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Unlike Size Quad" sheetId="1" r:id="rId1"/>
    <sheet name="Overlapping Quad" sheetId="4" r:id="rId2"/>
    <sheet name="Comparison" sheetId="5" r:id="rId3"/>
    <sheet name="Graphing" sheetId="2" r:id="rId4"/>
  </sheets>
  <calcPr calcId="145621"/>
</workbook>
</file>

<file path=xl/calcChain.xml><?xml version="1.0" encoding="utf-8"?>
<calcChain xmlns="http://schemas.openxmlformats.org/spreadsheetml/2006/main">
  <c r="C529" i="4" l="1"/>
  <c r="A529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17" i="4"/>
  <c r="B527" i="4"/>
  <c r="B528" i="4"/>
  <c r="A528" i="4"/>
  <c r="A527" i="4"/>
  <c r="B19" i="4" l="1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18" i="4"/>
  <c r="B17" i="4"/>
  <c r="B5" i="4"/>
  <c r="P368" i="2" l="1"/>
  <c r="N368" i="2"/>
  <c r="O368" i="2"/>
  <c r="C22" i="5" l="1"/>
  <c r="C5" i="1"/>
  <c r="B3" i="4"/>
  <c r="B2" i="4"/>
  <c r="B13" i="4" s="1"/>
  <c r="D15" i="5"/>
  <c r="D17" i="5" s="1"/>
  <c r="B15" i="5" l="1"/>
  <c r="B17" i="5" s="1"/>
  <c r="D3" i="1"/>
  <c r="B12" i="4"/>
  <c r="B11" i="4"/>
  <c r="N3" i="4" l="1"/>
  <c r="M3" i="4"/>
  <c r="Z2008" i="2" l="1"/>
  <c r="Z2007" i="2"/>
  <c r="Z2006" i="2"/>
  <c r="Z2005" i="2"/>
  <c r="Z2004" i="2"/>
  <c r="Z2003" i="2"/>
  <c r="Z2002" i="2"/>
  <c r="Z2001" i="2"/>
  <c r="Z2000" i="2"/>
  <c r="Z1999" i="2"/>
  <c r="Z1998" i="2"/>
  <c r="Z1997" i="2"/>
  <c r="Z1996" i="2"/>
  <c r="Z1995" i="2"/>
  <c r="Z1994" i="2"/>
  <c r="Z1993" i="2"/>
  <c r="Z1992" i="2"/>
  <c r="Z1991" i="2"/>
  <c r="Z1990" i="2"/>
  <c r="Z1989" i="2"/>
  <c r="Z1988" i="2"/>
  <c r="Z1987" i="2"/>
  <c r="Z1986" i="2"/>
  <c r="Z1985" i="2"/>
  <c r="Z1984" i="2"/>
  <c r="Z1983" i="2"/>
  <c r="Z1982" i="2"/>
  <c r="Z1981" i="2"/>
  <c r="Z1980" i="2"/>
  <c r="Z1979" i="2"/>
  <c r="Z1978" i="2"/>
  <c r="Z1977" i="2"/>
  <c r="Z1976" i="2"/>
  <c r="Z1975" i="2"/>
  <c r="Z1974" i="2"/>
  <c r="Z1973" i="2"/>
  <c r="Z1972" i="2"/>
  <c r="Z1971" i="2"/>
  <c r="Z1970" i="2"/>
  <c r="Z1969" i="2"/>
  <c r="Z1968" i="2"/>
  <c r="Z1967" i="2"/>
  <c r="Z1966" i="2"/>
  <c r="Z1965" i="2"/>
  <c r="Z1964" i="2"/>
  <c r="Z1963" i="2"/>
  <c r="Z1962" i="2"/>
  <c r="Z1961" i="2"/>
  <c r="Z1960" i="2"/>
  <c r="Z1959" i="2"/>
  <c r="Z1958" i="2"/>
  <c r="Z1957" i="2"/>
  <c r="Z1956" i="2"/>
  <c r="Z1955" i="2"/>
  <c r="Z1954" i="2"/>
  <c r="Z1953" i="2"/>
  <c r="Z1952" i="2"/>
  <c r="Z1951" i="2"/>
  <c r="Z1950" i="2"/>
  <c r="Z1949" i="2"/>
  <c r="Z1948" i="2"/>
  <c r="Z1947" i="2"/>
  <c r="Z1946" i="2"/>
  <c r="Z1945" i="2"/>
  <c r="Z1944" i="2"/>
  <c r="Z1943" i="2"/>
  <c r="Z1942" i="2"/>
  <c r="Z1941" i="2"/>
  <c r="Z1940" i="2"/>
  <c r="Z1939" i="2"/>
  <c r="Z1938" i="2"/>
  <c r="Z1937" i="2"/>
  <c r="Z1936" i="2"/>
  <c r="Z1935" i="2"/>
  <c r="Z1934" i="2"/>
  <c r="Z1933" i="2"/>
  <c r="Z1932" i="2"/>
  <c r="Z1931" i="2"/>
  <c r="Z1930" i="2"/>
  <c r="Z1929" i="2"/>
  <c r="Z1928" i="2"/>
  <c r="Z1927" i="2"/>
  <c r="Z1926" i="2"/>
  <c r="Z1925" i="2"/>
  <c r="Z1924" i="2"/>
  <c r="Z1923" i="2"/>
  <c r="Z1922" i="2"/>
  <c r="Z1921" i="2"/>
  <c r="Z1920" i="2"/>
  <c r="Z1919" i="2"/>
  <c r="Z1918" i="2"/>
  <c r="Z1917" i="2"/>
  <c r="Z1916" i="2"/>
  <c r="Z1915" i="2"/>
  <c r="Z1914" i="2"/>
  <c r="Z1913" i="2"/>
  <c r="Z1912" i="2"/>
  <c r="Z1911" i="2"/>
  <c r="Z1910" i="2"/>
  <c r="Z1909" i="2"/>
  <c r="Z1908" i="2"/>
  <c r="Z1907" i="2"/>
  <c r="Z1906" i="2"/>
  <c r="Z1905" i="2"/>
  <c r="Z1904" i="2"/>
  <c r="Z1903" i="2"/>
  <c r="Z1902" i="2"/>
  <c r="Z1901" i="2"/>
  <c r="Z1900" i="2"/>
  <c r="Z1899" i="2"/>
  <c r="Z1898" i="2"/>
  <c r="Z1897" i="2"/>
  <c r="Z1896" i="2"/>
  <c r="Z1895" i="2"/>
  <c r="Z1894" i="2"/>
  <c r="Z1893" i="2"/>
  <c r="Z1892" i="2"/>
  <c r="Z1891" i="2"/>
  <c r="Z1890" i="2"/>
  <c r="Z1889" i="2"/>
  <c r="Z1888" i="2"/>
  <c r="Z1887" i="2"/>
  <c r="Z1886" i="2"/>
  <c r="Z1885" i="2"/>
  <c r="Z1884" i="2"/>
  <c r="Z1883" i="2"/>
  <c r="Z1882" i="2"/>
  <c r="Z1881" i="2"/>
  <c r="Z1880" i="2"/>
  <c r="Z1879" i="2"/>
  <c r="Z1878" i="2"/>
  <c r="Z1877" i="2"/>
  <c r="Z1876" i="2"/>
  <c r="Z1875" i="2"/>
  <c r="Z1874" i="2"/>
  <c r="Z1873" i="2"/>
  <c r="Z1872" i="2"/>
  <c r="Z1871" i="2"/>
  <c r="Z1870" i="2"/>
  <c r="Z1869" i="2"/>
  <c r="Z1868" i="2"/>
  <c r="Z1867" i="2"/>
  <c r="Z1866" i="2"/>
  <c r="Z1865" i="2"/>
  <c r="Z1864" i="2"/>
  <c r="Z1863" i="2"/>
  <c r="Z1862" i="2"/>
  <c r="Z1861" i="2"/>
  <c r="Z1860" i="2"/>
  <c r="Z1859" i="2"/>
  <c r="Z1858" i="2"/>
  <c r="Z1857" i="2"/>
  <c r="Z1856" i="2"/>
  <c r="Z1855" i="2"/>
  <c r="Z1854" i="2"/>
  <c r="Z1853" i="2"/>
  <c r="Z1852" i="2"/>
  <c r="Z1851" i="2"/>
  <c r="Z1850" i="2"/>
  <c r="Z1849" i="2"/>
  <c r="Z1848" i="2"/>
  <c r="Z1847" i="2"/>
  <c r="Z1846" i="2"/>
  <c r="Z1845" i="2"/>
  <c r="Z1844" i="2"/>
  <c r="Z1843" i="2"/>
  <c r="Z1842" i="2"/>
  <c r="Z1841" i="2"/>
  <c r="Z1840" i="2"/>
  <c r="Z1839" i="2"/>
  <c r="Z1838" i="2"/>
  <c r="Z1837" i="2"/>
  <c r="Z1836" i="2"/>
  <c r="Z1835" i="2"/>
  <c r="Z1834" i="2"/>
  <c r="Z1833" i="2"/>
  <c r="Z1832" i="2"/>
  <c r="Z1831" i="2"/>
  <c r="Z1830" i="2"/>
  <c r="Z1829" i="2"/>
  <c r="Z1828" i="2"/>
  <c r="Z1827" i="2"/>
  <c r="Z1826" i="2"/>
  <c r="Z1825" i="2"/>
  <c r="Z1824" i="2"/>
  <c r="Z1823" i="2"/>
  <c r="Z1822" i="2"/>
  <c r="Z1821" i="2"/>
  <c r="Z1820" i="2"/>
  <c r="Z1819" i="2"/>
  <c r="Z1818" i="2"/>
  <c r="Z1817" i="2"/>
  <c r="Z1816" i="2"/>
  <c r="Z1815" i="2"/>
  <c r="Z1814" i="2"/>
  <c r="Z1813" i="2"/>
  <c r="Z1812" i="2"/>
  <c r="Z1811" i="2"/>
  <c r="Z1810" i="2"/>
  <c r="Z1809" i="2"/>
  <c r="Z1808" i="2"/>
  <c r="Z1807" i="2"/>
  <c r="Z1806" i="2"/>
  <c r="Z1805" i="2"/>
  <c r="Z1804" i="2"/>
  <c r="Z1803" i="2"/>
  <c r="Z1802" i="2"/>
  <c r="Z1801" i="2"/>
  <c r="Z1800" i="2"/>
  <c r="Z1799" i="2"/>
  <c r="Z1798" i="2"/>
  <c r="Z1797" i="2"/>
  <c r="Z1796" i="2"/>
  <c r="Z1795" i="2"/>
  <c r="Z1794" i="2"/>
  <c r="Z1793" i="2"/>
  <c r="Z1792" i="2"/>
  <c r="Z1791" i="2"/>
  <c r="Z1790" i="2"/>
  <c r="Z1789" i="2"/>
  <c r="Z1788" i="2"/>
  <c r="Z1787" i="2"/>
  <c r="Z1786" i="2"/>
  <c r="Z1785" i="2"/>
  <c r="Z1784" i="2"/>
  <c r="Z1783" i="2"/>
  <c r="Z1782" i="2"/>
  <c r="Z1781" i="2"/>
  <c r="Z1780" i="2"/>
  <c r="Z1779" i="2"/>
  <c r="Z1778" i="2"/>
  <c r="Z1777" i="2"/>
  <c r="Z1776" i="2"/>
  <c r="Z1775" i="2"/>
  <c r="Z1774" i="2"/>
  <c r="Z1773" i="2"/>
  <c r="Z1772" i="2"/>
  <c r="Z1771" i="2"/>
  <c r="Z1770" i="2"/>
  <c r="Z1769" i="2"/>
  <c r="Z1768" i="2"/>
  <c r="Z1767" i="2"/>
  <c r="Z1766" i="2"/>
  <c r="Z1765" i="2"/>
  <c r="Z1764" i="2"/>
  <c r="Z1763" i="2"/>
  <c r="Z1762" i="2"/>
  <c r="Z1761" i="2"/>
  <c r="Z1760" i="2"/>
  <c r="Z1759" i="2"/>
  <c r="Z1758" i="2"/>
  <c r="Z1757" i="2"/>
  <c r="Z1756" i="2"/>
  <c r="Z1755" i="2"/>
  <c r="Z1754" i="2"/>
  <c r="Z1753" i="2"/>
  <c r="Z1752" i="2"/>
  <c r="Z1751" i="2"/>
  <c r="Z1750" i="2"/>
  <c r="Z1749" i="2"/>
  <c r="Z1748" i="2"/>
  <c r="Z1747" i="2"/>
  <c r="Z1746" i="2"/>
  <c r="Z1745" i="2"/>
  <c r="Z1744" i="2"/>
  <c r="Z1743" i="2"/>
  <c r="Z1742" i="2"/>
  <c r="Z1741" i="2"/>
  <c r="Z1740" i="2"/>
  <c r="Z1739" i="2"/>
  <c r="Z1738" i="2"/>
  <c r="Z1737" i="2"/>
  <c r="Z1736" i="2"/>
  <c r="Z1735" i="2"/>
  <c r="Z1734" i="2"/>
  <c r="Z1733" i="2"/>
  <c r="Z1732" i="2"/>
  <c r="Z1731" i="2"/>
  <c r="Z1730" i="2"/>
  <c r="Z1729" i="2"/>
  <c r="Z1728" i="2"/>
  <c r="Z1727" i="2"/>
  <c r="Z1726" i="2"/>
  <c r="Z1725" i="2"/>
  <c r="Z1724" i="2"/>
  <c r="Z1723" i="2"/>
  <c r="Z1722" i="2"/>
  <c r="Z1721" i="2"/>
  <c r="Z1720" i="2"/>
  <c r="Z1719" i="2"/>
  <c r="Z1718" i="2"/>
  <c r="Z1717" i="2"/>
  <c r="Z1716" i="2"/>
  <c r="Z1715" i="2"/>
  <c r="Z1714" i="2"/>
  <c r="Z1713" i="2"/>
  <c r="Z1712" i="2"/>
  <c r="Z1711" i="2"/>
  <c r="Z1710" i="2"/>
  <c r="Z1709" i="2"/>
  <c r="Z1708" i="2"/>
  <c r="Z1707" i="2"/>
  <c r="Z1706" i="2"/>
  <c r="Z1705" i="2"/>
  <c r="Z1704" i="2"/>
  <c r="Z1703" i="2"/>
  <c r="Z1702" i="2"/>
  <c r="Z1701" i="2"/>
  <c r="Z1700" i="2"/>
  <c r="Z1699" i="2"/>
  <c r="Z1698" i="2"/>
  <c r="Z1697" i="2"/>
  <c r="Z1696" i="2"/>
  <c r="Z1695" i="2"/>
  <c r="Z1694" i="2"/>
  <c r="Z1693" i="2"/>
  <c r="Z1692" i="2"/>
  <c r="Z1691" i="2"/>
  <c r="Z1690" i="2"/>
  <c r="Z1689" i="2"/>
  <c r="Z1688" i="2"/>
  <c r="Z1687" i="2"/>
  <c r="Z1686" i="2"/>
  <c r="Z1685" i="2"/>
  <c r="Z1684" i="2"/>
  <c r="Z1683" i="2"/>
  <c r="Z1682" i="2"/>
  <c r="Z1681" i="2"/>
  <c r="Z1680" i="2"/>
  <c r="Z1679" i="2"/>
  <c r="Z1678" i="2"/>
  <c r="Z1677" i="2"/>
  <c r="Z1676" i="2"/>
  <c r="Z1675" i="2"/>
  <c r="Z1674" i="2"/>
  <c r="Z1673" i="2"/>
  <c r="Z1672" i="2"/>
  <c r="Z1671" i="2"/>
  <c r="Z1670" i="2"/>
  <c r="Z1669" i="2"/>
  <c r="Z1668" i="2"/>
  <c r="Z1667" i="2"/>
  <c r="Z1666" i="2"/>
  <c r="Z1665" i="2"/>
  <c r="Z1664" i="2"/>
  <c r="Z1663" i="2"/>
  <c r="Z1662" i="2"/>
  <c r="Z1661" i="2"/>
  <c r="Z1660" i="2"/>
  <c r="Z1659" i="2"/>
  <c r="Z1658" i="2"/>
  <c r="Z1657" i="2"/>
  <c r="Z1656" i="2"/>
  <c r="Z1655" i="2"/>
  <c r="Z1654" i="2"/>
  <c r="Z1653" i="2"/>
  <c r="Z1652" i="2"/>
  <c r="Z1651" i="2"/>
  <c r="Z1650" i="2"/>
  <c r="Z1649" i="2"/>
  <c r="Z1648" i="2"/>
  <c r="Z1647" i="2"/>
  <c r="Z1646" i="2"/>
  <c r="Z1645" i="2"/>
  <c r="Z1644" i="2"/>
  <c r="Z1643" i="2"/>
  <c r="Z1642" i="2"/>
  <c r="Z1641" i="2"/>
  <c r="Z1640" i="2"/>
  <c r="Z1639" i="2"/>
  <c r="Z1638" i="2"/>
  <c r="Z1637" i="2"/>
  <c r="Z1636" i="2"/>
  <c r="Z1635" i="2"/>
  <c r="Z1634" i="2"/>
  <c r="Z1633" i="2"/>
  <c r="Z1632" i="2"/>
  <c r="Z1631" i="2"/>
  <c r="Z1630" i="2"/>
  <c r="Z1629" i="2"/>
  <c r="Z1628" i="2"/>
  <c r="Z1627" i="2"/>
  <c r="Z1626" i="2"/>
  <c r="Z1625" i="2"/>
  <c r="Z1624" i="2"/>
  <c r="Z1623" i="2"/>
  <c r="Z1622" i="2"/>
  <c r="Z1621" i="2"/>
  <c r="Z1620" i="2"/>
  <c r="Z1619" i="2"/>
  <c r="Z1618" i="2"/>
  <c r="Z1617" i="2"/>
  <c r="Z1616" i="2"/>
  <c r="Z1615" i="2"/>
  <c r="Z1614" i="2"/>
  <c r="Z1613" i="2"/>
  <c r="Z1612" i="2"/>
  <c r="Z1611" i="2"/>
  <c r="Z1610" i="2"/>
  <c r="Z1609" i="2"/>
  <c r="Z1608" i="2"/>
  <c r="Z1607" i="2"/>
  <c r="Z1606" i="2"/>
  <c r="Z1605" i="2"/>
  <c r="Z1604" i="2"/>
  <c r="Z1603" i="2"/>
  <c r="Z1602" i="2"/>
  <c r="Z1601" i="2"/>
  <c r="Z1600" i="2"/>
  <c r="Z1599" i="2"/>
  <c r="Z1598" i="2"/>
  <c r="Z1597" i="2"/>
  <c r="Z1596" i="2"/>
  <c r="Z1595" i="2"/>
  <c r="Z1594" i="2"/>
  <c r="Z1593" i="2"/>
  <c r="Z1592" i="2"/>
  <c r="Z1591" i="2"/>
  <c r="Z1590" i="2"/>
  <c r="Z1589" i="2"/>
  <c r="Z1588" i="2"/>
  <c r="Z1587" i="2"/>
  <c r="Z1586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Z1571" i="2"/>
  <c r="Z1570" i="2"/>
  <c r="Z1569" i="2"/>
  <c r="Z1568" i="2"/>
  <c r="Z1567" i="2"/>
  <c r="Z1566" i="2"/>
  <c r="Z1565" i="2"/>
  <c r="Z1564" i="2"/>
  <c r="Z1563" i="2"/>
  <c r="Z1562" i="2"/>
  <c r="Z1561" i="2"/>
  <c r="Z1560" i="2"/>
  <c r="Z1559" i="2"/>
  <c r="Z1558" i="2"/>
  <c r="Z1557" i="2"/>
  <c r="Z1556" i="2"/>
  <c r="Z1555" i="2"/>
  <c r="Z1554" i="2"/>
  <c r="Z1553" i="2"/>
  <c r="Z1552" i="2"/>
  <c r="Z1551" i="2"/>
  <c r="Z1550" i="2"/>
  <c r="Z1549" i="2"/>
  <c r="Z1548" i="2"/>
  <c r="Z1547" i="2"/>
  <c r="Z1546" i="2"/>
  <c r="Z1545" i="2"/>
  <c r="Z1544" i="2"/>
  <c r="Z1543" i="2"/>
  <c r="Z1542" i="2"/>
  <c r="Z1541" i="2"/>
  <c r="Z1540" i="2"/>
  <c r="Z1539" i="2"/>
  <c r="Z1538" i="2"/>
  <c r="Z1537" i="2"/>
  <c r="Z1536" i="2"/>
  <c r="Z1535" i="2"/>
  <c r="Z1534" i="2"/>
  <c r="Z1533" i="2"/>
  <c r="Z1532" i="2"/>
  <c r="Z1531" i="2"/>
  <c r="Z1530" i="2"/>
  <c r="Z1529" i="2"/>
  <c r="Z1528" i="2"/>
  <c r="Z1527" i="2"/>
  <c r="Z1526" i="2"/>
  <c r="Z1525" i="2"/>
  <c r="Z1524" i="2"/>
  <c r="Z1523" i="2"/>
  <c r="Z1522" i="2"/>
  <c r="Z1521" i="2"/>
  <c r="Z1520" i="2"/>
  <c r="Z1519" i="2"/>
  <c r="Z1518" i="2"/>
  <c r="Z1517" i="2"/>
  <c r="Z1516" i="2"/>
  <c r="Z1515" i="2"/>
  <c r="Z1514" i="2"/>
  <c r="Z1513" i="2"/>
  <c r="Z1512" i="2"/>
  <c r="Z1511" i="2"/>
  <c r="Z1510" i="2"/>
  <c r="Z1509" i="2"/>
  <c r="Z1508" i="2"/>
  <c r="Z1507" i="2"/>
  <c r="Z1506" i="2"/>
  <c r="Z1505" i="2"/>
  <c r="Z1504" i="2"/>
  <c r="Z1503" i="2"/>
  <c r="Z1502" i="2"/>
  <c r="Z1501" i="2"/>
  <c r="Z1500" i="2"/>
  <c r="Z1499" i="2"/>
  <c r="Z1498" i="2"/>
  <c r="Z1497" i="2"/>
  <c r="Z1496" i="2"/>
  <c r="Z1495" i="2"/>
  <c r="Z1494" i="2"/>
  <c r="Z1493" i="2"/>
  <c r="Z1492" i="2"/>
  <c r="Z1491" i="2"/>
  <c r="Z1490" i="2"/>
  <c r="Z1489" i="2"/>
  <c r="Z1488" i="2"/>
  <c r="Z1487" i="2"/>
  <c r="Z1486" i="2"/>
  <c r="Z1485" i="2"/>
  <c r="Z1484" i="2"/>
  <c r="Z1483" i="2"/>
  <c r="Z1482" i="2"/>
  <c r="Z1481" i="2"/>
  <c r="Z1480" i="2"/>
  <c r="Z1479" i="2"/>
  <c r="Z1478" i="2"/>
  <c r="Z1477" i="2"/>
  <c r="Z1476" i="2"/>
  <c r="Z1475" i="2"/>
  <c r="Z1474" i="2"/>
  <c r="Z1473" i="2"/>
  <c r="Z1472" i="2"/>
  <c r="Z1471" i="2"/>
  <c r="Z1470" i="2"/>
  <c r="Z1469" i="2"/>
  <c r="Z1468" i="2"/>
  <c r="Z1467" i="2"/>
  <c r="Z1466" i="2"/>
  <c r="Z1465" i="2"/>
  <c r="Z1464" i="2"/>
  <c r="Z1463" i="2"/>
  <c r="Z1462" i="2"/>
  <c r="Z1461" i="2"/>
  <c r="Z1460" i="2"/>
  <c r="Z1459" i="2"/>
  <c r="Z1458" i="2"/>
  <c r="Z1457" i="2"/>
  <c r="Z1456" i="2"/>
  <c r="Z1455" i="2"/>
  <c r="Z1454" i="2"/>
  <c r="Z1453" i="2"/>
  <c r="Z1452" i="2"/>
  <c r="Z1451" i="2"/>
  <c r="Z1450" i="2"/>
  <c r="Z1449" i="2"/>
  <c r="Z1448" i="2"/>
  <c r="Z1447" i="2"/>
  <c r="Z1446" i="2"/>
  <c r="Z1445" i="2"/>
  <c r="Z1444" i="2"/>
  <c r="Z1443" i="2"/>
  <c r="Z1442" i="2"/>
  <c r="Z1441" i="2"/>
  <c r="Z1440" i="2"/>
  <c r="Z1439" i="2"/>
  <c r="Z1438" i="2"/>
  <c r="Z1437" i="2"/>
  <c r="Z1436" i="2"/>
  <c r="Z1435" i="2"/>
  <c r="Z1434" i="2"/>
  <c r="Z1433" i="2"/>
  <c r="Z1432" i="2"/>
  <c r="Z1431" i="2"/>
  <c r="Z1430" i="2"/>
  <c r="Z1429" i="2"/>
  <c r="Z1428" i="2"/>
  <c r="Z1427" i="2"/>
  <c r="Z1426" i="2"/>
  <c r="Z1425" i="2"/>
  <c r="Z1424" i="2"/>
  <c r="Z1423" i="2"/>
  <c r="Z1422" i="2"/>
  <c r="Z1421" i="2"/>
  <c r="Z1420" i="2"/>
  <c r="Z1419" i="2"/>
  <c r="Z1418" i="2"/>
  <c r="Z1417" i="2"/>
  <c r="Z1416" i="2"/>
  <c r="Z1415" i="2"/>
  <c r="Z1414" i="2"/>
  <c r="Z1413" i="2"/>
  <c r="Z1412" i="2"/>
  <c r="Z1411" i="2"/>
  <c r="Z1410" i="2"/>
  <c r="Z1409" i="2"/>
  <c r="Z1408" i="2"/>
  <c r="Z1407" i="2"/>
  <c r="Z1406" i="2"/>
  <c r="Z1405" i="2"/>
  <c r="Z1404" i="2"/>
  <c r="Z1403" i="2"/>
  <c r="Z1402" i="2"/>
  <c r="Z1401" i="2"/>
  <c r="Z1400" i="2"/>
  <c r="Z1399" i="2"/>
  <c r="Z1398" i="2"/>
  <c r="Z1397" i="2"/>
  <c r="Z1396" i="2"/>
  <c r="Z1395" i="2"/>
  <c r="Z1394" i="2"/>
  <c r="Z1393" i="2"/>
  <c r="Z1392" i="2"/>
  <c r="Z1391" i="2"/>
  <c r="Z1390" i="2"/>
  <c r="Z1389" i="2"/>
  <c r="Z1388" i="2"/>
  <c r="Z1387" i="2"/>
  <c r="Z1386" i="2"/>
  <c r="Z1385" i="2"/>
  <c r="Z1384" i="2"/>
  <c r="Z1383" i="2"/>
  <c r="Z1382" i="2"/>
  <c r="Z1381" i="2"/>
  <c r="Z1380" i="2"/>
  <c r="Z1379" i="2"/>
  <c r="Z1378" i="2"/>
  <c r="Z1377" i="2"/>
  <c r="Z1376" i="2"/>
  <c r="Z1375" i="2"/>
  <c r="Z1374" i="2"/>
  <c r="Z1373" i="2"/>
  <c r="Z1372" i="2"/>
  <c r="Z1371" i="2"/>
  <c r="Z1370" i="2"/>
  <c r="Z1369" i="2"/>
  <c r="Z1368" i="2"/>
  <c r="Z1367" i="2"/>
  <c r="Z1366" i="2"/>
  <c r="Z1365" i="2"/>
  <c r="Z1364" i="2"/>
  <c r="Z1363" i="2"/>
  <c r="Z1362" i="2"/>
  <c r="Z1361" i="2"/>
  <c r="Z1360" i="2"/>
  <c r="Z1359" i="2"/>
  <c r="Z1358" i="2"/>
  <c r="Z1357" i="2"/>
  <c r="Z1356" i="2"/>
  <c r="Z1355" i="2"/>
  <c r="Z1354" i="2"/>
  <c r="Z1353" i="2"/>
  <c r="Z1352" i="2"/>
  <c r="Z1351" i="2"/>
  <c r="Z1350" i="2"/>
  <c r="Z1349" i="2"/>
  <c r="Z1348" i="2"/>
  <c r="Z1347" i="2"/>
  <c r="Z1346" i="2"/>
  <c r="Z1345" i="2"/>
  <c r="Z1344" i="2"/>
  <c r="Z1343" i="2"/>
  <c r="Z1342" i="2"/>
  <c r="Z1341" i="2"/>
  <c r="Z1340" i="2"/>
  <c r="Z1339" i="2"/>
  <c r="Z1338" i="2"/>
  <c r="Z1337" i="2"/>
  <c r="Z1336" i="2"/>
  <c r="Z1335" i="2"/>
  <c r="Z1334" i="2"/>
  <c r="Z1333" i="2"/>
  <c r="Z1332" i="2"/>
  <c r="Z1331" i="2"/>
  <c r="Z1330" i="2"/>
  <c r="Z1329" i="2"/>
  <c r="Z1328" i="2"/>
  <c r="Z1327" i="2"/>
  <c r="Z1326" i="2"/>
  <c r="Z1325" i="2"/>
  <c r="Z1324" i="2"/>
  <c r="Z1323" i="2"/>
  <c r="Z1322" i="2"/>
  <c r="Z1321" i="2"/>
  <c r="Z1320" i="2"/>
  <c r="Z1319" i="2"/>
  <c r="Z1318" i="2"/>
  <c r="Z1317" i="2"/>
  <c r="Z1316" i="2"/>
  <c r="Z1315" i="2"/>
  <c r="Z1314" i="2"/>
  <c r="Z1313" i="2"/>
  <c r="Z1312" i="2"/>
  <c r="Z1311" i="2"/>
  <c r="Z1310" i="2"/>
  <c r="Z1309" i="2"/>
  <c r="Z1308" i="2"/>
  <c r="Z1307" i="2"/>
  <c r="Z1306" i="2"/>
  <c r="Z1305" i="2"/>
  <c r="Z1304" i="2"/>
  <c r="Z1303" i="2"/>
  <c r="Z1302" i="2"/>
  <c r="Z1301" i="2"/>
  <c r="Z1300" i="2"/>
  <c r="Z1299" i="2"/>
  <c r="Z1298" i="2"/>
  <c r="Z1297" i="2"/>
  <c r="Z1296" i="2"/>
  <c r="Z1295" i="2"/>
  <c r="Z1294" i="2"/>
  <c r="Z1293" i="2"/>
  <c r="Z1292" i="2"/>
  <c r="Z1291" i="2"/>
  <c r="Z1290" i="2"/>
  <c r="Z1289" i="2"/>
  <c r="Z1288" i="2"/>
  <c r="Z1287" i="2"/>
  <c r="Z1286" i="2"/>
  <c r="Z1285" i="2"/>
  <c r="Z1284" i="2"/>
  <c r="Z1283" i="2"/>
  <c r="Z1282" i="2"/>
  <c r="Z1281" i="2"/>
  <c r="Z1280" i="2"/>
  <c r="Z1279" i="2"/>
  <c r="Z1278" i="2"/>
  <c r="Z1277" i="2"/>
  <c r="Z1276" i="2"/>
  <c r="Z1275" i="2"/>
  <c r="Z1274" i="2"/>
  <c r="Z1273" i="2"/>
  <c r="Z1272" i="2"/>
  <c r="Z1271" i="2"/>
  <c r="Z1270" i="2"/>
  <c r="Z1269" i="2"/>
  <c r="Z1268" i="2"/>
  <c r="Z1267" i="2"/>
  <c r="Z1266" i="2"/>
  <c r="Z1265" i="2"/>
  <c r="Z1264" i="2"/>
  <c r="Z1263" i="2"/>
  <c r="Z1262" i="2"/>
  <c r="Z1261" i="2"/>
  <c r="Z1260" i="2"/>
  <c r="Z1259" i="2"/>
  <c r="Z1258" i="2"/>
  <c r="Z1257" i="2"/>
  <c r="Z1256" i="2"/>
  <c r="Z1255" i="2"/>
  <c r="Z1254" i="2"/>
  <c r="Z1253" i="2"/>
  <c r="Z1252" i="2"/>
  <c r="Z1251" i="2"/>
  <c r="Z1250" i="2"/>
  <c r="Z1249" i="2"/>
  <c r="Z1248" i="2"/>
  <c r="Z1247" i="2"/>
  <c r="Z1246" i="2"/>
  <c r="Z1245" i="2"/>
  <c r="Z1244" i="2"/>
  <c r="Z1243" i="2"/>
  <c r="Z1242" i="2"/>
  <c r="Z1241" i="2"/>
  <c r="Z1240" i="2"/>
  <c r="Z1239" i="2"/>
  <c r="Z1238" i="2"/>
  <c r="Z1237" i="2"/>
  <c r="Z1236" i="2"/>
  <c r="Z1235" i="2"/>
  <c r="Z1234" i="2"/>
  <c r="Z1233" i="2"/>
  <c r="Z1232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207" i="2"/>
  <c r="Z1206" i="2"/>
  <c r="Z1205" i="2"/>
  <c r="Z1204" i="2"/>
  <c r="Z1203" i="2"/>
  <c r="Z1202" i="2"/>
  <c r="Z1201" i="2"/>
  <c r="Z1200" i="2"/>
  <c r="Z1199" i="2"/>
  <c r="Z1198" i="2"/>
  <c r="Z1197" i="2"/>
  <c r="Z1196" i="2"/>
  <c r="Z1195" i="2"/>
  <c r="Z1194" i="2"/>
  <c r="Z1193" i="2"/>
  <c r="Z1192" i="2"/>
  <c r="Z1191" i="2"/>
  <c r="Z1190" i="2"/>
  <c r="Z1189" i="2"/>
  <c r="Z1188" i="2"/>
  <c r="Z1187" i="2"/>
  <c r="Z1186" i="2"/>
  <c r="Z1185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9" i="2"/>
  <c r="Z1158" i="2"/>
  <c r="Z1157" i="2"/>
  <c r="Z1156" i="2"/>
  <c r="Z1155" i="2"/>
  <c r="Z1154" i="2"/>
  <c r="Z1153" i="2"/>
  <c r="Z1152" i="2"/>
  <c r="Z1151" i="2"/>
  <c r="Z1150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7" i="2"/>
  <c r="Z1136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1" i="2"/>
  <c r="Z1110" i="2"/>
  <c r="Z1109" i="2"/>
  <c r="Z1108" i="2"/>
  <c r="Z1107" i="2"/>
  <c r="Z1106" i="2"/>
  <c r="Z1105" i="2"/>
  <c r="Z1104" i="2"/>
  <c r="Z1103" i="2"/>
  <c r="Z1102" i="2"/>
  <c r="Z1101" i="2"/>
  <c r="Z1100" i="2"/>
  <c r="Z1099" i="2"/>
  <c r="Z1098" i="2"/>
  <c r="Z1097" i="2"/>
  <c r="Z1096" i="2"/>
  <c r="Z1095" i="2"/>
  <c r="Z1094" i="2"/>
  <c r="Z1093" i="2"/>
  <c r="Z1092" i="2"/>
  <c r="Z1091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4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Z1042" i="2"/>
  <c r="Z1041" i="2"/>
  <c r="Z1040" i="2"/>
  <c r="Z1039" i="2"/>
  <c r="Z1038" i="2"/>
  <c r="Z1037" i="2"/>
  <c r="Z1036" i="2"/>
  <c r="Z1035" i="2"/>
  <c r="Z1034" i="2"/>
  <c r="Z1033" i="2"/>
  <c r="Z1032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C363" i="2"/>
  <c r="B363" i="2"/>
  <c r="Z362" i="2"/>
  <c r="C362" i="2"/>
  <c r="B362" i="2"/>
  <c r="Z361" i="2"/>
  <c r="C361" i="2"/>
  <c r="B361" i="2"/>
  <c r="Z360" i="2"/>
  <c r="C360" i="2"/>
  <c r="B360" i="2"/>
  <c r="Z359" i="2"/>
  <c r="C359" i="2"/>
  <c r="B359" i="2"/>
  <c r="Z358" i="2"/>
  <c r="C358" i="2"/>
  <c r="B358" i="2"/>
  <c r="Z357" i="2"/>
  <c r="C357" i="2"/>
  <c r="B357" i="2"/>
  <c r="Z356" i="2"/>
  <c r="C356" i="2"/>
  <c r="B356" i="2"/>
  <c r="Z355" i="2"/>
  <c r="C355" i="2"/>
  <c r="B355" i="2"/>
  <c r="Z354" i="2"/>
  <c r="C354" i="2"/>
  <c r="B354" i="2"/>
  <c r="Z353" i="2"/>
  <c r="C353" i="2"/>
  <c r="B353" i="2"/>
  <c r="Z352" i="2"/>
  <c r="C352" i="2"/>
  <c r="B352" i="2"/>
  <c r="Z351" i="2"/>
  <c r="C351" i="2"/>
  <c r="B351" i="2"/>
  <c r="Z350" i="2"/>
  <c r="C350" i="2"/>
  <c r="B350" i="2"/>
  <c r="Z349" i="2"/>
  <c r="C349" i="2"/>
  <c r="B349" i="2"/>
  <c r="Z348" i="2"/>
  <c r="C348" i="2"/>
  <c r="B348" i="2"/>
  <c r="Z347" i="2"/>
  <c r="C347" i="2"/>
  <c r="B347" i="2"/>
  <c r="Z346" i="2"/>
  <c r="C346" i="2"/>
  <c r="B346" i="2"/>
  <c r="Z345" i="2"/>
  <c r="C345" i="2"/>
  <c r="B345" i="2"/>
  <c r="Z344" i="2"/>
  <c r="C344" i="2"/>
  <c r="B344" i="2"/>
  <c r="Z343" i="2"/>
  <c r="C343" i="2"/>
  <c r="B343" i="2"/>
  <c r="Z342" i="2"/>
  <c r="C342" i="2"/>
  <c r="B342" i="2"/>
  <c r="Z341" i="2"/>
  <c r="C341" i="2"/>
  <c r="B341" i="2"/>
  <c r="Z340" i="2"/>
  <c r="C340" i="2"/>
  <c r="B340" i="2"/>
  <c r="Z339" i="2"/>
  <c r="C339" i="2"/>
  <c r="B339" i="2"/>
  <c r="Z338" i="2"/>
  <c r="C338" i="2"/>
  <c r="B338" i="2"/>
  <c r="Z337" i="2"/>
  <c r="C337" i="2"/>
  <c r="B337" i="2"/>
  <c r="Z336" i="2"/>
  <c r="C336" i="2"/>
  <c r="B336" i="2"/>
  <c r="Z335" i="2"/>
  <c r="C335" i="2"/>
  <c r="B335" i="2"/>
  <c r="Z334" i="2"/>
  <c r="C334" i="2"/>
  <c r="B334" i="2"/>
  <c r="Z333" i="2"/>
  <c r="C333" i="2"/>
  <c r="B333" i="2"/>
  <c r="Z332" i="2"/>
  <c r="C332" i="2"/>
  <c r="B332" i="2"/>
  <c r="Z331" i="2"/>
  <c r="C331" i="2"/>
  <c r="B331" i="2"/>
  <c r="Z330" i="2"/>
  <c r="C330" i="2"/>
  <c r="B330" i="2"/>
  <c r="Z329" i="2"/>
  <c r="C329" i="2"/>
  <c r="B329" i="2"/>
  <c r="Z328" i="2"/>
  <c r="C328" i="2"/>
  <c r="B328" i="2"/>
  <c r="Z327" i="2"/>
  <c r="C327" i="2"/>
  <c r="B327" i="2"/>
  <c r="Z326" i="2"/>
  <c r="C326" i="2"/>
  <c r="B326" i="2"/>
  <c r="Z325" i="2"/>
  <c r="C325" i="2"/>
  <c r="B325" i="2"/>
  <c r="Z324" i="2"/>
  <c r="C324" i="2"/>
  <c r="B324" i="2"/>
  <c r="Z323" i="2"/>
  <c r="C323" i="2"/>
  <c r="B323" i="2"/>
  <c r="Z322" i="2"/>
  <c r="C322" i="2"/>
  <c r="B322" i="2"/>
  <c r="Z321" i="2"/>
  <c r="C321" i="2"/>
  <c r="B321" i="2"/>
  <c r="Z320" i="2"/>
  <c r="C320" i="2"/>
  <c r="B320" i="2"/>
  <c r="Z319" i="2"/>
  <c r="C319" i="2"/>
  <c r="B319" i="2"/>
  <c r="Z318" i="2"/>
  <c r="C318" i="2"/>
  <c r="B318" i="2"/>
  <c r="Z317" i="2"/>
  <c r="C317" i="2"/>
  <c r="B317" i="2"/>
  <c r="Z316" i="2"/>
  <c r="C316" i="2"/>
  <c r="B316" i="2"/>
  <c r="Z315" i="2"/>
  <c r="C315" i="2"/>
  <c r="B315" i="2"/>
  <c r="Z314" i="2"/>
  <c r="C314" i="2"/>
  <c r="B314" i="2"/>
  <c r="Z313" i="2"/>
  <c r="C313" i="2"/>
  <c r="B313" i="2"/>
  <c r="Z312" i="2"/>
  <c r="C312" i="2"/>
  <c r="B312" i="2"/>
  <c r="Z311" i="2"/>
  <c r="C311" i="2"/>
  <c r="B311" i="2"/>
  <c r="Z310" i="2"/>
  <c r="C310" i="2"/>
  <c r="B310" i="2"/>
  <c r="Z309" i="2"/>
  <c r="C309" i="2"/>
  <c r="B309" i="2"/>
  <c r="Z308" i="2"/>
  <c r="C308" i="2"/>
  <c r="B308" i="2"/>
  <c r="Z307" i="2"/>
  <c r="C307" i="2"/>
  <c r="B307" i="2"/>
  <c r="Z306" i="2"/>
  <c r="C306" i="2"/>
  <c r="B306" i="2"/>
  <c r="Z305" i="2"/>
  <c r="C305" i="2"/>
  <c r="B305" i="2"/>
  <c r="Z304" i="2"/>
  <c r="C304" i="2"/>
  <c r="B304" i="2"/>
  <c r="Z303" i="2"/>
  <c r="C303" i="2"/>
  <c r="B303" i="2"/>
  <c r="Z302" i="2"/>
  <c r="C302" i="2"/>
  <c r="B302" i="2"/>
  <c r="Z301" i="2"/>
  <c r="C301" i="2"/>
  <c r="B301" i="2"/>
  <c r="Z300" i="2"/>
  <c r="C300" i="2"/>
  <c r="B300" i="2"/>
  <c r="Z299" i="2"/>
  <c r="C299" i="2"/>
  <c r="B299" i="2"/>
  <c r="Z298" i="2"/>
  <c r="C298" i="2"/>
  <c r="B298" i="2"/>
  <c r="Z297" i="2"/>
  <c r="C297" i="2"/>
  <c r="B297" i="2"/>
  <c r="Z296" i="2"/>
  <c r="C296" i="2"/>
  <c r="B296" i="2"/>
  <c r="Z295" i="2"/>
  <c r="C295" i="2"/>
  <c r="B295" i="2"/>
  <c r="Z294" i="2"/>
  <c r="C294" i="2"/>
  <c r="B294" i="2"/>
  <c r="Z293" i="2"/>
  <c r="C293" i="2"/>
  <c r="B293" i="2"/>
  <c r="Z292" i="2"/>
  <c r="C292" i="2"/>
  <c r="B292" i="2"/>
  <c r="Z291" i="2"/>
  <c r="C291" i="2"/>
  <c r="B291" i="2"/>
  <c r="Z290" i="2"/>
  <c r="C290" i="2"/>
  <c r="B290" i="2"/>
  <c r="Z289" i="2"/>
  <c r="C289" i="2"/>
  <c r="B289" i="2"/>
  <c r="Z288" i="2"/>
  <c r="C288" i="2"/>
  <c r="B288" i="2"/>
  <c r="Z287" i="2"/>
  <c r="C287" i="2"/>
  <c r="B287" i="2"/>
  <c r="Z286" i="2"/>
  <c r="C286" i="2"/>
  <c r="B286" i="2"/>
  <c r="Z285" i="2"/>
  <c r="C285" i="2"/>
  <c r="B285" i="2"/>
  <c r="Z284" i="2"/>
  <c r="C284" i="2"/>
  <c r="B284" i="2"/>
  <c r="Z283" i="2"/>
  <c r="C283" i="2"/>
  <c r="B283" i="2"/>
  <c r="Z282" i="2"/>
  <c r="C282" i="2"/>
  <c r="B282" i="2"/>
  <c r="Z281" i="2"/>
  <c r="C281" i="2"/>
  <c r="B281" i="2"/>
  <c r="Z280" i="2"/>
  <c r="C280" i="2"/>
  <c r="B280" i="2"/>
  <c r="Z279" i="2"/>
  <c r="C279" i="2"/>
  <c r="B279" i="2"/>
  <c r="Z278" i="2"/>
  <c r="C278" i="2"/>
  <c r="B278" i="2"/>
  <c r="Z277" i="2"/>
  <c r="C277" i="2"/>
  <c r="B277" i="2"/>
  <c r="Z276" i="2"/>
  <c r="C276" i="2"/>
  <c r="B276" i="2"/>
  <c r="Z275" i="2"/>
  <c r="C275" i="2"/>
  <c r="B275" i="2"/>
  <c r="Z274" i="2"/>
  <c r="C274" i="2"/>
  <c r="B274" i="2"/>
  <c r="Z273" i="2"/>
  <c r="C273" i="2"/>
  <c r="B273" i="2"/>
  <c r="Z272" i="2"/>
  <c r="C272" i="2"/>
  <c r="B272" i="2"/>
  <c r="Z271" i="2"/>
  <c r="C271" i="2"/>
  <c r="B271" i="2"/>
  <c r="Z270" i="2"/>
  <c r="C270" i="2"/>
  <c r="B270" i="2"/>
  <c r="Z269" i="2"/>
  <c r="C269" i="2"/>
  <c r="B269" i="2"/>
  <c r="Z268" i="2"/>
  <c r="C268" i="2"/>
  <c r="B268" i="2"/>
  <c r="Z267" i="2"/>
  <c r="C267" i="2"/>
  <c r="B267" i="2"/>
  <c r="Z266" i="2"/>
  <c r="C266" i="2"/>
  <c r="B266" i="2"/>
  <c r="Z265" i="2"/>
  <c r="C265" i="2"/>
  <c r="B265" i="2"/>
  <c r="Z264" i="2"/>
  <c r="C264" i="2"/>
  <c r="B264" i="2"/>
  <c r="Z263" i="2"/>
  <c r="C263" i="2"/>
  <c r="B263" i="2"/>
  <c r="Z262" i="2"/>
  <c r="C262" i="2"/>
  <c r="B262" i="2"/>
  <c r="Z261" i="2"/>
  <c r="C261" i="2"/>
  <c r="B261" i="2"/>
  <c r="Z260" i="2"/>
  <c r="C260" i="2"/>
  <c r="B260" i="2"/>
  <c r="Z259" i="2"/>
  <c r="C259" i="2"/>
  <c r="B259" i="2"/>
  <c r="Z258" i="2"/>
  <c r="C258" i="2"/>
  <c r="B258" i="2"/>
  <c r="Z257" i="2"/>
  <c r="C257" i="2"/>
  <c r="B257" i="2"/>
  <c r="Z256" i="2"/>
  <c r="C256" i="2"/>
  <c r="B256" i="2"/>
  <c r="Z255" i="2"/>
  <c r="C255" i="2"/>
  <c r="B255" i="2"/>
  <c r="Z254" i="2"/>
  <c r="C254" i="2"/>
  <c r="B254" i="2"/>
  <c r="Z253" i="2"/>
  <c r="C253" i="2"/>
  <c r="B253" i="2"/>
  <c r="Z252" i="2"/>
  <c r="C252" i="2"/>
  <c r="B252" i="2"/>
  <c r="Z251" i="2"/>
  <c r="C251" i="2"/>
  <c r="B251" i="2"/>
  <c r="Z250" i="2"/>
  <c r="C250" i="2"/>
  <c r="B250" i="2"/>
  <c r="Z249" i="2"/>
  <c r="C249" i="2"/>
  <c r="B249" i="2"/>
  <c r="Z248" i="2"/>
  <c r="C248" i="2"/>
  <c r="B248" i="2"/>
  <c r="Z247" i="2"/>
  <c r="C247" i="2"/>
  <c r="B247" i="2"/>
  <c r="Z246" i="2"/>
  <c r="C246" i="2"/>
  <c r="B246" i="2"/>
  <c r="Z245" i="2"/>
  <c r="C245" i="2"/>
  <c r="B245" i="2"/>
  <c r="Z244" i="2"/>
  <c r="C244" i="2"/>
  <c r="B244" i="2"/>
  <c r="Z243" i="2"/>
  <c r="C243" i="2"/>
  <c r="B243" i="2"/>
  <c r="Z242" i="2"/>
  <c r="C242" i="2"/>
  <c r="B242" i="2"/>
  <c r="Z241" i="2"/>
  <c r="C241" i="2"/>
  <c r="B241" i="2"/>
  <c r="Z240" i="2"/>
  <c r="C240" i="2"/>
  <c r="B240" i="2"/>
  <c r="Z239" i="2"/>
  <c r="C239" i="2"/>
  <c r="B239" i="2"/>
  <c r="Z238" i="2"/>
  <c r="C238" i="2"/>
  <c r="B238" i="2"/>
  <c r="Z237" i="2"/>
  <c r="C237" i="2"/>
  <c r="B237" i="2"/>
  <c r="Z236" i="2"/>
  <c r="C236" i="2"/>
  <c r="B236" i="2"/>
  <c r="Z235" i="2"/>
  <c r="C235" i="2"/>
  <c r="B235" i="2"/>
  <c r="Z234" i="2"/>
  <c r="C234" i="2"/>
  <c r="B234" i="2"/>
  <c r="Z233" i="2"/>
  <c r="C233" i="2"/>
  <c r="B233" i="2"/>
  <c r="Z232" i="2"/>
  <c r="C232" i="2"/>
  <c r="B232" i="2"/>
  <c r="Z231" i="2"/>
  <c r="C231" i="2"/>
  <c r="B231" i="2"/>
  <c r="Z230" i="2"/>
  <c r="C230" i="2"/>
  <c r="B230" i="2"/>
  <c r="Z229" i="2"/>
  <c r="C229" i="2"/>
  <c r="B229" i="2"/>
  <c r="Z228" i="2"/>
  <c r="C228" i="2"/>
  <c r="B228" i="2"/>
  <c r="Z227" i="2"/>
  <c r="C227" i="2"/>
  <c r="B227" i="2"/>
  <c r="Z226" i="2"/>
  <c r="C226" i="2"/>
  <c r="B226" i="2"/>
  <c r="Z225" i="2"/>
  <c r="C225" i="2"/>
  <c r="B225" i="2"/>
  <c r="Z224" i="2"/>
  <c r="C224" i="2"/>
  <c r="B224" i="2"/>
  <c r="Z223" i="2"/>
  <c r="C223" i="2"/>
  <c r="B223" i="2"/>
  <c r="Z222" i="2"/>
  <c r="C222" i="2"/>
  <c r="B222" i="2"/>
  <c r="Z221" i="2"/>
  <c r="C221" i="2"/>
  <c r="B221" i="2"/>
  <c r="Z220" i="2"/>
  <c r="C220" i="2"/>
  <c r="B220" i="2"/>
  <c r="Z219" i="2"/>
  <c r="C219" i="2"/>
  <c r="B219" i="2"/>
  <c r="Z218" i="2"/>
  <c r="C218" i="2"/>
  <c r="B218" i="2"/>
  <c r="Z217" i="2"/>
  <c r="C217" i="2"/>
  <c r="B217" i="2"/>
  <c r="Z216" i="2"/>
  <c r="C216" i="2"/>
  <c r="B216" i="2"/>
  <c r="Z215" i="2"/>
  <c r="C215" i="2"/>
  <c r="B215" i="2"/>
  <c r="Z214" i="2"/>
  <c r="C214" i="2"/>
  <c r="B214" i="2"/>
  <c r="Z213" i="2"/>
  <c r="C213" i="2"/>
  <c r="B213" i="2"/>
  <c r="Z212" i="2"/>
  <c r="C212" i="2"/>
  <c r="B212" i="2"/>
  <c r="Z211" i="2"/>
  <c r="C211" i="2"/>
  <c r="B211" i="2"/>
  <c r="Z210" i="2"/>
  <c r="C210" i="2"/>
  <c r="B210" i="2"/>
  <c r="Z209" i="2"/>
  <c r="C209" i="2"/>
  <c r="B209" i="2"/>
  <c r="Z208" i="2"/>
  <c r="C208" i="2"/>
  <c r="B208" i="2"/>
  <c r="Z207" i="2"/>
  <c r="C207" i="2"/>
  <c r="B207" i="2"/>
  <c r="Z206" i="2"/>
  <c r="C206" i="2"/>
  <c r="B206" i="2"/>
  <c r="Z205" i="2"/>
  <c r="C205" i="2"/>
  <c r="B205" i="2"/>
  <c r="Z204" i="2"/>
  <c r="C204" i="2"/>
  <c r="B204" i="2"/>
  <c r="Z203" i="2"/>
  <c r="C203" i="2"/>
  <c r="B203" i="2"/>
  <c r="Z202" i="2"/>
  <c r="C202" i="2"/>
  <c r="B202" i="2"/>
  <c r="Z201" i="2"/>
  <c r="C201" i="2"/>
  <c r="B201" i="2"/>
  <c r="Z200" i="2"/>
  <c r="C200" i="2"/>
  <c r="B200" i="2"/>
  <c r="Z199" i="2"/>
  <c r="C199" i="2"/>
  <c r="B199" i="2"/>
  <c r="Z198" i="2"/>
  <c r="C198" i="2"/>
  <c r="B198" i="2"/>
  <c r="Z197" i="2"/>
  <c r="C197" i="2"/>
  <c r="B197" i="2"/>
  <c r="Z196" i="2"/>
  <c r="C196" i="2"/>
  <c r="B196" i="2"/>
  <c r="Z195" i="2"/>
  <c r="C195" i="2"/>
  <c r="B195" i="2"/>
  <c r="Z194" i="2"/>
  <c r="C194" i="2"/>
  <c r="B194" i="2"/>
  <c r="Z193" i="2"/>
  <c r="C193" i="2"/>
  <c r="B193" i="2"/>
  <c r="Z192" i="2"/>
  <c r="C192" i="2"/>
  <c r="B192" i="2"/>
  <c r="Z191" i="2"/>
  <c r="C191" i="2"/>
  <c r="B191" i="2"/>
  <c r="Z190" i="2"/>
  <c r="C190" i="2"/>
  <c r="B190" i="2"/>
  <c r="Z189" i="2"/>
  <c r="C189" i="2"/>
  <c r="B189" i="2"/>
  <c r="Z188" i="2"/>
  <c r="C188" i="2"/>
  <c r="B188" i="2"/>
  <c r="Z187" i="2"/>
  <c r="C187" i="2"/>
  <c r="B187" i="2"/>
  <c r="Z186" i="2"/>
  <c r="C186" i="2"/>
  <c r="B186" i="2"/>
  <c r="Z185" i="2"/>
  <c r="C185" i="2"/>
  <c r="B185" i="2"/>
  <c r="Z184" i="2"/>
  <c r="C184" i="2"/>
  <c r="B184" i="2"/>
  <c r="Z183" i="2"/>
  <c r="C183" i="2"/>
  <c r="B183" i="2"/>
  <c r="Z182" i="2"/>
  <c r="C182" i="2"/>
  <c r="B182" i="2"/>
  <c r="Z181" i="2"/>
  <c r="C181" i="2"/>
  <c r="B181" i="2"/>
  <c r="Z180" i="2"/>
  <c r="C180" i="2"/>
  <c r="B180" i="2"/>
  <c r="Z179" i="2"/>
  <c r="C179" i="2"/>
  <c r="B179" i="2"/>
  <c r="Z178" i="2"/>
  <c r="C178" i="2"/>
  <c r="B178" i="2"/>
  <c r="Z177" i="2"/>
  <c r="C177" i="2"/>
  <c r="B177" i="2"/>
  <c r="Z176" i="2"/>
  <c r="C176" i="2"/>
  <c r="B176" i="2"/>
  <c r="Z175" i="2"/>
  <c r="C175" i="2"/>
  <c r="B175" i="2"/>
  <c r="Z174" i="2"/>
  <c r="C174" i="2"/>
  <c r="B174" i="2"/>
  <c r="Z173" i="2"/>
  <c r="C173" i="2"/>
  <c r="B173" i="2"/>
  <c r="Z172" i="2"/>
  <c r="C172" i="2"/>
  <c r="B172" i="2"/>
  <c r="Z171" i="2"/>
  <c r="C171" i="2"/>
  <c r="B171" i="2"/>
  <c r="Z170" i="2"/>
  <c r="C170" i="2"/>
  <c r="B170" i="2"/>
  <c r="Z169" i="2"/>
  <c r="C169" i="2"/>
  <c r="B169" i="2"/>
  <c r="Z168" i="2"/>
  <c r="C168" i="2"/>
  <c r="B168" i="2"/>
  <c r="Z167" i="2"/>
  <c r="C167" i="2"/>
  <c r="B167" i="2"/>
  <c r="Z166" i="2"/>
  <c r="C166" i="2"/>
  <c r="B166" i="2"/>
  <c r="Z165" i="2"/>
  <c r="C165" i="2"/>
  <c r="B165" i="2"/>
  <c r="Z164" i="2"/>
  <c r="C164" i="2"/>
  <c r="B164" i="2"/>
  <c r="Z163" i="2"/>
  <c r="C163" i="2"/>
  <c r="B163" i="2"/>
  <c r="Z162" i="2"/>
  <c r="C162" i="2"/>
  <c r="B162" i="2"/>
  <c r="Z161" i="2"/>
  <c r="C161" i="2"/>
  <c r="B161" i="2"/>
  <c r="Z160" i="2"/>
  <c r="C160" i="2"/>
  <c r="B160" i="2"/>
  <c r="Z159" i="2"/>
  <c r="C159" i="2"/>
  <c r="B159" i="2"/>
  <c r="Z158" i="2"/>
  <c r="C158" i="2"/>
  <c r="B158" i="2"/>
  <c r="Z157" i="2"/>
  <c r="C157" i="2"/>
  <c r="B157" i="2"/>
  <c r="Z156" i="2"/>
  <c r="C156" i="2"/>
  <c r="B156" i="2"/>
  <c r="Z155" i="2"/>
  <c r="C155" i="2"/>
  <c r="B155" i="2"/>
  <c r="Z154" i="2"/>
  <c r="C154" i="2"/>
  <c r="B154" i="2"/>
  <c r="Z153" i="2"/>
  <c r="C153" i="2"/>
  <c r="B153" i="2"/>
  <c r="Z152" i="2"/>
  <c r="C152" i="2"/>
  <c r="B152" i="2"/>
  <c r="Z151" i="2"/>
  <c r="C151" i="2"/>
  <c r="B151" i="2"/>
  <c r="Z150" i="2"/>
  <c r="C150" i="2"/>
  <c r="B150" i="2"/>
  <c r="Z149" i="2"/>
  <c r="C149" i="2"/>
  <c r="B149" i="2"/>
  <c r="Z148" i="2"/>
  <c r="C148" i="2"/>
  <c r="B148" i="2"/>
  <c r="Z147" i="2"/>
  <c r="C147" i="2"/>
  <c r="B147" i="2"/>
  <c r="Z146" i="2"/>
  <c r="C146" i="2"/>
  <c r="B146" i="2"/>
  <c r="Z145" i="2"/>
  <c r="C145" i="2"/>
  <c r="B145" i="2"/>
  <c r="Z144" i="2"/>
  <c r="C144" i="2"/>
  <c r="B144" i="2"/>
  <c r="Z143" i="2"/>
  <c r="C143" i="2"/>
  <c r="B143" i="2"/>
  <c r="Z142" i="2"/>
  <c r="C142" i="2"/>
  <c r="B142" i="2"/>
  <c r="Z141" i="2"/>
  <c r="C141" i="2"/>
  <c r="B141" i="2"/>
  <c r="Z140" i="2"/>
  <c r="C140" i="2"/>
  <c r="B140" i="2"/>
  <c r="Z139" i="2"/>
  <c r="C139" i="2"/>
  <c r="B139" i="2"/>
  <c r="Z138" i="2"/>
  <c r="C138" i="2"/>
  <c r="B138" i="2"/>
  <c r="Z137" i="2"/>
  <c r="C137" i="2"/>
  <c r="B137" i="2"/>
  <c r="Z136" i="2"/>
  <c r="C136" i="2"/>
  <c r="B136" i="2"/>
  <c r="Z135" i="2"/>
  <c r="C135" i="2"/>
  <c r="B135" i="2"/>
  <c r="Z134" i="2"/>
  <c r="C134" i="2"/>
  <c r="B134" i="2"/>
  <c r="Z133" i="2"/>
  <c r="C133" i="2"/>
  <c r="B133" i="2"/>
  <c r="Z132" i="2"/>
  <c r="C132" i="2"/>
  <c r="B132" i="2"/>
  <c r="Z131" i="2"/>
  <c r="C131" i="2"/>
  <c r="B131" i="2"/>
  <c r="Z130" i="2"/>
  <c r="C130" i="2"/>
  <c r="B130" i="2"/>
  <c r="Z129" i="2"/>
  <c r="C129" i="2"/>
  <c r="B129" i="2"/>
  <c r="Z128" i="2"/>
  <c r="C128" i="2"/>
  <c r="B128" i="2"/>
  <c r="Z127" i="2"/>
  <c r="C127" i="2"/>
  <c r="B127" i="2"/>
  <c r="Z126" i="2"/>
  <c r="C126" i="2"/>
  <c r="B126" i="2"/>
  <c r="Z125" i="2"/>
  <c r="C125" i="2"/>
  <c r="B125" i="2"/>
  <c r="Z124" i="2"/>
  <c r="C124" i="2"/>
  <c r="B124" i="2"/>
  <c r="Z123" i="2"/>
  <c r="C123" i="2"/>
  <c r="B123" i="2"/>
  <c r="Z122" i="2"/>
  <c r="C122" i="2"/>
  <c r="B122" i="2"/>
  <c r="Z121" i="2"/>
  <c r="C121" i="2"/>
  <c r="B121" i="2"/>
  <c r="Z120" i="2"/>
  <c r="C120" i="2"/>
  <c r="B120" i="2"/>
  <c r="Z119" i="2"/>
  <c r="C119" i="2"/>
  <c r="B119" i="2"/>
  <c r="Z118" i="2"/>
  <c r="C118" i="2"/>
  <c r="B118" i="2"/>
  <c r="Z117" i="2"/>
  <c r="C117" i="2"/>
  <c r="B117" i="2"/>
  <c r="Z116" i="2"/>
  <c r="C116" i="2"/>
  <c r="B116" i="2"/>
  <c r="Z115" i="2"/>
  <c r="C115" i="2"/>
  <c r="B115" i="2"/>
  <c r="Z114" i="2"/>
  <c r="C114" i="2"/>
  <c r="B114" i="2"/>
  <c r="Z113" i="2"/>
  <c r="C113" i="2"/>
  <c r="B113" i="2"/>
  <c r="Z112" i="2"/>
  <c r="C112" i="2"/>
  <c r="B112" i="2"/>
  <c r="Z111" i="2"/>
  <c r="C111" i="2"/>
  <c r="B111" i="2"/>
  <c r="Z110" i="2"/>
  <c r="C110" i="2"/>
  <c r="B110" i="2"/>
  <c r="Z109" i="2"/>
  <c r="C109" i="2"/>
  <c r="B109" i="2"/>
  <c r="Z108" i="2"/>
  <c r="C108" i="2"/>
  <c r="B108" i="2"/>
  <c r="Z107" i="2"/>
  <c r="C107" i="2"/>
  <c r="B107" i="2"/>
  <c r="Z106" i="2"/>
  <c r="C106" i="2"/>
  <c r="B106" i="2"/>
  <c r="Z105" i="2"/>
  <c r="C105" i="2"/>
  <c r="B105" i="2"/>
  <c r="Z104" i="2"/>
  <c r="C104" i="2"/>
  <c r="B104" i="2"/>
  <c r="Z103" i="2"/>
  <c r="C103" i="2"/>
  <c r="B103" i="2"/>
  <c r="Z102" i="2"/>
  <c r="C102" i="2"/>
  <c r="B102" i="2"/>
  <c r="Z101" i="2"/>
  <c r="C101" i="2"/>
  <c r="B101" i="2"/>
  <c r="Z100" i="2"/>
  <c r="C100" i="2"/>
  <c r="B100" i="2"/>
  <c r="Z99" i="2"/>
  <c r="C99" i="2"/>
  <c r="B99" i="2"/>
  <c r="Z98" i="2"/>
  <c r="C98" i="2"/>
  <c r="B98" i="2"/>
  <c r="Z97" i="2"/>
  <c r="C97" i="2"/>
  <c r="B97" i="2"/>
  <c r="Z96" i="2"/>
  <c r="C96" i="2"/>
  <c r="B96" i="2"/>
  <c r="Z95" i="2"/>
  <c r="C95" i="2"/>
  <c r="B95" i="2"/>
  <c r="Z94" i="2"/>
  <c r="C94" i="2"/>
  <c r="B94" i="2"/>
  <c r="Z93" i="2"/>
  <c r="C93" i="2"/>
  <c r="B93" i="2"/>
  <c r="Z92" i="2"/>
  <c r="C92" i="2"/>
  <c r="B92" i="2"/>
  <c r="Z91" i="2"/>
  <c r="C91" i="2"/>
  <c r="B91" i="2"/>
  <c r="Z90" i="2"/>
  <c r="C90" i="2"/>
  <c r="B90" i="2"/>
  <c r="Z89" i="2"/>
  <c r="C89" i="2"/>
  <c r="B89" i="2"/>
  <c r="Z88" i="2"/>
  <c r="C88" i="2"/>
  <c r="B88" i="2"/>
  <c r="Z87" i="2"/>
  <c r="C87" i="2"/>
  <c r="B87" i="2"/>
  <c r="Z86" i="2"/>
  <c r="C86" i="2"/>
  <c r="B86" i="2"/>
  <c r="Z85" i="2"/>
  <c r="C85" i="2"/>
  <c r="B85" i="2"/>
  <c r="Z84" i="2"/>
  <c r="C84" i="2"/>
  <c r="B84" i="2"/>
  <c r="Z83" i="2"/>
  <c r="C83" i="2"/>
  <c r="B83" i="2"/>
  <c r="Z82" i="2"/>
  <c r="C82" i="2"/>
  <c r="B82" i="2"/>
  <c r="Z81" i="2"/>
  <c r="C81" i="2"/>
  <c r="B81" i="2"/>
  <c r="Z80" i="2"/>
  <c r="C80" i="2"/>
  <c r="B80" i="2"/>
  <c r="Z79" i="2"/>
  <c r="C79" i="2"/>
  <c r="B79" i="2"/>
  <c r="Z78" i="2"/>
  <c r="C78" i="2"/>
  <c r="B78" i="2"/>
  <c r="Z77" i="2"/>
  <c r="C77" i="2"/>
  <c r="B77" i="2"/>
  <c r="Z76" i="2"/>
  <c r="C76" i="2"/>
  <c r="B76" i="2"/>
  <c r="Z75" i="2"/>
  <c r="C75" i="2"/>
  <c r="B75" i="2"/>
  <c r="Z74" i="2"/>
  <c r="C74" i="2"/>
  <c r="B74" i="2"/>
  <c r="Z73" i="2"/>
  <c r="C73" i="2"/>
  <c r="B73" i="2"/>
  <c r="Z72" i="2"/>
  <c r="C72" i="2"/>
  <c r="B72" i="2"/>
  <c r="Z71" i="2"/>
  <c r="C71" i="2"/>
  <c r="B71" i="2"/>
  <c r="Z70" i="2"/>
  <c r="C70" i="2"/>
  <c r="B70" i="2"/>
  <c r="Z69" i="2"/>
  <c r="C69" i="2"/>
  <c r="B69" i="2"/>
  <c r="Z68" i="2"/>
  <c r="C68" i="2"/>
  <c r="B68" i="2"/>
  <c r="Z67" i="2"/>
  <c r="C67" i="2"/>
  <c r="B67" i="2"/>
  <c r="Z66" i="2"/>
  <c r="C66" i="2"/>
  <c r="B66" i="2"/>
  <c r="Z65" i="2"/>
  <c r="C65" i="2"/>
  <c r="B65" i="2"/>
  <c r="Z64" i="2"/>
  <c r="C64" i="2"/>
  <c r="B64" i="2"/>
  <c r="Z63" i="2"/>
  <c r="C63" i="2"/>
  <c r="B63" i="2"/>
  <c r="Z62" i="2"/>
  <c r="C62" i="2"/>
  <c r="B62" i="2"/>
  <c r="Z61" i="2"/>
  <c r="C61" i="2"/>
  <c r="B61" i="2"/>
  <c r="Z60" i="2"/>
  <c r="C60" i="2"/>
  <c r="B60" i="2"/>
  <c r="Z59" i="2"/>
  <c r="C59" i="2"/>
  <c r="B59" i="2"/>
  <c r="Z58" i="2"/>
  <c r="C58" i="2"/>
  <c r="B58" i="2"/>
  <c r="Z57" i="2"/>
  <c r="C57" i="2"/>
  <c r="B57" i="2"/>
  <c r="Z56" i="2"/>
  <c r="C56" i="2"/>
  <c r="B56" i="2"/>
  <c r="Z55" i="2"/>
  <c r="C55" i="2"/>
  <c r="B55" i="2"/>
  <c r="Z54" i="2"/>
  <c r="C54" i="2"/>
  <c r="B54" i="2"/>
  <c r="Z53" i="2"/>
  <c r="C53" i="2"/>
  <c r="B53" i="2"/>
  <c r="Z52" i="2"/>
  <c r="C52" i="2"/>
  <c r="B52" i="2"/>
  <c r="Z51" i="2"/>
  <c r="C51" i="2"/>
  <c r="B51" i="2"/>
  <c r="Z50" i="2"/>
  <c r="C50" i="2"/>
  <c r="B50" i="2"/>
  <c r="Z49" i="2"/>
  <c r="C49" i="2"/>
  <c r="B49" i="2"/>
  <c r="Z48" i="2"/>
  <c r="C48" i="2"/>
  <c r="B48" i="2"/>
  <c r="Z47" i="2"/>
  <c r="C47" i="2"/>
  <c r="B47" i="2"/>
  <c r="Z46" i="2"/>
  <c r="C46" i="2"/>
  <c r="B46" i="2"/>
  <c r="Z45" i="2"/>
  <c r="C45" i="2"/>
  <c r="B45" i="2"/>
  <c r="Z44" i="2"/>
  <c r="C44" i="2"/>
  <c r="B44" i="2"/>
  <c r="Z43" i="2"/>
  <c r="C43" i="2"/>
  <c r="B43" i="2"/>
  <c r="Z42" i="2"/>
  <c r="C42" i="2"/>
  <c r="B42" i="2"/>
  <c r="Z41" i="2"/>
  <c r="C41" i="2"/>
  <c r="B41" i="2"/>
  <c r="Z40" i="2"/>
  <c r="C40" i="2"/>
  <c r="B40" i="2"/>
  <c r="Z39" i="2"/>
  <c r="C39" i="2"/>
  <c r="B39" i="2"/>
  <c r="Z38" i="2"/>
  <c r="C38" i="2"/>
  <c r="B38" i="2"/>
  <c r="Z37" i="2"/>
  <c r="C37" i="2"/>
  <c r="B37" i="2"/>
  <c r="Z36" i="2"/>
  <c r="C36" i="2"/>
  <c r="B36" i="2"/>
  <c r="Z35" i="2"/>
  <c r="C35" i="2"/>
  <c r="B35" i="2"/>
  <c r="Z34" i="2"/>
  <c r="C34" i="2"/>
  <c r="B34" i="2"/>
  <c r="Z33" i="2"/>
  <c r="C33" i="2"/>
  <c r="B33" i="2"/>
  <c r="Z32" i="2"/>
  <c r="C32" i="2"/>
  <c r="B32" i="2"/>
  <c r="Z31" i="2"/>
  <c r="C31" i="2"/>
  <c r="B31" i="2"/>
  <c r="Z30" i="2"/>
  <c r="C30" i="2"/>
  <c r="B30" i="2"/>
  <c r="Z29" i="2"/>
  <c r="C29" i="2"/>
  <c r="B29" i="2"/>
  <c r="Z28" i="2"/>
  <c r="C28" i="2"/>
  <c r="B28" i="2"/>
  <c r="Z27" i="2"/>
  <c r="C27" i="2"/>
  <c r="B27" i="2"/>
  <c r="Z26" i="2"/>
  <c r="C26" i="2"/>
  <c r="B26" i="2"/>
  <c r="Z25" i="2"/>
  <c r="C25" i="2"/>
  <c r="B25" i="2"/>
  <c r="Z24" i="2"/>
  <c r="C24" i="2"/>
  <c r="B24" i="2"/>
  <c r="Z23" i="2"/>
  <c r="C23" i="2"/>
  <c r="B23" i="2"/>
  <c r="Z22" i="2"/>
  <c r="C22" i="2"/>
  <c r="B22" i="2"/>
  <c r="Z21" i="2"/>
  <c r="C21" i="2"/>
  <c r="B21" i="2"/>
  <c r="Z20" i="2"/>
  <c r="C20" i="2"/>
  <c r="B20" i="2"/>
  <c r="Z19" i="2"/>
  <c r="C19" i="2"/>
  <c r="B19" i="2"/>
  <c r="Z18" i="2"/>
  <c r="C18" i="2"/>
  <c r="B18" i="2"/>
  <c r="Z17" i="2"/>
  <c r="C17" i="2"/>
  <c r="B17" i="2"/>
  <c r="Z16" i="2"/>
  <c r="C16" i="2"/>
  <c r="B16" i="2"/>
  <c r="Z15" i="2"/>
  <c r="C15" i="2"/>
  <c r="B15" i="2"/>
  <c r="Z14" i="2"/>
  <c r="C14" i="2"/>
  <c r="B14" i="2"/>
  <c r="Z13" i="2"/>
  <c r="C13" i="2"/>
  <c r="B13" i="2"/>
  <c r="Z12" i="2"/>
  <c r="C12" i="2"/>
  <c r="B12" i="2"/>
  <c r="Z11" i="2"/>
  <c r="C11" i="2"/>
  <c r="B11" i="2"/>
  <c r="Z10" i="2"/>
  <c r="C10" i="2"/>
  <c r="B10" i="2"/>
  <c r="Z9" i="2"/>
  <c r="C9" i="2"/>
  <c r="B9" i="2"/>
  <c r="Z8" i="2"/>
  <c r="C8" i="2"/>
  <c r="B8" i="2"/>
  <c r="C7" i="2"/>
  <c r="B7" i="2"/>
  <c r="AG6" i="2"/>
  <c r="AO101" i="2" s="1"/>
  <c r="C6" i="2"/>
  <c r="B6" i="2"/>
  <c r="C5" i="2"/>
  <c r="B5" i="2"/>
  <c r="AG4" i="2"/>
  <c r="O4" i="2"/>
  <c r="C4" i="2"/>
  <c r="B4" i="2"/>
  <c r="AG3" i="2"/>
  <c r="O3" i="2"/>
  <c r="N3" i="2"/>
  <c r="N355" i="2" s="1"/>
  <c r="A2" i="2"/>
  <c r="D363" i="2" s="1"/>
  <c r="C15" i="5"/>
  <c r="B41" i="1"/>
  <c r="C7" i="1"/>
  <c r="B7" i="1"/>
  <c r="N4" i="2"/>
  <c r="AI298" i="2" l="1"/>
  <c r="AL298" i="2" s="1"/>
  <c r="AO35" i="2"/>
  <c r="AO59" i="2"/>
  <c r="AO76" i="2"/>
  <c r="E11" i="2"/>
  <c r="D16" i="2"/>
  <c r="C10" i="1"/>
  <c r="J3" i="2" s="1"/>
  <c r="B16" i="5"/>
  <c r="C17" i="5"/>
  <c r="B9" i="4"/>
  <c r="C18" i="5" s="1"/>
  <c r="D31" i="2"/>
  <c r="C9" i="1"/>
  <c r="E18" i="1" s="1"/>
  <c r="E44" i="2"/>
  <c r="D164" i="2"/>
  <c r="C12" i="1"/>
  <c r="D8" i="2"/>
  <c r="E19" i="2"/>
  <c r="D24" i="2"/>
  <c r="D57" i="2"/>
  <c r="D75" i="2"/>
  <c r="E118" i="2"/>
  <c r="D184" i="2"/>
  <c r="E102" i="2"/>
  <c r="E254" i="2"/>
  <c r="D47" i="2"/>
  <c r="D265" i="2"/>
  <c r="AG5" i="2"/>
  <c r="N32" i="2"/>
  <c r="N58" i="2"/>
  <c r="N67" i="2"/>
  <c r="N166" i="2"/>
  <c r="N175" i="2"/>
  <c r="N47" i="2"/>
  <c r="N114" i="2"/>
  <c r="N164" i="2"/>
  <c r="N189" i="2"/>
  <c r="N203" i="2"/>
  <c r="N20" i="2"/>
  <c r="N40" i="2"/>
  <c r="N51" i="2"/>
  <c r="N102" i="2"/>
  <c r="N120" i="2"/>
  <c r="N127" i="2"/>
  <c r="N129" i="2"/>
  <c r="N136" i="2"/>
  <c r="N143" i="2"/>
  <c r="N145" i="2"/>
  <c r="N152" i="2"/>
  <c r="N159" i="2"/>
  <c r="N161" i="2"/>
  <c r="N195" i="2"/>
  <c r="N221" i="2"/>
  <c r="N299" i="2"/>
  <c r="N363" i="2"/>
  <c r="N12" i="2"/>
  <c r="N14" i="2"/>
  <c r="N25" i="2"/>
  <c r="N27" i="2"/>
  <c r="N82" i="2"/>
  <c r="N89" i="2"/>
  <c r="N91" i="2"/>
  <c r="N98" i="2"/>
  <c r="N125" i="2"/>
  <c r="N141" i="2"/>
  <c r="N157" i="2"/>
  <c r="N214" i="2"/>
  <c r="N219" i="2"/>
  <c r="N245" i="2"/>
  <c r="N254" i="2"/>
  <c r="N307" i="2"/>
  <c r="N87" i="2"/>
  <c r="N182" i="2"/>
  <c r="N205" i="2"/>
  <c r="N238" i="2"/>
  <c r="N54" i="2"/>
  <c r="N65" i="2"/>
  <c r="N105" i="2"/>
  <c r="N198" i="2"/>
  <c r="N262" i="2"/>
  <c r="N19" i="2"/>
  <c r="N39" i="2"/>
  <c r="N128" i="2"/>
  <c r="N137" i="2"/>
  <c r="N144" i="2"/>
  <c r="N253" i="2"/>
  <c r="N331" i="2"/>
  <c r="N13" i="2"/>
  <c r="N26" i="2"/>
  <c r="N37" i="2"/>
  <c r="N81" i="2"/>
  <c r="N83" i="2"/>
  <c r="N90" i="2"/>
  <c r="N97" i="2"/>
  <c r="N99" i="2"/>
  <c r="N133" i="2"/>
  <c r="N149" i="2"/>
  <c r="N213" i="2"/>
  <c r="N246" i="2"/>
  <c r="N251" i="2"/>
  <c r="N275" i="2"/>
  <c r="N339" i="2"/>
  <c r="N34" i="2"/>
  <c r="N60" i="2"/>
  <c r="N69" i="2"/>
  <c r="N168" i="2"/>
  <c r="N180" i="2"/>
  <c r="N191" i="2"/>
  <c r="N323" i="2"/>
  <c r="N41" i="2"/>
  <c r="N119" i="2"/>
  <c r="N135" i="2"/>
  <c r="N153" i="2"/>
  <c r="N187" i="2"/>
  <c r="N222" i="2"/>
  <c r="N33" i="2"/>
  <c r="N46" i="2"/>
  <c r="N61" i="2"/>
  <c r="N68" i="2"/>
  <c r="N79" i="2"/>
  <c r="N95" i="2"/>
  <c r="N167" i="2"/>
  <c r="N174" i="2"/>
  <c r="N176" i="2"/>
  <c r="N183" i="2"/>
  <c r="N206" i="2"/>
  <c r="N211" i="2"/>
  <c r="N237" i="2"/>
  <c r="N258" i="2"/>
  <c r="N283" i="2"/>
  <c r="N347" i="2"/>
  <c r="N243" i="2"/>
  <c r="N315" i="2"/>
  <c r="P355" i="2"/>
  <c r="N76" i="2"/>
  <c r="N112" i="2"/>
  <c r="N229" i="2"/>
  <c r="N365" i="2"/>
  <c r="N17" i="2"/>
  <c r="N110" i="2"/>
  <c r="N121" i="2"/>
  <c r="N151" i="2"/>
  <c r="N160" i="2"/>
  <c r="N227" i="2"/>
  <c r="N267" i="2"/>
  <c r="N44" i="2"/>
  <c r="N53" i="2"/>
  <c r="N55" i="2"/>
  <c r="N73" i="2"/>
  <c r="N75" i="2"/>
  <c r="N104" i="2"/>
  <c r="N106" i="2"/>
  <c r="N113" i="2"/>
  <c r="N172" i="2"/>
  <c r="N190" i="2"/>
  <c r="N197" i="2"/>
  <c r="N230" i="2"/>
  <c r="N235" i="2"/>
  <c r="N291" i="2"/>
  <c r="O16" i="2"/>
  <c r="O26" i="2"/>
  <c r="O103" i="2"/>
  <c r="O113" i="2"/>
  <c r="O136" i="2"/>
  <c r="P149" i="2"/>
  <c r="O179" i="2"/>
  <c r="O323" i="2"/>
  <c r="P158" i="2"/>
  <c r="O12" i="2"/>
  <c r="P38" i="2"/>
  <c r="O45" i="2"/>
  <c r="O52" i="2"/>
  <c r="O57" i="2"/>
  <c r="O60" i="2"/>
  <c r="O66" i="2"/>
  <c r="P73" i="2"/>
  <c r="O78" i="2"/>
  <c r="P81" i="2"/>
  <c r="P85" i="2"/>
  <c r="O94" i="2"/>
  <c r="P97" i="2"/>
  <c r="P101" i="2"/>
  <c r="O104" i="2"/>
  <c r="O127" i="2"/>
  <c r="O143" i="2"/>
  <c r="O159" i="2"/>
  <c r="P173" i="2"/>
  <c r="P187" i="2"/>
  <c r="O190" i="2"/>
  <c r="P271" i="2"/>
  <c r="O275" i="2"/>
  <c r="P283" i="2"/>
  <c r="O298" i="2"/>
  <c r="O304" i="2"/>
  <c r="O316" i="2"/>
  <c r="P335" i="2"/>
  <c r="O339" i="2"/>
  <c r="P347" i="2"/>
  <c r="O362" i="2"/>
  <c r="P364" i="2"/>
  <c r="P9" i="2"/>
  <c r="P12" i="2"/>
  <c r="O23" i="2"/>
  <c r="O30" i="2"/>
  <c r="P45" i="2"/>
  <c r="P52" i="2"/>
  <c r="O59" i="2"/>
  <c r="P66" i="2"/>
  <c r="O80" i="2"/>
  <c r="P87" i="2"/>
  <c r="O90" i="2"/>
  <c r="O96" i="2"/>
  <c r="P104" i="2"/>
  <c r="P108" i="2"/>
  <c r="O117" i="2"/>
  <c r="O124" i="2"/>
  <c r="P127" i="2"/>
  <c r="P131" i="2"/>
  <c r="O140" i="2"/>
  <c r="P143" i="2"/>
  <c r="P147" i="2"/>
  <c r="O156" i="2"/>
  <c r="P159" i="2"/>
  <c r="P163" i="2"/>
  <c r="O166" i="2"/>
  <c r="O182" i="2"/>
  <c r="P201" i="2"/>
  <c r="O218" i="2"/>
  <c r="O222" i="2"/>
  <c r="P233" i="2"/>
  <c r="O250" i="2"/>
  <c r="O267" i="2"/>
  <c r="P275" i="2"/>
  <c r="O290" i="2"/>
  <c r="O296" i="2"/>
  <c r="O308" i="2"/>
  <c r="P327" i="2"/>
  <c r="O331" i="2"/>
  <c r="P339" i="2"/>
  <c r="O354" i="2"/>
  <c r="O360" i="2"/>
  <c r="O11" i="2"/>
  <c r="P80" i="2"/>
  <c r="P96" i="2"/>
  <c r="O126" i="2"/>
  <c r="P133" i="2"/>
  <c r="P182" i="2"/>
  <c r="O300" i="2"/>
  <c r="P319" i="2"/>
  <c r="P331" i="2"/>
  <c r="P37" i="2"/>
  <c r="P49" i="2"/>
  <c r="O72" i="2"/>
  <c r="P126" i="2"/>
  <c r="P172" i="2"/>
  <c r="O181" i="2"/>
  <c r="P225" i="2"/>
  <c r="O242" i="2"/>
  <c r="O292" i="2"/>
  <c r="P311" i="2"/>
  <c r="O338" i="2"/>
  <c r="O344" i="2"/>
  <c r="O25" i="2"/>
  <c r="P65" i="2"/>
  <c r="P77" i="2"/>
  <c r="P89" i="2"/>
  <c r="O112" i="2"/>
  <c r="O135" i="2"/>
  <c r="O151" i="2"/>
  <c r="O284" i="2"/>
  <c r="P303" i="2"/>
  <c r="O336" i="2"/>
  <c r="O6" i="2"/>
  <c r="O10" i="2"/>
  <c r="P22" i="2"/>
  <c r="P25" i="2"/>
  <c r="P29" i="2"/>
  <c r="P32" i="2"/>
  <c r="O39" i="2"/>
  <c r="P58" i="2"/>
  <c r="P74" i="2"/>
  <c r="P79" i="2"/>
  <c r="O82" i="2"/>
  <c r="O88" i="2"/>
  <c r="P95" i="2"/>
  <c r="O98" i="2"/>
  <c r="O109" i="2"/>
  <c r="P112" i="2"/>
  <c r="P116" i="2"/>
  <c r="P119" i="2"/>
  <c r="P123" i="2"/>
  <c r="O132" i="2"/>
  <c r="P135" i="2"/>
  <c r="P139" i="2"/>
  <c r="O148" i="2"/>
  <c r="P151" i="2"/>
  <c r="P155" i="2"/>
  <c r="O174" i="2"/>
  <c r="P188" i="2"/>
  <c r="O202" i="2"/>
  <c r="O206" i="2"/>
  <c r="P217" i="2"/>
  <c r="O234" i="2"/>
  <c r="O238" i="2"/>
  <c r="P249" i="2"/>
  <c r="O276" i="2"/>
  <c r="P295" i="2"/>
  <c r="O299" i="2"/>
  <c r="P307" i="2"/>
  <c r="O322" i="2"/>
  <c r="O328" i="2"/>
  <c r="O340" i="2"/>
  <c r="P359" i="2"/>
  <c r="O363" i="2"/>
  <c r="O7" i="2"/>
  <c r="O19" i="2"/>
  <c r="O33" i="2"/>
  <c r="P110" i="2"/>
  <c r="O152" i="2"/>
  <c r="P166" i="2"/>
  <c r="O189" i="2"/>
  <c r="O282" i="2"/>
  <c r="O352" i="2"/>
  <c r="O18" i="2"/>
  <c r="P63" i="2"/>
  <c r="O75" i="2"/>
  <c r="P142" i="2"/>
  <c r="O165" i="2"/>
  <c r="P189" i="2"/>
  <c r="O210" i="2"/>
  <c r="P259" i="2"/>
  <c r="O274" i="2"/>
  <c r="P323" i="2"/>
  <c r="O356" i="2"/>
  <c r="P18" i="2"/>
  <c r="P44" i="2"/>
  <c r="O54" i="2"/>
  <c r="O74" i="2"/>
  <c r="O86" i="2"/>
  <c r="P165" i="2"/>
  <c r="P181" i="2"/>
  <c r="O272" i="2"/>
  <c r="O307" i="2"/>
  <c r="O330" i="2"/>
  <c r="P6" i="2"/>
  <c r="O13" i="2"/>
  <c r="O24" i="2"/>
  <c r="O31" i="2"/>
  <c r="O36" i="2"/>
  <c r="P39" i="2"/>
  <c r="P43" i="2"/>
  <c r="O46" i="2"/>
  <c r="O53" i="2"/>
  <c r="O67" i="2"/>
  <c r="P88" i="2"/>
  <c r="P102" i="2"/>
  <c r="O105" i="2"/>
  <c r="O111" i="2"/>
  <c r="O118" i="2"/>
  <c r="P125" i="2"/>
  <c r="O128" i="2"/>
  <c r="O134" i="2"/>
  <c r="P141" i="2"/>
  <c r="O144" i="2"/>
  <c r="O150" i="2"/>
  <c r="P157" i="2"/>
  <c r="O160" i="2"/>
  <c r="O171" i="2"/>
  <c r="P174" i="2"/>
  <c r="P178" i="2"/>
  <c r="O268" i="2"/>
  <c r="P287" i="2"/>
  <c r="O291" i="2"/>
  <c r="P299" i="2"/>
  <c r="O314" i="2"/>
  <c r="O320" i="2"/>
  <c r="O332" i="2"/>
  <c r="P351" i="2"/>
  <c r="O355" i="2"/>
  <c r="P363" i="2"/>
  <c r="P59" i="2"/>
  <c r="O120" i="2"/>
  <c r="O142" i="2"/>
  <c r="O158" i="2"/>
  <c r="P170" i="2"/>
  <c r="P267" i="2"/>
  <c r="O288" i="2"/>
  <c r="O346" i="2"/>
  <c r="P11" i="2"/>
  <c r="O40" i="2"/>
  <c r="O89" i="2"/>
  <c r="P103" i="2"/>
  <c r="O175" i="2"/>
  <c r="O186" i="2"/>
  <c r="P193" i="2"/>
  <c r="O214" i="2"/>
  <c r="O246" i="2"/>
  <c r="O280" i="2"/>
  <c r="O315" i="2"/>
  <c r="P365" i="2"/>
  <c r="O32" i="2"/>
  <c r="P51" i="2"/>
  <c r="O68" i="2"/>
  <c r="P93" i="2"/>
  <c r="O119" i="2"/>
  <c r="O188" i="2"/>
  <c r="O266" i="2"/>
  <c r="P315" i="2"/>
  <c r="O348" i="2"/>
  <c r="P17" i="2"/>
  <c r="P24" i="2"/>
  <c r="P31" i="2"/>
  <c r="O38" i="2"/>
  <c r="P46" i="2"/>
  <c r="O50" i="2"/>
  <c r="P53" i="2"/>
  <c r="O64" i="2"/>
  <c r="P67" i="2"/>
  <c r="P71" i="2"/>
  <c r="O81" i="2"/>
  <c r="O97" i="2"/>
  <c r="P111" i="2"/>
  <c r="P118" i="2"/>
  <c r="P134" i="2"/>
  <c r="P150" i="2"/>
  <c r="P164" i="2"/>
  <c r="O167" i="2"/>
  <c r="O173" i="2"/>
  <c r="P180" i="2"/>
  <c r="O183" i="2"/>
  <c r="P185" i="2"/>
  <c r="O194" i="2"/>
  <c r="O198" i="2"/>
  <c r="P209" i="2"/>
  <c r="O226" i="2"/>
  <c r="O230" i="2"/>
  <c r="P241" i="2"/>
  <c r="P258" i="2"/>
  <c r="O260" i="2"/>
  <c r="P279" i="2"/>
  <c r="O283" i="2"/>
  <c r="P291" i="2"/>
  <c r="O306" i="2"/>
  <c r="O312" i="2"/>
  <c r="O324" i="2"/>
  <c r="P343" i="2"/>
  <c r="O347" i="2"/>
  <c r="N360" i="2"/>
  <c r="O359" i="2"/>
  <c r="P358" i="2"/>
  <c r="N352" i="2"/>
  <c r="O351" i="2"/>
  <c r="P350" i="2"/>
  <c r="N344" i="2"/>
  <c r="O343" i="2"/>
  <c r="P342" i="2"/>
  <c r="N336" i="2"/>
  <c r="O335" i="2"/>
  <c r="P334" i="2"/>
  <c r="N328" i="2"/>
  <c r="O327" i="2"/>
  <c r="P326" i="2"/>
  <c r="N320" i="2"/>
  <c r="O319" i="2"/>
  <c r="P318" i="2"/>
  <c r="N312" i="2"/>
  <c r="O311" i="2"/>
  <c r="P310" i="2"/>
  <c r="N304" i="2"/>
  <c r="O303" i="2"/>
  <c r="P302" i="2"/>
  <c r="N296" i="2"/>
  <c r="O295" i="2"/>
  <c r="P294" i="2"/>
  <c r="N288" i="2"/>
  <c r="O287" i="2"/>
  <c r="P286" i="2"/>
  <c r="N280" i="2"/>
  <c r="O279" i="2"/>
  <c r="P278" i="2"/>
  <c r="N272" i="2"/>
  <c r="O271" i="2"/>
  <c r="P270" i="2"/>
  <c r="O264" i="2"/>
  <c r="P263" i="2"/>
  <c r="N257" i="2"/>
  <c r="O256" i="2"/>
  <c r="P255" i="2"/>
  <c r="N250" i="2"/>
  <c r="O249" i="2"/>
  <c r="P248" i="2"/>
  <c r="N242" i="2"/>
  <c r="O241" i="2"/>
  <c r="P240" i="2"/>
  <c r="N234" i="2"/>
  <c r="O233" i="2"/>
  <c r="P232" i="2"/>
  <c r="N226" i="2"/>
  <c r="O225" i="2"/>
  <c r="P224" i="2"/>
  <c r="N218" i="2"/>
  <c r="O217" i="2"/>
  <c r="P216" i="2"/>
  <c r="N210" i="2"/>
  <c r="O209" i="2"/>
  <c r="P208" i="2"/>
  <c r="N202" i="2"/>
  <c r="O201" i="2"/>
  <c r="P200" i="2"/>
  <c r="N359" i="2"/>
  <c r="O358" i="2"/>
  <c r="P357" i="2"/>
  <c r="N351" i="2"/>
  <c r="O350" i="2"/>
  <c r="P349" i="2"/>
  <c r="N343" i="2"/>
  <c r="O342" i="2"/>
  <c r="P341" i="2"/>
  <c r="N335" i="2"/>
  <c r="O334" i="2"/>
  <c r="P333" i="2"/>
  <c r="N327" i="2"/>
  <c r="O326" i="2"/>
  <c r="P325" i="2"/>
  <c r="N319" i="2"/>
  <c r="O318" i="2"/>
  <c r="P317" i="2"/>
  <c r="N311" i="2"/>
  <c r="O310" i="2"/>
  <c r="P309" i="2"/>
  <c r="N303" i="2"/>
  <c r="O302" i="2"/>
  <c r="P301" i="2"/>
  <c r="N295" i="2"/>
  <c r="O294" i="2"/>
  <c r="P293" i="2"/>
  <c r="N287" i="2"/>
  <c r="O286" i="2"/>
  <c r="P285" i="2"/>
  <c r="N279" i="2"/>
  <c r="O278" i="2"/>
  <c r="P277" i="2"/>
  <c r="N271" i="2"/>
  <c r="O270" i="2"/>
  <c r="P269" i="2"/>
  <c r="N264" i="2"/>
  <c r="O263" i="2"/>
  <c r="P262" i="2"/>
  <c r="N256" i="2"/>
  <c r="O255" i="2"/>
  <c r="P254" i="2"/>
  <c r="N249" i="2"/>
  <c r="O248" i="2"/>
  <c r="P247" i="2"/>
  <c r="N241" i="2"/>
  <c r="O240" i="2"/>
  <c r="P239" i="2"/>
  <c r="N233" i="2"/>
  <c r="O232" i="2"/>
  <c r="P231" i="2"/>
  <c r="N225" i="2"/>
  <c r="O224" i="2"/>
  <c r="P223" i="2"/>
  <c r="N217" i="2"/>
  <c r="O216" i="2"/>
  <c r="P215" i="2"/>
  <c r="N209" i="2"/>
  <c r="O208" i="2"/>
  <c r="P207" i="2"/>
  <c r="N201" i="2"/>
  <c r="O200" i="2"/>
  <c r="P199" i="2"/>
  <c r="N358" i="2"/>
  <c r="O357" i="2"/>
  <c r="P356" i="2"/>
  <c r="N350" i="2"/>
  <c r="O349" i="2"/>
  <c r="P348" i="2"/>
  <c r="N342" i="2"/>
  <c r="O341" i="2"/>
  <c r="P340" i="2"/>
  <c r="N334" i="2"/>
  <c r="O333" i="2"/>
  <c r="P332" i="2"/>
  <c r="N326" i="2"/>
  <c r="O325" i="2"/>
  <c r="P324" i="2"/>
  <c r="N318" i="2"/>
  <c r="O317" i="2"/>
  <c r="P316" i="2"/>
  <c r="N310" i="2"/>
  <c r="O309" i="2"/>
  <c r="P308" i="2"/>
  <c r="N302" i="2"/>
  <c r="O301" i="2"/>
  <c r="P300" i="2"/>
  <c r="N294" i="2"/>
  <c r="O293" i="2"/>
  <c r="P292" i="2"/>
  <c r="N286" i="2"/>
  <c r="O285" i="2"/>
  <c r="P284" i="2"/>
  <c r="N278" i="2"/>
  <c r="O277" i="2"/>
  <c r="P276" i="2"/>
  <c r="N270" i="2"/>
  <c r="O269" i="2"/>
  <c r="P268" i="2"/>
  <c r="N263" i="2"/>
  <c r="O262" i="2"/>
  <c r="P261" i="2"/>
  <c r="N255" i="2"/>
  <c r="O254" i="2"/>
  <c r="N248" i="2"/>
  <c r="O247" i="2"/>
  <c r="P246" i="2"/>
  <c r="N240" i="2"/>
  <c r="O239" i="2"/>
  <c r="P238" i="2"/>
  <c r="N232" i="2"/>
  <c r="O231" i="2"/>
  <c r="P230" i="2"/>
  <c r="N224" i="2"/>
  <c r="O223" i="2"/>
  <c r="P222" i="2"/>
  <c r="N216" i="2"/>
  <c r="O215" i="2"/>
  <c r="P214" i="2"/>
  <c r="N208" i="2"/>
  <c r="O207" i="2"/>
  <c r="P206" i="2"/>
  <c r="N200" i="2"/>
  <c r="O199" i="2"/>
  <c r="P198" i="2"/>
  <c r="O365" i="2"/>
  <c r="N364" i="2"/>
  <c r="N362" i="2"/>
  <c r="O361" i="2"/>
  <c r="P360" i="2"/>
  <c r="N354" i="2"/>
  <c r="O353" i="2"/>
  <c r="P352" i="2"/>
  <c r="N346" i="2"/>
  <c r="O345" i="2"/>
  <c r="P344" i="2"/>
  <c r="N338" i="2"/>
  <c r="O337" i="2"/>
  <c r="P336" i="2"/>
  <c r="N330" i="2"/>
  <c r="O329" i="2"/>
  <c r="P328" i="2"/>
  <c r="N322" i="2"/>
  <c r="O321" i="2"/>
  <c r="P320" i="2"/>
  <c r="N314" i="2"/>
  <c r="O313" i="2"/>
  <c r="P312" i="2"/>
  <c r="N306" i="2"/>
  <c r="O305" i="2"/>
  <c r="P304" i="2"/>
  <c r="N298" i="2"/>
  <c r="O297" i="2"/>
  <c r="P296" i="2"/>
  <c r="N290" i="2"/>
  <c r="O289" i="2"/>
  <c r="P288" i="2"/>
  <c r="N282" i="2"/>
  <c r="O281" i="2"/>
  <c r="P280" i="2"/>
  <c r="N274" i="2"/>
  <c r="O273" i="2"/>
  <c r="P272" i="2"/>
  <c r="N266" i="2"/>
  <c r="O265" i="2"/>
  <c r="N259" i="2"/>
  <c r="O258" i="2"/>
  <c r="P257" i="2"/>
  <c r="N252" i="2"/>
  <c r="O251" i="2"/>
  <c r="P250" i="2"/>
  <c r="N244" i="2"/>
  <c r="O243" i="2"/>
  <c r="P242" i="2"/>
  <c r="N236" i="2"/>
  <c r="O235" i="2"/>
  <c r="P234" i="2"/>
  <c r="N228" i="2"/>
  <c r="O227" i="2"/>
  <c r="P226" i="2"/>
  <c r="N220" i="2"/>
  <c r="O219" i="2"/>
  <c r="P218" i="2"/>
  <c r="N212" i="2"/>
  <c r="O211" i="2"/>
  <c r="P210" i="2"/>
  <c r="N204" i="2"/>
  <c r="O203" i="2"/>
  <c r="P202" i="2"/>
  <c r="N196" i="2"/>
  <c r="O195" i="2"/>
  <c r="N6" i="2"/>
  <c r="P7" i="2"/>
  <c r="P10" i="2"/>
  <c r="N11" i="2"/>
  <c r="P16" i="2"/>
  <c r="O17" i="2"/>
  <c r="N18" i="2"/>
  <c r="P23" i="2"/>
  <c r="N24" i="2"/>
  <c r="P30" i="2"/>
  <c r="N31" i="2"/>
  <c r="P36" i="2"/>
  <c r="O37" i="2"/>
  <c r="N38" i="2"/>
  <c r="O44" i="2"/>
  <c r="N45" i="2"/>
  <c r="P50" i="2"/>
  <c r="O51" i="2"/>
  <c r="N52" i="2"/>
  <c r="P57" i="2"/>
  <c r="O58" i="2"/>
  <c r="N59" i="2"/>
  <c r="P64" i="2"/>
  <c r="O65" i="2"/>
  <c r="N66" i="2"/>
  <c r="P72" i="2"/>
  <c r="O73" i="2"/>
  <c r="N74" i="2"/>
  <c r="P78" i="2"/>
  <c r="O79" i="2"/>
  <c r="N80" i="2"/>
  <c r="P86" i="2"/>
  <c r="O87" i="2"/>
  <c r="N88" i="2"/>
  <c r="P94" i="2"/>
  <c r="O95" i="2"/>
  <c r="N96" i="2"/>
  <c r="O102" i="2"/>
  <c r="N103" i="2"/>
  <c r="P109" i="2"/>
  <c r="O110" i="2"/>
  <c r="N111" i="2"/>
  <c r="P117" i="2"/>
  <c r="N118" i="2"/>
  <c r="P124" i="2"/>
  <c r="O125" i="2"/>
  <c r="N126" i="2"/>
  <c r="P132" i="2"/>
  <c r="O133" i="2"/>
  <c r="N134" i="2"/>
  <c r="P140" i="2"/>
  <c r="O141" i="2"/>
  <c r="N142" i="2"/>
  <c r="P148" i="2"/>
  <c r="O149" i="2"/>
  <c r="N150" i="2"/>
  <c r="P156" i="2"/>
  <c r="O157" i="2"/>
  <c r="N158" i="2"/>
  <c r="O164" i="2"/>
  <c r="N165" i="2"/>
  <c r="P171" i="2"/>
  <c r="O172" i="2"/>
  <c r="N173" i="2"/>
  <c r="P179" i="2"/>
  <c r="O180" i="2"/>
  <c r="N181" i="2"/>
  <c r="P186" i="2"/>
  <c r="O187" i="2"/>
  <c r="N188" i="2"/>
  <c r="P194" i="2"/>
  <c r="P195" i="2"/>
  <c r="N199" i="2"/>
  <c r="P203" i="2"/>
  <c r="N207" i="2"/>
  <c r="P211" i="2"/>
  <c r="N215" i="2"/>
  <c r="P219" i="2"/>
  <c r="N223" i="2"/>
  <c r="P227" i="2"/>
  <c r="N231" i="2"/>
  <c r="P235" i="2"/>
  <c r="N239" i="2"/>
  <c r="P243" i="2"/>
  <c r="N247" i="2"/>
  <c r="P251" i="2"/>
  <c r="O259" i="2"/>
  <c r="P260" i="2"/>
  <c r="N268" i="2"/>
  <c r="N276" i="2"/>
  <c r="N284" i="2"/>
  <c r="N292" i="2"/>
  <c r="N300" i="2"/>
  <c r="N308" i="2"/>
  <c r="N316" i="2"/>
  <c r="N324" i="2"/>
  <c r="N332" i="2"/>
  <c r="N340" i="2"/>
  <c r="N348" i="2"/>
  <c r="N356" i="2"/>
  <c r="N8" i="2"/>
  <c r="P13" i="2"/>
  <c r="O14" i="2"/>
  <c r="N15" i="2"/>
  <c r="P19" i="2"/>
  <c r="O20" i="2"/>
  <c r="N21" i="2"/>
  <c r="P26" i="2"/>
  <c r="O27" i="2"/>
  <c r="N28" i="2"/>
  <c r="P33" i="2"/>
  <c r="O34" i="2"/>
  <c r="N35" i="2"/>
  <c r="P40" i="2"/>
  <c r="O41" i="2"/>
  <c r="N42" i="2"/>
  <c r="O47" i="2"/>
  <c r="N48" i="2"/>
  <c r="P54" i="2"/>
  <c r="O55" i="2"/>
  <c r="N56" i="2"/>
  <c r="P60" i="2"/>
  <c r="O61" i="2"/>
  <c r="N62" i="2"/>
  <c r="P68" i="2"/>
  <c r="O69" i="2"/>
  <c r="N70" i="2"/>
  <c r="P75" i="2"/>
  <c r="O76" i="2"/>
  <c r="P82" i="2"/>
  <c r="O83" i="2"/>
  <c r="N84" i="2"/>
  <c r="P90" i="2"/>
  <c r="O91" i="2"/>
  <c r="N92" i="2"/>
  <c r="P98" i="2"/>
  <c r="O99" i="2"/>
  <c r="N100" i="2"/>
  <c r="P105" i="2"/>
  <c r="O106" i="2"/>
  <c r="N107" i="2"/>
  <c r="P113" i="2"/>
  <c r="O114" i="2"/>
  <c r="N115" i="2"/>
  <c r="P120" i="2"/>
  <c r="O121" i="2"/>
  <c r="N122" i="2"/>
  <c r="P128" i="2"/>
  <c r="O129" i="2"/>
  <c r="N130" i="2"/>
  <c r="P136" i="2"/>
  <c r="O137" i="2"/>
  <c r="N138" i="2"/>
  <c r="P144" i="2"/>
  <c r="O145" i="2"/>
  <c r="N146" i="2"/>
  <c r="P152" i="2"/>
  <c r="O153" i="2"/>
  <c r="N154" i="2"/>
  <c r="P160" i="2"/>
  <c r="O161" i="2"/>
  <c r="N162" i="2"/>
  <c r="P167" i="2"/>
  <c r="O168" i="2"/>
  <c r="N169" i="2"/>
  <c r="P175" i="2"/>
  <c r="O176" i="2"/>
  <c r="N177" i="2"/>
  <c r="P183" i="2"/>
  <c r="N184" i="2"/>
  <c r="P190" i="2"/>
  <c r="O191" i="2"/>
  <c r="N192" i="2"/>
  <c r="O197" i="2"/>
  <c r="O205" i="2"/>
  <c r="O213" i="2"/>
  <c r="O221" i="2"/>
  <c r="O229" i="2"/>
  <c r="O237" i="2"/>
  <c r="O245" i="2"/>
  <c r="O253" i="2"/>
  <c r="O257" i="2"/>
  <c r="P266" i="2"/>
  <c r="P274" i="2"/>
  <c r="P282" i="2"/>
  <c r="P290" i="2"/>
  <c r="P298" i="2"/>
  <c r="P306" i="2"/>
  <c r="P314" i="2"/>
  <c r="P322" i="2"/>
  <c r="P330" i="2"/>
  <c r="P338" i="2"/>
  <c r="P346" i="2"/>
  <c r="P354" i="2"/>
  <c r="P362" i="2"/>
  <c r="O8" i="2"/>
  <c r="N9" i="2"/>
  <c r="P14" i="2"/>
  <c r="O15" i="2"/>
  <c r="P20" i="2"/>
  <c r="O21" i="2"/>
  <c r="N22" i="2"/>
  <c r="P27" i="2"/>
  <c r="O28" i="2"/>
  <c r="N29" i="2"/>
  <c r="P34" i="2"/>
  <c r="O35" i="2"/>
  <c r="P41" i="2"/>
  <c r="O42" i="2"/>
  <c r="N43" i="2"/>
  <c r="P47" i="2"/>
  <c r="O48" i="2"/>
  <c r="N49" i="2"/>
  <c r="P55" i="2"/>
  <c r="O56" i="2"/>
  <c r="P61" i="2"/>
  <c r="O62" i="2"/>
  <c r="N63" i="2"/>
  <c r="P69" i="2"/>
  <c r="O70" i="2"/>
  <c r="N71" i="2"/>
  <c r="P76" i="2"/>
  <c r="N77" i="2"/>
  <c r="P83" i="2"/>
  <c r="O84" i="2"/>
  <c r="N85" i="2"/>
  <c r="P91" i="2"/>
  <c r="O92" i="2"/>
  <c r="N93" i="2"/>
  <c r="P99" i="2"/>
  <c r="O100" i="2"/>
  <c r="N101" i="2"/>
  <c r="P106" i="2"/>
  <c r="O107" i="2"/>
  <c r="N108" i="2"/>
  <c r="P114" i="2"/>
  <c r="O115" i="2"/>
  <c r="N116" i="2"/>
  <c r="P121" i="2"/>
  <c r="O122" i="2"/>
  <c r="N123" i="2"/>
  <c r="P129" i="2"/>
  <c r="O130" i="2"/>
  <c r="N131" i="2"/>
  <c r="P137" i="2"/>
  <c r="O138" i="2"/>
  <c r="N139" i="2"/>
  <c r="P145" i="2"/>
  <c r="O146" i="2"/>
  <c r="N147" i="2"/>
  <c r="P153" i="2"/>
  <c r="O154" i="2"/>
  <c r="N155" i="2"/>
  <c r="P161" i="2"/>
  <c r="O162" i="2"/>
  <c r="N163" i="2"/>
  <c r="P168" i="2"/>
  <c r="O169" i="2"/>
  <c r="N170" i="2"/>
  <c r="P176" i="2"/>
  <c r="O177" i="2"/>
  <c r="N178" i="2"/>
  <c r="O184" i="2"/>
  <c r="N185" i="2"/>
  <c r="P191" i="2"/>
  <c r="O192" i="2"/>
  <c r="N193" i="2"/>
  <c r="O196" i="2"/>
  <c r="P197" i="2"/>
  <c r="O204" i="2"/>
  <c r="P205" i="2"/>
  <c r="O212" i="2"/>
  <c r="P213" i="2"/>
  <c r="O220" i="2"/>
  <c r="P221" i="2"/>
  <c r="O228" i="2"/>
  <c r="P229" i="2"/>
  <c r="O236" i="2"/>
  <c r="P237" i="2"/>
  <c r="O244" i="2"/>
  <c r="P245" i="2"/>
  <c r="O252" i="2"/>
  <c r="P253" i="2"/>
  <c r="N261" i="2"/>
  <c r="N265" i="2"/>
  <c r="N273" i="2"/>
  <c r="N281" i="2"/>
  <c r="N289" i="2"/>
  <c r="N297" i="2"/>
  <c r="N305" i="2"/>
  <c r="N313" i="2"/>
  <c r="N321" i="2"/>
  <c r="N329" i="2"/>
  <c r="N337" i="2"/>
  <c r="N345" i="2"/>
  <c r="N353" i="2"/>
  <c r="N361" i="2"/>
  <c r="N7" i="2"/>
  <c r="P8" i="2"/>
  <c r="O9" i="2"/>
  <c r="N10" i="2"/>
  <c r="P15" i="2"/>
  <c r="N16" i="2"/>
  <c r="P21" i="2"/>
  <c r="O22" i="2"/>
  <c r="N23" i="2"/>
  <c r="P28" i="2"/>
  <c r="O29" i="2"/>
  <c r="N30" i="2"/>
  <c r="P35" i="2"/>
  <c r="N36" i="2"/>
  <c r="P42" i="2"/>
  <c r="O43" i="2"/>
  <c r="P48" i="2"/>
  <c r="O49" i="2"/>
  <c r="N50" i="2"/>
  <c r="P56" i="2"/>
  <c r="N57" i="2"/>
  <c r="P62" i="2"/>
  <c r="O63" i="2"/>
  <c r="N64" i="2"/>
  <c r="P70" i="2"/>
  <c r="O71" i="2"/>
  <c r="N72" i="2"/>
  <c r="O77" i="2"/>
  <c r="N78" i="2"/>
  <c r="P84" i="2"/>
  <c r="O85" i="2"/>
  <c r="N86" i="2"/>
  <c r="P92" i="2"/>
  <c r="O93" i="2"/>
  <c r="N94" i="2"/>
  <c r="P100" i="2"/>
  <c r="O101" i="2"/>
  <c r="P107" i="2"/>
  <c r="O108" i="2"/>
  <c r="N109" i="2"/>
  <c r="P115" i="2"/>
  <c r="O116" i="2"/>
  <c r="N117" i="2"/>
  <c r="P122" i="2"/>
  <c r="O123" i="2"/>
  <c r="N124" i="2"/>
  <c r="P130" i="2"/>
  <c r="O131" i="2"/>
  <c r="N132" i="2"/>
  <c r="P138" i="2"/>
  <c r="O139" i="2"/>
  <c r="N140" i="2"/>
  <c r="P146" i="2"/>
  <c r="O147" i="2"/>
  <c r="N148" i="2"/>
  <c r="P154" i="2"/>
  <c r="O155" i="2"/>
  <c r="N156" i="2"/>
  <c r="P162" i="2"/>
  <c r="O163" i="2"/>
  <c r="P169" i="2"/>
  <c r="O170" i="2"/>
  <c r="N171" i="2"/>
  <c r="P177" i="2"/>
  <c r="O178" i="2"/>
  <c r="N179" i="2"/>
  <c r="P184" i="2"/>
  <c r="O185" i="2"/>
  <c r="N186" i="2"/>
  <c r="P192" i="2"/>
  <c r="O193" i="2"/>
  <c r="N194" i="2"/>
  <c r="P196" i="2"/>
  <c r="P204" i="2"/>
  <c r="P212" i="2"/>
  <c r="P220" i="2"/>
  <c r="P228" i="2"/>
  <c r="P236" i="2"/>
  <c r="P244" i="2"/>
  <c r="P252" i="2"/>
  <c r="P256" i="2"/>
  <c r="N260" i="2"/>
  <c r="O261" i="2"/>
  <c r="P264" i="2"/>
  <c r="P265" i="2"/>
  <c r="N269" i="2"/>
  <c r="P273" i="2"/>
  <c r="N277" i="2"/>
  <c r="P281" i="2"/>
  <c r="N285" i="2"/>
  <c r="P289" i="2"/>
  <c r="N293" i="2"/>
  <c r="P297" i="2"/>
  <c r="N301" i="2"/>
  <c r="P305" i="2"/>
  <c r="N309" i="2"/>
  <c r="P313" i="2"/>
  <c r="N317" i="2"/>
  <c r="P321" i="2"/>
  <c r="N325" i="2"/>
  <c r="P329" i="2"/>
  <c r="N333" i="2"/>
  <c r="P337" i="2"/>
  <c r="N341" i="2"/>
  <c r="P345" i="2"/>
  <c r="N349" i="2"/>
  <c r="P353" i="2"/>
  <c r="N357" i="2"/>
  <c r="P361" i="2"/>
  <c r="O364" i="2"/>
  <c r="B10" i="1"/>
  <c r="C18" i="1" s="1"/>
  <c r="E110" i="2"/>
  <c r="B8" i="1"/>
  <c r="B18" i="5" s="1"/>
  <c r="D26" i="2"/>
  <c r="D45" i="2"/>
  <c r="E78" i="2"/>
  <c r="E136" i="2"/>
  <c r="C8" i="1"/>
  <c r="B32" i="1" s="1"/>
  <c r="E40" i="2"/>
  <c r="E86" i="2"/>
  <c r="E152" i="2"/>
  <c r="D67" i="2"/>
  <c r="E94" i="2"/>
  <c r="E230" i="2"/>
  <c r="Q361" i="2"/>
  <c r="S359" i="2"/>
  <c r="S365" i="2"/>
  <c r="R364" i="2"/>
  <c r="S363" i="2"/>
  <c r="R359" i="2"/>
  <c r="R355" i="2"/>
  <c r="Q352" i="2"/>
  <c r="S350" i="2"/>
  <c r="R347" i="2"/>
  <c r="Q344" i="2"/>
  <c r="S342" i="2"/>
  <c r="R339" i="2"/>
  <c r="Q336" i="2"/>
  <c r="S334" i="2"/>
  <c r="R331" i="2"/>
  <c r="Q328" i="2"/>
  <c r="S326" i="2"/>
  <c r="R323" i="2"/>
  <c r="Q320" i="2"/>
  <c r="S318" i="2"/>
  <c r="R315" i="2"/>
  <c r="Q312" i="2"/>
  <c r="S310" i="2"/>
  <c r="R307" i="2"/>
  <c r="Q304" i="2"/>
  <c r="S302" i="2"/>
  <c r="R299" i="2"/>
  <c r="Q296" i="2"/>
  <c r="S294" i="2"/>
  <c r="R291" i="2"/>
  <c r="Q288" i="2"/>
  <c r="S286" i="2"/>
  <c r="R283" i="2"/>
  <c r="Q280" i="2"/>
  <c r="S278" i="2"/>
  <c r="R275" i="2"/>
  <c r="Q272" i="2"/>
  <c r="S270" i="2"/>
  <c r="R365" i="2"/>
  <c r="Q364" i="2"/>
  <c r="R363" i="2"/>
  <c r="S361" i="2"/>
  <c r="Q359" i="2"/>
  <c r="Q355" i="2"/>
  <c r="S353" i="2"/>
  <c r="R350" i="2"/>
  <c r="Q347" i="2"/>
  <c r="S345" i="2"/>
  <c r="R342" i="2"/>
  <c r="Q339" i="2"/>
  <c r="S337" i="2"/>
  <c r="R334" i="2"/>
  <c r="Q331" i="2"/>
  <c r="S329" i="2"/>
  <c r="R326" i="2"/>
  <c r="Q323" i="2"/>
  <c r="S321" i="2"/>
  <c r="R318" i="2"/>
  <c r="Q315" i="2"/>
  <c r="S313" i="2"/>
  <c r="R310" i="2"/>
  <c r="Q307" i="2"/>
  <c r="S305" i="2"/>
  <c r="R302" i="2"/>
  <c r="Q299" i="2"/>
  <c r="S297" i="2"/>
  <c r="R294" i="2"/>
  <c r="Q291" i="2"/>
  <c r="S289" i="2"/>
  <c r="R286" i="2"/>
  <c r="Q283" i="2"/>
  <c r="S281" i="2"/>
  <c r="R278" i="2"/>
  <c r="Q275" i="2"/>
  <c r="S273" i="2"/>
  <c r="Q365" i="2"/>
  <c r="Q363" i="2"/>
  <c r="R361" i="2"/>
  <c r="S358" i="2"/>
  <c r="S356" i="2"/>
  <c r="R353" i="2"/>
  <c r="Q350" i="2"/>
  <c r="S348" i="2"/>
  <c r="R345" i="2"/>
  <c r="Q342" i="2"/>
  <c r="S340" i="2"/>
  <c r="R337" i="2"/>
  <c r="Q334" i="2"/>
  <c r="S332" i="2"/>
  <c r="R329" i="2"/>
  <c r="Q326" i="2"/>
  <c r="S324" i="2"/>
  <c r="R321" i="2"/>
  <c r="Q318" i="2"/>
  <c r="S316" i="2"/>
  <c r="R313" i="2"/>
  <c r="Q310" i="2"/>
  <c r="S308" i="2"/>
  <c r="R305" i="2"/>
  <c r="Q302" i="2"/>
  <c r="S300" i="2"/>
  <c r="R297" i="2"/>
  <c r="Q294" i="2"/>
  <c r="S292" i="2"/>
  <c r="R289" i="2"/>
  <c r="Q286" i="2"/>
  <c r="S284" i="2"/>
  <c r="R281" i="2"/>
  <c r="Q278" i="2"/>
  <c r="S276" i="2"/>
  <c r="R273" i="2"/>
  <c r="Q270" i="2"/>
  <c r="R362" i="2"/>
  <c r="R357" i="2"/>
  <c r="Q354" i="2"/>
  <c r="S352" i="2"/>
  <c r="R349" i="2"/>
  <c r="Q346" i="2"/>
  <c r="S344" i="2"/>
  <c r="R341" i="2"/>
  <c r="Q338" i="2"/>
  <c r="S336" i="2"/>
  <c r="R333" i="2"/>
  <c r="Q330" i="2"/>
  <c r="S328" i="2"/>
  <c r="R325" i="2"/>
  <c r="Q322" i="2"/>
  <c r="S320" i="2"/>
  <c r="R317" i="2"/>
  <c r="Q314" i="2"/>
  <c r="S312" i="2"/>
  <c r="R309" i="2"/>
  <c r="Q306" i="2"/>
  <c r="S304" i="2"/>
  <c r="R301" i="2"/>
  <c r="Q298" i="2"/>
  <c r="S296" i="2"/>
  <c r="R293" i="2"/>
  <c r="Q290" i="2"/>
  <c r="S288" i="2"/>
  <c r="R285" i="2"/>
  <c r="Q282" i="2"/>
  <c r="S280" i="2"/>
  <c r="R277" i="2"/>
  <c r="Q274" i="2"/>
  <c r="S272" i="2"/>
  <c r="R269" i="2"/>
  <c r="Q266" i="2"/>
  <c r="S264" i="2"/>
  <c r="R261" i="2"/>
  <c r="Q258" i="2"/>
  <c r="S256" i="2"/>
  <c r="R253" i="2"/>
  <c r="Q250" i="2"/>
  <c r="S248" i="2"/>
  <c r="R245" i="2"/>
  <c r="Q362" i="2"/>
  <c r="R358" i="2"/>
  <c r="Q356" i="2"/>
  <c r="Q348" i="2"/>
  <c r="Q340" i="2"/>
  <c r="Q332" i="2"/>
  <c r="Q324" i="2"/>
  <c r="Q316" i="2"/>
  <c r="Q308" i="2"/>
  <c r="Q300" i="2"/>
  <c r="Q292" i="2"/>
  <c r="Q284" i="2"/>
  <c r="Q276" i="2"/>
  <c r="Q267" i="2"/>
  <c r="Q262" i="2"/>
  <c r="S257" i="2"/>
  <c r="R255" i="2"/>
  <c r="Q251" i="2"/>
  <c r="Q246" i="2"/>
  <c r="R242" i="2"/>
  <c r="Q239" i="2"/>
  <c r="S237" i="2"/>
  <c r="R234" i="2"/>
  <c r="Q231" i="2"/>
  <c r="S229" i="2"/>
  <c r="R226" i="2"/>
  <c r="Q223" i="2"/>
  <c r="S221" i="2"/>
  <c r="R218" i="2"/>
  <c r="Q215" i="2"/>
  <c r="S213" i="2"/>
  <c r="R210" i="2"/>
  <c r="Q207" i="2"/>
  <c r="S205" i="2"/>
  <c r="R202" i="2"/>
  <c r="Q199" i="2"/>
  <c r="S197" i="2"/>
  <c r="R194" i="2"/>
  <c r="Q191" i="2"/>
  <c r="S189" i="2"/>
  <c r="R186" i="2"/>
  <c r="Q183" i="2"/>
  <c r="S181" i="2"/>
  <c r="R178" i="2"/>
  <c r="Q175" i="2"/>
  <c r="S173" i="2"/>
  <c r="Q358" i="2"/>
  <c r="S351" i="2"/>
  <c r="S343" i="2"/>
  <c r="S335" i="2"/>
  <c r="S327" i="2"/>
  <c r="S319" i="2"/>
  <c r="S311" i="2"/>
  <c r="S303" i="2"/>
  <c r="S295" i="2"/>
  <c r="S287" i="2"/>
  <c r="S279" i="2"/>
  <c r="S268" i="2"/>
  <c r="R264" i="2"/>
  <c r="R257" i="2"/>
  <c r="Q255" i="2"/>
  <c r="S252" i="2"/>
  <c r="R248" i="2"/>
  <c r="Q242" i="2"/>
  <c r="S240" i="2"/>
  <c r="R237" i="2"/>
  <c r="Q234" i="2"/>
  <c r="S232" i="2"/>
  <c r="R229" i="2"/>
  <c r="Q226" i="2"/>
  <c r="S224" i="2"/>
  <c r="R221" i="2"/>
  <c r="Q218" i="2"/>
  <c r="S216" i="2"/>
  <c r="R213" i="2"/>
  <c r="Q210" i="2"/>
  <c r="S208" i="2"/>
  <c r="R205" i="2"/>
  <c r="Q202" i="2"/>
  <c r="S200" i="2"/>
  <c r="R197" i="2"/>
  <c r="Q194" i="2"/>
  <c r="S192" i="2"/>
  <c r="R189" i="2"/>
  <c r="Q186" i="2"/>
  <c r="S184" i="2"/>
  <c r="R181" i="2"/>
  <c r="Q178" i="2"/>
  <c r="S176" i="2"/>
  <c r="R173" i="2"/>
  <c r="Q170" i="2"/>
  <c r="S168" i="2"/>
  <c r="R165" i="2"/>
  <c r="Q162" i="2"/>
  <c r="S160" i="2"/>
  <c r="R351" i="2"/>
  <c r="R343" i="2"/>
  <c r="R335" i="2"/>
  <c r="R327" i="2"/>
  <c r="R319" i="2"/>
  <c r="R311" i="2"/>
  <c r="R303" i="2"/>
  <c r="R295" i="2"/>
  <c r="R287" i="2"/>
  <c r="R279" i="2"/>
  <c r="R268" i="2"/>
  <c r="S266" i="2"/>
  <c r="Q264" i="2"/>
  <c r="S261" i="2"/>
  <c r="S259" i="2"/>
  <c r="Q257" i="2"/>
  <c r="S254" i="2"/>
  <c r="R252" i="2"/>
  <c r="S250" i="2"/>
  <c r="Q248" i="2"/>
  <c r="S245" i="2"/>
  <c r="S243" i="2"/>
  <c r="R240" i="2"/>
  <c r="Q237" i="2"/>
  <c r="S235" i="2"/>
  <c r="R232" i="2"/>
  <c r="Q229" i="2"/>
  <c r="S227" i="2"/>
  <c r="R224" i="2"/>
  <c r="Q221" i="2"/>
  <c r="S219" i="2"/>
  <c r="R216" i="2"/>
  <c r="Q213" i="2"/>
  <c r="S211" i="2"/>
  <c r="R208" i="2"/>
  <c r="Q205" i="2"/>
  <c r="S203" i="2"/>
  <c r="R200" i="2"/>
  <c r="Q197" i="2"/>
  <c r="S195" i="2"/>
  <c r="R192" i="2"/>
  <c r="Q189" i="2"/>
  <c r="S187" i="2"/>
  <c r="R184" i="2"/>
  <c r="Q181" i="2"/>
  <c r="S179" i="2"/>
  <c r="R176" i="2"/>
  <c r="Q173" i="2"/>
  <c r="S171" i="2"/>
  <c r="R168" i="2"/>
  <c r="Q165" i="2"/>
  <c r="S163" i="2"/>
  <c r="R160" i="2"/>
  <c r="Q157" i="2"/>
  <c r="S155" i="2"/>
  <c r="S357" i="2"/>
  <c r="S349" i="2"/>
  <c r="S341" i="2"/>
  <c r="S333" i="2"/>
  <c r="S325" i="2"/>
  <c r="S317" i="2"/>
  <c r="S309" i="2"/>
  <c r="S301" i="2"/>
  <c r="S293" i="2"/>
  <c r="S285" i="2"/>
  <c r="S277" i="2"/>
  <c r="S269" i="2"/>
  <c r="S267" i="2"/>
  <c r="Q265" i="2"/>
  <c r="S262" i="2"/>
  <c r="R260" i="2"/>
  <c r="S258" i="2"/>
  <c r="Q256" i="2"/>
  <c r="S253" i="2"/>
  <c r="S251" i="2"/>
  <c r="Q249" i="2"/>
  <c r="S246" i="2"/>
  <c r="R244" i="2"/>
  <c r="Q241" i="2"/>
  <c r="S239" i="2"/>
  <c r="R236" i="2"/>
  <c r="Q233" i="2"/>
  <c r="S231" i="2"/>
  <c r="R228" i="2"/>
  <c r="Q225" i="2"/>
  <c r="S223" i="2"/>
  <c r="R220" i="2"/>
  <c r="Q217" i="2"/>
  <c r="S215" i="2"/>
  <c r="R212" i="2"/>
  <c r="Q209" i="2"/>
  <c r="S207" i="2"/>
  <c r="R204" i="2"/>
  <c r="Q201" i="2"/>
  <c r="S199" i="2"/>
  <c r="R196" i="2"/>
  <c r="Q193" i="2"/>
  <c r="S191" i="2"/>
  <c r="R188" i="2"/>
  <c r="Q185" i="2"/>
  <c r="S183" i="2"/>
  <c r="R180" i="2"/>
  <c r="Q177" i="2"/>
  <c r="S175" i="2"/>
  <c r="R172" i="2"/>
  <c r="Q169" i="2"/>
  <c r="S167" i="2"/>
  <c r="R164" i="2"/>
  <c r="Q161" i="2"/>
  <c r="S159" i="2"/>
  <c r="R156" i="2"/>
  <c r="Q153" i="2"/>
  <c r="S151" i="2"/>
  <c r="R148" i="2"/>
  <c r="Q145" i="2"/>
  <c r="S143" i="2"/>
  <c r="R140" i="2"/>
  <c r="Q137" i="2"/>
  <c r="S135" i="2"/>
  <c r="R132" i="2"/>
  <c r="Q129" i="2"/>
  <c r="S127" i="2"/>
  <c r="S346" i="2"/>
  <c r="R340" i="2"/>
  <c r="Q337" i="2"/>
  <c r="S331" i="2"/>
  <c r="S314" i="2"/>
  <c r="R308" i="2"/>
  <c r="Q305" i="2"/>
  <c r="S299" i="2"/>
  <c r="S282" i="2"/>
  <c r="R276" i="2"/>
  <c r="Q273" i="2"/>
  <c r="Q271" i="2"/>
  <c r="S263" i="2"/>
  <c r="R262" i="2"/>
  <c r="R251" i="2"/>
  <c r="Q247" i="2"/>
  <c r="S241" i="2"/>
  <c r="R239" i="2"/>
  <c r="S233" i="2"/>
  <c r="R231" i="2"/>
  <c r="S225" i="2"/>
  <c r="R223" i="2"/>
  <c r="S217" i="2"/>
  <c r="R215" i="2"/>
  <c r="S209" i="2"/>
  <c r="R207" i="2"/>
  <c r="S201" i="2"/>
  <c r="R199" i="2"/>
  <c r="S193" i="2"/>
  <c r="R191" i="2"/>
  <c r="S185" i="2"/>
  <c r="R183" i="2"/>
  <c r="S177" i="2"/>
  <c r="R175" i="2"/>
  <c r="Q166" i="2"/>
  <c r="R155" i="2"/>
  <c r="R153" i="2"/>
  <c r="S150" i="2"/>
  <c r="Q148" i="2"/>
  <c r="R146" i="2"/>
  <c r="R141" i="2"/>
  <c r="Q139" i="2"/>
  <c r="R137" i="2"/>
  <c r="S134" i="2"/>
  <c r="Q132" i="2"/>
  <c r="R130" i="2"/>
  <c r="R125" i="2"/>
  <c r="S123" i="2"/>
  <c r="R120" i="2"/>
  <c r="Q117" i="2"/>
  <c r="S115" i="2"/>
  <c r="R112" i="2"/>
  <c r="Q109" i="2"/>
  <c r="S107" i="2"/>
  <c r="R104" i="2"/>
  <c r="Q101" i="2"/>
  <c r="S99" i="2"/>
  <c r="R96" i="2"/>
  <c r="Q93" i="2"/>
  <c r="S91" i="2"/>
  <c r="R88" i="2"/>
  <c r="Q85" i="2"/>
  <c r="S83" i="2"/>
  <c r="R80" i="2"/>
  <c r="Q77" i="2"/>
  <c r="Q74" i="2"/>
  <c r="S72" i="2"/>
  <c r="R69" i="2"/>
  <c r="Q66" i="2"/>
  <c r="S64" i="2"/>
  <c r="R61" i="2"/>
  <c r="R58" i="2"/>
  <c r="Q55" i="2"/>
  <c r="S53" i="2"/>
  <c r="R50" i="2"/>
  <c r="Q47" i="2"/>
  <c r="S45" i="2"/>
  <c r="Q351" i="2"/>
  <c r="R346" i="2"/>
  <c r="R344" i="2"/>
  <c r="Q341" i="2"/>
  <c r="Q319" i="2"/>
  <c r="R314" i="2"/>
  <c r="R312" i="2"/>
  <c r="Q309" i="2"/>
  <c r="Q287" i="2"/>
  <c r="R282" i="2"/>
  <c r="R280" i="2"/>
  <c r="Q277" i="2"/>
  <c r="R266" i="2"/>
  <c r="R263" i="2"/>
  <c r="Q253" i="2"/>
  <c r="Q252" i="2"/>
  <c r="R241" i="2"/>
  <c r="Q240" i="2"/>
  <c r="R233" i="2"/>
  <c r="Q232" i="2"/>
  <c r="R225" i="2"/>
  <c r="Q224" i="2"/>
  <c r="R217" i="2"/>
  <c r="Q216" i="2"/>
  <c r="R209" i="2"/>
  <c r="Q208" i="2"/>
  <c r="R201" i="2"/>
  <c r="Q200" i="2"/>
  <c r="R193" i="2"/>
  <c r="Q192" i="2"/>
  <c r="R185" i="2"/>
  <c r="Q184" i="2"/>
  <c r="R177" i="2"/>
  <c r="Q176" i="2"/>
  <c r="R163" i="2"/>
  <c r="S161" i="2"/>
  <c r="Q155" i="2"/>
  <c r="S152" i="2"/>
  <c r="R150" i="2"/>
  <c r="Q146" i="2"/>
  <c r="Q141" i="2"/>
  <c r="S136" i="2"/>
  <c r="R134" i="2"/>
  <c r="Q130" i="2"/>
  <c r="Q125" i="2"/>
  <c r="R123" i="2"/>
  <c r="Q120" i="2"/>
  <c r="S118" i="2"/>
  <c r="R115" i="2"/>
  <c r="Q112" i="2"/>
  <c r="S110" i="2"/>
  <c r="R107" i="2"/>
  <c r="Q104" i="2"/>
  <c r="S102" i="2"/>
  <c r="R99" i="2"/>
  <c r="Q96" i="2"/>
  <c r="S94" i="2"/>
  <c r="R91" i="2"/>
  <c r="Q88" i="2"/>
  <c r="S86" i="2"/>
  <c r="R83" i="2"/>
  <c r="Q80" i="2"/>
  <c r="S78" i="2"/>
  <c r="S75" i="2"/>
  <c r="R72" i="2"/>
  <c r="Q69" i="2"/>
  <c r="S67" i="2"/>
  <c r="R64" i="2"/>
  <c r="Q61" i="2"/>
  <c r="Q58" i="2"/>
  <c r="S56" i="2"/>
  <c r="S355" i="2"/>
  <c r="S338" i="2"/>
  <c r="R332" i="2"/>
  <c r="Q329" i="2"/>
  <c r="S323" i="2"/>
  <c r="S306" i="2"/>
  <c r="R300" i="2"/>
  <c r="Q297" i="2"/>
  <c r="S291" i="2"/>
  <c r="S274" i="2"/>
  <c r="R267" i="2"/>
  <c r="Q263" i="2"/>
  <c r="R254" i="2"/>
  <c r="S244" i="2"/>
  <c r="S236" i="2"/>
  <c r="S228" i="2"/>
  <c r="S220" i="2"/>
  <c r="S212" i="2"/>
  <c r="S204" i="2"/>
  <c r="S196" i="2"/>
  <c r="S188" i="2"/>
  <c r="S180" i="2"/>
  <c r="S172" i="2"/>
  <c r="Q163" i="2"/>
  <c r="S162" i="2"/>
  <c r="R161" i="2"/>
  <c r="Q160" i="2"/>
  <c r="R159" i="2"/>
  <c r="S158" i="2"/>
  <c r="R152" i="2"/>
  <c r="Q150" i="2"/>
  <c r="S147" i="2"/>
  <c r="R143" i="2"/>
  <c r="R136" i="2"/>
  <c r="Q134" i="2"/>
  <c r="S131" i="2"/>
  <c r="R127" i="2"/>
  <c r="Q123" i="2"/>
  <c r="S121" i="2"/>
  <c r="R118" i="2"/>
  <c r="Q115" i="2"/>
  <c r="S113" i="2"/>
  <c r="R110" i="2"/>
  <c r="Q107" i="2"/>
  <c r="S105" i="2"/>
  <c r="R102" i="2"/>
  <c r="Q99" i="2"/>
  <c r="S97" i="2"/>
  <c r="R94" i="2"/>
  <c r="Q91" i="2"/>
  <c r="S89" i="2"/>
  <c r="R86" i="2"/>
  <c r="Q83" i="2"/>
  <c r="S81" i="2"/>
  <c r="R78" i="2"/>
  <c r="R75" i="2"/>
  <c r="Q72" i="2"/>
  <c r="S70" i="2"/>
  <c r="R67" i="2"/>
  <c r="Q64" i="2"/>
  <c r="S62" i="2"/>
  <c r="S59" i="2"/>
  <c r="R56" i="2"/>
  <c r="Q53" i="2"/>
  <c r="S51" i="2"/>
  <c r="R48" i="2"/>
  <c r="Q45" i="2"/>
  <c r="S354" i="2"/>
  <c r="R348" i="2"/>
  <c r="Q345" i="2"/>
  <c r="S339" i="2"/>
  <c r="S322" i="2"/>
  <c r="R316" i="2"/>
  <c r="Q313" i="2"/>
  <c r="S307" i="2"/>
  <c r="S290" i="2"/>
  <c r="R284" i="2"/>
  <c r="Q281" i="2"/>
  <c r="S275" i="2"/>
  <c r="S271" i="2"/>
  <c r="R265" i="2"/>
  <c r="Q259" i="2"/>
  <c r="S255" i="2"/>
  <c r="S247" i="2"/>
  <c r="R246" i="2"/>
  <c r="R238" i="2"/>
  <c r="R230" i="2"/>
  <c r="R222" i="2"/>
  <c r="R214" i="2"/>
  <c r="R206" i="2"/>
  <c r="R198" i="2"/>
  <c r="R190" i="2"/>
  <c r="R182" i="2"/>
  <c r="R174" i="2"/>
  <c r="Q171" i="2"/>
  <c r="S170" i="2"/>
  <c r="R169" i="2"/>
  <c r="Q168" i="2"/>
  <c r="R167" i="2"/>
  <c r="S166" i="2"/>
  <c r="S164" i="2"/>
  <c r="Q156" i="2"/>
  <c r="R151" i="2"/>
  <c r="R144" i="2"/>
  <c r="Q142" i="2"/>
  <c r="S139" i="2"/>
  <c r="R135" i="2"/>
  <c r="R128" i="2"/>
  <c r="Q126" i="2"/>
  <c r="R122" i="2"/>
  <c r="Q119" i="2"/>
  <c r="S117" i="2"/>
  <c r="R114" i="2"/>
  <c r="Q111" i="2"/>
  <c r="S109" i="2"/>
  <c r="R106" i="2"/>
  <c r="Q103" i="2"/>
  <c r="S101" i="2"/>
  <c r="R98" i="2"/>
  <c r="Q95" i="2"/>
  <c r="S93" i="2"/>
  <c r="R90" i="2"/>
  <c r="Q87" i="2"/>
  <c r="S85" i="2"/>
  <c r="R82" i="2"/>
  <c r="Q79" i="2"/>
  <c r="S77" i="2"/>
  <c r="Q76" i="2"/>
  <c r="S74" i="2"/>
  <c r="R71" i="2"/>
  <c r="Q68" i="2"/>
  <c r="S66" i="2"/>
  <c r="R63" i="2"/>
  <c r="Q60" i="2"/>
  <c r="Q57" i="2"/>
  <c r="S55" i="2"/>
  <c r="R52" i="2"/>
  <c r="Q49" i="2"/>
  <c r="S47" i="2"/>
  <c r="R44" i="2"/>
  <c r="Q41" i="2"/>
  <c r="S39" i="2"/>
  <c r="R36" i="2"/>
  <c r="R33" i="2"/>
  <c r="Q30" i="2"/>
  <c r="S28" i="2"/>
  <c r="R25" i="2"/>
  <c r="S362" i="2"/>
  <c r="R320" i="2"/>
  <c r="Q295" i="2"/>
  <c r="R256" i="2"/>
  <c r="R249" i="2"/>
  <c r="Q244" i="2"/>
  <c r="Q238" i="2"/>
  <c r="R211" i="2"/>
  <c r="Q203" i="2"/>
  <c r="S186" i="2"/>
  <c r="S182" i="2"/>
  <c r="Q180" i="2"/>
  <c r="Q174" i="2"/>
  <c r="S169" i="2"/>
  <c r="S165" i="2"/>
  <c r="S157" i="2"/>
  <c r="S154" i="2"/>
  <c r="Q152" i="2"/>
  <c r="S142" i="2"/>
  <c r="S141" i="2"/>
  <c r="S138" i="2"/>
  <c r="Q136" i="2"/>
  <c r="S126" i="2"/>
  <c r="S125" i="2"/>
  <c r="R119" i="2"/>
  <c r="Q118" i="2"/>
  <c r="R111" i="2"/>
  <c r="Q110" i="2"/>
  <c r="R103" i="2"/>
  <c r="Q102" i="2"/>
  <c r="R95" i="2"/>
  <c r="Q94" i="2"/>
  <c r="R87" i="2"/>
  <c r="Q86" i="2"/>
  <c r="R79" i="2"/>
  <c r="Q78" i="2"/>
  <c r="S71" i="2"/>
  <c r="S63" i="2"/>
  <c r="R59" i="2"/>
  <c r="S58" i="2"/>
  <c r="S43" i="2"/>
  <c r="R39" i="2"/>
  <c r="R34" i="2"/>
  <c r="Q32" i="2"/>
  <c r="R30" i="2"/>
  <c r="S27" i="2"/>
  <c r="Q25" i="2"/>
  <c r="R23" i="2"/>
  <c r="Q20" i="2"/>
  <c r="S18" i="2"/>
  <c r="R15" i="2"/>
  <c r="Q12" i="2"/>
  <c r="S10" i="2"/>
  <c r="S7" i="2"/>
  <c r="Q349" i="2"/>
  <c r="R304" i="2"/>
  <c r="Q285" i="2"/>
  <c r="Q227" i="2"/>
  <c r="S210" i="2"/>
  <c r="R170" i="2"/>
  <c r="S144" i="2"/>
  <c r="Q113" i="2"/>
  <c r="S65" i="2"/>
  <c r="R54" i="2"/>
  <c r="S50" i="2"/>
  <c r="S40" i="2"/>
  <c r="R38" i="2"/>
  <c r="Q29" i="2"/>
  <c r="S26" i="2"/>
  <c r="R24" i="2"/>
  <c r="Q21" i="2"/>
  <c r="Q13" i="2"/>
  <c r="R8" i="2"/>
  <c r="Q235" i="2"/>
  <c r="S218" i="2"/>
  <c r="Q127" i="2"/>
  <c r="S100" i="2"/>
  <c r="S92" i="2"/>
  <c r="R73" i="2"/>
  <c r="R65" i="2"/>
  <c r="Q54" i="2"/>
  <c r="S48" i="2"/>
  <c r="R40" i="2"/>
  <c r="Q38" i="2"/>
  <c r="R26" i="2"/>
  <c r="R324" i="2"/>
  <c r="Q303" i="2"/>
  <c r="R247" i="2"/>
  <c r="Q243" i="2"/>
  <c r="S222" i="2"/>
  <c r="R116" i="2"/>
  <c r="R92" i="2"/>
  <c r="R84" i="2"/>
  <c r="Q65" i="2"/>
  <c r="Q11" i="2"/>
  <c r="R356" i="2"/>
  <c r="Q335" i="2"/>
  <c r="Q301" i="2"/>
  <c r="R292" i="2"/>
  <c r="Q269" i="2"/>
  <c r="S260" i="2"/>
  <c r="Q254" i="2"/>
  <c r="R219" i="2"/>
  <c r="Q211" i="2"/>
  <c r="S194" i="2"/>
  <c r="S190" i="2"/>
  <c r="Q188" i="2"/>
  <c r="Q182" i="2"/>
  <c r="R162" i="2"/>
  <c r="Q159" i="2"/>
  <c r="R157" i="2"/>
  <c r="R154" i="2"/>
  <c r="S153" i="2"/>
  <c r="S149" i="2"/>
  <c r="R147" i="2"/>
  <c r="S146" i="2"/>
  <c r="R142" i="2"/>
  <c r="R138" i="2"/>
  <c r="S137" i="2"/>
  <c r="S133" i="2"/>
  <c r="R131" i="2"/>
  <c r="S130" i="2"/>
  <c r="R126" i="2"/>
  <c r="S122" i="2"/>
  <c r="S114" i="2"/>
  <c r="S106" i="2"/>
  <c r="S98" i="2"/>
  <c r="S90" i="2"/>
  <c r="S82" i="2"/>
  <c r="Q71" i="2"/>
  <c r="R70" i="2"/>
  <c r="S69" i="2"/>
  <c r="Q63" i="2"/>
  <c r="R62" i="2"/>
  <c r="S61" i="2"/>
  <c r="Q59" i="2"/>
  <c r="S52" i="2"/>
  <c r="R43" i="2"/>
  <c r="S41" i="2"/>
  <c r="Q39" i="2"/>
  <c r="S36" i="2"/>
  <c r="Q34" i="2"/>
  <c r="S29" i="2"/>
  <c r="R27" i="2"/>
  <c r="Q23" i="2"/>
  <c r="S21" i="2"/>
  <c r="R18" i="2"/>
  <c r="Q15" i="2"/>
  <c r="S13" i="2"/>
  <c r="R10" i="2"/>
  <c r="R7" i="2"/>
  <c r="S6" i="2"/>
  <c r="Q204" i="2"/>
  <c r="Q198" i="2"/>
  <c r="R139" i="2"/>
  <c r="Q121" i="2"/>
  <c r="Q97" i="2"/>
  <c r="Q89" i="2"/>
  <c r="Q81" i="2"/>
  <c r="Q51" i="2"/>
  <c r="S33" i="2"/>
  <c r="Q327" i="2"/>
  <c r="Q212" i="2"/>
  <c r="R179" i="2"/>
  <c r="R158" i="2"/>
  <c r="Q143" i="2"/>
  <c r="S140" i="2"/>
  <c r="Q128" i="2"/>
  <c r="S108" i="2"/>
  <c r="R49" i="2"/>
  <c r="S35" i="2"/>
  <c r="Q33" i="2"/>
  <c r="S14" i="2"/>
  <c r="Q8" i="2"/>
  <c r="S364" i="2"/>
  <c r="Q333" i="2"/>
  <c r="Q220" i="2"/>
  <c r="R187" i="2"/>
  <c r="Q179" i="2"/>
  <c r="S145" i="2"/>
  <c r="Q140" i="2"/>
  <c r="Q40" i="2"/>
  <c r="S37" i="2"/>
  <c r="R22" i="2"/>
  <c r="R14" i="2"/>
  <c r="Q353" i="2"/>
  <c r="Q343" i="2"/>
  <c r="R338" i="2"/>
  <c r="R328" i="2"/>
  <c r="Q325" i="2"/>
  <c r="R322" i="2"/>
  <c r="S298" i="2"/>
  <c r="Q289" i="2"/>
  <c r="Q279" i="2"/>
  <c r="R274" i="2"/>
  <c r="R271" i="2"/>
  <c r="Q260" i="2"/>
  <c r="R258" i="2"/>
  <c r="R227" i="2"/>
  <c r="Q219" i="2"/>
  <c r="S202" i="2"/>
  <c r="S198" i="2"/>
  <c r="Q196" i="2"/>
  <c r="Q190" i="2"/>
  <c r="R166" i="2"/>
  <c r="Q154" i="2"/>
  <c r="R149" i="2"/>
  <c r="S148" i="2"/>
  <c r="Q147" i="2"/>
  <c r="Q138" i="2"/>
  <c r="R133" i="2"/>
  <c r="S132" i="2"/>
  <c r="Q131" i="2"/>
  <c r="Q122" i="2"/>
  <c r="R121" i="2"/>
  <c r="S120" i="2"/>
  <c r="Q114" i="2"/>
  <c r="R113" i="2"/>
  <c r="S112" i="2"/>
  <c r="Q106" i="2"/>
  <c r="R105" i="2"/>
  <c r="S104" i="2"/>
  <c r="Q98" i="2"/>
  <c r="R97" i="2"/>
  <c r="S96" i="2"/>
  <c r="Q90" i="2"/>
  <c r="R89" i="2"/>
  <c r="S88" i="2"/>
  <c r="Q82" i="2"/>
  <c r="R81" i="2"/>
  <c r="S80" i="2"/>
  <c r="Q70" i="2"/>
  <c r="Q62" i="2"/>
  <c r="S54" i="2"/>
  <c r="Q52" i="2"/>
  <c r="R51" i="2"/>
  <c r="Q43" i="2"/>
  <c r="R41" i="2"/>
  <c r="S38" i="2"/>
  <c r="Q36" i="2"/>
  <c r="R29" i="2"/>
  <c r="Q27" i="2"/>
  <c r="S24" i="2"/>
  <c r="R21" i="2"/>
  <c r="Q18" i="2"/>
  <c r="S16" i="2"/>
  <c r="R13" i="2"/>
  <c r="Q10" i="2"/>
  <c r="S8" i="2"/>
  <c r="Q7" i="2"/>
  <c r="R6" i="2"/>
  <c r="S347" i="2"/>
  <c r="R298" i="2"/>
  <c r="S283" i="2"/>
  <c r="R250" i="2"/>
  <c r="R235" i="2"/>
  <c r="S206" i="2"/>
  <c r="Q149" i="2"/>
  <c r="Q133" i="2"/>
  <c r="S128" i="2"/>
  <c r="Q105" i="2"/>
  <c r="S73" i="2"/>
  <c r="R53" i="2"/>
  <c r="S49" i="2"/>
  <c r="S31" i="2"/>
  <c r="S19" i="2"/>
  <c r="R16" i="2"/>
  <c r="S11" i="2"/>
  <c r="Q6" i="2"/>
  <c r="R352" i="2"/>
  <c r="R288" i="2"/>
  <c r="R243" i="2"/>
  <c r="S214" i="2"/>
  <c r="Q206" i="2"/>
  <c r="R171" i="2"/>
  <c r="Q167" i="2"/>
  <c r="Q144" i="2"/>
  <c r="S124" i="2"/>
  <c r="S116" i="2"/>
  <c r="S84" i="2"/>
  <c r="Q50" i="2"/>
  <c r="R31" i="2"/>
  <c r="Q24" i="2"/>
  <c r="S22" i="2"/>
  <c r="R19" i="2"/>
  <c r="Q16" i="2"/>
  <c r="R11" i="2"/>
  <c r="S226" i="2"/>
  <c r="Q214" i="2"/>
  <c r="R100" i="2"/>
  <c r="Q73" i="2"/>
  <c r="R55" i="2"/>
  <c r="Q48" i="2"/>
  <c r="S46" i="2"/>
  <c r="Q31" i="2"/>
  <c r="R360" i="2"/>
  <c r="Q357" i="2"/>
  <c r="R354" i="2"/>
  <c r="S330" i="2"/>
  <c r="Q321" i="2"/>
  <c r="Q311" i="2"/>
  <c r="R306" i="2"/>
  <c r="R296" i="2"/>
  <c r="Q293" i="2"/>
  <c r="R290" i="2"/>
  <c r="Q245" i="2"/>
  <c r="S234" i="2"/>
  <c r="S230" i="2"/>
  <c r="Q228" i="2"/>
  <c r="Q222" i="2"/>
  <c r="R195" i="2"/>
  <c r="Q187" i="2"/>
  <c r="Q164" i="2"/>
  <c r="S156" i="2"/>
  <c r="R145" i="2"/>
  <c r="R129" i="2"/>
  <c r="Q124" i="2"/>
  <c r="Q116" i="2"/>
  <c r="Q108" i="2"/>
  <c r="Q100" i="2"/>
  <c r="Q92" i="2"/>
  <c r="Q84" i="2"/>
  <c r="S76" i="2"/>
  <c r="R74" i="2"/>
  <c r="S68" i="2"/>
  <c r="R66" i="2"/>
  <c r="S60" i="2"/>
  <c r="R57" i="2"/>
  <c r="Q56" i="2"/>
  <c r="R47" i="2"/>
  <c r="R46" i="2"/>
  <c r="Q44" i="2"/>
  <c r="R42" i="2"/>
  <c r="R37" i="2"/>
  <c r="Q35" i="2"/>
  <c r="S32" i="2"/>
  <c r="R28" i="2"/>
  <c r="Q22" i="2"/>
  <c r="S20" i="2"/>
  <c r="R17" i="2"/>
  <c r="Q14" i="2"/>
  <c r="S12" i="2"/>
  <c r="R9" i="2"/>
  <c r="Q360" i="2"/>
  <c r="R336" i="2"/>
  <c r="R330" i="2"/>
  <c r="Q317" i="2"/>
  <c r="S315" i="2"/>
  <c r="R272" i="2"/>
  <c r="R270" i="2"/>
  <c r="S265" i="2"/>
  <c r="R259" i="2"/>
  <c r="S249" i="2"/>
  <c r="S242" i="2"/>
  <c r="S238" i="2"/>
  <c r="Q236" i="2"/>
  <c r="Q230" i="2"/>
  <c r="R203" i="2"/>
  <c r="Q195" i="2"/>
  <c r="S178" i="2"/>
  <c r="S174" i="2"/>
  <c r="Q172" i="2"/>
  <c r="Q151" i="2"/>
  <c r="Q135" i="2"/>
  <c r="S119" i="2"/>
  <c r="R117" i="2"/>
  <c r="S111" i="2"/>
  <c r="R109" i="2"/>
  <c r="S103" i="2"/>
  <c r="R101" i="2"/>
  <c r="S95" i="2"/>
  <c r="R93" i="2"/>
  <c r="S87" i="2"/>
  <c r="R85" i="2"/>
  <c r="S79" i="2"/>
  <c r="R77" i="2"/>
  <c r="R76" i="2"/>
  <c r="Q75" i="2"/>
  <c r="R68" i="2"/>
  <c r="Q67" i="2"/>
  <c r="R60" i="2"/>
  <c r="Q46" i="2"/>
  <c r="R45" i="2"/>
  <c r="Q42" i="2"/>
  <c r="Q37" i="2"/>
  <c r="S34" i="2"/>
  <c r="R32" i="2"/>
  <c r="S30" i="2"/>
  <c r="Q28" i="2"/>
  <c r="S25" i="2"/>
  <c r="S23" i="2"/>
  <c r="R20" i="2"/>
  <c r="Q17" i="2"/>
  <c r="S15" i="2"/>
  <c r="R12" i="2"/>
  <c r="Q9" i="2"/>
  <c r="S360" i="2"/>
  <c r="Q268" i="2"/>
  <c r="Q261" i="2"/>
  <c r="Q158" i="2"/>
  <c r="S129" i="2"/>
  <c r="R124" i="2"/>
  <c r="R108" i="2"/>
  <c r="S57" i="2"/>
  <c r="S44" i="2"/>
  <c r="S42" i="2"/>
  <c r="R35" i="2"/>
  <c r="Q26" i="2"/>
  <c r="Q19" i="2"/>
  <c r="S17" i="2"/>
  <c r="S9" i="2"/>
  <c r="K3" i="2"/>
  <c r="E4" i="2"/>
  <c r="E6" i="2"/>
  <c r="E9" i="2"/>
  <c r="D14" i="2"/>
  <c r="E17" i="2"/>
  <c r="D22" i="2"/>
  <c r="E25" i="2"/>
  <c r="D28" i="2"/>
  <c r="D37" i="2"/>
  <c r="D42" i="2"/>
  <c r="D59" i="2"/>
  <c r="E62" i="2"/>
  <c r="E70" i="2"/>
  <c r="D79" i="2"/>
  <c r="D87" i="2"/>
  <c r="D95" i="2"/>
  <c r="D103" i="2"/>
  <c r="D111" i="2"/>
  <c r="D119" i="2"/>
  <c r="E131" i="2"/>
  <c r="E138" i="2"/>
  <c r="E147" i="2"/>
  <c r="E154" i="2"/>
  <c r="E182" i="2"/>
  <c r="D200" i="2"/>
  <c r="E260" i="2"/>
  <c r="E271" i="2"/>
  <c r="E276" i="2"/>
  <c r="E300" i="2"/>
  <c r="D322" i="2"/>
  <c r="E340" i="2"/>
  <c r="B9" i="1"/>
  <c r="B12" i="1"/>
  <c r="D11" i="2"/>
  <c r="E14" i="2"/>
  <c r="D19" i="2"/>
  <c r="E22" i="2"/>
  <c r="E28" i="2"/>
  <c r="E35" i="2"/>
  <c r="E37" i="2"/>
  <c r="D40" i="2"/>
  <c r="E42" i="2"/>
  <c r="D44" i="2"/>
  <c r="E46" i="2"/>
  <c r="E59" i="2"/>
  <c r="D60" i="2"/>
  <c r="D68" i="2"/>
  <c r="D76" i="2"/>
  <c r="D78" i="2"/>
  <c r="D86" i="2"/>
  <c r="D94" i="2"/>
  <c r="D102" i="2"/>
  <c r="D110" i="2"/>
  <c r="D118" i="2"/>
  <c r="D135" i="2"/>
  <c r="D136" i="2"/>
  <c r="D151" i="2"/>
  <c r="D152" i="2"/>
  <c r="D157" i="2"/>
  <c r="D165" i="2"/>
  <c r="D169" i="2"/>
  <c r="E174" i="2"/>
  <c r="D192" i="2"/>
  <c r="E238" i="2"/>
  <c r="E246" i="2"/>
  <c r="D252" i="2"/>
  <c r="E256" i="2"/>
  <c r="D258" i="2"/>
  <c r="E8" i="2"/>
  <c r="D21" i="2"/>
  <c r="E26" i="2"/>
  <c r="D33" i="2"/>
  <c r="E38" i="2"/>
  <c r="D48" i="2"/>
  <c r="E100" i="2"/>
  <c r="E108" i="2"/>
  <c r="E124" i="2"/>
  <c r="E156" i="2"/>
  <c r="D176" i="2"/>
  <c r="E284" i="2"/>
  <c r="D10" i="2"/>
  <c r="E13" i="2"/>
  <c r="E21" i="2"/>
  <c r="E33" i="2"/>
  <c r="E48" i="2"/>
  <c r="D145" i="2"/>
  <c r="E214" i="2"/>
  <c r="D272" i="2"/>
  <c r="E308" i="2"/>
  <c r="E332" i="2"/>
  <c r="D354" i="2"/>
  <c r="E5" i="2"/>
  <c r="E7" i="2"/>
  <c r="E10" i="2"/>
  <c r="D15" i="2"/>
  <c r="E18" i="2"/>
  <c r="D23" i="2"/>
  <c r="E27" i="2"/>
  <c r="D36" i="2"/>
  <c r="D41" i="2"/>
  <c r="E43" i="2"/>
  <c r="E50" i="2"/>
  <c r="D51" i="2"/>
  <c r="E54" i="2"/>
  <c r="D140" i="2"/>
  <c r="E168" i="2"/>
  <c r="D171" i="2"/>
  <c r="E206" i="2"/>
  <c r="D224" i="2"/>
  <c r="D261" i="2"/>
  <c r="D13" i="2"/>
  <c r="E16" i="2"/>
  <c r="E24" i="2"/>
  <c r="D29" i="2"/>
  <c r="D56" i="2"/>
  <c r="E92" i="2"/>
  <c r="E222" i="2"/>
  <c r="D305" i="2"/>
  <c r="D5" i="2"/>
  <c r="D18" i="2"/>
  <c r="E29" i="2"/>
  <c r="D43" i="2"/>
  <c r="D49" i="2"/>
  <c r="E65" i="2"/>
  <c r="E128" i="2"/>
  <c r="E144" i="2"/>
  <c r="D168" i="2"/>
  <c r="D259" i="2"/>
  <c r="D12" i="2"/>
  <c r="E15" i="2"/>
  <c r="D20" i="2"/>
  <c r="E23" i="2"/>
  <c r="D32" i="2"/>
  <c r="D34" i="2"/>
  <c r="E36" i="2"/>
  <c r="D39" i="2"/>
  <c r="E51" i="2"/>
  <c r="E52" i="2"/>
  <c r="D53" i="2"/>
  <c r="D81" i="2"/>
  <c r="E82" i="2"/>
  <c r="D83" i="2"/>
  <c r="D89" i="2"/>
  <c r="E90" i="2"/>
  <c r="D91" i="2"/>
  <c r="D97" i="2"/>
  <c r="E98" i="2"/>
  <c r="D99" i="2"/>
  <c r="D105" i="2"/>
  <c r="E106" i="2"/>
  <c r="D107" i="2"/>
  <c r="D113" i="2"/>
  <c r="E114" i="2"/>
  <c r="D115" i="2"/>
  <c r="D121" i="2"/>
  <c r="E122" i="2"/>
  <c r="D123" i="2"/>
  <c r="D127" i="2"/>
  <c r="D133" i="2"/>
  <c r="E140" i="2"/>
  <c r="D143" i="2"/>
  <c r="D149" i="2"/>
  <c r="E158" i="2"/>
  <c r="E171" i="2"/>
  <c r="E198" i="2"/>
  <c r="D216" i="2"/>
  <c r="E361" i="2"/>
  <c r="D358" i="2"/>
  <c r="E359" i="2"/>
  <c r="D357" i="2"/>
  <c r="E352" i="2"/>
  <c r="D349" i="2"/>
  <c r="E344" i="2"/>
  <c r="D341" i="2"/>
  <c r="E336" i="2"/>
  <c r="D333" i="2"/>
  <c r="E328" i="2"/>
  <c r="D325" i="2"/>
  <c r="E320" i="2"/>
  <c r="D317" i="2"/>
  <c r="E312" i="2"/>
  <c r="D309" i="2"/>
  <c r="E304" i="2"/>
  <c r="D301" i="2"/>
  <c r="E296" i="2"/>
  <c r="D293" i="2"/>
  <c r="E288" i="2"/>
  <c r="D285" i="2"/>
  <c r="E280" i="2"/>
  <c r="D277" i="2"/>
  <c r="E272" i="2"/>
  <c r="D359" i="2"/>
  <c r="E355" i="2"/>
  <c r="D352" i="2"/>
  <c r="E347" i="2"/>
  <c r="D344" i="2"/>
  <c r="E339" i="2"/>
  <c r="D336" i="2"/>
  <c r="E331" i="2"/>
  <c r="D328" i="2"/>
  <c r="E323" i="2"/>
  <c r="D320" i="2"/>
  <c r="E315" i="2"/>
  <c r="D312" i="2"/>
  <c r="E307" i="2"/>
  <c r="D304" i="2"/>
  <c r="E299" i="2"/>
  <c r="D296" i="2"/>
  <c r="E291" i="2"/>
  <c r="D288" i="2"/>
  <c r="E283" i="2"/>
  <c r="D280" i="2"/>
  <c r="E275" i="2"/>
  <c r="E363" i="2"/>
  <c r="D361" i="2"/>
  <c r="D355" i="2"/>
  <c r="E350" i="2"/>
  <c r="D347" i="2"/>
  <c r="E342" i="2"/>
  <c r="D339" i="2"/>
  <c r="E334" i="2"/>
  <c r="D331" i="2"/>
  <c r="E326" i="2"/>
  <c r="D323" i="2"/>
  <c r="E318" i="2"/>
  <c r="D315" i="2"/>
  <c r="E310" i="2"/>
  <c r="D307" i="2"/>
  <c r="E302" i="2"/>
  <c r="D299" i="2"/>
  <c r="E294" i="2"/>
  <c r="D291" i="2"/>
  <c r="E286" i="2"/>
  <c r="D283" i="2"/>
  <c r="E278" i="2"/>
  <c r="D275" i="2"/>
  <c r="E362" i="2"/>
  <c r="D360" i="2"/>
  <c r="E354" i="2"/>
  <c r="D351" i="2"/>
  <c r="E346" i="2"/>
  <c r="D343" i="2"/>
  <c r="E338" i="2"/>
  <c r="D335" i="2"/>
  <c r="E330" i="2"/>
  <c r="D327" i="2"/>
  <c r="E322" i="2"/>
  <c r="D319" i="2"/>
  <c r="E314" i="2"/>
  <c r="D311" i="2"/>
  <c r="E306" i="2"/>
  <c r="D303" i="2"/>
  <c r="E298" i="2"/>
  <c r="D295" i="2"/>
  <c r="E290" i="2"/>
  <c r="D287" i="2"/>
  <c r="E282" i="2"/>
  <c r="D279" i="2"/>
  <c r="E274" i="2"/>
  <c r="D271" i="2"/>
  <c r="E266" i="2"/>
  <c r="D263" i="2"/>
  <c r="E258" i="2"/>
  <c r="D255" i="2"/>
  <c r="E250" i="2"/>
  <c r="D247" i="2"/>
  <c r="D267" i="2"/>
  <c r="D262" i="2"/>
  <c r="D260" i="2"/>
  <c r="D251" i="2"/>
  <c r="D246" i="2"/>
  <c r="D244" i="2"/>
  <c r="E239" i="2"/>
  <c r="D236" i="2"/>
  <c r="E231" i="2"/>
  <c r="D228" i="2"/>
  <c r="E223" i="2"/>
  <c r="D220" i="2"/>
  <c r="E215" i="2"/>
  <c r="D212" i="2"/>
  <c r="E207" i="2"/>
  <c r="D204" i="2"/>
  <c r="E199" i="2"/>
  <c r="D196" i="2"/>
  <c r="E191" i="2"/>
  <c r="D188" i="2"/>
  <c r="E183" i="2"/>
  <c r="D180" i="2"/>
  <c r="E175" i="2"/>
  <c r="E351" i="2"/>
  <c r="E343" i="2"/>
  <c r="E335" i="2"/>
  <c r="E327" i="2"/>
  <c r="E319" i="2"/>
  <c r="E311" i="2"/>
  <c r="E303" i="2"/>
  <c r="E295" i="2"/>
  <c r="E287" i="2"/>
  <c r="E279" i="2"/>
  <c r="E264" i="2"/>
  <c r="E255" i="2"/>
  <c r="E248" i="2"/>
  <c r="E242" i="2"/>
  <c r="D239" i="2"/>
  <c r="E234" i="2"/>
  <c r="D231" i="2"/>
  <c r="E226" i="2"/>
  <c r="D223" i="2"/>
  <c r="E218" i="2"/>
  <c r="D215" i="2"/>
  <c r="E210" i="2"/>
  <c r="D207" i="2"/>
  <c r="E202" i="2"/>
  <c r="D199" i="2"/>
  <c r="E194" i="2"/>
  <c r="D191" i="2"/>
  <c r="E186" i="2"/>
  <c r="D183" i="2"/>
  <c r="E178" i="2"/>
  <c r="D175" i="2"/>
  <c r="E170" i="2"/>
  <c r="D167" i="2"/>
  <c r="E162" i="2"/>
  <c r="D159" i="2"/>
  <c r="E353" i="2"/>
  <c r="E345" i="2"/>
  <c r="E337" i="2"/>
  <c r="E329" i="2"/>
  <c r="E321" i="2"/>
  <c r="E313" i="2"/>
  <c r="E305" i="2"/>
  <c r="E297" i="2"/>
  <c r="E289" i="2"/>
  <c r="E281" i="2"/>
  <c r="E273" i="2"/>
  <c r="D264" i="2"/>
  <c r="E261" i="2"/>
  <c r="E257" i="2"/>
  <c r="D248" i="2"/>
  <c r="E245" i="2"/>
  <c r="D242" i="2"/>
  <c r="E237" i="2"/>
  <c r="D234" i="2"/>
  <c r="E229" i="2"/>
  <c r="D226" i="2"/>
  <c r="E221" i="2"/>
  <c r="D218" i="2"/>
  <c r="E213" i="2"/>
  <c r="D210" i="2"/>
  <c r="E205" i="2"/>
  <c r="D202" i="2"/>
  <c r="E197" i="2"/>
  <c r="D194" i="2"/>
  <c r="E189" i="2"/>
  <c r="D186" i="2"/>
  <c r="E181" i="2"/>
  <c r="D178" i="2"/>
  <c r="E173" i="2"/>
  <c r="D170" i="2"/>
  <c r="E165" i="2"/>
  <c r="D162" i="2"/>
  <c r="E157" i="2"/>
  <c r="E358" i="2"/>
  <c r="E357" i="2"/>
  <c r="D356" i="2"/>
  <c r="D350" i="2"/>
  <c r="E349" i="2"/>
  <c r="D348" i="2"/>
  <c r="D342" i="2"/>
  <c r="E341" i="2"/>
  <c r="D340" i="2"/>
  <c r="D334" i="2"/>
  <c r="E333" i="2"/>
  <c r="D332" i="2"/>
  <c r="D326" i="2"/>
  <c r="E325" i="2"/>
  <c r="D324" i="2"/>
  <c r="D318" i="2"/>
  <c r="E317" i="2"/>
  <c r="D316" i="2"/>
  <c r="D310" i="2"/>
  <c r="E309" i="2"/>
  <c r="D308" i="2"/>
  <c r="D302" i="2"/>
  <c r="E301" i="2"/>
  <c r="D300" i="2"/>
  <c r="D294" i="2"/>
  <c r="E293" i="2"/>
  <c r="D292" i="2"/>
  <c r="D286" i="2"/>
  <c r="E285" i="2"/>
  <c r="D284" i="2"/>
  <c r="D278" i="2"/>
  <c r="E277" i="2"/>
  <c r="D276" i="2"/>
  <c r="E269" i="2"/>
  <c r="E265" i="2"/>
  <c r="D256" i="2"/>
  <c r="E253" i="2"/>
  <c r="E249" i="2"/>
  <c r="E241" i="2"/>
  <c r="D238" i="2"/>
  <c r="E233" i="2"/>
  <c r="D230" i="2"/>
  <c r="E225" i="2"/>
  <c r="D222" i="2"/>
  <c r="E217" i="2"/>
  <c r="D214" i="2"/>
  <c r="E209" i="2"/>
  <c r="D206" i="2"/>
  <c r="E201" i="2"/>
  <c r="D198" i="2"/>
  <c r="E193" i="2"/>
  <c r="D190" i="2"/>
  <c r="E185" i="2"/>
  <c r="D182" i="2"/>
  <c r="E177" i="2"/>
  <c r="D174" i="2"/>
  <c r="E169" i="2"/>
  <c r="D166" i="2"/>
  <c r="E161" i="2"/>
  <c r="D158" i="2"/>
  <c r="E153" i="2"/>
  <c r="D150" i="2"/>
  <c r="E145" i="2"/>
  <c r="D142" i="2"/>
  <c r="E137" i="2"/>
  <c r="D134" i="2"/>
  <c r="E129" i="2"/>
  <c r="D126" i="2"/>
  <c r="D353" i="2"/>
  <c r="D338" i="2"/>
  <c r="D321" i="2"/>
  <c r="D306" i="2"/>
  <c r="D289" i="2"/>
  <c r="D274" i="2"/>
  <c r="E268" i="2"/>
  <c r="E267" i="2"/>
  <c r="E263" i="2"/>
  <c r="D254" i="2"/>
  <c r="D253" i="2"/>
  <c r="D241" i="2"/>
  <c r="D233" i="2"/>
  <c r="D225" i="2"/>
  <c r="D217" i="2"/>
  <c r="D209" i="2"/>
  <c r="D201" i="2"/>
  <c r="D193" i="2"/>
  <c r="D185" i="2"/>
  <c r="D177" i="2"/>
  <c r="E163" i="2"/>
  <c r="E160" i="2"/>
  <c r="E155" i="2"/>
  <c r="D153" i="2"/>
  <c r="D148" i="2"/>
  <c r="E146" i="2"/>
  <c r="D144" i="2"/>
  <c r="E141" i="2"/>
  <c r="E139" i="2"/>
  <c r="D137" i="2"/>
  <c r="D132" i="2"/>
  <c r="E130" i="2"/>
  <c r="D128" i="2"/>
  <c r="E125" i="2"/>
  <c r="D122" i="2"/>
  <c r="E117" i="2"/>
  <c r="D114" i="2"/>
  <c r="E109" i="2"/>
  <c r="D106" i="2"/>
  <c r="E101" i="2"/>
  <c r="D98" i="2"/>
  <c r="E93" i="2"/>
  <c r="D90" i="2"/>
  <c r="E85" i="2"/>
  <c r="D82" i="2"/>
  <c r="E77" i="2"/>
  <c r="E74" i="2"/>
  <c r="D71" i="2"/>
  <c r="E66" i="2"/>
  <c r="D63" i="2"/>
  <c r="E55" i="2"/>
  <c r="D52" i="2"/>
  <c r="E47" i="2"/>
  <c r="D362" i="2"/>
  <c r="E360" i="2"/>
  <c r="E356" i="2"/>
  <c r="E324" i="2"/>
  <c r="E292" i="2"/>
  <c r="E270" i="2"/>
  <c r="D268" i="2"/>
  <c r="E243" i="2"/>
  <c r="E235" i="2"/>
  <c r="E227" i="2"/>
  <c r="E219" i="2"/>
  <c r="E211" i="2"/>
  <c r="E203" i="2"/>
  <c r="E195" i="2"/>
  <c r="E187" i="2"/>
  <c r="E179" i="2"/>
  <c r="D163" i="2"/>
  <c r="D161" i="2"/>
  <c r="D160" i="2"/>
  <c r="D155" i="2"/>
  <c r="D146" i="2"/>
  <c r="D141" i="2"/>
  <c r="D139" i="2"/>
  <c r="D130" i="2"/>
  <c r="D125" i="2"/>
  <c r="E120" i="2"/>
  <c r="D117" i="2"/>
  <c r="E112" i="2"/>
  <c r="D109" i="2"/>
  <c r="E104" i="2"/>
  <c r="D101" i="2"/>
  <c r="E96" i="2"/>
  <c r="D93" i="2"/>
  <c r="E88" i="2"/>
  <c r="D85" i="2"/>
  <c r="E80" i="2"/>
  <c r="D77" i="2"/>
  <c r="D74" i="2"/>
  <c r="E69" i="2"/>
  <c r="D66" i="2"/>
  <c r="E61" i="2"/>
  <c r="E58" i="2"/>
  <c r="D55" i="2"/>
  <c r="D345" i="2"/>
  <c r="D330" i="2"/>
  <c r="D313" i="2"/>
  <c r="D298" i="2"/>
  <c r="D281" i="2"/>
  <c r="D270" i="2"/>
  <c r="D269" i="2"/>
  <c r="E259" i="2"/>
  <c r="D245" i="2"/>
  <c r="E244" i="2"/>
  <c r="D243" i="2"/>
  <c r="D237" i="2"/>
  <c r="E236" i="2"/>
  <c r="D235" i="2"/>
  <c r="D229" i="2"/>
  <c r="E228" i="2"/>
  <c r="D227" i="2"/>
  <c r="D221" i="2"/>
  <c r="E220" i="2"/>
  <c r="D219" i="2"/>
  <c r="D213" i="2"/>
  <c r="E212" i="2"/>
  <c r="D211" i="2"/>
  <c r="D205" i="2"/>
  <c r="E204" i="2"/>
  <c r="D203" i="2"/>
  <c r="D197" i="2"/>
  <c r="E196" i="2"/>
  <c r="D195" i="2"/>
  <c r="D189" i="2"/>
  <c r="E188" i="2"/>
  <c r="D187" i="2"/>
  <c r="D181" i="2"/>
  <c r="E180" i="2"/>
  <c r="D179" i="2"/>
  <c r="D173" i="2"/>
  <c r="E172" i="2"/>
  <c r="E159" i="2"/>
  <c r="E150" i="2"/>
  <c r="E143" i="2"/>
  <c r="E134" i="2"/>
  <c r="E127" i="2"/>
  <c r="E123" i="2"/>
  <c r="D120" i="2"/>
  <c r="E115" i="2"/>
  <c r="D112" i="2"/>
  <c r="E107" i="2"/>
  <c r="D104" i="2"/>
  <c r="E99" i="2"/>
  <c r="D96" i="2"/>
  <c r="E91" i="2"/>
  <c r="D88" i="2"/>
  <c r="E83" i="2"/>
  <c r="D80" i="2"/>
  <c r="E72" i="2"/>
  <c r="D69" i="2"/>
  <c r="E64" i="2"/>
  <c r="D61" i="2"/>
  <c r="D58" i="2"/>
  <c r="E53" i="2"/>
  <c r="D50" i="2"/>
  <c r="E45" i="2"/>
  <c r="D346" i="2"/>
  <c r="D329" i="2"/>
  <c r="D314" i="2"/>
  <c r="D297" i="2"/>
  <c r="D282" i="2"/>
  <c r="D266" i="2"/>
  <c r="E262" i="2"/>
  <c r="E252" i="2"/>
  <c r="E251" i="2"/>
  <c r="E247" i="2"/>
  <c r="E240" i="2"/>
  <c r="E232" i="2"/>
  <c r="E224" i="2"/>
  <c r="E216" i="2"/>
  <c r="E208" i="2"/>
  <c r="E200" i="2"/>
  <c r="E192" i="2"/>
  <c r="E184" i="2"/>
  <c r="E176" i="2"/>
  <c r="E167" i="2"/>
  <c r="E166" i="2"/>
  <c r="E164" i="2"/>
  <c r="D156" i="2"/>
  <c r="E151" i="2"/>
  <c r="E142" i="2"/>
  <c r="E135" i="2"/>
  <c r="E126" i="2"/>
  <c r="D124" i="2"/>
  <c r="E119" i="2"/>
  <c r="D116" i="2"/>
  <c r="E111" i="2"/>
  <c r="D108" i="2"/>
  <c r="E103" i="2"/>
  <c r="D100" i="2"/>
  <c r="E95" i="2"/>
  <c r="D92" i="2"/>
  <c r="E87" i="2"/>
  <c r="D84" i="2"/>
  <c r="E79" i="2"/>
  <c r="E76" i="2"/>
  <c r="D73" i="2"/>
  <c r="E68" i="2"/>
  <c r="D65" i="2"/>
  <c r="E60" i="2"/>
  <c r="E57" i="2"/>
  <c r="D54" i="2"/>
  <c r="E49" i="2"/>
  <c r="D46" i="2"/>
  <c r="E41" i="2"/>
  <c r="D38" i="2"/>
  <c r="D35" i="2"/>
  <c r="E30" i="2"/>
  <c r="D27" i="2"/>
  <c r="E31" i="2"/>
  <c r="E67" i="2"/>
  <c r="E75" i="2"/>
  <c r="E84" i="2"/>
  <c r="E116" i="2"/>
  <c r="D172" i="2"/>
  <c r="D240" i="2"/>
  <c r="D249" i="2"/>
  <c r="E348" i="2"/>
  <c r="D7" i="2"/>
  <c r="E56" i="2"/>
  <c r="E73" i="2"/>
  <c r="D129" i="2"/>
  <c r="D232" i="2"/>
  <c r="D290" i="2"/>
  <c r="D4" i="2"/>
  <c r="D6" i="2"/>
  <c r="D9" i="2"/>
  <c r="E12" i="2"/>
  <c r="D17" i="2"/>
  <c r="E20" i="2"/>
  <c r="D25" i="2"/>
  <c r="D30" i="2"/>
  <c r="E32" i="2"/>
  <c r="E34" i="2"/>
  <c r="E39" i="2"/>
  <c r="D62" i="2"/>
  <c r="E63" i="2"/>
  <c r="D64" i="2"/>
  <c r="D70" i="2"/>
  <c r="E71" i="2"/>
  <c r="D72" i="2"/>
  <c r="E81" i="2"/>
  <c r="E89" i="2"/>
  <c r="E97" i="2"/>
  <c r="E105" i="2"/>
  <c r="E113" i="2"/>
  <c r="E121" i="2"/>
  <c r="D131" i="2"/>
  <c r="E132" i="2"/>
  <c r="E133" i="2"/>
  <c r="D138" i="2"/>
  <c r="D147" i="2"/>
  <c r="E148" i="2"/>
  <c r="E149" i="2"/>
  <c r="D154" i="2"/>
  <c r="E190" i="2"/>
  <c r="D208" i="2"/>
  <c r="D250" i="2"/>
  <c r="D257" i="2"/>
  <c r="D273" i="2"/>
  <c r="E316" i="2"/>
  <c r="D337" i="2"/>
  <c r="AO296" i="2"/>
  <c r="AO131" i="2"/>
  <c r="AO1713" i="2"/>
  <c r="AI9" i="2"/>
  <c r="AL9" i="2" s="1"/>
  <c r="AI54" i="2"/>
  <c r="AL54" i="2" s="1"/>
  <c r="AI58" i="2"/>
  <c r="AL58" i="2" s="1"/>
  <c r="AH77" i="2"/>
  <c r="AK77" i="2" s="1"/>
  <c r="AH107" i="2"/>
  <c r="AK107" i="2" s="1"/>
  <c r="AH127" i="2"/>
  <c r="AK127" i="2" s="1"/>
  <c r="AH199" i="2"/>
  <c r="AK199" i="2" s="1"/>
  <c r="AH39" i="2"/>
  <c r="AK39" i="2" s="1"/>
  <c r="AH43" i="2"/>
  <c r="AK43" i="2" s="1"/>
  <c r="AH47" i="2"/>
  <c r="AK47" i="2" s="1"/>
  <c r="AH51" i="2"/>
  <c r="AK51" i="2" s="1"/>
  <c r="AH55" i="2"/>
  <c r="AK55" i="2" s="1"/>
  <c r="AI66" i="2"/>
  <c r="AL66" i="2" s="1"/>
  <c r="AI71" i="2"/>
  <c r="AL71" i="2" s="1"/>
  <c r="AH100" i="2"/>
  <c r="AK100" i="2" s="1"/>
  <c r="AH111" i="2"/>
  <c r="AK111" i="2" s="1"/>
  <c r="AH115" i="2"/>
  <c r="AK115" i="2" s="1"/>
  <c r="AI141" i="2"/>
  <c r="AL141" i="2" s="1"/>
  <c r="AI157" i="2"/>
  <c r="AL157" i="2" s="1"/>
  <c r="AI177" i="2"/>
  <c r="AL177" i="2" s="1"/>
  <c r="AH193" i="2"/>
  <c r="AK193" i="2" s="1"/>
  <c r="AH196" i="2"/>
  <c r="AK196" i="2" s="1"/>
  <c r="AH203" i="2"/>
  <c r="AK203" i="2" s="1"/>
  <c r="AI225" i="2"/>
  <c r="AL225" i="2" s="1"/>
  <c r="AH285" i="2"/>
  <c r="AK285" i="2" s="1"/>
  <c r="AH297" i="2"/>
  <c r="AK297" i="2" s="1"/>
  <c r="AH357" i="2"/>
  <c r="AK357" i="2" s="1"/>
  <c r="AH9" i="2"/>
  <c r="AK9" i="2" s="1"/>
  <c r="AH13" i="2"/>
  <c r="AK13" i="2" s="1"/>
  <c r="AH17" i="2"/>
  <c r="AK17" i="2" s="1"/>
  <c r="AH21" i="2"/>
  <c r="AK21" i="2" s="1"/>
  <c r="AH25" i="2"/>
  <c r="AK25" i="2" s="1"/>
  <c r="AJ30" i="2"/>
  <c r="AI55" i="2"/>
  <c r="AL55" i="2" s="1"/>
  <c r="AI62" i="2"/>
  <c r="AL62" i="2" s="1"/>
  <c r="AH81" i="2"/>
  <c r="AK81" i="2" s="1"/>
  <c r="AI86" i="2"/>
  <c r="AL86" i="2" s="1"/>
  <c r="AH96" i="2"/>
  <c r="AK96" i="2" s="1"/>
  <c r="AI111" i="2"/>
  <c r="AL111" i="2" s="1"/>
  <c r="AI115" i="2"/>
  <c r="AL115" i="2" s="1"/>
  <c r="AH121" i="2"/>
  <c r="AK121" i="2" s="1"/>
  <c r="AH147" i="2"/>
  <c r="AK147" i="2" s="1"/>
  <c r="AH180" i="2"/>
  <c r="AK180" i="2" s="1"/>
  <c r="AH218" i="2"/>
  <c r="AK218" i="2" s="1"/>
  <c r="AI297" i="2"/>
  <c r="AL297" i="2" s="1"/>
  <c r="AI322" i="2"/>
  <c r="AL322" i="2" s="1"/>
  <c r="AH325" i="2"/>
  <c r="AK325" i="2" s="1"/>
  <c r="AI334" i="2"/>
  <c r="AL334" i="2" s="1"/>
  <c r="AO918" i="2"/>
  <c r="AI17" i="2"/>
  <c r="AL17" i="2" s="1"/>
  <c r="AI25" i="2"/>
  <c r="AL25" i="2" s="1"/>
  <c r="AI81" i="2"/>
  <c r="AL81" i="2" s="1"/>
  <c r="AH99" i="2"/>
  <c r="AK99" i="2" s="1"/>
  <c r="AH140" i="2"/>
  <c r="AK140" i="2" s="1"/>
  <c r="AI189" i="2"/>
  <c r="AL189" i="2" s="1"/>
  <c r="AI234" i="2"/>
  <c r="AL234" i="2" s="1"/>
  <c r="AH293" i="2"/>
  <c r="AK293" i="2" s="1"/>
  <c r="AH8" i="2"/>
  <c r="AK8" i="2" s="1"/>
  <c r="AH16" i="2"/>
  <c r="AK16" i="2" s="1"/>
  <c r="AG28" i="2"/>
  <c r="AI85" i="2"/>
  <c r="AL85" i="2" s="1"/>
  <c r="AH120" i="2"/>
  <c r="AK120" i="2" s="1"/>
  <c r="AH214" i="2"/>
  <c r="AK214" i="2" s="1"/>
  <c r="AH233" i="2"/>
  <c r="AK233" i="2" s="1"/>
  <c r="AI367" i="2"/>
  <c r="AL367" i="2" s="1"/>
  <c r="AI33" i="2"/>
  <c r="AL33" i="2" s="1"/>
  <c r="AH37" i="2"/>
  <c r="AK37" i="2" s="1"/>
  <c r="AH41" i="2"/>
  <c r="AK41" i="2" s="1"/>
  <c r="AH45" i="2"/>
  <c r="AK45" i="2" s="1"/>
  <c r="AH49" i="2"/>
  <c r="AK49" i="2" s="1"/>
  <c r="AI53" i="2"/>
  <c r="AL53" i="2" s="1"/>
  <c r="AI57" i="2"/>
  <c r="AL57" i="2" s="1"/>
  <c r="AH64" i="2"/>
  <c r="AK64" i="2" s="1"/>
  <c r="AH69" i="2"/>
  <c r="AK69" i="2" s="1"/>
  <c r="AI98" i="2"/>
  <c r="AL98" i="2" s="1"/>
  <c r="AJ106" i="2"/>
  <c r="AH113" i="2"/>
  <c r="AK113" i="2" s="1"/>
  <c r="AH123" i="2"/>
  <c r="AK123" i="2" s="1"/>
  <c r="AH139" i="2"/>
  <c r="AK139" i="2" s="1"/>
  <c r="AH152" i="2"/>
  <c r="AK152" i="2" s="1"/>
  <c r="AH159" i="2"/>
  <c r="AK159" i="2" s="1"/>
  <c r="AH172" i="2"/>
  <c r="AK172" i="2" s="1"/>
  <c r="AI233" i="2"/>
  <c r="AL233" i="2" s="1"/>
  <c r="AI258" i="2"/>
  <c r="AL258" i="2" s="1"/>
  <c r="AH261" i="2"/>
  <c r="AK261" i="2" s="1"/>
  <c r="AI270" i="2"/>
  <c r="AL270" i="2" s="1"/>
  <c r="AI362" i="2"/>
  <c r="AL362" i="2" s="1"/>
  <c r="AH11" i="2"/>
  <c r="AK11" i="2" s="1"/>
  <c r="AH15" i="2"/>
  <c r="AK15" i="2" s="1"/>
  <c r="AH19" i="2"/>
  <c r="AK19" i="2" s="1"/>
  <c r="AH23" i="2"/>
  <c r="AK23" i="2" s="1"/>
  <c r="AH27" i="2"/>
  <c r="AK27" i="2" s="1"/>
  <c r="AH32" i="2"/>
  <c r="AK32" i="2" s="1"/>
  <c r="AI37" i="2"/>
  <c r="AL37" i="2" s="1"/>
  <c r="AI41" i="2"/>
  <c r="AL41" i="2" s="1"/>
  <c r="AI45" i="2"/>
  <c r="AL45" i="2" s="1"/>
  <c r="AI49" i="2"/>
  <c r="AL49" i="2" s="1"/>
  <c r="AH68" i="2"/>
  <c r="AK68" i="2" s="1"/>
  <c r="AH79" i="2"/>
  <c r="AK79" i="2" s="1"/>
  <c r="AH83" i="2"/>
  <c r="AK83" i="2" s="1"/>
  <c r="AI102" i="2"/>
  <c r="AL102" i="2" s="1"/>
  <c r="AH109" i="2"/>
  <c r="AK109" i="2" s="1"/>
  <c r="AI113" i="2"/>
  <c r="AL113" i="2" s="1"/>
  <c r="AH129" i="2"/>
  <c r="AK129" i="2" s="1"/>
  <c r="AI133" i="2"/>
  <c r="AL133" i="2" s="1"/>
  <c r="AH145" i="2"/>
  <c r="AK145" i="2" s="1"/>
  <c r="AH155" i="2"/>
  <c r="AK155" i="2" s="1"/>
  <c r="AH165" i="2"/>
  <c r="AK165" i="2" s="1"/>
  <c r="AH191" i="2"/>
  <c r="AK191" i="2" s="1"/>
  <c r="AH201" i="2"/>
  <c r="AK201" i="2" s="1"/>
  <c r="AI210" i="2"/>
  <c r="AL210" i="2" s="1"/>
  <c r="AI213" i="2"/>
  <c r="AL213" i="2" s="1"/>
  <c r="AI220" i="2"/>
  <c r="AL220" i="2" s="1"/>
  <c r="AH229" i="2"/>
  <c r="AK229" i="2" s="1"/>
  <c r="AH269" i="2"/>
  <c r="AK269" i="2" s="1"/>
  <c r="AI289" i="2"/>
  <c r="AL289" i="2" s="1"/>
  <c r="AH361" i="2"/>
  <c r="AK361" i="2" s="1"/>
  <c r="AI13" i="2"/>
  <c r="AL13" i="2" s="1"/>
  <c r="AH12" i="2"/>
  <c r="AK12" i="2" s="1"/>
  <c r="AH24" i="2"/>
  <c r="AK24" i="2" s="1"/>
  <c r="AH33" i="2"/>
  <c r="AK33" i="2" s="1"/>
  <c r="AI73" i="2"/>
  <c r="AL73" i="2" s="1"/>
  <c r="AJ169" i="2"/>
  <c r="AI353" i="2"/>
  <c r="AL353" i="2" s="1"/>
  <c r="AH36" i="2"/>
  <c r="AK36" i="2" s="1"/>
  <c r="AH40" i="2"/>
  <c r="AK40" i="2" s="1"/>
  <c r="AH44" i="2"/>
  <c r="AK44" i="2" s="1"/>
  <c r="AH48" i="2"/>
  <c r="AK48" i="2" s="1"/>
  <c r="AH52" i="2"/>
  <c r="AK52" i="2" s="1"/>
  <c r="AH60" i="2"/>
  <c r="AK60" i="2" s="1"/>
  <c r="AH67" i="2"/>
  <c r="AK67" i="2" s="1"/>
  <c r="AJ68" i="2"/>
  <c r="AH75" i="2"/>
  <c r="AK75" i="2" s="1"/>
  <c r="AI79" i="2"/>
  <c r="AL79" i="2" s="1"/>
  <c r="AI83" i="2"/>
  <c r="AL83" i="2" s="1"/>
  <c r="AI94" i="2"/>
  <c r="AL94" i="2" s="1"/>
  <c r="AH101" i="2"/>
  <c r="AK101" i="2" s="1"/>
  <c r="AI105" i="2"/>
  <c r="AL105" i="2" s="1"/>
  <c r="AH132" i="2"/>
  <c r="AK132" i="2" s="1"/>
  <c r="AI145" i="2"/>
  <c r="AL145" i="2" s="1"/>
  <c r="AJ158" i="2"/>
  <c r="AI165" i="2"/>
  <c r="AL165" i="2" s="1"/>
  <c r="AH171" i="2"/>
  <c r="AK171" i="2" s="1"/>
  <c r="AH184" i="2"/>
  <c r="AK184" i="2" s="1"/>
  <c r="AH197" i="2"/>
  <c r="AK197" i="2" s="1"/>
  <c r="AI216" i="2"/>
  <c r="AL216" i="2" s="1"/>
  <c r="AI257" i="2"/>
  <c r="AL257" i="2" s="1"/>
  <c r="AI269" i="2"/>
  <c r="AL269" i="2" s="1"/>
  <c r="AJ338" i="2"/>
  <c r="AH349" i="2"/>
  <c r="AK349" i="2" s="1"/>
  <c r="AI361" i="2"/>
  <c r="AL361" i="2" s="1"/>
  <c r="AI21" i="2"/>
  <c r="AL21" i="2" s="1"/>
  <c r="AH29" i="2"/>
  <c r="AK29" i="2" s="1"/>
  <c r="AI70" i="2"/>
  <c r="AL70" i="2" s="1"/>
  <c r="AH85" i="2"/>
  <c r="AK85" i="2" s="1"/>
  <c r="AI89" i="2"/>
  <c r="AL89" i="2" s="1"/>
  <c r="AG92" i="2"/>
  <c r="AH153" i="2"/>
  <c r="AK153" i="2" s="1"/>
  <c r="AI173" i="2"/>
  <c r="AL173" i="2" s="1"/>
  <c r="AI218" i="2"/>
  <c r="AL218" i="2" s="1"/>
  <c r="AG233" i="2"/>
  <c r="AH333" i="2"/>
  <c r="AK333" i="2" s="1"/>
  <c r="AH20" i="2"/>
  <c r="AK20" i="2" s="1"/>
  <c r="AI29" i="2"/>
  <c r="AL29" i="2" s="1"/>
  <c r="AH92" i="2"/>
  <c r="AK92" i="2" s="1"/>
  <c r="AI103" i="2"/>
  <c r="AL103" i="2" s="1"/>
  <c r="AH179" i="2"/>
  <c r="AK179" i="2" s="1"/>
  <c r="AH221" i="2"/>
  <c r="AK221" i="2" s="1"/>
  <c r="AI321" i="2"/>
  <c r="AL321" i="2" s="1"/>
  <c r="AI333" i="2"/>
  <c r="AL333" i="2" s="1"/>
  <c r="AI364" i="2"/>
  <c r="AL364" i="2" s="1"/>
  <c r="AH28" i="2"/>
  <c r="AK28" i="2" s="1"/>
  <c r="AH84" i="2"/>
  <c r="AK84" i="2" s="1"/>
  <c r="AH133" i="2"/>
  <c r="AK133" i="2" s="1"/>
  <c r="AH185" i="2"/>
  <c r="AK185" i="2" s="1"/>
  <c r="B8" i="4"/>
  <c r="AI46" i="2"/>
  <c r="AL46" i="2" s="1"/>
  <c r="AH31" i="2"/>
  <c r="AK31" i="2" s="1"/>
  <c r="AH35" i="2"/>
  <c r="AK35" i="2" s="1"/>
  <c r="AG66" i="2"/>
  <c r="AO67" i="2"/>
  <c r="AI87" i="2"/>
  <c r="AL87" i="2" s="1"/>
  <c r="AI125" i="2"/>
  <c r="AL125" i="2" s="1"/>
  <c r="AH148" i="2"/>
  <c r="AK148" i="2" s="1"/>
  <c r="AH161" i="2"/>
  <c r="AK161" i="2" s="1"/>
  <c r="AH164" i="2"/>
  <c r="AK164" i="2" s="1"/>
  <c r="AH177" i="2"/>
  <c r="AK177" i="2" s="1"/>
  <c r="AH187" i="2"/>
  <c r="AK187" i="2" s="1"/>
  <c r="AI197" i="2"/>
  <c r="AL197" i="2" s="1"/>
  <c r="AI209" i="2"/>
  <c r="AL209" i="2" s="1"/>
  <c r="AO2005" i="2"/>
  <c r="AO2001" i="2"/>
  <c r="AO1997" i="2"/>
  <c r="AO1993" i="2"/>
  <c r="AO1989" i="2"/>
  <c r="AO1985" i="2"/>
  <c r="AO1981" i="2"/>
  <c r="AO1977" i="2"/>
  <c r="AO1973" i="2"/>
  <c r="AO1969" i="2"/>
  <c r="AO1965" i="2"/>
  <c r="AO1961" i="2"/>
  <c r="AO1957" i="2"/>
  <c r="AO1953" i="2"/>
  <c r="AO1949" i="2"/>
  <c r="AO1945" i="2"/>
  <c r="AO1941" i="2"/>
  <c r="AO1937" i="2"/>
  <c r="AO1933" i="2"/>
  <c r="AO1929" i="2"/>
  <c r="AO1925" i="2"/>
  <c r="AO1921" i="2"/>
  <c r="AO1917" i="2"/>
  <c r="AO1913" i="2"/>
  <c r="AO1909" i="2"/>
  <c r="AO1905" i="2"/>
  <c r="AO1901" i="2"/>
  <c r="AO1897" i="2"/>
  <c r="AO1893" i="2"/>
  <c r="AO1889" i="2"/>
  <c r="AO1999" i="2"/>
  <c r="AO1990" i="2"/>
  <c r="AO1988" i="2"/>
  <c r="AO1967" i="2"/>
  <c r="AO1958" i="2"/>
  <c r="AO1956" i="2"/>
  <c r="AO1935" i="2"/>
  <c r="AO1926" i="2"/>
  <c r="AO1924" i="2"/>
  <c r="AO1903" i="2"/>
  <c r="AO1894" i="2"/>
  <c r="AO1892" i="2"/>
  <c r="AO1884" i="2"/>
  <c r="AO1878" i="2"/>
  <c r="AO1871" i="2"/>
  <c r="AO1865" i="2"/>
  <c r="AO1852" i="2"/>
  <c r="AO1846" i="2"/>
  <c r="AO1839" i="2"/>
  <c r="AO1833" i="2"/>
  <c r="AO1820" i="2"/>
  <c r="AO1814" i="2"/>
  <c r="AO1807" i="2"/>
  <c r="AO1801" i="2"/>
  <c r="AO1789" i="2"/>
  <c r="AO1780" i="2"/>
  <c r="AO1775" i="2"/>
  <c r="AO1766" i="2"/>
  <c r="AO1757" i="2"/>
  <c r="AO1748" i="2"/>
  <c r="AO1743" i="2"/>
  <c r="AO1734" i="2"/>
  <c r="AO1725" i="2"/>
  <c r="AO1716" i="2"/>
  <c r="AO1711" i="2"/>
  <c r="AO2008" i="2"/>
  <c r="AO1987" i="2"/>
  <c r="AO1978" i="2"/>
  <c r="AO1976" i="2"/>
  <c r="AO1955" i="2"/>
  <c r="AO1946" i="2"/>
  <c r="AO1944" i="2"/>
  <c r="AO1923" i="2"/>
  <c r="AO1914" i="2"/>
  <c r="AO1912" i="2"/>
  <c r="AO1891" i="2"/>
  <c r="AO1883" i="2"/>
  <c r="AO1877" i="2"/>
  <c r="AO1864" i="2"/>
  <c r="AO1858" i="2"/>
  <c r="AO1851" i="2"/>
  <c r="AO1845" i="2"/>
  <c r="AO1832" i="2"/>
  <c r="AO1826" i="2"/>
  <c r="AO1819" i="2"/>
  <c r="AO1813" i="2"/>
  <c r="AO1800" i="2"/>
  <c r="AO1794" i="2"/>
  <c r="AO1784" i="2"/>
  <c r="AO1779" i="2"/>
  <c r="AO1770" i="2"/>
  <c r="AO1761" i="2"/>
  <c r="AO1752" i="2"/>
  <c r="AO1747" i="2"/>
  <c r="AO2007" i="2"/>
  <c r="AO1998" i="2"/>
  <c r="AO1996" i="2"/>
  <c r="AO1975" i="2"/>
  <c r="AO1966" i="2"/>
  <c r="AO1964" i="2"/>
  <c r="AO1943" i="2"/>
  <c r="AO1934" i="2"/>
  <c r="AO1932" i="2"/>
  <c r="AO1911" i="2"/>
  <c r="AO1902" i="2"/>
  <c r="AO1900" i="2"/>
  <c r="AO1876" i="2"/>
  <c r="AO1870" i="2"/>
  <c r="AO1863" i="2"/>
  <c r="AO1857" i="2"/>
  <c r="AO1844" i="2"/>
  <c r="AO1838" i="2"/>
  <c r="AO1831" i="2"/>
  <c r="AO1825" i="2"/>
  <c r="AO1812" i="2"/>
  <c r="AO1806" i="2"/>
  <c r="AO1799" i="2"/>
  <c r="AO1793" i="2"/>
  <c r="AO1788" i="2"/>
  <c r="AO1783" i="2"/>
  <c r="AO1774" i="2"/>
  <c r="AO1765" i="2"/>
  <c r="AO1756" i="2"/>
  <c r="AO1751" i="2"/>
  <c r="AO1742" i="2"/>
  <c r="AO1733" i="2"/>
  <c r="AO1724" i="2"/>
  <c r="AO1719" i="2"/>
  <c r="AO1710" i="2"/>
  <c r="AO2006" i="2"/>
  <c r="AO2004" i="2"/>
  <c r="AO1983" i="2"/>
  <c r="AO1974" i="2"/>
  <c r="AO1972" i="2"/>
  <c r="AO1951" i="2"/>
  <c r="AO1942" i="2"/>
  <c r="AO1940" i="2"/>
  <c r="AO1919" i="2"/>
  <c r="AO1910" i="2"/>
  <c r="AO1908" i="2"/>
  <c r="AO1887" i="2"/>
  <c r="AO1881" i="2"/>
  <c r="AO1868" i="2"/>
  <c r="AO1862" i="2"/>
  <c r="AO1855" i="2"/>
  <c r="AO1849" i="2"/>
  <c r="AO1836" i="2"/>
  <c r="AO1830" i="2"/>
  <c r="AO1823" i="2"/>
  <c r="AO1817" i="2"/>
  <c r="AO1804" i="2"/>
  <c r="AO1798" i="2"/>
  <c r="AO1791" i="2"/>
  <c r="AO1782" i="2"/>
  <c r="AO1773" i="2"/>
  <c r="AO1764" i="2"/>
  <c r="AO1759" i="2"/>
  <c r="AO1750" i="2"/>
  <c r="AO1741" i="2"/>
  <c r="AO1732" i="2"/>
  <c r="AO1727" i="2"/>
  <c r="AO1718" i="2"/>
  <c r="AO1709" i="2"/>
  <c r="AO1700" i="2"/>
  <c r="AO1695" i="2"/>
  <c r="AO1686" i="2"/>
  <c r="AO1677" i="2"/>
  <c r="AO1668" i="2"/>
  <c r="AO1664" i="2"/>
  <c r="AO1660" i="2"/>
  <c r="AO1656" i="2"/>
  <c r="AO1652" i="2"/>
  <c r="AO1648" i="2"/>
  <c r="AO1644" i="2"/>
  <c r="AO1640" i="2"/>
  <c r="AO1636" i="2"/>
  <c r="AO1632" i="2"/>
  <c r="AO1628" i="2"/>
  <c r="AO1624" i="2"/>
  <c r="AO1620" i="2"/>
  <c r="AO1616" i="2"/>
  <c r="AO1612" i="2"/>
  <c r="AO1608" i="2"/>
  <c r="AO1604" i="2"/>
  <c r="AO1600" i="2"/>
  <c r="AO1596" i="2"/>
  <c r="AO1592" i="2"/>
  <c r="AO1588" i="2"/>
  <c r="AO1584" i="2"/>
  <c r="AO1580" i="2"/>
  <c r="AO1576" i="2"/>
  <c r="AO1572" i="2"/>
  <c r="AO1568" i="2"/>
  <c r="AO1564" i="2"/>
  <c r="AO1560" i="2"/>
  <c r="AO1556" i="2"/>
  <c r="AO1963" i="2"/>
  <c r="AO1954" i="2"/>
  <c r="AO1952" i="2"/>
  <c r="AO1899" i="2"/>
  <c r="AO1890" i="2"/>
  <c r="AO1888" i="2"/>
  <c r="AO1840" i="2"/>
  <c r="AO1828" i="2"/>
  <c r="AO1824" i="2"/>
  <c r="AO1785" i="2"/>
  <c r="AO1781" i="2"/>
  <c r="AO1778" i="2"/>
  <c r="AO1762" i="2"/>
  <c r="AO1760" i="2"/>
  <c r="AO1739" i="2"/>
  <c r="AO1729" i="2"/>
  <c r="AO1717" i="2"/>
  <c r="AO1706" i="2"/>
  <c r="AO1699" i="2"/>
  <c r="AO1671" i="2"/>
  <c r="AO1666" i="2"/>
  <c r="AO1661" i="2"/>
  <c r="AO1655" i="2"/>
  <c r="AO1650" i="2"/>
  <c r="AO1645" i="2"/>
  <c r="AO1639" i="2"/>
  <c r="AO1634" i="2"/>
  <c r="AO1629" i="2"/>
  <c r="AO1623" i="2"/>
  <c r="AO1618" i="2"/>
  <c r="AO1613" i="2"/>
  <c r="AO1607" i="2"/>
  <c r="AO1602" i="2"/>
  <c r="AO1597" i="2"/>
  <c r="AO1591" i="2"/>
  <c r="AO1586" i="2"/>
  <c r="AO1581" i="2"/>
  <c r="AO1971" i="2"/>
  <c r="AO1962" i="2"/>
  <c r="AO1960" i="2"/>
  <c r="AO1950" i="2"/>
  <c r="AO1948" i="2"/>
  <c r="AO1907" i="2"/>
  <c r="AO1898" i="2"/>
  <c r="AO1896" i="2"/>
  <c r="AO1886" i="2"/>
  <c r="AO1882" i="2"/>
  <c r="AO1880" i="2"/>
  <c r="AO1875" i="2"/>
  <c r="AO1834" i="2"/>
  <c r="AO1827" i="2"/>
  <c r="AO1822" i="2"/>
  <c r="AO1818" i="2"/>
  <c r="AO1816" i="2"/>
  <c r="AO1811" i="2"/>
  <c r="AO1777" i="2"/>
  <c r="AO1758" i="2"/>
  <c r="AO1755" i="2"/>
  <c r="AO1738" i="2"/>
  <c r="AO1728" i="2"/>
  <c r="AO1715" i="2"/>
  <c r="AO1705" i="2"/>
  <c r="AO1693" i="2"/>
  <c r="AO1688" i="2"/>
  <c r="AO1682" i="2"/>
  <c r="AO1676" i="2"/>
  <c r="AO1959" i="2"/>
  <c r="AO1947" i="2"/>
  <c r="AO1895" i="2"/>
  <c r="AO1885" i="2"/>
  <c r="AO1879" i="2"/>
  <c r="AO1874" i="2"/>
  <c r="AO1821" i="2"/>
  <c r="AO1815" i="2"/>
  <c r="AO1810" i="2"/>
  <c r="AO1754" i="2"/>
  <c r="AO1737" i="2"/>
  <c r="AO1726" i="2"/>
  <c r="AO1714" i="2"/>
  <c r="AO1704" i="2"/>
  <c r="AO1698" i="2"/>
  <c r="AO1687" i="2"/>
  <c r="AO1681" i="2"/>
  <c r="AO1675" i="2"/>
  <c r="AO1670" i="2"/>
  <c r="AO1665" i="2"/>
  <c r="AO1659" i="2"/>
  <c r="AO1654" i="2"/>
  <c r="AO1649" i="2"/>
  <c r="AO1643" i="2"/>
  <c r="AO1638" i="2"/>
  <c r="AO1633" i="2"/>
  <c r="AO1627" i="2"/>
  <c r="AO1622" i="2"/>
  <c r="AO1617" i="2"/>
  <c r="AO1611" i="2"/>
  <c r="AO1606" i="2"/>
  <c r="AO1601" i="2"/>
  <c r="AO1595" i="2"/>
  <c r="AO1590" i="2"/>
  <c r="AO1585" i="2"/>
  <c r="AO1579" i="2"/>
  <c r="AO1995" i="2"/>
  <c r="AO1986" i="2"/>
  <c r="AO1984" i="2"/>
  <c r="AO1931" i="2"/>
  <c r="AO1922" i="2"/>
  <c r="AO1920" i="2"/>
  <c r="AO1872" i="2"/>
  <c r="AO1860" i="2"/>
  <c r="AO1856" i="2"/>
  <c r="AO1808" i="2"/>
  <c r="AO1796" i="2"/>
  <c r="AO1792" i="2"/>
  <c r="AO1771" i="2"/>
  <c r="AO1769" i="2"/>
  <c r="AO1753" i="2"/>
  <c r="AO1749" i="2"/>
  <c r="AO1746" i="2"/>
  <c r="AO1735" i="2"/>
  <c r="AO1722" i="2"/>
  <c r="AO1697" i="2"/>
  <c r="AO1691" i="2"/>
  <c r="AO1685" i="2"/>
  <c r="AO1680" i="2"/>
  <c r="AO1674" i="2"/>
  <c r="AO1669" i="2"/>
  <c r="AO1663" i="2"/>
  <c r="AO1658" i="2"/>
  <c r="AO1653" i="2"/>
  <c r="AO1647" i="2"/>
  <c r="AO1642" i="2"/>
  <c r="AO1637" i="2"/>
  <c r="AO1631" i="2"/>
  <c r="AO1626" i="2"/>
  <c r="AO1621" i="2"/>
  <c r="AO1615" i="2"/>
  <c r="AO1610" i="2"/>
  <c r="AO1605" i="2"/>
  <c r="AO1599" i="2"/>
  <c r="AO1594" i="2"/>
  <c r="AO1589" i="2"/>
  <c r="AO1583" i="2"/>
  <c r="AO1578" i="2"/>
  <c r="AO1573" i="2"/>
  <c r="AO1567" i="2"/>
  <c r="AO1562" i="2"/>
  <c r="AO1557" i="2"/>
  <c r="AO1552" i="2"/>
  <c r="AO1548" i="2"/>
  <c r="AO1544" i="2"/>
  <c r="AO1540" i="2"/>
  <c r="AO1536" i="2"/>
  <c r="AO1532" i="2"/>
  <c r="AO1528" i="2"/>
  <c r="AO1524" i="2"/>
  <c r="AO1520" i="2"/>
  <c r="AO1516" i="2"/>
  <c r="AO1512" i="2"/>
  <c r="AO1508" i="2"/>
  <c r="AO1504" i="2"/>
  <c r="AO1500" i="2"/>
  <c r="AO1496" i="2"/>
  <c r="AO1492" i="2"/>
  <c r="AO1488" i="2"/>
  <c r="AO1484" i="2"/>
  <c r="AO1480" i="2"/>
  <c r="AO1476" i="2"/>
  <c r="AO1472" i="2"/>
  <c r="AO1468" i="2"/>
  <c r="AO1464" i="2"/>
  <c r="AO1460" i="2"/>
  <c r="AO1456" i="2"/>
  <c r="AO1452" i="2"/>
  <c r="AO1448" i="2"/>
  <c r="AO1444" i="2"/>
  <c r="AO1440" i="2"/>
  <c r="AO1436" i="2"/>
  <c r="AO1432" i="2"/>
  <c r="AO1428" i="2"/>
  <c r="AO1939" i="2"/>
  <c r="AO1866" i="2"/>
  <c r="AO1829" i="2"/>
  <c r="AO1720" i="2"/>
  <c r="AO1707" i="2"/>
  <c r="AO1696" i="2"/>
  <c r="AO1646" i="2"/>
  <c r="AO1641" i="2"/>
  <c r="AO1970" i="2"/>
  <c r="AO1968" i="2"/>
  <c r="AO1918" i="2"/>
  <c r="AO1916" i="2"/>
  <c r="AO1873" i="2"/>
  <c r="AO1790" i="2"/>
  <c r="AO1787" i="2"/>
  <c r="AO1768" i="2"/>
  <c r="AO1744" i="2"/>
  <c r="AO1740" i="2"/>
  <c r="AO1730" i="2"/>
  <c r="AO1701" i="2"/>
  <c r="AO1694" i="2"/>
  <c r="AO1692" i="2"/>
  <c r="AO1690" i="2"/>
  <c r="AO1635" i="2"/>
  <c r="AO1603" i="2"/>
  <c r="AO1582" i="2"/>
  <c r="AO1571" i="2"/>
  <c r="AO1565" i="2"/>
  <c r="AO1558" i="2"/>
  <c r="AO1551" i="2"/>
  <c r="AO1546" i="2"/>
  <c r="AO1541" i="2"/>
  <c r="AO1535" i="2"/>
  <c r="AO1530" i="2"/>
  <c r="AO1525" i="2"/>
  <c r="AO1519" i="2"/>
  <c r="AO1514" i="2"/>
  <c r="AO1509" i="2"/>
  <c r="AO1503" i="2"/>
  <c r="AO1498" i="2"/>
  <c r="AO1493" i="2"/>
  <c r="AO1487" i="2"/>
  <c r="AO1482" i="2"/>
  <c r="AO1938" i="2"/>
  <c r="AO1936" i="2"/>
  <c r="AO1915" i="2"/>
  <c r="AO1786" i="2"/>
  <c r="AO1767" i="2"/>
  <c r="AO1763" i="2"/>
  <c r="AO1630" i="2"/>
  <c r="AO1625" i="2"/>
  <c r="AO1424" i="2"/>
  <c r="AO1420" i="2"/>
  <c r="AO1416" i="2"/>
  <c r="AO1412" i="2"/>
  <c r="AO1408" i="2"/>
  <c r="AO1404" i="2"/>
  <c r="AO1400" i="2"/>
  <c r="AO1396" i="2"/>
  <c r="AO1392" i="2"/>
  <c r="AO1388" i="2"/>
  <c r="AO1384" i="2"/>
  <c r="AO1380" i="2"/>
  <c r="AO1376" i="2"/>
  <c r="AO1372" i="2"/>
  <c r="AO1368" i="2"/>
  <c r="AO1364" i="2"/>
  <c r="AO1360" i="2"/>
  <c r="AO1356" i="2"/>
  <c r="AO1352" i="2"/>
  <c r="AO1348" i="2"/>
  <c r="AO1344" i="2"/>
  <c r="AO1340" i="2"/>
  <c r="AO1336" i="2"/>
  <c r="AO1332" i="2"/>
  <c r="AO1328" i="2"/>
  <c r="AO1324" i="2"/>
  <c r="AO1320" i="2"/>
  <c r="AO1316" i="2"/>
  <c r="AO1312" i="2"/>
  <c r="AO1991" i="2"/>
  <c r="AO1906" i="2"/>
  <c r="AO1904" i="2"/>
  <c r="AO1853" i="2"/>
  <c r="AO1847" i="2"/>
  <c r="AO1842" i="2"/>
  <c r="AO1797" i="2"/>
  <c r="AO1795" i="2"/>
  <c r="AO1683" i="2"/>
  <c r="AO1673" i="2"/>
  <c r="AO1427" i="2"/>
  <c r="AO1423" i="2"/>
  <c r="AO1419" i="2"/>
  <c r="AO1415" i="2"/>
  <c r="AO1411" i="2"/>
  <c r="AO1407" i="2"/>
  <c r="AO1403" i="2"/>
  <c r="AO1399" i="2"/>
  <c r="AO1395" i="2"/>
  <c r="AO1391" i="2"/>
  <c r="AO1387" i="2"/>
  <c r="AO1383" i="2"/>
  <c r="AO1379" i="2"/>
  <c r="AO1375" i="2"/>
  <c r="AO1371" i="2"/>
  <c r="AO1367" i="2"/>
  <c r="AO1363" i="2"/>
  <c r="AO1359" i="2"/>
  <c r="AO1355" i="2"/>
  <c r="AO1351" i="2"/>
  <c r="AO1347" i="2"/>
  <c r="AO1343" i="2"/>
  <c r="AO1339" i="2"/>
  <c r="AO1335" i="2"/>
  <c r="AO1331" i="2"/>
  <c r="AO1327" i="2"/>
  <c r="AO1323" i="2"/>
  <c r="AO1319" i="2"/>
  <c r="AO1315" i="2"/>
  <c r="AO1311" i="2"/>
  <c r="AO1708" i="2"/>
  <c r="AO1679" i="2"/>
  <c r="AO1619" i="2"/>
  <c r="AO1566" i="2"/>
  <c r="AO1554" i="2"/>
  <c r="AO1537" i="2"/>
  <c r="AO1533" i="2"/>
  <c r="AO1515" i="2"/>
  <c r="AO1513" i="2"/>
  <c r="AO1511" i="2"/>
  <c r="AO1494" i="2"/>
  <c r="AO1490" i="2"/>
  <c r="AO1474" i="2"/>
  <c r="AO1465" i="2"/>
  <c r="AO1463" i="2"/>
  <c r="AO1449" i="2"/>
  <c r="AO1447" i="2"/>
  <c r="AO1433" i="2"/>
  <c r="AO1431" i="2"/>
  <c r="AO1869" i="2"/>
  <c r="AO1867" i="2"/>
  <c r="AO1850" i="2"/>
  <c r="AO1848" i="2"/>
  <c r="AO1678" i="2"/>
  <c r="AO1559" i="2"/>
  <c r="AO1550" i="2"/>
  <c r="AO1507" i="2"/>
  <c r="AO1486" i="2"/>
  <c r="AO1455" i="2"/>
  <c r="AO1439" i="2"/>
  <c r="AO1422" i="2"/>
  <c r="AO1414" i="2"/>
  <c r="AO1406" i="2"/>
  <c r="AO1398" i="2"/>
  <c r="AO1390" i="2"/>
  <c r="AO1382" i="2"/>
  <c r="AO1374" i="2"/>
  <c r="AO1366" i="2"/>
  <c r="AO1358" i="2"/>
  <c r="AO1350" i="2"/>
  <c r="AO1342" i="2"/>
  <c r="AO1334" i="2"/>
  <c r="AO1326" i="2"/>
  <c r="AO1318" i="2"/>
  <c r="AO1310" i="2"/>
  <c r="AO1306" i="2"/>
  <c r="AO1302" i="2"/>
  <c r="AO1298" i="2"/>
  <c r="AO1294" i="2"/>
  <c r="AO1290" i="2"/>
  <c r="AO1286" i="2"/>
  <c r="AO1282" i="2"/>
  <c r="AO1278" i="2"/>
  <c r="AO1274" i="2"/>
  <c r="AO1270" i="2"/>
  <c r="AO1266" i="2"/>
  <c r="AO1262" i="2"/>
  <c r="AO1258" i="2"/>
  <c r="AO1254" i="2"/>
  <c r="AO1250" i="2"/>
  <c r="AO1246" i="2"/>
  <c r="AO1242" i="2"/>
  <c r="AO1238" i="2"/>
  <c r="AO1234" i="2"/>
  <c r="AO1230" i="2"/>
  <c r="AO1226" i="2"/>
  <c r="AO1222" i="2"/>
  <c r="AO1684" i="2"/>
  <c r="AO1553" i="2"/>
  <c r="AO1549" i="2"/>
  <c r="AO1531" i="2"/>
  <c r="AO1529" i="2"/>
  <c r="AO1527" i="2"/>
  <c r="AO1510" i="2"/>
  <c r="AO1506" i="2"/>
  <c r="AO1489" i="2"/>
  <c r="AO1485" i="2"/>
  <c r="AO1473" i="2"/>
  <c r="AO1471" i="2"/>
  <c r="AO1462" i="2"/>
  <c r="AO1454" i="2"/>
  <c r="AO1446" i="2"/>
  <c r="AO1438" i="2"/>
  <c r="AO1430" i="2"/>
  <c r="AO1982" i="2"/>
  <c r="AO1980" i="2"/>
  <c r="AO1805" i="2"/>
  <c r="AO1803" i="2"/>
  <c r="AO1772" i="2"/>
  <c r="AO1721" i="2"/>
  <c r="AO1667" i="2"/>
  <c r="AO1547" i="2"/>
  <c r="AO1545" i="2"/>
  <c r="AO1543" i="2"/>
  <c r="AO1526" i="2"/>
  <c r="AO1522" i="2"/>
  <c r="AO1505" i="2"/>
  <c r="AO1501" i="2"/>
  <c r="AO1483" i="2"/>
  <c r="AO1481" i="2"/>
  <c r="AO1479" i="2"/>
  <c r="AO1469" i="2"/>
  <c r="AO1461" i="2"/>
  <c r="AO1459" i="2"/>
  <c r="AO1445" i="2"/>
  <c r="AO1443" i="2"/>
  <c r="AO1429" i="2"/>
  <c r="AO1843" i="2"/>
  <c r="AO1841" i="2"/>
  <c r="AO1736" i="2"/>
  <c r="AO1731" i="2"/>
  <c r="AO1614" i="2"/>
  <c r="AO1418" i="2"/>
  <c r="AO1413" i="2"/>
  <c r="AO1401" i="2"/>
  <c r="AO1354" i="2"/>
  <c r="AO1349" i="2"/>
  <c r="AO1337" i="2"/>
  <c r="AO1292" i="2"/>
  <c r="AO1283" i="2"/>
  <c r="AO1281" i="2"/>
  <c r="AO1260" i="2"/>
  <c r="AO1251" i="2"/>
  <c r="AO1249" i="2"/>
  <c r="AO1231" i="2"/>
  <c r="AO1223" i="2"/>
  <c r="AO1217" i="2"/>
  <c r="AO1201" i="2"/>
  <c r="AO1185" i="2"/>
  <c r="AO1169" i="2"/>
  <c r="AO1153" i="2"/>
  <c r="AO1137" i="2"/>
  <c r="AO1121" i="2"/>
  <c r="AO1105" i="2"/>
  <c r="AO1089" i="2"/>
  <c r="AO1073" i="2"/>
  <c r="AO1057" i="2"/>
  <c r="AO1047" i="2"/>
  <c r="AO1038" i="2"/>
  <c r="AO1033" i="2"/>
  <c r="AO1024" i="2"/>
  <c r="AO1015" i="2"/>
  <c r="AO1001" i="2"/>
  <c r="AO1979" i="2"/>
  <c r="AO1854" i="2"/>
  <c r="AO1802" i="2"/>
  <c r="AO1598" i="2"/>
  <c r="AO1457" i="2"/>
  <c r="AO1450" i="2"/>
  <c r="AO1426" i="2"/>
  <c r="AO1421" i="2"/>
  <c r="AO1409" i="2"/>
  <c r="AO1362" i="2"/>
  <c r="AO1357" i="2"/>
  <c r="AO1345" i="2"/>
  <c r="AO1303" i="2"/>
  <c r="AO1301" i="2"/>
  <c r="AO1280" i="2"/>
  <c r="AO1271" i="2"/>
  <c r="AO1269" i="2"/>
  <c r="AO1248" i="2"/>
  <c r="AO1239" i="2"/>
  <c r="AO1237" i="2"/>
  <c r="AO1229" i="2"/>
  <c r="AO1216" i="2"/>
  <c r="AO1211" i="2"/>
  <c r="AO1206" i="2"/>
  <c r="AO1200" i="2"/>
  <c r="AO1195" i="2"/>
  <c r="AO1190" i="2"/>
  <c r="AO1184" i="2"/>
  <c r="AO1179" i="2"/>
  <c r="AO1174" i="2"/>
  <c r="AO1168" i="2"/>
  <c r="AO1163" i="2"/>
  <c r="AO1158" i="2"/>
  <c r="AO1152" i="2"/>
  <c r="AO1147" i="2"/>
  <c r="AO1142" i="2"/>
  <c r="AO1136" i="2"/>
  <c r="AO1131" i="2"/>
  <c r="AO1126" i="2"/>
  <c r="AO1120" i="2"/>
  <c r="AO1115" i="2"/>
  <c r="AO1110" i="2"/>
  <c r="AO1104" i="2"/>
  <c r="AO1099" i="2"/>
  <c r="AO1094" i="2"/>
  <c r="AO1088" i="2"/>
  <c r="AO1083" i="2"/>
  <c r="AO1078" i="2"/>
  <c r="AO1072" i="2"/>
  <c r="AO1067" i="2"/>
  <c r="AO1062" i="2"/>
  <c r="AO1056" i="2"/>
  <c r="AO1051" i="2"/>
  <c r="AO1042" i="2"/>
  <c r="AO1037" i="2"/>
  <c r="AO1028" i="2"/>
  <c r="AO1019" i="2"/>
  <c r="AO1010" i="2"/>
  <c r="AO1005" i="2"/>
  <c r="AO994" i="2"/>
  <c r="AO990" i="2"/>
  <c r="AO986" i="2"/>
  <c r="AO982" i="2"/>
  <c r="AO1930" i="2"/>
  <c r="AO1928" i="2"/>
  <c r="AO1776" i="2"/>
  <c r="AO1703" i="2"/>
  <c r="AO1689" i="2"/>
  <c r="AO1609" i="2"/>
  <c r="AO1587" i="2"/>
  <c r="AO1577" i="2"/>
  <c r="AO1575" i="2"/>
  <c r="AO1570" i="2"/>
  <c r="AO1563" i="2"/>
  <c r="AO1561" i="2"/>
  <c r="AO1470" i="2"/>
  <c r="AO1417" i="2"/>
  <c r="AO1370" i="2"/>
  <c r="AO1365" i="2"/>
  <c r="AO1353" i="2"/>
  <c r="AO1300" i="2"/>
  <c r="AO1291" i="2"/>
  <c r="AO1289" i="2"/>
  <c r="AO1268" i="2"/>
  <c r="AO1259" i="2"/>
  <c r="AO1257" i="2"/>
  <c r="AO1236" i="2"/>
  <c r="AO1228" i="2"/>
  <c r="AO1221" i="2"/>
  <c r="AO1205" i="2"/>
  <c r="AO1189" i="2"/>
  <c r="AO1173" i="2"/>
  <c r="AO1157" i="2"/>
  <c r="AO1141" i="2"/>
  <c r="AO1125" i="2"/>
  <c r="AO1109" i="2"/>
  <c r="AO1093" i="2"/>
  <c r="AO1077" i="2"/>
  <c r="AO1061" i="2"/>
  <c r="AO1046" i="2"/>
  <c r="AO1041" i="2"/>
  <c r="AO1032" i="2"/>
  <c r="AO1023" i="2"/>
  <c r="AO1014" i="2"/>
  <c r="AO1009" i="2"/>
  <c r="AO998" i="2"/>
  <c r="AO1861" i="2"/>
  <c r="AO1859" i="2"/>
  <c r="AO1723" i="2"/>
  <c r="AO1657" i="2"/>
  <c r="AO1574" i="2"/>
  <c r="AO1502" i="2"/>
  <c r="AO1491" i="2"/>
  <c r="AO1478" i="2"/>
  <c r="AO1466" i="2"/>
  <c r="AO1442" i="2"/>
  <c r="AO1437" i="2"/>
  <c r="AO1435" i="2"/>
  <c r="AO1386" i="2"/>
  <c r="AO1381" i="2"/>
  <c r="AO1369" i="2"/>
  <c r="AO1322" i="2"/>
  <c r="AO1317" i="2"/>
  <c r="AO1308" i="2"/>
  <c r="AO1299" i="2"/>
  <c r="AO1297" i="2"/>
  <c r="AO1276" i="2"/>
  <c r="AO1267" i="2"/>
  <c r="AO1265" i="2"/>
  <c r="AO1244" i="2"/>
  <c r="AO1235" i="2"/>
  <c r="AO1227" i="2"/>
  <c r="AO1209" i="2"/>
  <c r="AO1193" i="2"/>
  <c r="AO1177" i="2"/>
  <c r="AO1161" i="2"/>
  <c r="AO1145" i="2"/>
  <c r="AO1129" i="2"/>
  <c r="AO1113" i="2"/>
  <c r="AO1097" i="2"/>
  <c r="AO1081" i="2"/>
  <c r="AO1065" i="2"/>
  <c r="AO1049" i="2"/>
  <c r="AO1040" i="2"/>
  <c r="AO1031" i="2"/>
  <c r="AO1022" i="2"/>
  <c r="AO1017" i="2"/>
  <c r="AO1008" i="2"/>
  <c r="AO1006" i="2"/>
  <c r="AO999" i="2"/>
  <c r="AO1397" i="2"/>
  <c r="AO1373" i="2"/>
  <c r="AO1288" i="2"/>
  <c r="AO1279" i="2"/>
  <c r="AO1277" i="2"/>
  <c r="AO1204" i="2"/>
  <c r="AO1183" i="2"/>
  <c r="AO1165" i="2"/>
  <c r="AO1140" i="2"/>
  <c r="AO1119" i="2"/>
  <c r="AO1101" i="2"/>
  <c r="AO1076" i="2"/>
  <c r="AO1055" i="2"/>
  <c r="AO1035" i="2"/>
  <c r="AO1016" i="2"/>
  <c r="AO1013" i="2"/>
  <c r="AO1004" i="2"/>
  <c r="AO983" i="2"/>
  <c r="AO966" i="2"/>
  <c r="AO963" i="2"/>
  <c r="AO960" i="2"/>
  <c r="AO957" i="2"/>
  <c r="AO954" i="2"/>
  <c r="AO951" i="2"/>
  <c r="AO941" i="2"/>
  <c r="AO938" i="2"/>
  <c r="AO935" i="2"/>
  <c r="AO925" i="2"/>
  <c r="AO922" i="2"/>
  <c r="AO919" i="2"/>
  <c r="AO909" i="2"/>
  <c r="AO906" i="2"/>
  <c r="AO903" i="2"/>
  <c r="AO893" i="2"/>
  <c r="AO890" i="2"/>
  <c r="AO887" i="2"/>
  <c r="AO877" i="2"/>
  <c r="AO874" i="2"/>
  <c r="AO871" i="2"/>
  <c r="AO861" i="2"/>
  <c r="AO858" i="2"/>
  <c r="AO855" i="2"/>
  <c r="AO845" i="2"/>
  <c r="AO842" i="2"/>
  <c r="AO839" i="2"/>
  <c r="AO829" i="2"/>
  <c r="AO826" i="2"/>
  <c r="AO823" i="2"/>
  <c r="AO813" i="2"/>
  <c r="AO810" i="2"/>
  <c r="AO807" i="2"/>
  <c r="AO797" i="2"/>
  <c r="AO793" i="2"/>
  <c r="AO789" i="2"/>
  <c r="AO785" i="2"/>
  <c r="AO781" i="2"/>
  <c r="AO777" i="2"/>
  <c r="AO773" i="2"/>
  <c r="AO769" i="2"/>
  <c r="AO765" i="2"/>
  <c r="AO761" i="2"/>
  <c r="AO757" i="2"/>
  <c r="AO753" i="2"/>
  <c r="AO749" i="2"/>
  <c r="AO745" i="2"/>
  <c r="AO741" i="2"/>
  <c r="AO737" i="2"/>
  <c r="AO733" i="2"/>
  <c r="AO729" i="2"/>
  <c r="AO725" i="2"/>
  <c r="AO721" i="2"/>
  <c r="AO717" i="2"/>
  <c r="AO713" i="2"/>
  <c r="AO709" i="2"/>
  <c r="AO705" i="2"/>
  <c r="AO701" i="2"/>
  <c r="AO697" i="2"/>
  <c r="AO693" i="2"/>
  <c r="AO1745" i="2"/>
  <c r="AO1434" i="2"/>
  <c r="AO1393" i="2"/>
  <c r="AO1378" i="2"/>
  <c r="AO1296" i="2"/>
  <c r="AO1287" i="2"/>
  <c r="AO1285" i="2"/>
  <c r="AO1275" i="2"/>
  <c r="AO1273" i="2"/>
  <c r="AO1207" i="2"/>
  <c r="AO1203" i="2"/>
  <c r="AO1186" i="2"/>
  <c r="AO1182" i="2"/>
  <c r="AO1164" i="2"/>
  <c r="AO1162" i="2"/>
  <c r="AO1160" i="2"/>
  <c r="AO1143" i="2"/>
  <c r="AO1139" i="2"/>
  <c r="AO1122" i="2"/>
  <c r="AO1118" i="2"/>
  <c r="AO1100" i="2"/>
  <c r="AO1098" i="2"/>
  <c r="AO1096" i="2"/>
  <c r="AO1079" i="2"/>
  <c r="AO1075" i="2"/>
  <c r="AO1058" i="2"/>
  <c r="AO1054" i="2"/>
  <c r="AO1012" i="2"/>
  <c r="AO1002" i="2"/>
  <c r="AO993" i="2"/>
  <c r="AO988" i="2"/>
  <c r="AO978" i="2"/>
  <c r="AO975" i="2"/>
  <c r="AO972" i="2"/>
  <c r="AO969" i="2"/>
  <c r="AO948" i="2"/>
  <c r="AO932" i="2"/>
  <c r="AO916" i="2"/>
  <c r="AO900" i="2"/>
  <c r="AO884" i="2"/>
  <c r="AO868" i="2"/>
  <c r="AO852" i="2"/>
  <c r="AO836" i="2"/>
  <c r="AO820" i="2"/>
  <c r="AO804" i="2"/>
  <c r="AO1569" i="2"/>
  <c r="AO1402" i="2"/>
  <c r="AO1377" i="2"/>
  <c r="AO1346" i="2"/>
  <c r="AO1321" i="2"/>
  <c r="AO1284" i="2"/>
  <c r="AO1272" i="2"/>
  <c r="AO1225" i="2"/>
  <c r="AO1220" i="2"/>
  <c r="AO1199" i="2"/>
  <c r="AO1181" i="2"/>
  <c r="AO1156" i="2"/>
  <c r="AO1135" i="2"/>
  <c r="AO1117" i="2"/>
  <c r="AO1092" i="2"/>
  <c r="AO1071" i="2"/>
  <c r="AO1053" i="2"/>
  <c r="AO1034" i="2"/>
  <c r="AO1030" i="2"/>
  <c r="AO1000" i="2"/>
  <c r="AO991" i="2"/>
  <c r="AO981" i="2"/>
  <c r="AO958" i="2"/>
  <c r="AO955" i="2"/>
  <c r="AO945" i="2"/>
  <c r="AO942" i="2"/>
  <c r="AO939" i="2"/>
  <c r="AO929" i="2"/>
  <c r="AO926" i="2"/>
  <c r="AO923" i="2"/>
  <c r="AO913" i="2"/>
  <c r="AO910" i="2"/>
  <c r="AO907" i="2"/>
  <c r="AO897" i="2"/>
  <c r="AO894" i="2"/>
  <c r="AO891" i="2"/>
  <c r="AO881" i="2"/>
  <c r="AO878" i="2"/>
  <c r="AO875" i="2"/>
  <c r="AO865" i="2"/>
  <c r="AO862" i="2"/>
  <c r="AO859" i="2"/>
  <c r="AO849" i="2"/>
  <c r="AO846" i="2"/>
  <c r="AO843" i="2"/>
  <c r="AO833" i="2"/>
  <c r="AO830" i="2"/>
  <c r="AO827" i="2"/>
  <c r="AO817" i="2"/>
  <c r="AO814" i="2"/>
  <c r="AO811" i="2"/>
  <c r="AO801" i="2"/>
  <c r="AO798" i="2"/>
  <c r="AO794" i="2"/>
  <c r="AO790" i="2"/>
  <c r="AO786" i="2"/>
  <c r="AO782" i="2"/>
  <c r="AO778" i="2"/>
  <c r="AO774" i="2"/>
  <c r="AO770" i="2"/>
  <c r="AO766" i="2"/>
  <c r="AO762" i="2"/>
  <c r="AO758" i="2"/>
  <c r="AO754" i="2"/>
  <c r="AO750" i="2"/>
  <c r="AO746" i="2"/>
  <c r="AO742" i="2"/>
  <c r="AO738" i="2"/>
  <c r="AO734" i="2"/>
  <c r="AO730" i="2"/>
  <c r="AO726" i="2"/>
  <c r="AO722" i="2"/>
  <c r="AO718" i="2"/>
  <c r="AO714" i="2"/>
  <c r="AO710" i="2"/>
  <c r="AO706" i="2"/>
  <c r="AO702" i="2"/>
  <c r="AO698" i="2"/>
  <c r="AO694" i="2"/>
  <c r="AO690" i="2"/>
  <c r="AO686" i="2"/>
  <c r="AO682" i="2"/>
  <c r="AO678" i="2"/>
  <c r="AO674" i="2"/>
  <c r="AO670" i="2"/>
  <c r="AO666" i="2"/>
  <c r="AO662" i="2"/>
  <c r="AO658" i="2"/>
  <c r="AO654" i="2"/>
  <c r="AO650" i="2"/>
  <c r="AO646" i="2"/>
  <c r="AO642" i="2"/>
  <c r="AO638" i="2"/>
  <c r="AO1712" i="2"/>
  <c r="AO1542" i="2"/>
  <c r="AO1538" i="2"/>
  <c r="AO1521" i="2"/>
  <c r="AO1517" i="2"/>
  <c r="AO1333" i="2"/>
  <c r="AO1309" i="2"/>
  <c r="AO1256" i="2"/>
  <c r="AO1247" i="2"/>
  <c r="AO1245" i="2"/>
  <c r="AO1232" i="2"/>
  <c r="AO1215" i="2"/>
  <c r="AO1197" i="2"/>
  <c r="AO1172" i="2"/>
  <c r="AO1151" i="2"/>
  <c r="AO1133" i="2"/>
  <c r="AO1108" i="2"/>
  <c r="AO1087" i="2"/>
  <c r="AO1069" i="2"/>
  <c r="AO1048" i="2"/>
  <c r="AO1045" i="2"/>
  <c r="AO1026" i="2"/>
  <c r="AO989" i="2"/>
  <c r="AO984" i="2"/>
  <c r="AO979" i="2"/>
  <c r="AO976" i="2"/>
  <c r="AO973" i="2"/>
  <c r="AO949" i="2"/>
  <c r="AO946" i="2"/>
  <c r="AO943" i="2"/>
  <c r="AO933" i="2"/>
  <c r="AO930" i="2"/>
  <c r="AO927" i="2"/>
  <c r="AO917" i="2"/>
  <c r="AO914" i="2"/>
  <c r="AO911" i="2"/>
  <c r="AO901" i="2"/>
  <c r="AO898" i="2"/>
  <c r="AO895" i="2"/>
  <c r="AO885" i="2"/>
  <c r="AO882" i="2"/>
  <c r="AO879" i="2"/>
  <c r="AO869" i="2"/>
  <c r="AO866" i="2"/>
  <c r="AO863" i="2"/>
  <c r="AO853" i="2"/>
  <c r="AO850" i="2"/>
  <c r="AO847" i="2"/>
  <c r="AO837" i="2"/>
  <c r="AO834" i="2"/>
  <c r="AO831" i="2"/>
  <c r="AO821" i="2"/>
  <c r="AO818" i="2"/>
  <c r="AO815" i="2"/>
  <c r="AO805" i="2"/>
  <c r="AO802" i="2"/>
  <c r="AO799" i="2"/>
  <c r="AO795" i="2"/>
  <c r="AO791" i="2"/>
  <c r="AO787" i="2"/>
  <c r="AO783" i="2"/>
  <c r="AO779" i="2"/>
  <c r="AO775" i="2"/>
  <c r="AO771" i="2"/>
  <c r="AO767" i="2"/>
  <c r="AO763" i="2"/>
  <c r="AO759" i="2"/>
  <c r="AO755" i="2"/>
  <c r="AO751" i="2"/>
  <c r="AO747" i="2"/>
  <c r="AO743" i="2"/>
  <c r="AO739" i="2"/>
  <c r="AO735" i="2"/>
  <c r="AO731" i="2"/>
  <c r="AO727" i="2"/>
  <c r="AO723" i="2"/>
  <c r="AO719" i="2"/>
  <c r="AO715" i="2"/>
  <c r="AO711" i="2"/>
  <c r="AO707" i="2"/>
  <c r="AO703" i="2"/>
  <c r="AO699" i="2"/>
  <c r="AO695" i="2"/>
  <c r="AO691" i="2"/>
  <c r="AO687" i="2"/>
  <c r="AO683" i="2"/>
  <c r="AO679" i="2"/>
  <c r="AO675" i="2"/>
  <c r="AO671" i="2"/>
  <c r="AO667" i="2"/>
  <c r="AO663" i="2"/>
  <c r="AO659" i="2"/>
  <c r="AO655" i="2"/>
  <c r="AO651" i="2"/>
  <c r="AO647" i="2"/>
  <c r="AO643" i="2"/>
  <c r="AO639" i="2"/>
  <c r="AO635" i="2"/>
  <c r="AO631" i="2"/>
  <c r="AO627" i="2"/>
  <c r="AO623" i="2"/>
  <c r="AO619" i="2"/>
  <c r="AO615" i="2"/>
  <c r="AO611" i="2"/>
  <c r="AO607" i="2"/>
  <c r="AO1518" i="2"/>
  <c r="AO1425" i="2"/>
  <c r="AO1405" i="2"/>
  <c r="AO1394" i="2"/>
  <c r="AO1329" i="2"/>
  <c r="AO1124" i="2"/>
  <c r="AO1095" i="2"/>
  <c r="AO1029" i="2"/>
  <c r="AO1027" i="2"/>
  <c r="AO1025" i="2"/>
  <c r="AO1021" i="2"/>
  <c r="AO952" i="2"/>
  <c r="AO921" i="2"/>
  <c r="AO888" i="2"/>
  <c r="AO857" i="2"/>
  <c r="AO824" i="2"/>
  <c r="AO780" i="2"/>
  <c r="AO748" i="2"/>
  <c r="AO716" i="2"/>
  <c r="AO673" i="2"/>
  <c r="AO668" i="2"/>
  <c r="AO641" i="2"/>
  <c r="AO636" i="2"/>
  <c r="AO633" i="2"/>
  <c r="AO610" i="2"/>
  <c r="AO600" i="2"/>
  <c r="AO1555" i="2"/>
  <c r="AO1499" i="2"/>
  <c r="AO1497" i="2"/>
  <c r="AO1495" i="2"/>
  <c r="AO1214" i="2"/>
  <c r="AO1171" i="2"/>
  <c r="AO1138" i="2"/>
  <c r="AO1127" i="2"/>
  <c r="AO1123" i="2"/>
  <c r="AO1070" i="2"/>
  <c r="AO1068" i="2"/>
  <c r="AO1066" i="2"/>
  <c r="AO1064" i="2"/>
  <c r="AO987" i="2"/>
  <c r="AO977" i="2"/>
  <c r="AO971" i="2"/>
  <c r="AO950" i="2"/>
  <c r="AO944" i="2"/>
  <c r="AO940" i="2"/>
  <c r="AO915" i="2"/>
  <c r="AO886" i="2"/>
  <c r="AO880" i="2"/>
  <c r="AO876" i="2"/>
  <c r="AO851" i="2"/>
  <c r="AO822" i="2"/>
  <c r="AO816" i="2"/>
  <c r="AO812" i="2"/>
  <c r="AO776" i="2"/>
  <c r="AO744" i="2"/>
  <c r="AO712" i="2"/>
  <c r="AO688" i="2"/>
  <c r="AO661" i="2"/>
  <c r="AO656" i="2"/>
  <c r="AO622" i="2"/>
  <c r="AO616" i="2"/>
  <c r="AO613" i="2"/>
  <c r="AO604" i="2"/>
  <c r="AO597" i="2"/>
  <c r="AO590" i="2"/>
  <c r="AO579" i="2"/>
  <c r="AO572" i="2"/>
  <c r="AO568" i="2"/>
  <c r="AO564" i="2"/>
  <c r="AO560" i="2"/>
  <c r="AO556" i="2"/>
  <c r="AO552" i="2"/>
  <c r="AO548" i="2"/>
  <c r="AO544" i="2"/>
  <c r="AO540" i="2"/>
  <c r="AO536" i="2"/>
  <c r="AO532" i="2"/>
  <c r="AO528" i="2"/>
  <c r="AO524" i="2"/>
  <c r="AO520" i="2"/>
  <c r="AO516" i="2"/>
  <c r="AO512" i="2"/>
  <c r="AO508" i="2"/>
  <c r="AO504" i="2"/>
  <c r="AO500" i="2"/>
  <c r="AO496" i="2"/>
  <c r="AO492" i="2"/>
  <c r="AO488" i="2"/>
  <c r="AO484" i="2"/>
  <c r="AO480" i="2"/>
  <c r="AO476" i="2"/>
  <c r="AO472" i="2"/>
  <c r="AO468" i="2"/>
  <c r="AO464" i="2"/>
  <c r="AO460" i="2"/>
  <c r="AO456" i="2"/>
  <c r="AO1534" i="2"/>
  <c r="AO1523" i="2"/>
  <c r="AO1307" i="2"/>
  <c r="AO1305" i="2"/>
  <c r="AO1255" i="2"/>
  <c r="AO1253" i="2"/>
  <c r="AO1219" i="2"/>
  <c r="AO1213" i="2"/>
  <c r="AO1180" i="2"/>
  <c r="AO1178" i="2"/>
  <c r="AO1176" i="2"/>
  <c r="AO1167" i="2"/>
  <c r="AO1060" i="2"/>
  <c r="AO1020" i="2"/>
  <c r="AO1018" i="2"/>
  <c r="AO997" i="2"/>
  <c r="AO995" i="2"/>
  <c r="AO985" i="2"/>
  <c r="AO967" i="2"/>
  <c r="AO936" i="2"/>
  <c r="AO905" i="2"/>
  <c r="AO872" i="2"/>
  <c r="AO841" i="2"/>
  <c r="AO808" i="2"/>
  <c r="AO772" i="2"/>
  <c r="AO740" i="2"/>
  <c r="AO708" i="2"/>
  <c r="AO681" i="2"/>
  <c r="AO676" i="2"/>
  <c r="AO649" i="2"/>
  <c r="AO644" i="2"/>
  <c r="AO634" i="2"/>
  <c r="AO628" i="2"/>
  <c r="AO625" i="2"/>
  <c r="AO601" i="2"/>
  <c r="AO594" i="2"/>
  <c r="AO1672" i="2"/>
  <c r="AO1662" i="2"/>
  <c r="AO1651" i="2"/>
  <c r="AO1593" i="2"/>
  <c r="AO1539" i="2"/>
  <c r="AO1477" i="2"/>
  <c r="AO1475" i="2"/>
  <c r="AO1453" i="2"/>
  <c r="AO1451" i="2"/>
  <c r="AO1385" i="2"/>
  <c r="AO1338" i="2"/>
  <c r="AO1264" i="2"/>
  <c r="AO1155" i="2"/>
  <c r="AO1149" i="2"/>
  <c r="AO1116" i="2"/>
  <c r="AO1114" i="2"/>
  <c r="AO1112" i="2"/>
  <c r="AO1103" i="2"/>
  <c r="AO1044" i="2"/>
  <c r="AO1007" i="2"/>
  <c r="AO1003" i="2"/>
  <c r="AO980" i="2"/>
  <c r="AO953" i="2"/>
  <c r="AO920" i="2"/>
  <c r="AO889" i="2"/>
  <c r="AO856" i="2"/>
  <c r="AO825" i="2"/>
  <c r="AO796" i="2"/>
  <c r="AO764" i="2"/>
  <c r="AO732" i="2"/>
  <c r="AO700" i="2"/>
  <c r="AO689" i="2"/>
  <c r="AO684" i="2"/>
  <c r="AO657" i="2"/>
  <c r="AO652" i="2"/>
  <c r="AO626" i="2"/>
  <c r="AO620" i="2"/>
  <c r="AO617" i="2"/>
  <c r="AO602" i="2"/>
  <c r="AO591" i="2"/>
  <c r="AO584" i="2"/>
  <c r="AO577" i="2"/>
  <c r="AO1467" i="2"/>
  <c r="AO1304" i="2"/>
  <c r="AO1263" i="2"/>
  <c r="AO1261" i="2"/>
  <c r="AO1233" i="2"/>
  <c r="AO928" i="2"/>
  <c r="AO924" i="2"/>
  <c r="AO828" i="2"/>
  <c r="AO819" i="2"/>
  <c r="AO788" i="2"/>
  <c r="AO768" i="2"/>
  <c r="AO724" i="2"/>
  <c r="AO704" i="2"/>
  <c r="AO660" i="2"/>
  <c r="AO637" i="2"/>
  <c r="AO608" i="2"/>
  <c r="AO606" i="2"/>
  <c r="AO592" i="2"/>
  <c r="AO576" i="2"/>
  <c r="AO553" i="2"/>
  <c r="AO550" i="2"/>
  <c r="AO547" i="2"/>
  <c r="AO521" i="2"/>
  <c r="AO518" i="2"/>
  <c r="AO515" i="2"/>
  <c r="AO489" i="2"/>
  <c r="AO486" i="2"/>
  <c r="AO483" i="2"/>
  <c r="AO457" i="2"/>
  <c r="AO454" i="2"/>
  <c r="AO447" i="2"/>
  <c r="AO440" i="2"/>
  <c r="AO433" i="2"/>
  <c r="AO426" i="2"/>
  <c r="AO1458" i="2"/>
  <c r="AO1295" i="2"/>
  <c r="AO1293" i="2"/>
  <c r="AO1252" i="2"/>
  <c r="AO1170" i="2"/>
  <c r="AO1086" i="2"/>
  <c r="AO974" i="2"/>
  <c r="AO965" i="2"/>
  <c r="AO961" i="2"/>
  <c r="AO959" i="2"/>
  <c r="AO934" i="2"/>
  <c r="AO912" i="2"/>
  <c r="AO832" i="2"/>
  <c r="AO803" i="2"/>
  <c r="AO680" i="2"/>
  <c r="AO672" i="2"/>
  <c r="AO629" i="2"/>
  <c r="AO587" i="2"/>
  <c r="AO565" i="2"/>
  <c r="AO562" i="2"/>
  <c r="AO559" i="2"/>
  <c r="AO533" i="2"/>
  <c r="AO530" i="2"/>
  <c r="AO527" i="2"/>
  <c r="AO501" i="2"/>
  <c r="AO498" i="2"/>
  <c r="AO495" i="2"/>
  <c r="AO469" i="2"/>
  <c r="AO466" i="2"/>
  <c r="AO463" i="2"/>
  <c r="AO451" i="2"/>
  <c r="AO444" i="2"/>
  <c r="AO437" i="2"/>
  <c r="AO430" i="2"/>
  <c r="AO419" i="2"/>
  <c r="AO415" i="2"/>
  <c r="AO411" i="2"/>
  <c r="AO407" i="2"/>
  <c r="AO403" i="2"/>
  <c r="AO399" i="2"/>
  <c r="AO395" i="2"/>
  <c r="AO391" i="2"/>
  <c r="AO387" i="2"/>
  <c r="AO383" i="2"/>
  <c r="AO379" i="2"/>
  <c r="AO375" i="2"/>
  <c r="AO371" i="2"/>
  <c r="AO367" i="2"/>
  <c r="AO365" i="2"/>
  <c r="AO361" i="2"/>
  <c r="AO357" i="2"/>
  <c r="AO353" i="2"/>
  <c r="AO349" i="2"/>
  <c r="AO345" i="2"/>
  <c r="AO341" i="2"/>
  <c r="AO337" i="2"/>
  <c r="AO333" i="2"/>
  <c r="AO329" i="2"/>
  <c r="AO325" i="2"/>
  <c r="AO321" i="2"/>
  <c r="AO317" i="2"/>
  <c r="AO313" i="2"/>
  <c r="AO309" i="2"/>
  <c r="AO305" i="2"/>
  <c r="AO301" i="2"/>
  <c r="AO297" i="2"/>
  <c r="AO293" i="2"/>
  <c r="AO289" i="2"/>
  <c r="AO285" i="2"/>
  <c r="AO281" i="2"/>
  <c r="AO277" i="2"/>
  <c r="AO273" i="2"/>
  <c r="AO269" i="2"/>
  <c r="AO265" i="2"/>
  <c r="AO261" i="2"/>
  <c r="AO257" i="2"/>
  <c r="AO253" i="2"/>
  <c r="AO249" i="2"/>
  <c r="AO245" i="2"/>
  <c r="AO241" i="2"/>
  <c r="AO237" i="2"/>
  <c r="AO233" i="2"/>
  <c r="AO229" i="2"/>
  <c r="AO225" i="2"/>
  <c r="AO221" i="2"/>
  <c r="AO217" i="2"/>
  <c r="AO213" i="2"/>
  <c r="AO209" i="2"/>
  <c r="AO205" i="2"/>
  <c r="AO201" i="2"/>
  <c r="AO1441" i="2"/>
  <c r="AO1341" i="2"/>
  <c r="AO1330" i="2"/>
  <c r="AO1243" i="2"/>
  <c r="AO1241" i="2"/>
  <c r="AO1224" i="2"/>
  <c r="AO1212" i="2"/>
  <c r="AO1210" i="2"/>
  <c r="AO1208" i="2"/>
  <c r="AO1159" i="2"/>
  <c r="AO1091" i="2"/>
  <c r="AO1085" i="2"/>
  <c r="AO892" i="2"/>
  <c r="AO883" i="2"/>
  <c r="AO840" i="2"/>
  <c r="AO838" i="2"/>
  <c r="AO809" i="2"/>
  <c r="AO792" i="2"/>
  <c r="AO752" i="2"/>
  <c r="AO728" i="2"/>
  <c r="AO645" i="2"/>
  <c r="AO621" i="2"/>
  <c r="AO595" i="2"/>
  <c r="AO582" i="2"/>
  <c r="AO574" i="2"/>
  <c r="AO571" i="2"/>
  <c r="AO545" i="2"/>
  <c r="AO542" i="2"/>
  <c r="AO539" i="2"/>
  <c r="AO513" i="2"/>
  <c r="AO510" i="2"/>
  <c r="AO507" i="2"/>
  <c r="AO481" i="2"/>
  <c r="AO478" i="2"/>
  <c r="AO475" i="2"/>
  <c r="AO448" i="2"/>
  <c r="AO441" i="2"/>
  <c r="AO434" i="2"/>
  <c r="AO423" i="2"/>
  <c r="AO1389" i="2"/>
  <c r="AO1361" i="2"/>
  <c r="AO1198" i="2"/>
  <c r="AO1196" i="2"/>
  <c r="AO1194" i="2"/>
  <c r="AO1192" i="2"/>
  <c r="AO1175" i="2"/>
  <c r="AO1107" i="2"/>
  <c r="AO1059" i="2"/>
  <c r="AO1036" i="2"/>
  <c r="AO956" i="2"/>
  <c r="AO947" i="2"/>
  <c r="AO904" i="2"/>
  <c r="AO902" i="2"/>
  <c r="AO873" i="2"/>
  <c r="AO844" i="2"/>
  <c r="AO800" i="2"/>
  <c r="AO756" i="2"/>
  <c r="AO736" i="2"/>
  <c r="AO692" i="2"/>
  <c r="AO669" i="2"/>
  <c r="AO632" i="2"/>
  <c r="AO630" i="2"/>
  <c r="AO609" i="2"/>
  <c r="AO605" i="2"/>
  <c r="AO588" i="2"/>
  <c r="AO580" i="2"/>
  <c r="AO569" i="2"/>
  <c r="AO566" i="2"/>
  <c r="AO563" i="2"/>
  <c r="AO537" i="2"/>
  <c r="AO534" i="2"/>
  <c r="AO531" i="2"/>
  <c r="AO505" i="2"/>
  <c r="AO502" i="2"/>
  <c r="AO499" i="2"/>
  <c r="AO473" i="2"/>
  <c r="AO470" i="2"/>
  <c r="AO467" i="2"/>
  <c r="AO449" i="2"/>
  <c r="AO442" i="2"/>
  <c r="AO431" i="2"/>
  <c r="AO424" i="2"/>
  <c r="AO1039" i="2"/>
  <c r="AO867" i="2"/>
  <c r="AO860" i="2"/>
  <c r="AO677" i="2"/>
  <c r="AO535" i="2"/>
  <c r="AO529" i="2"/>
  <c r="AO471" i="2"/>
  <c r="AO465" i="2"/>
  <c r="AO428" i="2"/>
  <c r="AO412" i="2"/>
  <c r="AO402" i="2"/>
  <c r="AO397" i="2"/>
  <c r="AO380" i="2"/>
  <c r="AO370" i="2"/>
  <c r="AO359" i="2"/>
  <c r="AO354" i="2"/>
  <c r="AO332" i="2"/>
  <c r="AO327" i="2"/>
  <c r="AO322" i="2"/>
  <c r="AO300" i="2"/>
  <c r="AO295" i="2"/>
  <c r="AO290" i="2"/>
  <c r="AO268" i="2"/>
  <c r="AO263" i="2"/>
  <c r="AO258" i="2"/>
  <c r="AO236" i="2"/>
  <c r="AO231" i="2"/>
  <c r="AO226" i="2"/>
  <c r="AO210" i="2"/>
  <c r="AO208" i="2"/>
  <c r="AO196" i="2"/>
  <c r="AO192" i="2"/>
  <c r="AO188" i="2"/>
  <c r="AO184" i="2"/>
  <c r="AO180" i="2"/>
  <c r="AO176" i="2"/>
  <c r="AO172" i="2"/>
  <c r="AO168" i="2"/>
  <c r="AO164" i="2"/>
  <c r="AO160" i="2"/>
  <c r="AO156" i="2"/>
  <c r="AO152" i="2"/>
  <c r="AO148" i="2"/>
  <c r="AO144" i="2"/>
  <c r="AO140" i="2"/>
  <c r="AO136" i="2"/>
  <c r="AO132" i="2"/>
  <c r="AO128" i="2"/>
  <c r="AO124" i="2"/>
  <c r="AO120" i="2"/>
  <c r="AO116" i="2"/>
  <c r="AO1166" i="2"/>
  <c r="AO1102" i="2"/>
  <c r="AO970" i="2"/>
  <c r="AO968" i="2"/>
  <c r="AO835" i="2"/>
  <c r="AO593" i="2"/>
  <c r="AO558" i="2"/>
  <c r="AO525" i="2"/>
  <c r="AO494" i="2"/>
  <c r="AO461" i="2"/>
  <c r="AO435" i="2"/>
  <c r="AO422" i="2"/>
  <c r="AO417" i="2"/>
  <c r="AO400" i="2"/>
  <c r="AO390" i="2"/>
  <c r="AO385" i="2"/>
  <c r="AO368" i="2"/>
  <c r="AO363" i="2"/>
  <c r="AO358" i="2"/>
  <c r="AO336" i="2"/>
  <c r="AO331" i="2"/>
  <c r="AO326" i="2"/>
  <c r="AO304" i="2"/>
  <c r="AO299" i="2"/>
  <c r="AO294" i="2"/>
  <c r="AO272" i="2"/>
  <c r="AO267" i="2"/>
  <c r="AO262" i="2"/>
  <c r="AO240" i="2"/>
  <c r="AO235" i="2"/>
  <c r="AO230" i="2"/>
  <c r="AO214" i="2"/>
  <c r="AO212" i="2"/>
  <c r="AO199" i="2"/>
  <c r="AO1218" i="2"/>
  <c r="AO1043" i="2"/>
  <c r="AO624" i="2"/>
  <c r="AO599" i="2"/>
  <c r="AO589" i="2"/>
  <c r="AO585" i="2"/>
  <c r="AO583" i="2"/>
  <c r="AO581" i="2"/>
  <c r="AO554" i="2"/>
  <c r="AO546" i="2"/>
  <c r="AO523" i="2"/>
  <c r="AO519" i="2"/>
  <c r="AO517" i="2"/>
  <c r="AO490" i="2"/>
  <c r="AO482" i="2"/>
  <c r="AO459" i="2"/>
  <c r="AO455" i="2"/>
  <c r="AO453" i="2"/>
  <c r="AO438" i="2"/>
  <c r="AO420" i="2"/>
  <c r="AO410" i="2"/>
  <c r="AO405" i="2"/>
  <c r="AO388" i="2"/>
  <c r="AO378" i="2"/>
  <c r="AO373" i="2"/>
  <c r="AO362" i="2"/>
  <c r="AO340" i="2"/>
  <c r="AO335" i="2"/>
  <c r="AO330" i="2"/>
  <c r="AO308" i="2"/>
  <c r="AO303" i="2"/>
  <c r="AO298" i="2"/>
  <c r="AO276" i="2"/>
  <c r="AO271" i="2"/>
  <c r="AO266" i="2"/>
  <c r="AO244" i="2"/>
  <c r="AO239" i="2"/>
  <c r="AO234" i="2"/>
  <c r="AO218" i="2"/>
  <c r="AO216" i="2"/>
  <c r="AO203" i="2"/>
  <c r="AO193" i="2"/>
  <c r="AO189" i="2"/>
  <c r="AO185" i="2"/>
  <c r="AO181" i="2"/>
  <c r="AO177" i="2"/>
  <c r="AO173" i="2"/>
  <c r="AO169" i="2"/>
  <c r="AO165" i="2"/>
  <c r="AO161" i="2"/>
  <c r="AO157" i="2"/>
  <c r="AO153" i="2"/>
  <c r="AO149" i="2"/>
  <c r="AO145" i="2"/>
  <c r="AO141" i="2"/>
  <c r="AO137" i="2"/>
  <c r="AO133" i="2"/>
  <c r="AO129" i="2"/>
  <c r="AO125" i="2"/>
  <c r="AO121" i="2"/>
  <c r="AO117" i="2"/>
  <c r="AO1325" i="2"/>
  <c r="AO1313" i="2"/>
  <c r="AO1202" i="2"/>
  <c r="AO1191" i="2"/>
  <c r="AO1187" i="2"/>
  <c r="AO992" i="2"/>
  <c r="AO854" i="2"/>
  <c r="AO806" i="2"/>
  <c r="AO784" i="2"/>
  <c r="AO696" i="2"/>
  <c r="AO685" i="2"/>
  <c r="AO648" i="2"/>
  <c r="AO614" i="2"/>
  <c r="AO612" i="2"/>
  <c r="AO603" i="2"/>
  <c r="AO567" i="2"/>
  <c r="AO561" i="2"/>
  <c r="AO503" i="2"/>
  <c r="AO497" i="2"/>
  <c r="AO436" i="2"/>
  <c r="AO427" i="2"/>
  <c r="AO418" i="2"/>
  <c r="AO413" i="2"/>
  <c r="AO396" i="2"/>
  <c r="AO386" i="2"/>
  <c r="AO381" i="2"/>
  <c r="AO348" i="2"/>
  <c r="AO343" i="2"/>
  <c r="AO338" i="2"/>
  <c r="AO316" i="2"/>
  <c r="AO311" i="2"/>
  <c r="AO306" i="2"/>
  <c r="AO284" i="2"/>
  <c r="AO279" i="2"/>
  <c r="AO274" i="2"/>
  <c r="AO252" i="2"/>
  <c r="AO247" i="2"/>
  <c r="AO242" i="2"/>
  <c r="AO220" i="2"/>
  <c r="AO211" i="2"/>
  <c r="AO194" i="2"/>
  <c r="AO190" i="2"/>
  <c r="AO186" i="2"/>
  <c r="AO182" i="2"/>
  <c r="AO178" i="2"/>
  <c r="AO174" i="2"/>
  <c r="AO170" i="2"/>
  <c r="AO166" i="2"/>
  <c r="AO162" i="2"/>
  <c r="AO158" i="2"/>
  <c r="AO154" i="2"/>
  <c r="AO150" i="2"/>
  <c r="AO146" i="2"/>
  <c r="AO142" i="2"/>
  <c r="AO138" i="2"/>
  <c r="AO134" i="2"/>
  <c r="AO130" i="2"/>
  <c r="AO126" i="2"/>
  <c r="AO122" i="2"/>
  <c r="AO118" i="2"/>
  <c r="AO114" i="2"/>
  <c r="AO110" i="2"/>
  <c r="AO106" i="2"/>
  <c r="AO102" i="2"/>
  <c r="AO98" i="2"/>
  <c r="AO94" i="2"/>
  <c r="AO90" i="2"/>
  <c r="AO86" i="2"/>
  <c r="AO82" i="2"/>
  <c r="AO78" i="2"/>
  <c r="AO74" i="2"/>
  <c r="AO70" i="2"/>
  <c r="AO66" i="2"/>
  <c r="AO62" i="2"/>
  <c r="AO1188" i="2"/>
  <c r="AO1154" i="2"/>
  <c r="AO870" i="2"/>
  <c r="AO665" i="2"/>
  <c r="AO549" i="2"/>
  <c r="AO511" i="2"/>
  <c r="AO409" i="2"/>
  <c r="AO401" i="2"/>
  <c r="AO376" i="2"/>
  <c r="AO372" i="2"/>
  <c r="AO351" i="2"/>
  <c r="AO302" i="2"/>
  <c r="AO287" i="2"/>
  <c r="AO238" i="2"/>
  <c r="AO223" i="2"/>
  <c r="AO206" i="2"/>
  <c r="AO175" i="2"/>
  <c r="AO143" i="2"/>
  <c r="AO105" i="2"/>
  <c r="AO103" i="2"/>
  <c r="AO84" i="2"/>
  <c r="AO73" i="2"/>
  <c r="AO71" i="2"/>
  <c r="AO48" i="2"/>
  <c r="AG45" i="2"/>
  <c r="AO44" i="2"/>
  <c r="AG41" i="2"/>
  <c r="AO40" i="2"/>
  <c r="AG37" i="2"/>
  <c r="AO36" i="2"/>
  <c r="AG33" i="2"/>
  <c r="AO32" i="2"/>
  <c r="AG29" i="2"/>
  <c r="AO28" i="2"/>
  <c r="AG25" i="2"/>
  <c r="AO24" i="2"/>
  <c r="AG21" i="2"/>
  <c r="AO20" i="2"/>
  <c r="AG17" i="2"/>
  <c r="AO16" i="2"/>
  <c r="AG13" i="2"/>
  <c r="AO12" i="2"/>
  <c r="AG9" i="2"/>
  <c r="AO8" i="2"/>
  <c r="AO596" i="2"/>
  <c r="AO573" i="2"/>
  <c r="AO398" i="2"/>
  <c r="AO364" i="2"/>
  <c r="AO356" i="2"/>
  <c r="AO347" i="2"/>
  <c r="AO346" i="2"/>
  <c r="AG345" i="2"/>
  <c r="AJ342" i="2"/>
  <c r="AO320" i="2"/>
  <c r="AO318" i="2"/>
  <c r="AJ306" i="2"/>
  <c r="AG304" i="2"/>
  <c r="AO254" i="2"/>
  <c r="AJ242" i="2"/>
  <c r="AO198" i="2"/>
  <c r="AO147" i="2"/>
  <c r="AJ142" i="2"/>
  <c r="AG136" i="2"/>
  <c r="AJ116" i="2"/>
  <c r="AJ109" i="2"/>
  <c r="AO96" i="2"/>
  <c r="AJ90" i="2"/>
  <c r="AO64" i="2"/>
  <c r="AO53" i="2"/>
  <c r="AJ52" i="2"/>
  <c r="AJ36" i="2"/>
  <c r="AJ28" i="2"/>
  <c r="AJ12" i="2"/>
  <c r="AJ8" i="2"/>
  <c r="AJ33" i="2"/>
  <c r="AJ29" i="2"/>
  <c r="AO1150" i="2"/>
  <c r="AO931" i="2"/>
  <c r="AO908" i="2"/>
  <c r="AO543" i="2"/>
  <c r="AO541" i="2"/>
  <c r="AO393" i="2"/>
  <c r="AG359" i="2"/>
  <c r="AO339" i="2"/>
  <c r="AJ212" i="2"/>
  <c r="AO183" i="2"/>
  <c r="AG172" i="2"/>
  <c r="AO151" i="2"/>
  <c r="AJ102" i="2"/>
  <c r="AO1314" i="2"/>
  <c r="AO1240" i="2"/>
  <c r="AO1011" i="2"/>
  <c r="AO996" i="2"/>
  <c r="AO578" i="2"/>
  <c r="AO551" i="2"/>
  <c r="AO538" i="2"/>
  <c r="AO522" i="2"/>
  <c r="AO446" i="2"/>
  <c r="AO384" i="2"/>
  <c r="AO374" i="2"/>
  <c r="AO344" i="2"/>
  <c r="AO342" i="2"/>
  <c r="AO280" i="2"/>
  <c r="AO278" i="2"/>
  <c r="AO187" i="2"/>
  <c r="AO155" i="2"/>
  <c r="AO123" i="2"/>
  <c r="AO109" i="2"/>
  <c r="AO107" i="2"/>
  <c r="AO88" i="2"/>
  <c r="AO77" i="2"/>
  <c r="AO75" i="2"/>
  <c r="AO52" i="2"/>
  <c r="AO29" i="2"/>
  <c r="AG22" i="2"/>
  <c r="AG18" i="2"/>
  <c r="AO13" i="2"/>
  <c r="AO9" i="2"/>
  <c r="AO864" i="2"/>
  <c r="AO653" i="2"/>
  <c r="AO555" i="2"/>
  <c r="AO526" i="2"/>
  <c r="AO506" i="2"/>
  <c r="AO421" i="2"/>
  <c r="AO292" i="2"/>
  <c r="AO291" i="2"/>
  <c r="AO283" i="2"/>
  <c r="AO282" i="2"/>
  <c r="AG281" i="2"/>
  <c r="AJ278" i="2"/>
  <c r="AO227" i="2"/>
  <c r="AG204" i="2"/>
  <c r="AO202" i="2"/>
  <c r="AO200" i="2"/>
  <c r="AJ192" i="2"/>
  <c r="AJ174" i="2"/>
  <c r="AG168" i="2"/>
  <c r="AG97" i="2"/>
  <c r="AJ88" i="2"/>
  <c r="AG65" i="2"/>
  <c r="AJ44" i="2"/>
  <c r="AJ40" i="2"/>
  <c r="AJ32" i="2"/>
  <c r="AJ20" i="2"/>
  <c r="AJ16" i="2"/>
  <c r="AP6" i="2"/>
  <c r="AO1702" i="2"/>
  <c r="AO1134" i="2"/>
  <c r="AO1128" i="2"/>
  <c r="AO1074" i="2"/>
  <c r="AG312" i="2"/>
  <c r="AO207" i="2"/>
  <c r="AJ157" i="2"/>
  <c r="AJ146" i="2"/>
  <c r="AJ132" i="2"/>
  <c r="AJ125" i="2"/>
  <c r="AO119" i="2"/>
  <c r="AO1084" i="2"/>
  <c r="AO1082" i="2"/>
  <c r="AO1080" i="2"/>
  <c r="AO937" i="2"/>
  <c r="AO899" i="2"/>
  <c r="AO479" i="2"/>
  <c r="AO477" i="2"/>
  <c r="AO452" i="2"/>
  <c r="AO450" i="2"/>
  <c r="AO394" i="2"/>
  <c r="AO392" i="2"/>
  <c r="AO382" i="2"/>
  <c r="AO366" i="2"/>
  <c r="AO307" i="2"/>
  <c r="AO243" i="2"/>
  <c r="AO204" i="2"/>
  <c r="AO167" i="2"/>
  <c r="AO135" i="2"/>
  <c r="AO113" i="2"/>
  <c r="AO111" i="2"/>
  <c r="AO92" i="2"/>
  <c r="AO81" i="2"/>
  <c r="AO79" i="2"/>
  <c r="AO60" i="2"/>
  <c r="AO55" i="2"/>
  <c r="AO49" i="2"/>
  <c r="AG46" i="2"/>
  <c r="AO45" i="2"/>
  <c r="AG42" i="2"/>
  <c r="AO41" i="2"/>
  <c r="AG38" i="2"/>
  <c r="AO37" i="2"/>
  <c r="AG34" i="2"/>
  <c r="AO33" i="2"/>
  <c r="AG30" i="2"/>
  <c r="AG26" i="2"/>
  <c r="AO25" i="2"/>
  <c r="AO21" i="2"/>
  <c r="AO17" i="2"/>
  <c r="AG14" i="2"/>
  <c r="AG10" i="2"/>
  <c r="AO1994" i="2"/>
  <c r="AO1992" i="2"/>
  <c r="AO720" i="2"/>
  <c r="AO598" i="2"/>
  <c r="AO557" i="2"/>
  <c r="AO355" i="2"/>
  <c r="AG343" i="2"/>
  <c r="AG329" i="2"/>
  <c r="AO328" i="2"/>
  <c r="AG279" i="2"/>
  <c r="AG265" i="2"/>
  <c r="AO264" i="2"/>
  <c r="AO256" i="2"/>
  <c r="AG240" i="2"/>
  <c r="AO228" i="2"/>
  <c r="AO197" i="2"/>
  <c r="AJ185" i="2"/>
  <c r="AO179" i="2"/>
  <c r="AJ160" i="2"/>
  <c r="AJ153" i="2"/>
  <c r="AJ128" i="2"/>
  <c r="AJ121" i="2"/>
  <c r="AG114" i="2"/>
  <c r="AG112" i="2"/>
  <c r="AO85" i="2"/>
  <c r="AO83" i="2"/>
  <c r="AG82" i="2"/>
  <c r="AG80" i="2"/>
  <c r="AJ77" i="2"/>
  <c r="AG59" i="2"/>
  <c r="AO58" i="2"/>
  <c r="AJ48" i="2"/>
  <c r="AJ24" i="2"/>
  <c r="AJ41" i="2"/>
  <c r="AJ17" i="2"/>
  <c r="AJ9" i="2"/>
  <c r="AO1148" i="2"/>
  <c r="AO1132" i="2"/>
  <c r="AO760" i="2"/>
  <c r="AO443" i="2"/>
  <c r="AG335" i="2"/>
  <c r="AG231" i="2"/>
  <c r="AG220" i="2"/>
  <c r="AJ196" i="2"/>
  <c r="AO108" i="2"/>
  <c r="AO1106" i="2"/>
  <c r="AO1052" i="2"/>
  <c r="AO1050" i="2"/>
  <c r="AO962" i="2"/>
  <c r="AO664" i="2"/>
  <c r="AO618" i="2"/>
  <c r="AO575" i="2"/>
  <c r="AO514" i="2"/>
  <c r="AO485" i="2"/>
  <c r="AO439" i="2"/>
  <c r="AO408" i="2"/>
  <c r="AO404" i="2"/>
  <c r="AO377" i="2"/>
  <c r="AO369" i="2"/>
  <c r="AO334" i="2"/>
  <c r="AO319" i="2"/>
  <c r="AO270" i="2"/>
  <c r="AO255" i="2"/>
  <c r="AO191" i="2"/>
  <c r="AO159" i="2"/>
  <c r="AO127" i="2"/>
  <c r="AO115" i="2"/>
  <c r="AO100" i="2"/>
  <c r="AO89" i="2"/>
  <c r="AO87" i="2"/>
  <c r="AO68" i="2"/>
  <c r="AO50" i="2"/>
  <c r="AO46" i="2"/>
  <c r="AO42" i="2"/>
  <c r="AO38" i="2"/>
  <c r="AO34" i="2"/>
  <c r="AO30" i="2"/>
  <c r="AO26" i="2"/>
  <c r="AO22" i="2"/>
  <c r="AO18" i="2"/>
  <c r="AO14" i="2"/>
  <c r="AO10" i="2"/>
  <c r="AO2003" i="2"/>
  <c r="AO1927" i="2"/>
  <c r="AO1837" i="2"/>
  <c r="AO1835" i="2"/>
  <c r="AO1809" i="2"/>
  <c r="AO1410" i="2"/>
  <c r="AO1063" i="2"/>
  <c r="AO964" i="2"/>
  <c r="AO896" i="2"/>
  <c r="AO848" i="2"/>
  <c r="AO640" i="2"/>
  <c r="AO586" i="2"/>
  <c r="AO487" i="2"/>
  <c r="AO474" i="2"/>
  <c r="AO458" i="2"/>
  <c r="AO445" i="2"/>
  <c r="AO432" i="2"/>
  <c r="AO425" i="2"/>
  <c r="AO416" i="2"/>
  <c r="AO406" i="2"/>
  <c r="AG348" i="2"/>
  <c r="AJ334" i="2"/>
  <c r="AG320" i="2"/>
  <c r="AO312" i="2"/>
  <c r="AO310" i="2"/>
  <c r="AG284" i="2"/>
  <c r="AJ270" i="2"/>
  <c r="AG256" i="2"/>
  <c r="AO248" i="2"/>
  <c r="AO246" i="2"/>
  <c r="AO219" i="2"/>
  <c r="AO215" i="2"/>
  <c r="AJ214" i="2"/>
  <c r="AG198" i="2"/>
  <c r="AG192" i="2"/>
  <c r="AJ184" i="2"/>
  <c r="AJ177" i="2"/>
  <c r="AO171" i="2"/>
  <c r="AJ166" i="2"/>
  <c r="AG160" i="2"/>
  <c r="AJ152" i="2"/>
  <c r="AJ145" i="2"/>
  <c r="AO139" i="2"/>
  <c r="AJ134" i="2"/>
  <c r="AG128" i="2"/>
  <c r="AJ120" i="2"/>
  <c r="AG116" i="2"/>
  <c r="AG105" i="2"/>
  <c r="AO104" i="2"/>
  <c r="AJ98" i="2"/>
  <c r="AJ96" i="2"/>
  <c r="AO93" i="2"/>
  <c r="AO91" i="2"/>
  <c r="AG90" i="2"/>
  <c r="AG88" i="2"/>
  <c r="AJ85" i="2"/>
  <c r="AG73" i="2"/>
  <c r="AO72" i="2"/>
  <c r="AJ66" i="2"/>
  <c r="AJ64" i="2"/>
  <c r="AO61" i="2"/>
  <c r="AG57" i="2"/>
  <c r="AO56" i="2"/>
  <c r="AJ49" i="2"/>
  <c r="AJ45" i="2"/>
  <c r="AJ37" i="2"/>
  <c r="AJ25" i="2"/>
  <c r="AJ21" i="2"/>
  <c r="AJ13" i="2"/>
  <c r="AO1146" i="2"/>
  <c r="AO1144" i="2"/>
  <c r="AO1130" i="2"/>
  <c r="AO1090" i="2"/>
  <c r="AO414" i="2"/>
  <c r="AG295" i="2"/>
  <c r="AO275" i="2"/>
  <c r="AG271" i="2"/>
  <c r="AG248" i="2"/>
  <c r="AJ189" i="2"/>
  <c r="AJ178" i="2"/>
  <c r="AJ164" i="2"/>
  <c r="AG140" i="2"/>
  <c r="AG109" i="2"/>
  <c r="AG24" i="2"/>
  <c r="AJ26" i="2"/>
  <c r="AO31" i="2"/>
  <c r="AG55" i="2"/>
  <c r="AJ56" i="2"/>
  <c r="AO57" i="2"/>
  <c r="AJ58" i="2"/>
  <c r="AJ100" i="2"/>
  <c r="AJ176" i="2"/>
  <c r="AG184" i="2"/>
  <c r="AG219" i="2"/>
  <c r="AO286" i="2"/>
  <c r="AO315" i="2"/>
  <c r="AO389" i="2"/>
  <c r="AO493" i="2"/>
  <c r="AG20" i="2"/>
  <c r="AJ22" i="2"/>
  <c r="AO27" i="2"/>
  <c r="AG52" i="2"/>
  <c r="AO54" i="2"/>
  <c r="AG64" i="2"/>
  <c r="AO65" i="2"/>
  <c r="AJ74" i="2"/>
  <c r="AG81" i="2"/>
  <c r="AG98" i="2"/>
  <c r="AO99" i="2"/>
  <c r="AO195" i="2"/>
  <c r="AO232" i="2"/>
  <c r="AJ274" i="2"/>
  <c r="AG311" i="2"/>
  <c r="AO462" i="2"/>
  <c r="AO491" i="2"/>
  <c r="AG344" i="2"/>
  <c r="AG16" i="2"/>
  <c r="AJ18" i="2"/>
  <c r="AO23" i="2"/>
  <c r="AG48" i="2"/>
  <c r="AJ50" i="2"/>
  <c r="AJ53" i="2"/>
  <c r="AO80" i="2"/>
  <c r="AJ104" i="2"/>
  <c r="AG113" i="2"/>
  <c r="AJ126" i="2"/>
  <c r="AJ137" i="2"/>
  <c r="AO222" i="2"/>
  <c r="AO251" i="2"/>
  <c r="AO314" i="2"/>
  <c r="AO324" i="2"/>
  <c r="AO352" i="2"/>
  <c r="AO509" i="2"/>
  <c r="AO2000" i="2"/>
  <c r="AO2002" i="2"/>
  <c r="AG44" i="2"/>
  <c r="AO51" i="2"/>
  <c r="AG62" i="2"/>
  <c r="AJ72" i="2"/>
  <c r="AG96" i="2"/>
  <c r="AO97" i="2"/>
  <c r="AJ144" i="2"/>
  <c r="AG336" i="2"/>
  <c r="AG8" i="2"/>
  <c r="AJ10" i="2"/>
  <c r="AO15" i="2"/>
  <c r="AG40" i="2"/>
  <c r="AJ42" i="2"/>
  <c r="AO47" i="2"/>
  <c r="AJ61" i="2"/>
  <c r="AJ89" i="2"/>
  <c r="AO112" i="2"/>
  <c r="AO163" i="2"/>
  <c r="AJ190" i="2"/>
  <c r="AG212" i="2"/>
  <c r="AG216" i="2"/>
  <c r="AO250" i="2"/>
  <c r="AO260" i="2"/>
  <c r="AO288" i="2"/>
  <c r="AG313" i="2"/>
  <c r="AO323" i="2"/>
  <c r="AO429" i="2"/>
  <c r="AG12" i="2"/>
  <c r="AJ14" i="2"/>
  <c r="AJ46" i="2"/>
  <c r="AO63" i="2"/>
  <c r="AG152" i="2"/>
  <c r="AG247" i="2"/>
  <c r="AJ310" i="2"/>
  <c r="AO11" i="2"/>
  <c r="AG36" i="2"/>
  <c r="AJ38" i="2"/>
  <c r="AO43" i="2"/>
  <c r="AG60" i="2"/>
  <c r="AG77" i="2"/>
  <c r="AG94" i="2"/>
  <c r="AO95" i="2"/>
  <c r="AJ246" i="2"/>
  <c r="AG272" i="2"/>
  <c r="AG297" i="2"/>
  <c r="AO360" i="2"/>
  <c r="AO570" i="2"/>
  <c r="AO1111" i="2"/>
  <c r="AO19" i="2"/>
  <c r="AG361" i="2"/>
  <c r="AG32" i="2"/>
  <c r="AJ34" i="2"/>
  <c r="AO39" i="2"/>
  <c r="AO69" i="2"/>
  <c r="AJ70" i="2"/>
  <c r="AJ93" i="2"/>
  <c r="AG120" i="2"/>
  <c r="AO224" i="2"/>
  <c r="AG249" i="2"/>
  <c r="AO259" i="2"/>
  <c r="AO350" i="2"/>
  <c r="AI8" i="2"/>
  <c r="AG11" i="2"/>
  <c r="AI12" i="2"/>
  <c r="AL12" i="2" s="1"/>
  <c r="AG15" i="2"/>
  <c r="AI16" i="2"/>
  <c r="AL16" i="2" s="1"/>
  <c r="AG19" i="2"/>
  <c r="AI20" i="2"/>
  <c r="AL20" i="2" s="1"/>
  <c r="AG23" i="2"/>
  <c r="AI24" i="2"/>
  <c r="AL24" i="2" s="1"/>
  <c r="AG27" i="2"/>
  <c r="AI28" i="2"/>
  <c r="AL28" i="2" s="1"/>
  <c r="AG31" i="2"/>
  <c r="AI32" i="2"/>
  <c r="AL32" i="2" s="1"/>
  <c r="AG35" i="2"/>
  <c r="AI36" i="2"/>
  <c r="AL36" i="2" s="1"/>
  <c r="AG39" i="2"/>
  <c r="AI40" i="2"/>
  <c r="AL40" i="2" s="1"/>
  <c r="AG43" i="2"/>
  <c r="AI44" i="2"/>
  <c r="AL44" i="2" s="1"/>
  <c r="AG47" i="2"/>
  <c r="AI48" i="2"/>
  <c r="AL48" i="2" s="1"/>
  <c r="AG51" i="2"/>
  <c r="AI52" i="2"/>
  <c r="AL52" i="2" s="1"/>
  <c r="AG54" i="2"/>
  <c r="AH57" i="2"/>
  <c r="AK57" i="2" s="1"/>
  <c r="AJ60" i="2"/>
  <c r="AJ62" i="2"/>
  <c r="AG69" i="2"/>
  <c r="AH71" i="2"/>
  <c r="AK71" i="2" s="1"/>
  <c r="AH73" i="2"/>
  <c r="AK73" i="2" s="1"/>
  <c r="AI75" i="2"/>
  <c r="AL75" i="2" s="1"/>
  <c r="AI77" i="2"/>
  <c r="AL77" i="2" s="1"/>
  <c r="AJ81" i="2"/>
  <c r="AG84" i="2"/>
  <c r="AG86" i="2"/>
  <c r="AH88" i="2"/>
  <c r="AK88" i="2" s="1"/>
  <c r="AI90" i="2"/>
  <c r="AL90" i="2" s="1"/>
  <c r="AJ92" i="2"/>
  <c r="AJ94" i="2"/>
  <c r="AG101" i="2"/>
  <c r="AH103" i="2"/>
  <c r="AK103" i="2" s="1"/>
  <c r="AH105" i="2"/>
  <c r="AK105" i="2" s="1"/>
  <c r="AI107" i="2"/>
  <c r="AL107" i="2" s="1"/>
  <c r="AI109" i="2"/>
  <c r="AL109" i="2" s="1"/>
  <c r="AJ113" i="2"/>
  <c r="AH116" i="2"/>
  <c r="AK116" i="2" s="1"/>
  <c r="AI121" i="2"/>
  <c r="AL121" i="2" s="1"/>
  <c r="AJ122" i="2"/>
  <c r="AH128" i="2"/>
  <c r="AK128" i="2" s="1"/>
  <c r="AJ133" i="2"/>
  <c r="AH135" i="2"/>
  <c r="AK135" i="2" s="1"/>
  <c r="AJ140" i="2"/>
  <c r="AH141" i="2"/>
  <c r="AK141" i="2" s="1"/>
  <c r="AG148" i="2"/>
  <c r="AI153" i="2"/>
  <c r="AL153" i="2" s="1"/>
  <c r="AJ154" i="2"/>
  <c r="AH160" i="2"/>
  <c r="AK160" i="2" s="1"/>
  <c r="AJ165" i="2"/>
  <c r="AH167" i="2"/>
  <c r="AK167" i="2" s="1"/>
  <c r="AJ172" i="2"/>
  <c r="AH173" i="2"/>
  <c r="AK173" i="2" s="1"/>
  <c r="AG180" i="2"/>
  <c r="AI185" i="2"/>
  <c r="AL185" i="2" s="1"/>
  <c r="AJ186" i="2"/>
  <c r="AH192" i="2"/>
  <c r="AK192" i="2" s="1"/>
  <c r="AG199" i="2"/>
  <c r="AG201" i="2"/>
  <c r="AG203" i="2"/>
  <c r="AI228" i="2"/>
  <c r="AL228" i="2" s="1"/>
  <c r="AG229" i="2"/>
  <c r="AJ230" i="2"/>
  <c r="AI241" i="2"/>
  <c r="AL241" i="2" s="1"/>
  <c r="AI242" i="2"/>
  <c r="AL242" i="2" s="1"/>
  <c r="AG243" i="2"/>
  <c r="AI244" i="2"/>
  <c r="AL244" i="2" s="1"/>
  <c r="AI256" i="2"/>
  <c r="AL256" i="2" s="1"/>
  <c r="AG257" i="2"/>
  <c r="AI284" i="2"/>
  <c r="AL284" i="2" s="1"/>
  <c r="AI292" i="2"/>
  <c r="AL292" i="2" s="1"/>
  <c r="AG293" i="2"/>
  <c r="AJ294" i="2"/>
  <c r="AI305" i="2"/>
  <c r="AL305" i="2" s="1"/>
  <c r="AI306" i="2"/>
  <c r="AL306" i="2" s="1"/>
  <c r="AG307" i="2"/>
  <c r="AI308" i="2"/>
  <c r="AL308" i="2" s="1"/>
  <c r="AI320" i="2"/>
  <c r="AL320" i="2" s="1"/>
  <c r="AG321" i="2"/>
  <c r="AI348" i="2"/>
  <c r="AL348" i="2" s="1"/>
  <c r="AI356" i="2"/>
  <c r="AL356" i="2" s="1"/>
  <c r="AG357" i="2"/>
  <c r="AJ358" i="2"/>
  <c r="AJ364" i="2"/>
  <c r="AI19" i="2"/>
  <c r="AL19" i="2" s="1"/>
  <c r="AI23" i="2"/>
  <c r="AL23" i="2" s="1"/>
  <c r="AI27" i="2"/>
  <c r="AL27" i="2" s="1"/>
  <c r="AI31" i="2"/>
  <c r="AL31" i="2" s="1"/>
  <c r="AI35" i="2"/>
  <c r="AL35" i="2" s="1"/>
  <c r="AI39" i="2"/>
  <c r="AL39" i="2" s="1"/>
  <c r="AI43" i="2"/>
  <c r="AL43" i="2" s="1"/>
  <c r="AI47" i="2"/>
  <c r="AL47" i="2" s="1"/>
  <c r="AG50" i="2"/>
  <c r="AI51" i="2"/>
  <c r="AL51" i="2" s="1"/>
  <c r="AJ54" i="2"/>
  <c r="AG56" i="2"/>
  <c r="AJ57" i="2"/>
  <c r="AH59" i="2"/>
  <c r="AK59" i="2" s="1"/>
  <c r="AG61" i="2"/>
  <c r="AH63" i="2"/>
  <c r="AK63" i="2" s="1"/>
  <c r="AH65" i="2"/>
  <c r="AK65" i="2" s="1"/>
  <c r="AI67" i="2"/>
  <c r="AL67" i="2" s="1"/>
  <c r="AI69" i="2"/>
  <c r="AL69" i="2" s="1"/>
  <c r="AJ73" i="2"/>
  <c r="AG76" i="2"/>
  <c r="AG78" i="2"/>
  <c r="AH80" i="2"/>
  <c r="AK80" i="2" s="1"/>
  <c r="AI82" i="2"/>
  <c r="AL82" i="2" s="1"/>
  <c r="AJ84" i="2"/>
  <c r="AJ86" i="2"/>
  <c r="AG93" i="2"/>
  <c r="AH95" i="2"/>
  <c r="AK95" i="2" s="1"/>
  <c r="AH97" i="2"/>
  <c r="AK97" i="2" s="1"/>
  <c r="AI99" i="2"/>
  <c r="AL99" i="2" s="1"/>
  <c r="AI101" i="2"/>
  <c r="AL101" i="2" s="1"/>
  <c r="AJ105" i="2"/>
  <c r="AG108" i="2"/>
  <c r="AG110" i="2"/>
  <c r="AH112" i="2"/>
  <c r="AK112" i="2" s="1"/>
  <c r="AI114" i="2"/>
  <c r="AL114" i="2" s="1"/>
  <c r="AH117" i="2"/>
  <c r="AK117" i="2" s="1"/>
  <c r="AG124" i="2"/>
  <c r="AI129" i="2"/>
  <c r="AL129" i="2" s="1"/>
  <c r="AJ130" i="2"/>
  <c r="AH136" i="2"/>
  <c r="AK136" i="2" s="1"/>
  <c r="AJ141" i="2"/>
  <c r="AH143" i="2"/>
  <c r="AK143" i="2" s="1"/>
  <c r="AJ148" i="2"/>
  <c r="AH149" i="2"/>
  <c r="AK149" i="2" s="1"/>
  <c r="AG156" i="2"/>
  <c r="AI161" i="2"/>
  <c r="AL161" i="2" s="1"/>
  <c r="AJ162" i="2"/>
  <c r="AH168" i="2"/>
  <c r="AK168" i="2" s="1"/>
  <c r="AJ173" i="2"/>
  <c r="AH175" i="2"/>
  <c r="AK175" i="2" s="1"/>
  <c r="AJ180" i="2"/>
  <c r="AH181" i="2"/>
  <c r="AK181" i="2" s="1"/>
  <c r="AG188" i="2"/>
  <c r="AI193" i="2"/>
  <c r="AL193" i="2" s="1"/>
  <c r="AJ194" i="2"/>
  <c r="AJ203" i="2"/>
  <c r="AG205" i="2"/>
  <c r="AH237" i="2"/>
  <c r="AK237" i="2" s="1"/>
  <c r="AI238" i="2"/>
  <c r="AL238" i="2" s="1"/>
  <c r="AG239" i="2"/>
  <c r="AG263" i="2"/>
  <c r="AH265" i="2"/>
  <c r="AK265" i="2" s="1"/>
  <c r="AI266" i="2"/>
  <c r="AL266" i="2" s="1"/>
  <c r="AG280" i="2"/>
  <c r="AH301" i="2"/>
  <c r="AK301" i="2" s="1"/>
  <c r="AI302" i="2"/>
  <c r="AL302" i="2" s="1"/>
  <c r="AG303" i="2"/>
  <c r="AG327" i="2"/>
  <c r="AH329" i="2"/>
  <c r="AK329" i="2" s="1"/>
  <c r="AI330" i="2"/>
  <c r="AL330" i="2" s="1"/>
  <c r="AI11" i="2"/>
  <c r="AL11" i="2" s="1"/>
  <c r="AI15" i="2"/>
  <c r="AL15" i="2" s="1"/>
  <c r="AJ366" i="2"/>
  <c r="AH364" i="2"/>
  <c r="AK364" i="2" s="1"/>
  <c r="AJ363" i="2"/>
  <c r="AH362" i="2"/>
  <c r="AK362" i="2" s="1"/>
  <c r="AJ359" i="2"/>
  <c r="AH358" i="2"/>
  <c r="AK358" i="2" s="1"/>
  <c r="AJ355" i="2"/>
  <c r="AH354" i="2"/>
  <c r="AK354" i="2" s="1"/>
  <c r="AJ351" i="2"/>
  <c r="AH350" i="2"/>
  <c r="AK350" i="2" s="1"/>
  <c r="AJ347" i="2"/>
  <c r="AH346" i="2"/>
  <c r="AK346" i="2" s="1"/>
  <c r="AJ343" i="2"/>
  <c r="AH342" i="2"/>
  <c r="AK342" i="2" s="1"/>
  <c r="AJ339" i="2"/>
  <c r="AH338" i="2"/>
  <c r="AK338" i="2" s="1"/>
  <c r="AJ335" i="2"/>
  <c r="AH334" i="2"/>
  <c r="AK334" i="2" s="1"/>
  <c r="AJ331" i="2"/>
  <c r="AH330" i="2"/>
  <c r="AK330" i="2" s="1"/>
  <c r="AJ327" i="2"/>
  <c r="AH326" i="2"/>
  <c r="AK326" i="2" s="1"/>
  <c r="AJ323" i="2"/>
  <c r="AH322" i="2"/>
  <c r="AK322" i="2" s="1"/>
  <c r="AJ319" i="2"/>
  <c r="AH318" i="2"/>
  <c r="AK318" i="2" s="1"/>
  <c r="AJ315" i="2"/>
  <c r="AH314" i="2"/>
  <c r="AK314" i="2" s="1"/>
  <c r="AJ311" i="2"/>
  <c r="AH310" i="2"/>
  <c r="AK310" i="2" s="1"/>
  <c r="AJ307" i="2"/>
  <c r="AH306" i="2"/>
  <c r="AK306" i="2" s="1"/>
  <c r="AJ303" i="2"/>
  <c r="AH302" i="2"/>
  <c r="AK302" i="2" s="1"/>
  <c r="AJ299" i="2"/>
  <c r="AH298" i="2"/>
  <c r="AK298" i="2" s="1"/>
  <c r="AJ295" i="2"/>
  <c r="AH294" i="2"/>
  <c r="AK294" i="2" s="1"/>
  <c r="AJ291" i="2"/>
  <c r="AH290" i="2"/>
  <c r="AK290" i="2" s="1"/>
  <c r="AJ287" i="2"/>
  <c r="AH286" i="2"/>
  <c r="AK286" i="2" s="1"/>
  <c r="AJ283" i="2"/>
  <c r="AH282" i="2"/>
  <c r="AK282" i="2" s="1"/>
  <c r="AJ279" i="2"/>
  <c r="AH278" i="2"/>
  <c r="AK278" i="2" s="1"/>
  <c r="AJ275" i="2"/>
  <c r="AH274" i="2"/>
  <c r="AK274" i="2" s="1"/>
  <c r="AJ271" i="2"/>
  <c r="AH270" i="2"/>
  <c r="AK270" i="2" s="1"/>
  <c r="AJ267" i="2"/>
  <c r="AH266" i="2"/>
  <c r="AK266" i="2" s="1"/>
  <c r="AJ263" i="2"/>
  <c r="AH262" i="2"/>
  <c r="AK262" i="2" s="1"/>
  <c r="AJ259" i="2"/>
  <c r="AH258" i="2"/>
  <c r="AK258" i="2" s="1"/>
  <c r="AJ255" i="2"/>
  <c r="AH254" i="2"/>
  <c r="AK254" i="2" s="1"/>
  <c r="AJ251" i="2"/>
  <c r="AH250" i="2"/>
  <c r="AK250" i="2" s="1"/>
  <c r="AJ247" i="2"/>
  <c r="AH246" i="2"/>
  <c r="AK246" i="2" s="1"/>
  <c r="AJ243" i="2"/>
  <c r="AH242" i="2"/>
  <c r="AK242" i="2" s="1"/>
  <c r="AJ239" i="2"/>
  <c r="AH238" i="2"/>
  <c r="AK238" i="2" s="1"/>
  <c r="AJ235" i="2"/>
  <c r="AH234" i="2"/>
  <c r="AK234" i="2" s="1"/>
  <c r="AJ231" i="2"/>
  <c r="AH230" i="2"/>
  <c r="AK230" i="2" s="1"/>
  <c r="AJ227" i="2"/>
  <c r="AH226" i="2"/>
  <c r="AK226" i="2" s="1"/>
  <c r="AJ223" i="2"/>
  <c r="AH222" i="2"/>
  <c r="AK222" i="2" s="1"/>
  <c r="AI366" i="2"/>
  <c r="AL366" i="2" s="1"/>
  <c r="AG364" i="2"/>
  <c r="AI363" i="2"/>
  <c r="AL363" i="2" s="1"/>
  <c r="AG362" i="2"/>
  <c r="AI359" i="2"/>
  <c r="AL359" i="2" s="1"/>
  <c r="AG358" i="2"/>
  <c r="AI355" i="2"/>
  <c r="AL355" i="2" s="1"/>
  <c r="AG354" i="2"/>
  <c r="AI351" i="2"/>
  <c r="AL351" i="2" s="1"/>
  <c r="AG350" i="2"/>
  <c r="AI347" i="2"/>
  <c r="AL347" i="2" s="1"/>
  <c r="AG346" i="2"/>
  <c r="AI343" i="2"/>
  <c r="AL343" i="2" s="1"/>
  <c r="AG342" i="2"/>
  <c r="AI339" i="2"/>
  <c r="AL339" i="2" s="1"/>
  <c r="AG338" i="2"/>
  <c r="AI335" i="2"/>
  <c r="AL335" i="2" s="1"/>
  <c r="AG334" i="2"/>
  <c r="AI331" i="2"/>
  <c r="AL331" i="2" s="1"/>
  <c r="AG330" i="2"/>
  <c r="AI327" i="2"/>
  <c r="AL327" i="2" s="1"/>
  <c r="AG326" i="2"/>
  <c r="AI323" i="2"/>
  <c r="AL323" i="2" s="1"/>
  <c r="AG322" i="2"/>
  <c r="AI319" i="2"/>
  <c r="AL319" i="2" s="1"/>
  <c r="AG318" i="2"/>
  <c r="AI315" i="2"/>
  <c r="AL315" i="2" s="1"/>
  <c r="AG314" i="2"/>
  <c r="AI311" i="2"/>
  <c r="AL311" i="2" s="1"/>
  <c r="AG310" i="2"/>
  <c r="AI307" i="2"/>
  <c r="AL307" i="2" s="1"/>
  <c r="AG306" i="2"/>
  <c r="AI303" i="2"/>
  <c r="AL303" i="2" s="1"/>
  <c r="AG302" i="2"/>
  <c r="AI299" i="2"/>
  <c r="AL299" i="2" s="1"/>
  <c r="AG298" i="2"/>
  <c r="AI295" i="2"/>
  <c r="AL295" i="2" s="1"/>
  <c r="AG294" i="2"/>
  <c r="AI291" i="2"/>
  <c r="AL291" i="2" s="1"/>
  <c r="AG290" i="2"/>
  <c r="AI287" i="2"/>
  <c r="AL287" i="2" s="1"/>
  <c r="AG286" i="2"/>
  <c r="AI283" i="2"/>
  <c r="AL283" i="2" s="1"/>
  <c r="AG282" i="2"/>
  <c r="AI279" i="2"/>
  <c r="AL279" i="2" s="1"/>
  <c r="AG278" i="2"/>
  <c r="AI275" i="2"/>
  <c r="AL275" i="2" s="1"/>
  <c r="AG274" i="2"/>
  <c r="AI271" i="2"/>
  <c r="AL271" i="2" s="1"/>
  <c r="AG270" i="2"/>
  <c r="AI267" i="2"/>
  <c r="AL267" i="2" s="1"/>
  <c r="AG266" i="2"/>
  <c r="AI263" i="2"/>
  <c r="AL263" i="2" s="1"/>
  <c r="AG262" i="2"/>
  <c r="AI259" i="2"/>
  <c r="AL259" i="2" s="1"/>
  <c r="AG258" i="2"/>
  <c r="AI255" i="2"/>
  <c r="AL255" i="2" s="1"/>
  <c r="AG254" i="2"/>
  <c r="AI251" i="2"/>
  <c r="AL251" i="2" s="1"/>
  <c r="AG250" i="2"/>
  <c r="AI247" i="2"/>
  <c r="AL247" i="2" s="1"/>
  <c r="AG246" i="2"/>
  <c r="AI243" i="2"/>
  <c r="AL243" i="2" s="1"/>
  <c r="AG242" i="2"/>
  <c r="AI239" i="2"/>
  <c r="AL239" i="2" s="1"/>
  <c r="AG238" i="2"/>
  <c r="AI235" i="2"/>
  <c r="AL235" i="2" s="1"/>
  <c r="AG234" i="2"/>
  <c r="AI231" i="2"/>
  <c r="AL231" i="2" s="1"/>
  <c r="AG230" i="2"/>
  <c r="AI227" i="2"/>
  <c r="AL227" i="2" s="1"/>
  <c r="AG226" i="2"/>
  <c r="AI223" i="2"/>
  <c r="AL223" i="2" s="1"/>
  <c r="AG222" i="2"/>
  <c r="AI219" i="2"/>
  <c r="AL219" i="2" s="1"/>
  <c r="AG218" i="2"/>
  <c r="AI215" i="2"/>
  <c r="AL215" i="2" s="1"/>
  <c r="AG214" i="2"/>
  <c r="AI211" i="2"/>
  <c r="AL211" i="2" s="1"/>
  <c r="AG210" i="2"/>
  <c r="AI207" i="2"/>
  <c r="AL207" i="2" s="1"/>
  <c r="AG206" i="2"/>
  <c r="AI203" i="2"/>
  <c r="AL203" i="2" s="1"/>
  <c r="AG202" i="2"/>
  <c r="AI199" i="2"/>
  <c r="AL199" i="2" s="1"/>
  <c r="AH366" i="2"/>
  <c r="AK366" i="2" s="1"/>
  <c r="AH363" i="2"/>
  <c r="AK363" i="2" s="1"/>
  <c r="AJ360" i="2"/>
  <c r="AH359" i="2"/>
  <c r="AK359" i="2" s="1"/>
  <c r="AJ356" i="2"/>
  <c r="AH355" i="2"/>
  <c r="AK355" i="2" s="1"/>
  <c r="AJ352" i="2"/>
  <c r="AH351" i="2"/>
  <c r="AK351" i="2" s="1"/>
  <c r="AJ348" i="2"/>
  <c r="AH347" i="2"/>
  <c r="AK347" i="2" s="1"/>
  <c r="AJ344" i="2"/>
  <c r="AH343" i="2"/>
  <c r="AK343" i="2" s="1"/>
  <c r="AJ340" i="2"/>
  <c r="AH339" i="2"/>
  <c r="AK339" i="2" s="1"/>
  <c r="AJ336" i="2"/>
  <c r="AH335" i="2"/>
  <c r="AK335" i="2" s="1"/>
  <c r="AJ332" i="2"/>
  <c r="AH331" i="2"/>
  <c r="AK331" i="2" s="1"/>
  <c r="AJ328" i="2"/>
  <c r="AH327" i="2"/>
  <c r="AK327" i="2" s="1"/>
  <c r="AJ324" i="2"/>
  <c r="AH323" i="2"/>
  <c r="AK323" i="2" s="1"/>
  <c r="AJ320" i="2"/>
  <c r="AH319" i="2"/>
  <c r="AK319" i="2" s="1"/>
  <c r="AJ316" i="2"/>
  <c r="AH315" i="2"/>
  <c r="AK315" i="2" s="1"/>
  <c r="AJ312" i="2"/>
  <c r="AH311" i="2"/>
  <c r="AK311" i="2" s="1"/>
  <c r="AJ308" i="2"/>
  <c r="AH307" i="2"/>
  <c r="AK307" i="2" s="1"/>
  <c r="AJ304" i="2"/>
  <c r="AH303" i="2"/>
  <c r="AK303" i="2" s="1"/>
  <c r="AJ300" i="2"/>
  <c r="AH299" i="2"/>
  <c r="AK299" i="2" s="1"/>
  <c r="AJ296" i="2"/>
  <c r="AH295" i="2"/>
  <c r="AK295" i="2" s="1"/>
  <c r="AJ292" i="2"/>
  <c r="AH291" i="2"/>
  <c r="AK291" i="2" s="1"/>
  <c r="AJ288" i="2"/>
  <c r="AH287" i="2"/>
  <c r="AK287" i="2" s="1"/>
  <c r="AJ284" i="2"/>
  <c r="AH283" i="2"/>
  <c r="AK283" i="2" s="1"/>
  <c r="AJ280" i="2"/>
  <c r="AH279" i="2"/>
  <c r="AK279" i="2" s="1"/>
  <c r="AJ276" i="2"/>
  <c r="AH275" i="2"/>
  <c r="AK275" i="2" s="1"/>
  <c r="AJ272" i="2"/>
  <c r="AH271" i="2"/>
  <c r="AK271" i="2" s="1"/>
  <c r="AJ268" i="2"/>
  <c r="AH267" i="2"/>
  <c r="AK267" i="2" s="1"/>
  <c r="AJ264" i="2"/>
  <c r="AH263" i="2"/>
  <c r="AK263" i="2" s="1"/>
  <c r="AJ260" i="2"/>
  <c r="AH259" i="2"/>
  <c r="AK259" i="2" s="1"/>
  <c r="AJ256" i="2"/>
  <c r="AH255" i="2"/>
  <c r="AK255" i="2" s="1"/>
  <c r="AJ252" i="2"/>
  <c r="AH251" i="2"/>
  <c r="AK251" i="2" s="1"/>
  <c r="AJ248" i="2"/>
  <c r="AH247" i="2"/>
  <c r="AK247" i="2" s="1"/>
  <c r="AJ244" i="2"/>
  <c r="AH243" i="2"/>
  <c r="AK243" i="2" s="1"/>
  <c r="AJ240" i="2"/>
  <c r="AH239" i="2"/>
  <c r="AK239" i="2" s="1"/>
  <c r="AJ236" i="2"/>
  <c r="AH235" i="2"/>
  <c r="AK235" i="2" s="1"/>
  <c r="AJ232" i="2"/>
  <c r="AH231" i="2"/>
  <c r="AK231" i="2" s="1"/>
  <c r="AJ228" i="2"/>
  <c r="AH227" i="2"/>
  <c r="AK227" i="2" s="1"/>
  <c r="AJ224" i="2"/>
  <c r="AH223" i="2"/>
  <c r="AK223" i="2" s="1"/>
  <c r="AJ220" i="2"/>
  <c r="AJ367" i="2"/>
  <c r="AJ365" i="2"/>
  <c r="AJ361" i="2"/>
  <c r="AH360" i="2"/>
  <c r="AK360" i="2" s="1"/>
  <c r="AJ357" i="2"/>
  <c r="AH356" i="2"/>
  <c r="AK356" i="2" s="1"/>
  <c r="AJ353" i="2"/>
  <c r="AH352" i="2"/>
  <c r="AK352" i="2" s="1"/>
  <c r="AJ349" i="2"/>
  <c r="AH348" i="2"/>
  <c r="AK348" i="2" s="1"/>
  <c r="AJ345" i="2"/>
  <c r="AH344" i="2"/>
  <c r="AK344" i="2" s="1"/>
  <c r="AJ341" i="2"/>
  <c r="AH340" i="2"/>
  <c r="AK340" i="2" s="1"/>
  <c r="AJ337" i="2"/>
  <c r="AH336" i="2"/>
  <c r="AK336" i="2" s="1"/>
  <c r="AJ333" i="2"/>
  <c r="AH332" i="2"/>
  <c r="AK332" i="2" s="1"/>
  <c r="AJ329" i="2"/>
  <c r="AH328" i="2"/>
  <c r="AK328" i="2" s="1"/>
  <c r="AJ325" i="2"/>
  <c r="AH324" i="2"/>
  <c r="AK324" i="2" s="1"/>
  <c r="AJ321" i="2"/>
  <c r="AH320" i="2"/>
  <c r="AK320" i="2" s="1"/>
  <c r="AJ317" i="2"/>
  <c r="AH316" i="2"/>
  <c r="AK316" i="2" s="1"/>
  <c r="AJ313" i="2"/>
  <c r="AH312" i="2"/>
  <c r="AK312" i="2" s="1"/>
  <c r="AJ309" i="2"/>
  <c r="AH308" i="2"/>
  <c r="AK308" i="2" s="1"/>
  <c r="AJ305" i="2"/>
  <c r="AH304" i="2"/>
  <c r="AK304" i="2" s="1"/>
  <c r="AJ301" i="2"/>
  <c r="AH300" i="2"/>
  <c r="AK300" i="2" s="1"/>
  <c r="AJ297" i="2"/>
  <c r="AH296" i="2"/>
  <c r="AK296" i="2" s="1"/>
  <c r="AJ293" i="2"/>
  <c r="AH292" i="2"/>
  <c r="AK292" i="2" s="1"/>
  <c r="AJ289" i="2"/>
  <c r="AH288" i="2"/>
  <c r="AK288" i="2" s="1"/>
  <c r="AJ285" i="2"/>
  <c r="AH284" i="2"/>
  <c r="AK284" i="2" s="1"/>
  <c r="AJ281" i="2"/>
  <c r="AH280" i="2"/>
  <c r="AK280" i="2" s="1"/>
  <c r="AJ277" i="2"/>
  <c r="AH276" i="2"/>
  <c r="AK276" i="2" s="1"/>
  <c r="AJ273" i="2"/>
  <c r="AH272" i="2"/>
  <c r="AK272" i="2" s="1"/>
  <c r="AJ269" i="2"/>
  <c r="AH268" i="2"/>
  <c r="AK268" i="2" s="1"/>
  <c r="AJ265" i="2"/>
  <c r="AH264" i="2"/>
  <c r="AK264" i="2" s="1"/>
  <c r="AJ261" i="2"/>
  <c r="AH260" i="2"/>
  <c r="AK260" i="2" s="1"/>
  <c r="AJ257" i="2"/>
  <c r="AH256" i="2"/>
  <c r="AK256" i="2" s="1"/>
  <c r="AJ253" i="2"/>
  <c r="AH252" i="2"/>
  <c r="AK252" i="2" s="1"/>
  <c r="AJ249" i="2"/>
  <c r="AH248" i="2"/>
  <c r="AK248" i="2" s="1"/>
  <c r="AJ245" i="2"/>
  <c r="AH244" i="2"/>
  <c r="AK244" i="2" s="1"/>
  <c r="AJ241" i="2"/>
  <c r="AH240" i="2"/>
  <c r="AK240" i="2" s="1"/>
  <c r="AJ237" i="2"/>
  <c r="AH236" i="2"/>
  <c r="AK236" i="2" s="1"/>
  <c r="AJ233" i="2"/>
  <c r="AH232" i="2"/>
  <c r="AK232" i="2" s="1"/>
  <c r="AJ229" i="2"/>
  <c r="AH228" i="2"/>
  <c r="AK228" i="2" s="1"/>
  <c r="AJ225" i="2"/>
  <c r="AH224" i="2"/>
  <c r="AK224" i="2" s="1"/>
  <c r="AJ221" i="2"/>
  <c r="AH220" i="2"/>
  <c r="AK220" i="2" s="1"/>
  <c r="AJ217" i="2"/>
  <c r="AH216" i="2"/>
  <c r="AK216" i="2" s="1"/>
  <c r="AJ213" i="2"/>
  <c r="AH212" i="2"/>
  <c r="AK212" i="2" s="1"/>
  <c r="AJ209" i="2"/>
  <c r="AH208" i="2"/>
  <c r="AK208" i="2" s="1"/>
  <c r="AJ205" i="2"/>
  <c r="AH204" i="2"/>
  <c r="AK204" i="2" s="1"/>
  <c r="AJ201" i="2"/>
  <c r="AH200" i="2"/>
  <c r="AK200" i="2" s="1"/>
  <c r="AJ197" i="2"/>
  <c r="AH367" i="2"/>
  <c r="AK367" i="2" s="1"/>
  <c r="AH365" i="2"/>
  <c r="AK365" i="2" s="1"/>
  <c r="AI360" i="2"/>
  <c r="AL360" i="2" s="1"/>
  <c r="AG356" i="2"/>
  <c r="AG347" i="2"/>
  <c r="AJ346" i="2"/>
  <c r="AI342" i="2"/>
  <c r="AL342" i="2" s="1"/>
  <c r="AI341" i="2"/>
  <c r="AL341" i="2" s="1"/>
  <c r="AH337" i="2"/>
  <c r="AK337" i="2" s="1"/>
  <c r="AG333" i="2"/>
  <c r="AI328" i="2"/>
  <c r="AL328" i="2" s="1"/>
  <c r="AG324" i="2"/>
  <c r="AG315" i="2"/>
  <c r="AJ314" i="2"/>
  <c r="AI310" i="2"/>
  <c r="AL310" i="2" s="1"/>
  <c r="AI309" i="2"/>
  <c r="AL309" i="2" s="1"/>
  <c r="AH305" i="2"/>
  <c r="AK305" i="2" s="1"/>
  <c r="AG301" i="2"/>
  <c r="AI296" i="2"/>
  <c r="AL296" i="2" s="1"/>
  <c r="AG292" i="2"/>
  <c r="AG283" i="2"/>
  <c r="AJ282" i="2"/>
  <c r="AI278" i="2"/>
  <c r="AL278" i="2" s="1"/>
  <c r="AI277" i="2"/>
  <c r="AL277" i="2" s="1"/>
  <c r="AH273" i="2"/>
  <c r="AK273" i="2" s="1"/>
  <c r="AG269" i="2"/>
  <c r="AI264" i="2"/>
  <c r="AL264" i="2" s="1"/>
  <c r="AG260" i="2"/>
  <c r="AG251" i="2"/>
  <c r="AJ250" i="2"/>
  <c r="AI246" i="2"/>
  <c r="AL246" i="2" s="1"/>
  <c r="AI245" i="2"/>
  <c r="AL245" i="2" s="1"/>
  <c r="AH241" i="2"/>
  <c r="AK241" i="2" s="1"/>
  <c r="AG237" i="2"/>
  <c r="AI232" i="2"/>
  <c r="AL232" i="2" s="1"/>
  <c r="AG228" i="2"/>
  <c r="AI217" i="2"/>
  <c r="AL217" i="2" s="1"/>
  <c r="AJ215" i="2"/>
  <c r="AH213" i="2"/>
  <c r="AK213" i="2" s="1"/>
  <c r="AH211" i="2"/>
  <c r="AK211" i="2" s="1"/>
  <c r="AG209" i="2"/>
  <c r="AG207" i="2"/>
  <c r="AJ202" i="2"/>
  <c r="AJ200" i="2"/>
  <c r="AJ198" i="2"/>
  <c r="AG197" i="2"/>
  <c r="AI194" i="2"/>
  <c r="AL194" i="2" s="1"/>
  <c r="AG193" i="2"/>
  <c r="AI190" i="2"/>
  <c r="AL190" i="2" s="1"/>
  <c r="AG189" i="2"/>
  <c r="AI186" i="2"/>
  <c r="AL186" i="2" s="1"/>
  <c r="AG185" i="2"/>
  <c r="AI182" i="2"/>
  <c r="AL182" i="2" s="1"/>
  <c r="AG181" i="2"/>
  <c r="AI178" i="2"/>
  <c r="AL178" i="2" s="1"/>
  <c r="AG177" i="2"/>
  <c r="AI174" i="2"/>
  <c r="AL174" i="2" s="1"/>
  <c r="AG173" i="2"/>
  <c r="AI170" i="2"/>
  <c r="AL170" i="2" s="1"/>
  <c r="AG169" i="2"/>
  <c r="AI166" i="2"/>
  <c r="AL166" i="2" s="1"/>
  <c r="AG165" i="2"/>
  <c r="AI162" i="2"/>
  <c r="AL162" i="2" s="1"/>
  <c r="AG161" i="2"/>
  <c r="AI158" i="2"/>
  <c r="AL158" i="2" s="1"/>
  <c r="AG157" i="2"/>
  <c r="AI154" i="2"/>
  <c r="AL154" i="2" s="1"/>
  <c r="AG153" i="2"/>
  <c r="AI150" i="2"/>
  <c r="AL150" i="2" s="1"/>
  <c r="AG149" i="2"/>
  <c r="AI146" i="2"/>
  <c r="AL146" i="2" s="1"/>
  <c r="AG145" i="2"/>
  <c r="AI142" i="2"/>
  <c r="AL142" i="2" s="1"/>
  <c r="AG141" i="2"/>
  <c r="AI138" i="2"/>
  <c r="AL138" i="2" s="1"/>
  <c r="AG137" i="2"/>
  <c r="AI134" i="2"/>
  <c r="AL134" i="2" s="1"/>
  <c r="AG133" i="2"/>
  <c r="AI130" i="2"/>
  <c r="AL130" i="2" s="1"/>
  <c r="AG129" i="2"/>
  <c r="AI126" i="2"/>
  <c r="AL126" i="2" s="1"/>
  <c r="AG125" i="2"/>
  <c r="AI122" i="2"/>
  <c r="AL122" i="2" s="1"/>
  <c r="AG121" i="2"/>
  <c r="AI118" i="2"/>
  <c r="AL118" i="2" s="1"/>
  <c r="AG117" i="2"/>
  <c r="AG367" i="2"/>
  <c r="AG366" i="2"/>
  <c r="AG365" i="2"/>
  <c r="AG360" i="2"/>
  <c r="AG351" i="2"/>
  <c r="AJ350" i="2"/>
  <c r="AI346" i="2"/>
  <c r="AL346" i="2" s="1"/>
  <c r="AI345" i="2"/>
  <c r="AL345" i="2" s="1"/>
  <c r="AH341" i="2"/>
  <c r="AK341" i="2" s="1"/>
  <c r="AG337" i="2"/>
  <c r="AI332" i="2"/>
  <c r="AL332" i="2" s="1"/>
  <c r="AG328" i="2"/>
  <c r="AG319" i="2"/>
  <c r="AJ318" i="2"/>
  <c r="AI314" i="2"/>
  <c r="AL314" i="2" s="1"/>
  <c r="AI313" i="2"/>
  <c r="AL313" i="2" s="1"/>
  <c r="AH309" i="2"/>
  <c r="AK309" i="2" s="1"/>
  <c r="AG305" i="2"/>
  <c r="AI300" i="2"/>
  <c r="AL300" i="2" s="1"/>
  <c r="AG296" i="2"/>
  <c r="AG287" i="2"/>
  <c r="AJ286" i="2"/>
  <c r="AI282" i="2"/>
  <c r="AL282" i="2" s="1"/>
  <c r="AI281" i="2"/>
  <c r="AL281" i="2" s="1"/>
  <c r="AH277" i="2"/>
  <c r="AK277" i="2" s="1"/>
  <c r="AG273" i="2"/>
  <c r="AI268" i="2"/>
  <c r="AL268" i="2" s="1"/>
  <c r="AG264" i="2"/>
  <c r="AG255" i="2"/>
  <c r="AJ254" i="2"/>
  <c r="AI250" i="2"/>
  <c r="AL250" i="2" s="1"/>
  <c r="AI249" i="2"/>
  <c r="AL249" i="2" s="1"/>
  <c r="AH245" i="2"/>
  <c r="AK245" i="2" s="1"/>
  <c r="AG241" i="2"/>
  <c r="AI236" i="2"/>
  <c r="AL236" i="2" s="1"/>
  <c r="AG232" i="2"/>
  <c r="AG223" i="2"/>
  <c r="AJ222" i="2"/>
  <c r="AJ219" i="2"/>
  <c r="AH217" i="2"/>
  <c r="AK217" i="2" s="1"/>
  <c r="AH215" i="2"/>
  <c r="AK215" i="2" s="1"/>
  <c r="AG213" i="2"/>
  <c r="AG211" i="2"/>
  <c r="AJ206" i="2"/>
  <c r="AJ204" i="2"/>
  <c r="AI202" i="2"/>
  <c r="AL202" i="2" s="1"/>
  <c r="AI200" i="2"/>
  <c r="AL200" i="2" s="1"/>
  <c r="AI198" i="2"/>
  <c r="AL198" i="2" s="1"/>
  <c r="AJ195" i="2"/>
  <c r="AH194" i="2"/>
  <c r="AK194" i="2" s="1"/>
  <c r="AJ191" i="2"/>
  <c r="AH190" i="2"/>
  <c r="AK190" i="2" s="1"/>
  <c r="AJ187" i="2"/>
  <c r="AH186" i="2"/>
  <c r="AK186" i="2" s="1"/>
  <c r="AJ183" i="2"/>
  <c r="AH182" i="2"/>
  <c r="AK182" i="2" s="1"/>
  <c r="AJ179" i="2"/>
  <c r="AH178" i="2"/>
  <c r="AK178" i="2" s="1"/>
  <c r="AJ175" i="2"/>
  <c r="AH174" i="2"/>
  <c r="AK174" i="2" s="1"/>
  <c r="AJ171" i="2"/>
  <c r="AH170" i="2"/>
  <c r="AK170" i="2" s="1"/>
  <c r="AJ167" i="2"/>
  <c r="AH166" i="2"/>
  <c r="AK166" i="2" s="1"/>
  <c r="AJ163" i="2"/>
  <c r="AH162" i="2"/>
  <c r="AK162" i="2" s="1"/>
  <c r="AJ159" i="2"/>
  <c r="AH158" i="2"/>
  <c r="AK158" i="2" s="1"/>
  <c r="AJ155" i="2"/>
  <c r="AH154" i="2"/>
  <c r="AK154" i="2" s="1"/>
  <c r="AJ151" i="2"/>
  <c r="AH150" i="2"/>
  <c r="AK150" i="2" s="1"/>
  <c r="AJ147" i="2"/>
  <c r="AH146" i="2"/>
  <c r="AK146" i="2" s="1"/>
  <c r="AJ143" i="2"/>
  <c r="AH142" i="2"/>
  <c r="AK142" i="2" s="1"/>
  <c r="AJ139" i="2"/>
  <c r="AH138" i="2"/>
  <c r="AK138" i="2" s="1"/>
  <c r="AJ135" i="2"/>
  <c r="AH134" i="2"/>
  <c r="AK134" i="2" s="1"/>
  <c r="AJ131" i="2"/>
  <c r="AH130" i="2"/>
  <c r="AK130" i="2" s="1"/>
  <c r="AJ127" i="2"/>
  <c r="AH126" i="2"/>
  <c r="AK126" i="2" s="1"/>
  <c r="AJ123" i="2"/>
  <c r="AH122" i="2"/>
  <c r="AK122" i="2" s="1"/>
  <c r="AJ119" i="2"/>
  <c r="AH118" i="2"/>
  <c r="AK118" i="2" s="1"/>
  <c r="AJ115" i="2"/>
  <c r="AH114" i="2"/>
  <c r="AK114" i="2" s="1"/>
  <c r="AJ111" i="2"/>
  <c r="AH110" i="2"/>
  <c r="AK110" i="2" s="1"/>
  <c r="AJ107" i="2"/>
  <c r="AH106" i="2"/>
  <c r="AK106" i="2" s="1"/>
  <c r="AJ103" i="2"/>
  <c r="AH102" i="2"/>
  <c r="AK102" i="2" s="1"/>
  <c r="AJ99" i="2"/>
  <c r="AH98" i="2"/>
  <c r="AK98" i="2" s="1"/>
  <c r="AJ95" i="2"/>
  <c r="AH94" i="2"/>
  <c r="AK94" i="2" s="1"/>
  <c r="AJ91" i="2"/>
  <c r="AH90" i="2"/>
  <c r="AK90" i="2" s="1"/>
  <c r="AJ87" i="2"/>
  <c r="AH86" i="2"/>
  <c r="AK86" i="2" s="1"/>
  <c r="AJ83" i="2"/>
  <c r="AH82" i="2"/>
  <c r="AK82" i="2" s="1"/>
  <c r="AJ79" i="2"/>
  <c r="AH78" i="2"/>
  <c r="AK78" i="2" s="1"/>
  <c r="AJ75" i="2"/>
  <c r="AH74" i="2"/>
  <c r="AK74" i="2" s="1"/>
  <c r="AJ71" i="2"/>
  <c r="AH70" i="2"/>
  <c r="AK70" i="2" s="1"/>
  <c r="AJ67" i="2"/>
  <c r="AH66" i="2"/>
  <c r="AK66" i="2" s="1"/>
  <c r="AJ63" i="2"/>
  <c r="AH62" i="2"/>
  <c r="AK62" i="2" s="1"/>
  <c r="AJ59" i="2"/>
  <c r="AH58" i="2"/>
  <c r="AK58" i="2" s="1"/>
  <c r="AJ55" i="2"/>
  <c r="AH54" i="2"/>
  <c r="AK54" i="2" s="1"/>
  <c r="AG355" i="2"/>
  <c r="AJ354" i="2"/>
  <c r="AI350" i="2"/>
  <c r="AL350" i="2" s="1"/>
  <c r="AI349" i="2"/>
  <c r="AL349" i="2" s="1"/>
  <c r="AH345" i="2"/>
  <c r="AK345" i="2" s="1"/>
  <c r="AG341" i="2"/>
  <c r="AI336" i="2"/>
  <c r="AL336" i="2" s="1"/>
  <c r="AG332" i="2"/>
  <c r="AG323" i="2"/>
  <c r="AJ322" i="2"/>
  <c r="AI318" i="2"/>
  <c r="AL318" i="2" s="1"/>
  <c r="AI317" i="2"/>
  <c r="AL317" i="2" s="1"/>
  <c r="AH313" i="2"/>
  <c r="AK313" i="2" s="1"/>
  <c r="AG309" i="2"/>
  <c r="AI304" i="2"/>
  <c r="AL304" i="2" s="1"/>
  <c r="AG300" i="2"/>
  <c r="AG291" i="2"/>
  <c r="AJ290" i="2"/>
  <c r="AI286" i="2"/>
  <c r="AL286" i="2" s="1"/>
  <c r="AI285" i="2"/>
  <c r="AL285" i="2" s="1"/>
  <c r="AH281" i="2"/>
  <c r="AK281" i="2" s="1"/>
  <c r="AG277" i="2"/>
  <c r="AI272" i="2"/>
  <c r="AL272" i="2" s="1"/>
  <c r="AG268" i="2"/>
  <c r="AG259" i="2"/>
  <c r="AJ258" i="2"/>
  <c r="AI254" i="2"/>
  <c r="AL254" i="2" s="1"/>
  <c r="AI253" i="2"/>
  <c r="AL253" i="2" s="1"/>
  <c r="AH249" i="2"/>
  <c r="AK249" i="2" s="1"/>
  <c r="AG245" i="2"/>
  <c r="AI240" i="2"/>
  <c r="AL240" i="2" s="1"/>
  <c r="AG236" i="2"/>
  <c r="AG227" i="2"/>
  <c r="AJ226" i="2"/>
  <c r="AI222" i="2"/>
  <c r="AL222" i="2" s="1"/>
  <c r="AI221" i="2"/>
  <c r="AL221" i="2" s="1"/>
  <c r="AH219" i="2"/>
  <c r="AK219" i="2" s="1"/>
  <c r="AG217" i="2"/>
  <c r="AG215" i="2"/>
  <c r="AJ210" i="2"/>
  <c r="AJ208" i="2"/>
  <c r="AI206" i="2"/>
  <c r="AL206" i="2" s="1"/>
  <c r="AI204" i="2"/>
  <c r="AL204" i="2" s="1"/>
  <c r="AH202" i="2"/>
  <c r="AK202" i="2" s="1"/>
  <c r="AG200" i="2"/>
  <c r="AH198" i="2"/>
  <c r="AK198" i="2" s="1"/>
  <c r="AI195" i="2"/>
  <c r="AL195" i="2" s="1"/>
  <c r="AG194" i="2"/>
  <c r="AI191" i="2"/>
  <c r="AL191" i="2" s="1"/>
  <c r="AG190" i="2"/>
  <c r="AI187" i="2"/>
  <c r="AL187" i="2" s="1"/>
  <c r="AG186" i="2"/>
  <c r="AI183" i="2"/>
  <c r="AL183" i="2" s="1"/>
  <c r="AG182" i="2"/>
  <c r="AI179" i="2"/>
  <c r="AL179" i="2" s="1"/>
  <c r="AG178" i="2"/>
  <c r="AI175" i="2"/>
  <c r="AL175" i="2" s="1"/>
  <c r="AG174" i="2"/>
  <c r="AI171" i="2"/>
  <c r="AL171" i="2" s="1"/>
  <c r="AG170" i="2"/>
  <c r="AI167" i="2"/>
  <c r="AL167" i="2" s="1"/>
  <c r="AG166" i="2"/>
  <c r="AI163" i="2"/>
  <c r="AL163" i="2" s="1"/>
  <c r="AG162" i="2"/>
  <c r="AI159" i="2"/>
  <c r="AL159" i="2" s="1"/>
  <c r="AG158" i="2"/>
  <c r="AI155" i="2"/>
  <c r="AL155" i="2" s="1"/>
  <c r="AG154" i="2"/>
  <c r="AI151" i="2"/>
  <c r="AL151" i="2" s="1"/>
  <c r="AG150" i="2"/>
  <c r="AI147" i="2"/>
  <c r="AL147" i="2" s="1"/>
  <c r="AG146" i="2"/>
  <c r="AI143" i="2"/>
  <c r="AL143" i="2" s="1"/>
  <c r="AG142" i="2"/>
  <c r="AI139" i="2"/>
  <c r="AL139" i="2" s="1"/>
  <c r="AG138" i="2"/>
  <c r="AI135" i="2"/>
  <c r="AL135" i="2" s="1"/>
  <c r="AG134" i="2"/>
  <c r="AI131" i="2"/>
  <c r="AL131" i="2" s="1"/>
  <c r="AG130" i="2"/>
  <c r="AI127" i="2"/>
  <c r="AL127" i="2" s="1"/>
  <c r="AG126" i="2"/>
  <c r="AI123" i="2"/>
  <c r="AL123" i="2" s="1"/>
  <c r="AG122" i="2"/>
  <c r="AI119" i="2"/>
  <c r="AL119" i="2" s="1"/>
  <c r="AG118" i="2"/>
  <c r="AG363" i="2"/>
  <c r="AJ362" i="2"/>
  <c r="AI358" i="2"/>
  <c r="AL358" i="2" s="1"/>
  <c r="AI357" i="2"/>
  <c r="AL357" i="2" s="1"/>
  <c r="AH353" i="2"/>
  <c r="AK353" i="2" s="1"/>
  <c r="AG349" i="2"/>
  <c r="AI344" i="2"/>
  <c r="AL344" i="2" s="1"/>
  <c r="AG340" i="2"/>
  <c r="AG331" i="2"/>
  <c r="AJ330" i="2"/>
  <c r="AI326" i="2"/>
  <c r="AL326" i="2" s="1"/>
  <c r="AI325" i="2"/>
  <c r="AL325" i="2" s="1"/>
  <c r="AH321" i="2"/>
  <c r="AK321" i="2" s="1"/>
  <c r="AG317" i="2"/>
  <c r="AI312" i="2"/>
  <c r="AL312" i="2" s="1"/>
  <c r="AG308" i="2"/>
  <c r="AG299" i="2"/>
  <c r="AJ298" i="2"/>
  <c r="AI294" i="2"/>
  <c r="AL294" i="2" s="1"/>
  <c r="AI293" i="2"/>
  <c r="AL293" i="2" s="1"/>
  <c r="AH289" i="2"/>
  <c r="AK289" i="2" s="1"/>
  <c r="AG285" i="2"/>
  <c r="AI280" i="2"/>
  <c r="AL280" i="2" s="1"/>
  <c r="AG276" i="2"/>
  <c r="AG267" i="2"/>
  <c r="AJ266" i="2"/>
  <c r="AI262" i="2"/>
  <c r="AL262" i="2" s="1"/>
  <c r="AI261" i="2"/>
  <c r="AL261" i="2" s="1"/>
  <c r="AH257" i="2"/>
  <c r="AK257" i="2" s="1"/>
  <c r="AG253" i="2"/>
  <c r="AI248" i="2"/>
  <c r="AL248" i="2" s="1"/>
  <c r="AG244" i="2"/>
  <c r="AG235" i="2"/>
  <c r="AJ234" i="2"/>
  <c r="AI230" i="2"/>
  <c r="AL230" i="2" s="1"/>
  <c r="AI229" i="2"/>
  <c r="AL229" i="2" s="1"/>
  <c r="AH225" i="2"/>
  <c r="AK225" i="2" s="1"/>
  <c r="AG221" i="2"/>
  <c r="AJ218" i="2"/>
  <c r="AJ216" i="2"/>
  <c r="AI214" i="2"/>
  <c r="AL214" i="2" s="1"/>
  <c r="AI212" i="2"/>
  <c r="AL212" i="2" s="1"/>
  <c r="AH210" i="2"/>
  <c r="AK210" i="2" s="1"/>
  <c r="AG208" i="2"/>
  <c r="AI201" i="2"/>
  <c r="AL201" i="2" s="1"/>
  <c r="AJ199" i="2"/>
  <c r="AI196" i="2"/>
  <c r="AL196" i="2" s="1"/>
  <c r="AG195" i="2"/>
  <c r="AI192" i="2"/>
  <c r="AL192" i="2" s="1"/>
  <c r="AG191" i="2"/>
  <c r="AI188" i="2"/>
  <c r="AL188" i="2" s="1"/>
  <c r="AG187" i="2"/>
  <c r="AI184" i="2"/>
  <c r="AL184" i="2" s="1"/>
  <c r="AG183" i="2"/>
  <c r="AI180" i="2"/>
  <c r="AL180" i="2" s="1"/>
  <c r="AG179" i="2"/>
  <c r="AI176" i="2"/>
  <c r="AL176" i="2" s="1"/>
  <c r="AG175" i="2"/>
  <c r="AI172" i="2"/>
  <c r="AL172" i="2" s="1"/>
  <c r="AG171" i="2"/>
  <c r="AI168" i="2"/>
  <c r="AL168" i="2" s="1"/>
  <c r="AG167" i="2"/>
  <c r="AI164" i="2"/>
  <c r="AL164" i="2" s="1"/>
  <c r="AG163" i="2"/>
  <c r="AI160" i="2"/>
  <c r="AL160" i="2" s="1"/>
  <c r="AG159" i="2"/>
  <c r="AI156" i="2"/>
  <c r="AL156" i="2" s="1"/>
  <c r="AG155" i="2"/>
  <c r="AI152" i="2"/>
  <c r="AL152" i="2" s="1"/>
  <c r="AG151" i="2"/>
  <c r="AI148" i="2"/>
  <c r="AL148" i="2" s="1"/>
  <c r="AG147" i="2"/>
  <c r="AI144" i="2"/>
  <c r="AL144" i="2" s="1"/>
  <c r="AG143" i="2"/>
  <c r="AI140" i="2"/>
  <c r="AL140" i="2" s="1"/>
  <c r="AG139" i="2"/>
  <c r="AI136" i="2"/>
  <c r="AL136" i="2" s="1"/>
  <c r="AG135" i="2"/>
  <c r="AI132" i="2"/>
  <c r="AL132" i="2" s="1"/>
  <c r="AG131" i="2"/>
  <c r="AI128" i="2"/>
  <c r="AL128" i="2" s="1"/>
  <c r="AG127" i="2"/>
  <c r="AI124" i="2"/>
  <c r="AL124" i="2" s="1"/>
  <c r="AG123" i="2"/>
  <c r="AI120" i="2"/>
  <c r="AL120" i="2" s="1"/>
  <c r="AG119" i="2"/>
  <c r="AI116" i="2"/>
  <c r="AL116" i="2" s="1"/>
  <c r="AG115" i="2"/>
  <c r="AI112" i="2"/>
  <c r="AL112" i="2" s="1"/>
  <c r="AG111" i="2"/>
  <c r="AI108" i="2"/>
  <c r="AL108" i="2" s="1"/>
  <c r="AG107" i="2"/>
  <c r="AI104" i="2"/>
  <c r="AL104" i="2" s="1"/>
  <c r="AG103" i="2"/>
  <c r="AI100" i="2"/>
  <c r="AL100" i="2" s="1"/>
  <c r="AG99" i="2"/>
  <c r="AI96" i="2"/>
  <c r="AL96" i="2" s="1"/>
  <c r="AG95" i="2"/>
  <c r="AI92" i="2"/>
  <c r="AL92" i="2" s="1"/>
  <c r="AG91" i="2"/>
  <c r="AI88" i="2"/>
  <c r="AL88" i="2" s="1"/>
  <c r="AG87" i="2"/>
  <c r="AI84" i="2"/>
  <c r="AL84" i="2" s="1"/>
  <c r="AG83" i="2"/>
  <c r="AI80" i="2"/>
  <c r="AL80" i="2" s="1"/>
  <c r="AG79" i="2"/>
  <c r="AI76" i="2"/>
  <c r="AL76" i="2" s="1"/>
  <c r="AG75" i="2"/>
  <c r="AI72" i="2"/>
  <c r="AL72" i="2" s="1"/>
  <c r="AG71" i="2"/>
  <c r="AI68" i="2"/>
  <c r="AL68" i="2" s="1"/>
  <c r="AG67" i="2"/>
  <c r="AI64" i="2"/>
  <c r="AL64" i="2" s="1"/>
  <c r="AG63" i="2"/>
  <c r="AI60" i="2"/>
  <c r="AL60" i="2" s="1"/>
  <c r="AH10" i="2"/>
  <c r="AJ11" i="2"/>
  <c r="AH14" i="2"/>
  <c r="AK14" i="2" s="1"/>
  <c r="AJ15" i="2"/>
  <c r="AH18" i="2"/>
  <c r="AK18" i="2" s="1"/>
  <c r="AJ19" i="2"/>
  <c r="AH22" i="2"/>
  <c r="AK22" i="2" s="1"/>
  <c r="AJ23" i="2"/>
  <c r="AH26" i="2"/>
  <c r="AK26" i="2" s="1"/>
  <c r="AJ27" i="2"/>
  <c r="AH30" i="2"/>
  <c r="AK30" i="2" s="1"/>
  <c r="AJ31" i="2"/>
  <c r="AH34" i="2"/>
  <c r="AK34" i="2" s="1"/>
  <c r="AJ35" i="2"/>
  <c r="AH38" i="2"/>
  <c r="AK38" i="2" s="1"/>
  <c r="AJ39" i="2"/>
  <c r="AH42" i="2"/>
  <c r="AK42" i="2" s="1"/>
  <c r="AJ43" i="2"/>
  <c r="AH46" i="2"/>
  <c r="AK46" i="2" s="1"/>
  <c r="AJ47" i="2"/>
  <c r="AH50" i="2"/>
  <c r="AK50" i="2" s="1"/>
  <c r="AJ51" i="2"/>
  <c r="AG53" i="2"/>
  <c r="AH56" i="2"/>
  <c r="AK56" i="2" s="1"/>
  <c r="AI59" i="2"/>
  <c r="AL59" i="2" s="1"/>
  <c r="AH61" i="2"/>
  <c r="AK61" i="2" s="1"/>
  <c r="AI63" i="2"/>
  <c r="AL63" i="2" s="1"/>
  <c r="AI65" i="2"/>
  <c r="AL65" i="2" s="1"/>
  <c r="AJ69" i="2"/>
  <c r="AG72" i="2"/>
  <c r="AG74" i="2"/>
  <c r="AH76" i="2"/>
  <c r="AK76" i="2" s="1"/>
  <c r="AI78" i="2"/>
  <c r="AL78" i="2" s="1"/>
  <c r="AJ80" i="2"/>
  <c r="AJ82" i="2"/>
  <c r="AG89" i="2"/>
  <c r="AH91" i="2"/>
  <c r="AK91" i="2" s="1"/>
  <c r="AH93" i="2"/>
  <c r="AK93" i="2" s="1"/>
  <c r="AI95" i="2"/>
  <c r="AL95" i="2" s="1"/>
  <c r="AI97" i="2"/>
  <c r="AL97" i="2" s="1"/>
  <c r="AJ101" i="2"/>
  <c r="AG104" i="2"/>
  <c r="AG106" i="2"/>
  <c r="AH108" i="2"/>
  <c r="AK108" i="2" s="1"/>
  <c r="AI110" i="2"/>
  <c r="AL110" i="2" s="1"/>
  <c r="AJ112" i="2"/>
  <c r="AJ114" i="2"/>
  <c r="AI117" i="2"/>
  <c r="AL117" i="2" s="1"/>
  <c r="AJ118" i="2"/>
  <c r="AH124" i="2"/>
  <c r="AK124" i="2" s="1"/>
  <c r="AJ129" i="2"/>
  <c r="AH131" i="2"/>
  <c r="AK131" i="2" s="1"/>
  <c r="AJ136" i="2"/>
  <c r="AH137" i="2"/>
  <c r="AK137" i="2" s="1"/>
  <c r="AG144" i="2"/>
  <c r="AI149" i="2"/>
  <c r="AL149" i="2" s="1"/>
  <c r="AJ150" i="2"/>
  <c r="AH156" i="2"/>
  <c r="AK156" i="2" s="1"/>
  <c r="AJ161" i="2"/>
  <c r="AH163" i="2"/>
  <c r="AK163" i="2" s="1"/>
  <c r="AJ168" i="2"/>
  <c r="AH169" i="2"/>
  <c r="AK169" i="2" s="1"/>
  <c r="AG176" i="2"/>
  <c r="AI181" i="2"/>
  <c r="AL181" i="2" s="1"/>
  <c r="AJ182" i="2"/>
  <c r="AH188" i="2"/>
  <c r="AK188" i="2" s="1"/>
  <c r="AJ193" i="2"/>
  <c r="AH195" i="2"/>
  <c r="AK195" i="2" s="1"/>
  <c r="AH205" i="2"/>
  <c r="AK205" i="2" s="1"/>
  <c r="AH206" i="2"/>
  <c r="AK206" i="2" s="1"/>
  <c r="AH207" i="2"/>
  <c r="AK207" i="2" s="1"/>
  <c r="AG224" i="2"/>
  <c r="AI226" i="2"/>
  <c r="AL226" i="2" s="1"/>
  <c r="AI237" i="2"/>
  <c r="AL237" i="2" s="1"/>
  <c r="AJ238" i="2"/>
  <c r="AG252" i="2"/>
  <c r="AH253" i="2"/>
  <c r="AK253" i="2" s="1"/>
  <c r="AI265" i="2"/>
  <c r="AL265" i="2" s="1"/>
  <c r="AG288" i="2"/>
  <c r="AI290" i="2"/>
  <c r="AL290" i="2" s="1"/>
  <c r="AI301" i="2"/>
  <c r="AL301" i="2" s="1"/>
  <c r="AJ302" i="2"/>
  <c r="AG316" i="2"/>
  <c r="AH317" i="2"/>
  <c r="AK317" i="2" s="1"/>
  <c r="AI329" i="2"/>
  <c r="AL329" i="2" s="1"/>
  <c r="AG352" i="2"/>
  <c r="AI354" i="2"/>
  <c r="AL354" i="2" s="1"/>
  <c r="AI365" i="2"/>
  <c r="AL365" i="2" s="1"/>
  <c r="AI10" i="2"/>
  <c r="AL10" i="2" s="1"/>
  <c r="AI14" i="2"/>
  <c r="AL14" i="2" s="1"/>
  <c r="AI18" i="2"/>
  <c r="AL18" i="2" s="1"/>
  <c r="AI22" i="2"/>
  <c r="AL22" i="2" s="1"/>
  <c r="AI26" i="2"/>
  <c r="AL26" i="2" s="1"/>
  <c r="AI30" i="2"/>
  <c r="AL30" i="2" s="1"/>
  <c r="AI34" i="2"/>
  <c r="AL34" i="2" s="1"/>
  <c r="AI38" i="2"/>
  <c r="AL38" i="2" s="1"/>
  <c r="AI42" i="2"/>
  <c r="AL42" i="2" s="1"/>
  <c r="AG49" i="2"/>
  <c r="AI50" i="2"/>
  <c r="AL50" i="2" s="1"/>
  <c r="AH53" i="2"/>
  <c r="AK53" i="2" s="1"/>
  <c r="AI56" i="2"/>
  <c r="AL56" i="2" s="1"/>
  <c r="AG58" i="2"/>
  <c r="AI61" i="2"/>
  <c r="AL61" i="2" s="1"/>
  <c r="AJ65" i="2"/>
  <c r="AG68" i="2"/>
  <c r="AG70" i="2"/>
  <c r="AH72" i="2"/>
  <c r="AK72" i="2" s="1"/>
  <c r="AI74" i="2"/>
  <c r="AL74" i="2" s="1"/>
  <c r="AJ76" i="2"/>
  <c r="AJ78" i="2"/>
  <c r="AG85" i="2"/>
  <c r="AH87" i="2"/>
  <c r="AK87" i="2" s="1"/>
  <c r="AH89" i="2"/>
  <c r="AK89" i="2" s="1"/>
  <c r="AI91" i="2"/>
  <c r="AL91" i="2" s="1"/>
  <c r="AI93" i="2"/>
  <c r="AL93" i="2" s="1"/>
  <c r="AJ97" i="2"/>
  <c r="AG100" i="2"/>
  <c r="AG102" i="2"/>
  <c r="AH104" i="2"/>
  <c r="AK104" i="2" s="1"/>
  <c r="AI106" i="2"/>
  <c r="AL106" i="2" s="1"/>
  <c r="AJ108" i="2"/>
  <c r="AJ110" i="2"/>
  <c r="AJ117" i="2"/>
  <c r="AH119" i="2"/>
  <c r="AK119" i="2" s="1"/>
  <c r="AJ124" i="2"/>
  <c r="AH125" i="2"/>
  <c r="AK125" i="2" s="1"/>
  <c r="AG132" i="2"/>
  <c r="AI137" i="2"/>
  <c r="AL137" i="2" s="1"/>
  <c r="AJ138" i="2"/>
  <c r="AH144" i="2"/>
  <c r="AK144" i="2" s="1"/>
  <c r="AJ149" i="2"/>
  <c r="AH151" i="2"/>
  <c r="AK151" i="2" s="1"/>
  <c r="AJ156" i="2"/>
  <c r="AH157" i="2"/>
  <c r="AK157" i="2" s="1"/>
  <c r="AG164" i="2"/>
  <c r="AI169" i="2"/>
  <c r="AL169" i="2" s="1"/>
  <c r="AJ170" i="2"/>
  <c r="AH176" i="2"/>
  <c r="AK176" i="2" s="1"/>
  <c r="AJ181" i="2"/>
  <c r="AH183" i="2"/>
  <c r="AK183" i="2" s="1"/>
  <c r="AJ188" i="2"/>
  <c r="AH189" i="2"/>
  <c r="AK189" i="2" s="1"/>
  <c r="AG196" i="2"/>
  <c r="AI205" i="2"/>
  <c r="AL205" i="2" s="1"/>
  <c r="AJ207" i="2"/>
  <c r="AI208" i="2"/>
  <c r="AL208" i="2" s="1"/>
  <c r="AH209" i="2"/>
  <c r="AK209" i="2" s="1"/>
  <c r="AJ211" i="2"/>
  <c r="AI224" i="2"/>
  <c r="AL224" i="2" s="1"/>
  <c r="AG225" i="2"/>
  <c r="AI252" i="2"/>
  <c r="AL252" i="2" s="1"/>
  <c r="AI260" i="2"/>
  <c r="AL260" i="2" s="1"/>
  <c r="AG261" i="2"/>
  <c r="AJ262" i="2"/>
  <c r="AI273" i="2"/>
  <c r="AL273" i="2" s="1"/>
  <c r="AI274" i="2"/>
  <c r="AL274" i="2" s="1"/>
  <c r="AG275" i="2"/>
  <c r="AI276" i="2"/>
  <c r="AL276" i="2" s="1"/>
  <c r="AI288" i="2"/>
  <c r="AL288" i="2" s="1"/>
  <c r="AG289" i="2"/>
  <c r="AI316" i="2"/>
  <c r="AL316" i="2" s="1"/>
  <c r="AI324" i="2"/>
  <c r="AL324" i="2" s="1"/>
  <c r="AG325" i="2"/>
  <c r="AJ326" i="2"/>
  <c r="AI337" i="2"/>
  <c r="AL337" i="2" s="1"/>
  <c r="AI338" i="2"/>
  <c r="AL338" i="2" s="1"/>
  <c r="AG339" i="2"/>
  <c r="AI340" i="2"/>
  <c r="AL340" i="2" s="1"/>
  <c r="AI352" i="2"/>
  <c r="AL352" i="2" s="1"/>
  <c r="AG353" i="2"/>
  <c r="AP67" i="2" l="1"/>
  <c r="Q368" i="2"/>
  <c r="R368" i="2"/>
  <c r="S368" i="2"/>
  <c r="C19" i="1"/>
  <c r="H4" i="2"/>
  <c r="C16" i="5"/>
  <c r="H3" i="2"/>
  <c r="K5" i="2"/>
  <c r="K847" i="2" s="1"/>
  <c r="D22" i="1"/>
  <c r="I3" i="2"/>
  <c r="J5" i="2"/>
  <c r="J846" i="2" s="1"/>
  <c r="B19" i="1"/>
  <c r="W4" i="2"/>
  <c r="V3" i="2"/>
  <c r="W3" i="2"/>
  <c r="V4" i="2"/>
  <c r="E22" i="1"/>
  <c r="C32" i="1"/>
  <c r="K4" i="2"/>
  <c r="J4" i="2"/>
  <c r="E43" i="1"/>
  <c r="D43" i="1"/>
  <c r="C11" i="1"/>
  <c r="E10" i="1"/>
  <c r="B11" i="1"/>
  <c r="I4" i="2"/>
  <c r="E32" i="1"/>
  <c r="B22" i="1"/>
  <c r="E8" i="1"/>
  <c r="D32" i="1"/>
  <c r="B43" i="1"/>
  <c r="C22" i="1"/>
  <c r="C43" i="1"/>
  <c r="C50" i="1" s="1"/>
  <c r="V6" i="2"/>
  <c r="W6" i="2"/>
  <c r="I5" i="2"/>
  <c r="B18" i="1"/>
  <c r="E9" i="1"/>
  <c r="H5" i="2"/>
  <c r="E19" i="1"/>
  <c r="B37" i="1"/>
  <c r="B33" i="1"/>
  <c r="B39" i="1"/>
  <c r="B38" i="1"/>
  <c r="B34" i="1"/>
  <c r="B35" i="1"/>
  <c r="B40" i="1"/>
  <c r="B36" i="1"/>
  <c r="W5" i="2"/>
  <c r="V5" i="2"/>
  <c r="AP286" i="2"/>
  <c r="AP312" i="2"/>
  <c r="AP42" i="2"/>
  <c r="AP1080" i="2"/>
  <c r="AP282" i="2"/>
  <c r="AP538" i="2"/>
  <c r="AP16" i="2"/>
  <c r="AP206" i="2"/>
  <c r="AP126" i="2"/>
  <c r="AP381" i="2"/>
  <c r="AP141" i="2"/>
  <c r="AP388" i="2"/>
  <c r="AP294" i="2"/>
  <c r="AP144" i="2"/>
  <c r="AP397" i="2"/>
  <c r="AP630" i="2"/>
  <c r="AP513" i="2"/>
  <c r="AP209" i="2"/>
  <c r="AP337" i="2"/>
  <c r="AP527" i="2"/>
  <c r="AP489" i="2"/>
  <c r="AP626" i="2"/>
  <c r="AP808" i="2"/>
  <c r="AP488" i="2"/>
  <c r="AP712" i="2"/>
  <c r="AP633" i="2"/>
  <c r="AP639" i="2"/>
  <c r="AP767" i="2"/>
  <c r="AP927" i="2"/>
  <c r="AP1712" i="2"/>
  <c r="AP762" i="2"/>
  <c r="AP923" i="2"/>
  <c r="AP836" i="2"/>
  <c r="AP1203" i="2"/>
  <c r="AP777" i="2"/>
  <c r="AP941" i="2"/>
  <c r="AP1049" i="2"/>
  <c r="AP1574" i="2"/>
  <c r="AP1365" i="2"/>
  <c r="AP1037" i="2"/>
  <c r="AP1168" i="2"/>
  <c r="AP1015" i="2"/>
  <c r="AP1469" i="2"/>
  <c r="AP1242" i="2"/>
  <c r="AP1439" i="2"/>
  <c r="AP1351" i="2"/>
  <c r="AP1842" i="2"/>
  <c r="AP1416" i="2"/>
  <c r="AP1692" i="2"/>
  <c r="AP1500" i="2"/>
  <c r="AK4" i="2"/>
  <c r="AL8" i="2"/>
  <c r="AJ4" i="2"/>
  <c r="AP232" i="2"/>
  <c r="AP964" i="2"/>
  <c r="AP664" i="2"/>
  <c r="AP179" i="2"/>
  <c r="AP207" i="2"/>
  <c r="AP653" i="2"/>
  <c r="AP151" i="2"/>
  <c r="AP48" i="2"/>
  <c r="AP94" i="2"/>
  <c r="AP279" i="2"/>
  <c r="AP1313" i="2"/>
  <c r="AP303" i="2"/>
  <c r="AP212" i="2"/>
  <c r="AP1166" i="2"/>
  <c r="AP300" i="2"/>
  <c r="AP537" i="2"/>
  <c r="AP434" i="2"/>
  <c r="AP1224" i="2"/>
  <c r="AP305" i="2"/>
  <c r="AP444" i="2"/>
  <c r="AP426" i="2"/>
  <c r="AP1304" i="2"/>
  <c r="AP1264" i="2"/>
  <c r="AP997" i="2"/>
  <c r="AP520" i="2"/>
  <c r="AP880" i="2"/>
  <c r="AP824" i="2"/>
  <c r="AP671" i="2"/>
  <c r="AP799" i="2"/>
  <c r="AP979" i="2"/>
  <c r="AP666" i="2"/>
  <c r="AP794" i="2"/>
  <c r="AP1117" i="2"/>
  <c r="AP1122" i="2"/>
  <c r="AP713" i="2"/>
  <c r="AP858" i="2"/>
  <c r="AP1004" i="2"/>
  <c r="AP1177" i="2"/>
  <c r="AP1023" i="2"/>
  <c r="AP1577" i="2"/>
  <c r="AP1126" i="2"/>
  <c r="AP1426" i="2"/>
  <c r="AP1337" i="2"/>
  <c r="AP1980" i="2"/>
  <c r="AP1274" i="2"/>
  <c r="AP1850" i="2"/>
  <c r="AP1319" i="2"/>
  <c r="AP1415" i="2"/>
  <c r="AP1384" i="2"/>
  <c r="AP1509" i="2"/>
  <c r="AP1790" i="2"/>
  <c r="AP1468" i="2"/>
  <c r="AP1532" i="2"/>
  <c r="AP1610" i="2"/>
  <c r="AP1653" i="2"/>
  <c r="AP323" i="2"/>
  <c r="AP163" i="2"/>
  <c r="AP51" i="2"/>
  <c r="AP314" i="2"/>
  <c r="AP462" i="2"/>
  <c r="AP493" i="2"/>
  <c r="AP139" i="2"/>
  <c r="AP416" i="2"/>
  <c r="AP640" i="2"/>
  <c r="AP1837" i="2"/>
  <c r="AP30" i="2"/>
  <c r="AP89" i="2"/>
  <c r="AP319" i="2"/>
  <c r="AP514" i="2"/>
  <c r="AP108" i="2"/>
  <c r="AP1148" i="2"/>
  <c r="AP256" i="2"/>
  <c r="AP557" i="2"/>
  <c r="AP21" i="2"/>
  <c r="AP41" i="2"/>
  <c r="AP81" i="2"/>
  <c r="AP307" i="2"/>
  <c r="AP479" i="2"/>
  <c r="AP1702" i="2"/>
  <c r="AP227" i="2"/>
  <c r="AP506" i="2"/>
  <c r="AP123" i="2"/>
  <c r="AP384" i="2"/>
  <c r="AP1240" i="2"/>
  <c r="AP346" i="2"/>
  <c r="AP105" i="2"/>
  <c r="AP351" i="2"/>
  <c r="AP870" i="2"/>
  <c r="AP82" i="2"/>
  <c r="AP114" i="2"/>
  <c r="AP146" i="2"/>
  <c r="AP178" i="2"/>
  <c r="AP247" i="2"/>
  <c r="AP338" i="2"/>
  <c r="AP427" i="2"/>
  <c r="AP614" i="2"/>
  <c r="AP1187" i="2"/>
  <c r="AP129" i="2"/>
  <c r="AP161" i="2"/>
  <c r="AP193" i="2"/>
  <c r="AP271" i="2"/>
  <c r="AP362" i="2"/>
  <c r="AP453" i="2"/>
  <c r="AP546" i="2"/>
  <c r="AP1043" i="2"/>
  <c r="AP262" i="2"/>
  <c r="AP336" i="2"/>
  <c r="AP422" i="2"/>
  <c r="AP968" i="2"/>
  <c r="AP132" i="2"/>
  <c r="AP164" i="2"/>
  <c r="AP196" i="2"/>
  <c r="AP268" i="2"/>
  <c r="AP359" i="2"/>
  <c r="AP471" i="2"/>
  <c r="AP431" i="2"/>
  <c r="AP505" i="2"/>
  <c r="AP588" i="2"/>
  <c r="AP756" i="2"/>
  <c r="AP1036" i="2"/>
  <c r="AP1361" i="2"/>
  <c r="AP481" i="2"/>
  <c r="AP574" i="2"/>
  <c r="AP809" i="2"/>
  <c r="AP1208" i="2"/>
  <c r="AP1441" i="2"/>
  <c r="AP229" i="2"/>
  <c r="AP261" i="2"/>
  <c r="AP293" i="2"/>
  <c r="AP325" i="2"/>
  <c r="AP357" i="2"/>
  <c r="AP387" i="2"/>
  <c r="AP419" i="2"/>
  <c r="AP495" i="2"/>
  <c r="AP565" i="2"/>
  <c r="AP934" i="2"/>
  <c r="AP1293" i="2"/>
  <c r="AP457" i="2"/>
  <c r="AP550" i="2"/>
  <c r="AP704" i="2"/>
  <c r="AP1233" i="2"/>
  <c r="AP602" i="2"/>
  <c r="AP700" i="2"/>
  <c r="AP953" i="2"/>
  <c r="AP1116" i="2"/>
  <c r="AP1475" i="2"/>
  <c r="AP601" i="2"/>
  <c r="AP708" i="2"/>
  <c r="AP967" i="2"/>
  <c r="AP1176" i="2"/>
  <c r="AP1307" i="2"/>
  <c r="AP476" i="2"/>
  <c r="AP508" i="2"/>
  <c r="AP540" i="2"/>
  <c r="AP572" i="2"/>
  <c r="AP656" i="2"/>
  <c r="AP822" i="2"/>
  <c r="AP950" i="2"/>
  <c r="AP1123" i="2"/>
  <c r="AP1555" i="2"/>
  <c r="AP716" i="2"/>
  <c r="AP1021" i="2"/>
  <c r="AP1405" i="2"/>
  <c r="AP627" i="2"/>
  <c r="AP659" i="2"/>
  <c r="AP691" i="2"/>
  <c r="AP723" i="2"/>
  <c r="AP755" i="2"/>
  <c r="AP787" i="2"/>
  <c r="AP821" i="2"/>
  <c r="AP866" i="2"/>
  <c r="AP911" i="2"/>
  <c r="AP949" i="2"/>
  <c r="AP1048" i="2"/>
  <c r="AP1215" i="2"/>
  <c r="AP1521" i="2"/>
  <c r="AP654" i="2"/>
  <c r="AP686" i="2"/>
  <c r="AP718" i="2"/>
  <c r="AP750" i="2"/>
  <c r="AP782" i="2"/>
  <c r="AP817" i="2"/>
  <c r="AP862" i="2"/>
  <c r="AP907" i="2"/>
  <c r="AP945" i="2"/>
  <c r="AP1053" i="2"/>
  <c r="AP1220" i="2"/>
  <c r="AP1569" i="2"/>
  <c r="AP916" i="2"/>
  <c r="AP993" i="2"/>
  <c r="AP1098" i="2"/>
  <c r="AP1164" i="2"/>
  <c r="AP1287" i="2"/>
  <c r="AP701" i="2"/>
  <c r="AP733" i="2"/>
  <c r="AP765" i="2"/>
  <c r="AP797" i="2"/>
  <c r="AP842" i="2"/>
  <c r="AP887" i="2"/>
  <c r="AP925" i="2"/>
  <c r="AP963" i="2"/>
  <c r="AP1076" i="2"/>
  <c r="AP1279" i="2"/>
  <c r="AP1022" i="2"/>
  <c r="AP1129" i="2"/>
  <c r="AP1244" i="2"/>
  <c r="AP1322" i="2"/>
  <c r="AP1478" i="2"/>
  <c r="AP998" i="2"/>
  <c r="AP1077" i="2"/>
  <c r="AP1205" i="2"/>
  <c r="AP1291" i="2"/>
  <c r="AP1563" i="2"/>
  <c r="AP1776" i="2"/>
  <c r="AP1010" i="2"/>
  <c r="AP1067" i="2"/>
  <c r="AP1110" i="2"/>
  <c r="AP1152" i="2"/>
  <c r="AP1195" i="2"/>
  <c r="AP1248" i="2"/>
  <c r="AP1362" i="2"/>
  <c r="AP1854" i="2"/>
  <c r="AP1057" i="2"/>
  <c r="AP1185" i="2"/>
  <c r="AP1281" i="2"/>
  <c r="AP1418" i="2"/>
  <c r="AP1445" i="2"/>
  <c r="AP1505" i="2"/>
  <c r="AP1772" i="2"/>
  <c r="AP1454" i="2"/>
  <c r="AP1527" i="2"/>
  <c r="AP1230" i="2"/>
  <c r="AP1262" i="2"/>
  <c r="AP1294" i="2"/>
  <c r="AP1342" i="2"/>
  <c r="AP1406" i="2"/>
  <c r="AP1559" i="2"/>
  <c r="AP1447" i="2"/>
  <c r="AP1513" i="2"/>
  <c r="AP1708" i="2"/>
  <c r="AP1339" i="2"/>
  <c r="AP1371" i="2"/>
  <c r="AP1403" i="2"/>
  <c r="AP1683" i="2"/>
  <c r="AP1991" i="2"/>
  <c r="AP1340" i="2"/>
  <c r="AP1372" i="2"/>
  <c r="AP1404" i="2"/>
  <c r="AP1763" i="2"/>
  <c r="AP1493" i="2"/>
  <c r="AP1535" i="2"/>
  <c r="AP1603" i="2"/>
  <c r="AP1744" i="2"/>
  <c r="AP1970" i="2"/>
  <c r="AP1939" i="2"/>
  <c r="AP1456" i="2"/>
  <c r="AP1488" i="2"/>
  <c r="AP1520" i="2"/>
  <c r="AP1552" i="2"/>
  <c r="AP1594" i="2"/>
  <c r="AP1637" i="2"/>
  <c r="AP1680" i="2"/>
  <c r="AP1753" i="2"/>
  <c r="AP1872" i="2"/>
  <c r="AP1585" i="2"/>
  <c r="AP1627" i="2"/>
  <c r="AP1670" i="2"/>
  <c r="AP1737" i="2"/>
  <c r="AP1895" i="2"/>
  <c r="AP1715" i="2"/>
  <c r="AP1818" i="2"/>
  <c r="AP1896" i="2"/>
  <c r="AP1581" i="2"/>
  <c r="AP1623" i="2"/>
  <c r="AP1666" i="2"/>
  <c r="AP1762" i="2"/>
  <c r="AP1890" i="2"/>
  <c r="AP1568" i="2"/>
  <c r="AP1600" i="2"/>
  <c r="AP1632" i="2"/>
  <c r="AP1664" i="2"/>
  <c r="AP1727" i="2"/>
  <c r="AP1791" i="2"/>
  <c r="AP1855" i="2"/>
  <c r="AP1940" i="2"/>
  <c r="AP1710" i="2"/>
  <c r="AP1774" i="2"/>
  <c r="AP1831" i="2"/>
  <c r="AP1902" i="2"/>
  <c r="AP1996" i="2"/>
  <c r="AP1784" i="2"/>
  <c r="AP1851" i="2"/>
  <c r="AP1923" i="2"/>
  <c r="AP1711" i="2"/>
  <c r="AP1775" i="2"/>
  <c r="AP1839" i="2"/>
  <c r="AP1894" i="2"/>
  <c r="AP1988" i="2"/>
  <c r="AP1909" i="2"/>
  <c r="AP1941" i="2"/>
  <c r="AP1973" i="2"/>
  <c r="AP2005" i="2"/>
  <c r="AP2002" i="2"/>
  <c r="AP54" i="2"/>
  <c r="AP445" i="2"/>
  <c r="AP127" i="2"/>
  <c r="AP1992" i="2"/>
  <c r="AP113" i="2"/>
  <c r="AP75" i="2"/>
  <c r="AP543" i="2"/>
  <c r="AP364" i="2"/>
  <c r="AP401" i="2"/>
  <c r="AP158" i="2"/>
  <c r="AP503" i="2"/>
  <c r="AP173" i="2"/>
  <c r="AP482" i="2"/>
  <c r="AP368" i="2"/>
  <c r="AP176" i="2"/>
  <c r="AP677" i="2"/>
  <c r="AP873" i="2"/>
  <c r="AP621" i="2"/>
  <c r="AP241" i="2"/>
  <c r="AP367" i="2"/>
  <c r="AP672" i="2"/>
  <c r="AP592" i="2"/>
  <c r="AP796" i="2"/>
  <c r="AP1593" i="2"/>
  <c r="AP1213" i="2"/>
  <c r="AP552" i="2"/>
  <c r="AP987" i="2"/>
  <c r="AP1029" i="2"/>
  <c r="AP735" i="2"/>
  <c r="AP882" i="2"/>
  <c r="AP1247" i="2"/>
  <c r="AP730" i="2"/>
  <c r="AP878" i="2"/>
  <c r="AP1284" i="2"/>
  <c r="AP969" i="2"/>
  <c r="AP1393" i="2"/>
  <c r="AP813" i="2"/>
  <c r="AP1140" i="2"/>
  <c r="AP1276" i="2"/>
  <c r="AP1125" i="2"/>
  <c r="AP982" i="2"/>
  <c r="AP1280" i="2"/>
  <c r="AP1223" i="2"/>
  <c r="AP1543" i="2"/>
  <c r="AP1549" i="2"/>
  <c r="AP1366" i="2"/>
  <c r="AP1465" i="2"/>
  <c r="AP1383" i="2"/>
  <c r="AP1352" i="2"/>
  <c r="AP1551" i="2"/>
  <c r="AP1696" i="2"/>
  <c r="AP1567" i="2"/>
  <c r="AP112" i="2"/>
  <c r="AP251" i="2"/>
  <c r="AP389" i="2"/>
  <c r="AP848" i="2"/>
  <c r="AP34" i="2"/>
  <c r="AP334" i="2"/>
  <c r="AP598" i="2"/>
  <c r="AP366" i="2"/>
  <c r="AQ6" i="2"/>
  <c r="AQ850" i="2" s="1"/>
  <c r="AP35" i="2"/>
  <c r="AP296" i="2"/>
  <c r="AP1713" i="2"/>
  <c r="AP59" i="2"/>
  <c r="AP76" i="2"/>
  <c r="AP101" i="2"/>
  <c r="AP29" i="2"/>
  <c r="AP446" i="2"/>
  <c r="AP393" i="2"/>
  <c r="AP254" i="2"/>
  <c r="AP12" i="2"/>
  <c r="AP44" i="2"/>
  <c r="AP372" i="2"/>
  <c r="AP86" i="2"/>
  <c r="AP182" i="2"/>
  <c r="AP343" i="2"/>
  <c r="AP648" i="2"/>
  <c r="AP133" i="2"/>
  <c r="AP203" i="2"/>
  <c r="AP373" i="2"/>
  <c r="AP554" i="2"/>
  <c r="AP267" i="2"/>
  <c r="AP435" i="2"/>
  <c r="AP970" i="2"/>
  <c r="AP168" i="2"/>
  <c r="AP208" i="2"/>
  <c r="AP290" i="2"/>
  <c r="AP370" i="2"/>
  <c r="AP529" i="2"/>
  <c r="AP442" i="2"/>
  <c r="AP531" i="2"/>
  <c r="AP605" i="2"/>
  <c r="AP800" i="2"/>
  <c r="AP1059" i="2"/>
  <c r="AP1389" i="2"/>
  <c r="AP507" i="2"/>
  <c r="AP582" i="2"/>
  <c r="AP838" i="2"/>
  <c r="AP1210" i="2"/>
  <c r="AP201" i="2"/>
  <c r="AP233" i="2"/>
  <c r="AP265" i="2"/>
  <c r="AP297" i="2"/>
  <c r="AP361" i="2"/>
  <c r="AP391" i="2"/>
  <c r="AP430" i="2"/>
  <c r="AP498" i="2"/>
  <c r="AP587" i="2"/>
  <c r="AP959" i="2"/>
  <c r="AP1295" i="2"/>
  <c r="AP483" i="2"/>
  <c r="AP553" i="2"/>
  <c r="AP724" i="2"/>
  <c r="AP1261" i="2"/>
  <c r="AP617" i="2"/>
  <c r="AP732" i="2"/>
  <c r="AP980" i="2"/>
  <c r="AP1149" i="2"/>
  <c r="AP1477" i="2"/>
  <c r="AP625" i="2"/>
  <c r="AP740" i="2"/>
  <c r="AP985" i="2"/>
  <c r="AP1178" i="2"/>
  <c r="AP1523" i="2"/>
  <c r="AP480" i="2"/>
  <c r="AP512" i="2"/>
  <c r="AP544" i="2"/>
  <c r="AP579" i="2"/>
  <c r="AP661" i="2"/>
  <c r="AP851" i="2"/>
  <c r="AP971" i="2"/>
  <c r="AP1127" i="2"/>
  <c r="AP600" i="2"/>
  <c r="AP748" i="2"/>
  <c r="AP1025" i="2"/>
  <c r="AP1425" i="2"/>
  <c r="AP631" i="2"/>
  <c r="AP663" i="2"/>
  <c r="AP695" i="2"/>
  <c r="AP727" i="2"/>
  <c r="AP759" i="2"/>
  <c r="AP791" i="2"/>
  <c r="AP831" i="2"/>
  <c r="AP869" i="2"/>
  <c r="AP914" i="2"/>
  <c r="AP973" i="2"/>
  <c r="AP1069" i="2"/>
  <c r="AP1232" i="2"/>
  <c r="AP1538" i="2"/>
  <c r="AP658" i="2"/>
  <c r="AP690" i="2"/>
  <c r="AP722" i="2"/>
  <c r="AP754" i="2"/>
  <c r="AP786" i="2"/>
  <c r="AP827" i="2"/>
  <c r="AP865" i="2"/>
  <c r="AP910" i="2"/>
  <c r="AP955" i="2"/>
  <c r="AP1071" i="2"/>
  <c r="AP1225" i="2"/>
  <c r="AP804" i="2"/>
  <c r="AP932" i="2"/>
  <c r="AP1002" i="2"/>
  <c r="AP1100" i="2"/>
  <c r="AP1182" i="2"/>
  <c r="AP1296" i="2"/>
  <c r="AP705" i="2"/>
  <c r="AP737" i="2"/>
  <c r="AP769" i="2"/>
  <c r="AP807" i="2"/>
  <c r="AP845" i="2"/>
  <c r="AP890" i="2"/>
  <c r="AP935" i="2"/>
  <c r="AP966" i="2"/>
  <c r="AP1101" i="2"/>
  <c r="AP1288" i="2"/>
  <c r="AP1031" i="2"/>
  <c r="AP1145" i="2"/>
  <c r="AP1265" i="2"/>
  <c r="AP1369" i="2"/>
  <c r="AP1491" i="2"/>
  <c r="AP1009" i="2"/>
  <c r="AP1093" i="2"/>
  <c r="AP1221" i="2"/>
  <c r="AP1300" i="2"/>
  <c r="AP1570" i="2"/>
  <c r="AP1928" i="2"/>
  <c r="AP1019" i="2"/>
  <c r="AP1072" i="2"/>
  <c r="AP1115" i="2"/>
  <c r="AP1158" i="2"/>
  <c r="AP1200" i="2"/>
  <c r="AP1269" i="2"/>
  <c r="AP1409" i="2"/>
  <c r="AP1979" i="2"/>
  <c r="AP1073" i="2"/>
  <c r="AP1201" i="2"/>
  <c r="AP1283" i="2"/>
  <c r="AP1614" i="2"/>
  <c r="AP1459" i="2"/>
  <c r="AP1522" i="2"/>
  <c r="AP1803" i="2"/>
  <c r="AP1462" i="2"/>
  <c r="AP1529" i="2"/>
  <c r="AP1234" i="2"/>
  <c r="AP1266" i="2"/>
  <c r="AP1298" i="2"/>
  <c r="AP1350" i="2"/>
  <c r="AP1414" i="2"/>
  <c r="AP1678" i="2"/>
  <c r="AP1449" i="2"/>
  <c r="AP1515" i="2"/>
  <c r="AP1311" i="2"/>
  <c r="AP1343" i="2"/>
  <c r="AP1375" i="2"/>
  <c r="AP1407" i="2"/>
  <c r="AP1795" i="2"/>
  <c r="AP1312" i="2"/>
  <c r="AP1344" i="2"/>
  <c r="AP1376" i="2"/>
  <c r="AP1408" i="2"/>
  <c r="AP1767" i="2"/>
  <c r="AP1498" i="2"/>
  <c r="AP1541" i="2"/>
  <c r="AP1635" i="2"/>
  <c r="AP1768" i="2"/>
  <c r="AP1641" i="2"/>
  <c r="AP1428" i="2"/>
  <c r="AP1460" i="2"/>
  <c r="AP1492" i="2"/>
  <c r="AP1524" i="2"/>
  <c r="AP1557" i="2"/>
  <c r="AP1599" i="2"/>
  <c r="AP1642" i="2"/>
  <c r="AP1685" i="2"/>
  <c r="AP1769" i="2"/>
  <c r="AP1920" i="2"/>
  <c r="AP1590" i="2"/>
  <c r="AP1633" i="2"/>
  <c r="AP1675" i="2"/>
  <c r="AP1754" i="2"/>
  <c r="AP1947" i="2"/>
  <c r="AP1728" i="2"/>
  <c r="AP1822" i="2"/>
  <c r="AP1898" i="2"/>
  <c r="AP1586" i="2"/>
  <c r="AP1629" i="2"/>
  <c r="AP1671" i="2"/>
  <c r="AP1778" i="2"/>
  <c r="AP1899" i="2"/>
  <c r="AP1572" i="2"/>
  <c r="AP1604" i="2"/>
  <c r="AP1636" i="2"/>
  <c r="AP1668" i="2"/>
  <c r="AP1732" i="2"/>
  <c r="AP1798" i="2"/>
  <c r="AP1862" i="2"/>
  <c r="AP1942" i="2"/>
  <c r="AP1719" i="2"/>
  <c r="AP1783" i="2"/>
  <c r="AP1838" i="2"/>
  <c r="AP1911" i="2"/>
  <c r="AP1998" i="2"/>
  <c r="AP1794" i="2"/>
  <c r="AP1858" i="2"/>
  <c r="AP1944" i="2"/>
  <c r="AP1716" i="2"/>
  <c r="AP1780" i="2"/>
  <c r="AP1846" i="2"/>
  <c r="AP1903" i="2"/>
  <c r="AP1990" i="2"/>
  <c r="AP1913" i="2"/>
  <c r="AP1945" i="2"/>
  <c r="AP1977" i="2"/>
  <c r="AP570" i="2"/>
  <c r="AP23" i="2"/>
  <c r="AP1130" i="2"/>
  <c r="AP215" i="2"/>
  <c r="AP10" i="2"/>
  <c r="AP377" i="2"/>
  <c r="AP83" i="2"/>
  <c r="AP392" i="2"/>
  <c r="AP278" i="2"/>
  <c r="AP32" i="2"/>
  <c r="AP62" i="2"/>
  <c r="AP190" i="2"/>
  <c r="AP696" i="2"/>
  <c r="AP218" i="2"/>
  <c r="AP583" i="2"/>
  <c r="AP494" i="2"/>
  <c r="AP226" i="2"/>
  <c r="AP467" i="2"/>
  <c r="AP1175" i="2"/>
  <c r="AP883" i="2"/>
  <c r="AP273" i="2"/>
  <c r="AP399" i="2"/>
  <c r="AP965" i="2"/>
  <c r="AP788" i="2"/>
  <c r="AP1007" i="2"/>
  <c r="AP634" i="2"/>
  <c r="AP456" i="2"/>
  <c r="AP597" i="2"/>
  <c r="AP1171" i="2"/>
  <c r="AP607" i="2"/>
  <c r="AP703" i="2"/>
  <c r="AP837" i="2"/>
  <c r="AP1108" i="2"/>
  <c r="AP698" i="2"/>
  <c r="AP833" i="2"/>
  <c r="AP981" i="2"/>
  <c r="AP1054" i="2"/>
  <c r="AP745" i="2"/>
  <c r="AP903" i="2"/>
  <c r="AP1397" i="2"/>
  <c r="AP1386" i="2"/>
  <c r="AP1236" i="2"/>
  <c r="AP1083" i="2"/>
  <c r="AP1211" i="2"/>
  <c r="AP1105" i="2"/>
  <c r="AP1736" i="2"/>
  <c r="AP1473" i="2"/>
  <c r="AP1306" i="2"/>
  <c r="AP1537" i="2"/>
  <c r="AP1320" i="2"/>
  <c r="AP1915" i="2"/>
  <c r="AP1436" i="2"/>
  <c r="AP19" i="2"/>
  <c r="AK5" i="2"/>
  <c r="AJ5" i="2"/>
  <c r="AP65" i="2"/>
  <c r="AP414" i="2"/>
  <c r="AP72" i="2"/>
  <c r="AP425" i="2"/>
  <c r="AP1927" i="2"/>
  <c r="AP100" i="2"/>
  <c r="AP575" i="2"/>
  <c r="AP264" i="2"/>
  <c r="AP25" i="2"/>
  <c r="AP92" i="2"/>
  <c r="AP899" i="2"/>
  <c r="AP526" i="2"/>
  <c r="AP155" i="2"/>
  <c r="AP1314" i="2"/>
  <c r="AJ6" i="2"/>
  <c r="AK6" i="2"/>
  <c r="AP96" i="2"/>
  <c r="AP347" i="2"/>
  <c r="AP28" i="2"/>
  <c r="AP143" i="2"/>
  <c r="AP1154" i="2"/>
  <c r="AP118" i="2"/>
  <c r="AP150" i="2"/>
  <c r="AP252" i="2"/>
  <c r="AP436" i="2"/>
  <c r="AP1191" i="2"/>
  <c r="AP165" i="2"/>
  <c r="AP276" i="2"/>
  <c r="AP455" i="2"/>
  <c r="AP1218" i="2"/>
  <c r="AP358" i="2"/>
  <c r="AP136" i="2"/>
  <c r="AP329" i="2"/>
  <c r="AK10" i="2"/>
  <c r="AK3" i="2"/>
  <c r="AJ3" i="2"/>
  <c r="AP1111" i="2"/>
  <c r="AP288" i="2"/>
  <c r="AP131" i="2"/>
  <c r="AP918" i="2"/>
  <c r="AP1601" i="2"/>
  <c r="AP1676" i="2"/>
  <c r="AP1597" i="2"/>
  <c r="AP1954" i="2"/>
  <c r="AP1686" i="2"/>
  <c r="AP1972" i="2"/>
  <c r="AP1857" i="2"/>
  <c r="AP1747" i="2"/>
  <c r="AP1813" i="2"/>
  <c r="AP1877" i="2"/>
  <c r="AP1955" i="2"/>
  <c r="AP1734" i="2"/>
  <c r="AP1801" i="2"/>
  <c r="AP1865" i="2"/>
  <c r="AP1926" i="2"/>
  <c r="AP1889" i="2"/>
  <c r="AP1921" i="2"/>
  <c r="AP39" i="2"/>
  <c r="AP47" i="2"/>
  <c r="AP458" i="2"/>
  <c r="AP46" i="2"/>
  <c r="AP962" i="2"/>
  <c r="AP1994" i="2"/>
  <c r="AP33" i="2"/>
  <c r="AP135" i="2"/>
  <c r="AP394" i="2"/>
  <c r="AP1082" i="2"/>
  <c r="AP283" i="2"/>
  <c r="AP864" i="2"/>
  <c r="AP77" i="2"/>
  <c r="AP280" i="2"/>
  <c r="AP551" i="2"/>
  <c r="AP318" i="2"/>
  <c r="AP398" i="2"/>
  <c r="AP71" i="2"/>
  <c r="AP223" i="2"/>
  <c r="AP409" i="2"/>
  <c r="AP66" i="2"/>
  <c r="AP98" i="2"/>
  <c r="AP130" i="2"/>
  <c r="AP162" i="2"/>
  <c r="AP194" i="2"/>
  <c r="AP284" i="2"/>
  <c r="AP386" i="2"/>
  <c r="AP561" i="2"/>
  <c r="AP784" i="2"/>
  <c r="AP1325" i="2"/>
  <c r="AP145" i="2"/>
  <c r="AP177" i="2"/>
  <c r="AP234" i="2"/>
  <c r="AP308" i="2"/>
  <c r="AP405" i="2"/>
  <c r="AP490" i="2"/>
  <c r="AP585" i="2"/>
  <c r="AP214" i="2"/>
  <c r="AP299" i="2"/>
  <c r="AP385" i="2"/>
  <c r="AP525" i="2"/>
  <c r="AP116" i="2"/>
  <c r="AP148" i="2"/>
  <c r="AP180" i="2"/>
  <c r="AP231" i="2"/>
  <c r="AP322" i="2"/>
  <c r="AP402" i="2"/>
  <c r="AP860" i="2"/>
  <c r="AP470" i="2"/>
  <c r="AP563" i="2"/>
  <c r="AP632" i="2"/>
  <c r="AP902" i="2"/>
  <c r="AP1192" i="2"/>
  <c r="AP441" i="2"/>
  <c r="AP539" i="2"/>
  <c r="AP645" i="2"/>
  <c r="AP892" i="2"/>
  <c r="AP1241" i="2"/>
  <c r="AP213" i="2"/>
  <c r="AP245" i="2"/>
  <c r="AP277" i="2"/>
  <c r="AP309" i="2"/>
  <c r="AP341" i="2"/>
  <c r="AP371" i="2"/>
  <c r="AP403" i="2"/>
  <c r="AP451" i="2"/>
  <c r="AP530" i="2"/>
  <c r="AP680" i="2"/>
  <c r="AP974" i="2"/>
  <c r="AP433" i="2"/>
  <c r="AP515" i="2"/>
  <c r="AP606" i="2"/>
  <c r="AP819" i="2"/>
  <c r="AP1467" i="2"/>
  <c r="AP652" i="2"/>
  <c r="AP825" i="2"/>
  <c r="AP1044" i="2"/>
  <c r="AP1338" i="2"/>
  <c r="AP1651" i="2"/>
  <c r="AP644" i="2"/>
  <c r="AP841" i="2"/>
  <c r="AP1018" i="2"/>
  <c r="AP1219" i="2"/>
  <c r="AP460" i="2"/>
  <c r="AP492" i="2"/>
  <c r="AP524" i="2"/>
  <c r="AP556" i="2"/>
  <c r="AP604" i="2"/>
  <c r="AP744" i="2"/>
  <c r="AP886" i="2"/>
  <c r="AP1064" i="2"/>
  <c r="AP1214" i="2"/>
  <c r="AP636" i="2"/>
  <c r="AP857" i="2"/>
  <c r="AP1095" i="2"/>
  <c r="AP611" i="2"/>
  <c r="AP643" i="2"/>
  <c r="AP675" i="2"/>
  <c r="AP707" i="2"/>
  <c r="AP739" i="2"/>
  <c r="AP771" i="2"/>
  <c r="AP802" i="2"/>
  <c r="AP847" i="2"/>
  <c r="AP885" i="2"/>
  <c r="AP930" i="2"/>
  <c r="AP984" i="2"/>
  <c r="AP1133" i="2"/>
  <c r="AP1256" i="2"/>
  <c r="AP638" i="2"/>
  <c r="AP670" i="2"/>
  <c r="AP702" i="2"/>
  <c r="AP734" i="2"/>
  <c r="AP766" i="2"/>
  <c r="AP798" i="2"/>
  <c r="AP843" i="2"/>
  <c r="AP881" i="2"/>
  <c r="AP926" i="2"/>
  <c r="AP991" i="2"/>
  <c r="AP1135" i="2"/>
  <c r="AP1321" i="2"/>
  <c r="AP852" i="2"/>
  <c r="AP972" i="2"/>
  <c r="AP1058" i="2"/>
  <c r="AP1139" i="2"/>
  <c r="AP1207" i="2"/>
  <c r="AP1434" i="2"/>
  <c r="AP717" i="2"/>
  <c r="AP749" i="2"/>
  <c r="AP781" i="2"/>
  <c r="AP823" i="2"/>
  <c r="AP861" i="2"/>
  <c r="AP906" i="2"/>
  <c r="AP951" i="2"/>
  <c r="AP1013" i="2"/>
  <c r="AP1165" i="2"/>
  <c r="AP999" i="2"/>
  <c r="AP1065" i="2"/>
  <c r="AP1193" i="2"/>
  <c r="AP1297" i="2"/>
  <c r="AP1435" i="2"/>
  <c r="AP1657" i="2"/>
  <c r="AP1032" i="2"/>
  <c r="AP1141" i="2"/>
  <c r="AP1257" i="2"/>
  <c r="AP1370" i="2"/>
  <c r="AP1587" i="2"/>
  <c r="AP986" i="2"/>
  <c r="AP1042" i="2"/>
  <c r="AP1088" i="2"/>
  <c r="AP1131" i="2"/>
  <c r="AP1174" i="2"/>
  <c r="AP1216" i="2"/>
  <c r="AP1301" i="2"/>
  <c r="AP1450" i="2"/>
  <c r="AP1024" i="2"/>
  <c r="AP1121" i="2"/>
  <c r="AP1231" i="2"/>
  <c r="AP1349" i="2"/>
  <c r="AP1841" i="2"/>
  <c r="AP1479" i="2"/>
  <c r="AP1545" i="2"/>
  <c r="AP1982" i="2"/>
  <c r="AP1485" i="2"/>
  <c r="AP1553" i="2"/>
  <c r="AP1246" i="2"/>
  <c r="AP1278" i="2"/>
  <c r="AP1310" i="2"/>
  <c r="AP1374" i="2"/>
  <c r="AP1455" i="2"/>
  <c r="AP1867" i="2"/>
  <c r="AP1474" i="2"/>
  <c r="AP1554" i="2"/>
  <c r="AP1323" i="2"/>
  <c r="AP1355" i="2"/>
  <c r="AP1387" i="2"/>
  <c r="AP1419" i="2"/>
  <c r="AP1847" i="2"/>
  <c r="AP1324" i="2"/>
  <c r="AP1356" i="2"/>
  <c r="AP1388" i="2"/>
  <c r="AP1420" i="2"/>
  <c r="AP1936" i="2"/>
  <c r="AP1514" i="2"/>
  <c r="AP1558" i="2"/>
  <c r="AP1694" i="2"/>
  <c r="AP1873" i="2"/>
  <c r="AP1707" i="2"/>
  <c r="AP1440" i="2"/>
  <c r="AP1472" i="2"/>
  <c r="AP1504" i="2"/>
  <c r="AP1536" i="2"/>
  <c r="AP1573" i="2"/>
  <c r="AP1615" i="2"/>
  <c r="AP1658" i="2"/>
  <c r="AP1722" i="2"/>
  <c r="AP1796" i="2"/>
  <c r="AP1984" i="2"/>
  <c r="AP1606" i="2"/>
  <c r="AP1649" i="2"/>
  <c r="AP1698" i="2"/>
  <c r="AP1821" i="2"/>
  <c r="AP1682" i="2"/>
  <c r="AP1758" i="2"/>
  <c r="AP1875" i="2"/>
  <c r="AP1950" i="2"/>
  <c r="AP1602" i="2"/>
  <c r="AP1645" i="2"/>
  <c r="AP1717" i="2"/>
  <c r="AP1824" i="2"/>
  <c r="AP1963" i="2"/>
  <c r="AP1584" i="2"/>
  <c r="AP1616" i="2"/>
  <c r="AP1648" i="2"/>
  <c r="AP1695" i="2"/>
  <c r="AP1759" i="2"/>
  <c r="AP1823" i="2"/>
  <c r="AP1887" i="2"/>
  <c r="AP1974" i="2"/>
  <c r="AP1742" i="2"/>
  <c r="AP1799" i="2"/>
  <c r="AP1863" i="2"/>
  <c r="AP1943" i="2"/>
  <c r="AP1752" i="2"/>
  <c r="AP1819" i="2"/>
  <c r="AP1883" i="2"/>
  <c r="AP1976" i="2"/>
  <c r="AP1743" i="2"/>
  <c r="AP1807" i="2"/>
  <c r="AP1871" i="2"/>
  <c r="AP1935" i="2"/>
  <c r="AP1893" i="2"/>
  <c r="AP1925" i="2"/>
  <c r="AP1957" i="2"/>
  <c r="AP1989" i="2"/>
  <c r="AP1792" i="2"/>
  <c r="AP1687" i="2"/>
  <c r="AP1834" i="2"/>
  <c r="AP1706" i="2"/>
  <c r="AP1612" i="2"/>
  <c r="AP1817" i="2"/>
  <c r="AP1793" i="2"/>
  <c r="AP1953" i="2"/>
  <c r="AP97" i="2"/>
  <c r="AP195" i="2"/>
  <c r="AP1144" i="2"/>
  <c r="AP1063" i="2"/>
  <c r="AP159" i="2"/>
  <c r="AP85" i="2"/>
  <c r="AP328" i="2"/>
  <c r="AP49" i="2"/>
  <c r="AP259" i="2"/>
  <c r="AP509" i="2"/>
  <c r="AP99" i="2"/>
  <c r="AP27" i="2"/>
  <c r="AP31" i="2"/>
  <c r="AP1146" i="2"/>
  <c r="AP171" i="2"/>
  <c r="AP246" i="2"/>
  <c r="AP474" i="2"/>
  <c r="AP1410" i="2"/>
  <c r="AP18" i="2"/>
  <c r="AP50" i="2"/>
  <c r="AP191" i="2"/>
  <c r="AP408" i="2"/>
  <c r="AP1050" i="2"/>
  <c r="AP443" i="2"/>
  <c r="AP197" i="2"/>
  <c r="AP55" i="2"/>
  <c r="AP167" i="2"/>
  <c r="AP450" i="2"/>
  <c r="AP1084" i="2"/>
  <c r="AP1074" i="2"/>
  <c r="AP200" i="2"/>
  <c r="AP291" i="2"/>
  <c r="AP9" i="2"/>
  <c r="AP88" i="2"/>
  <c r="AP342" i="2"/>
  <c r="AP578" i="2"/>
  <c r="AP183" i="2"/>
  <c r="AP1931" i="2"/>
  <c r="AP1815" i="2"/>
  <c r="AP1948" i="2"/>
  <c r="AP1785" i="2"/>
  <c r="AP1644" i="2"/>
  <c r="AP1881" i="2"/>
  <c r="AP1934" i="2"/>
  <c r="AP350" i="2"/>
  <c r="AP2000" i="2"/>
  <c r="AP14" i="2"/>
  <c r="AP908" i="2"/>
  <c r="AP11" i="2"/>
  <c r="AP352" i="2"/>
  <c r="AP61" i="2"/>
  <c r="AP91" i="2"/>
  <c r="AP248" i="2"/>
  <c r="AP487" i="2"/>
  <c r="AP1809" i="2"/>
  <c r="AP22" i="2"/>
  <c r="AP68" i="2"/>
  <c r="AP255" i="2"/>
  <c r="AP439" i="2"/>
  <c r="AP1052" i="2"/>
  <c r="AP760" i="2"/>
  <c r="AP58" i="2"/>
  <c r="AP228" i="2"/>
  <c r="AP1697" i="2"/>
  <c r="AP1643" i="2"/>
  <c r="AP1755" i="2"/>
  <c r="AP1639" i="2"/>
  <c r="AP1580" i="2"/>
  <c r="AP1750" i="2"/>
  <c r="AP1733" i="2"/>
  <c r="AP1985" i="2"/>
  <c r="AP250" i="2"/>
  <c r="AP56" i="2"/>
  <c r="AP219" i="2"/>
  <c r="AP404" i="2"/>
  <c r="AP224" i="2"/>
  <c r="AP95" i="2"/>
  <c r="AP429" i="2"/>
  <c r="AP15" i="2"/>
  <c r="AP324" i="2"/>
  <c r="AP80" i="2"/>
  <c r="AP491" i="2"/>
  <c r="AP275" i="2"/>
  <c r="AP93" i="2"/>
  <c r="AP406" i="2"/>
  <c r="AP586" i="2"/>
  <c r="AP1835" i="2"/>
  <c r="AP26" i="2"/>
  <c r="AP87" i="2"/>
  <c r="AP270" i="2"/>
  <c r="AP485" i="2"/>
  <c r="AP1106" i="2"/>
  <c r="AP1132" i="2"/>
  <c r="AP355" i="2"/>
  <c r="AP17" i="2"/>
  <c r="AP79" i="2"/>
  <c r="AP69" i="2"/>
  <c r="AP360" i="2"/>
  <c r="AP43" i="2"/>
  <c r="AP63" i="2"/>
  <c r="AP260" i="2"/>
  <c r="AP222" i="2"/>
  <c r="AP315" i="2"/>
  <c r="AP57" i="2"/>
  <c r="AP1090" i="2"/>
  <c r="AP104" i="2"/>
  <c r="AP310" i="2"/>
  <c r="AP432" i="2"/>
  <c r="AP896" i="2"/>
  <c r="AP2003" i="2"/>
  <c r="AP38" i="2"/>
  <c r="AP115" i="2"/>
  <c r="AP369" i="2"/>
  <c r="AP618" i="2"/>
  <c r="AP720" i="2"/>
  <c r="AP45" i="2"/>
  <c r="AP111" i="2"/>
  <c r="AP382" i="2"/>
  <c r="AP937" i="2"/>
  <c r="AP555" i="2"/>
  <c r="AP52" i="2"/>
  <c r="AP187" i="2"/>
  <c r="AP522" i="2"/>
  <c r="AP541" i="2"/>
  <c r="AP356" i="2"/>
  <c r="AP175" i="2"/>
  <c r="AP376" i="2"/>
  <c r="AP1188" i="2"/>
  <c r="AP90" i="2"/>
  <c r="AP122" i="2"/>
  <c r="AP154" i="2"/>
  <c r="AP186" i="2"/>
  <c r="AP274" i="2"/>
  <c r="AP348" i="2"/>
  <c r="AP497" i="2"/>
  <c r="AP685" i="2"/>
  <c r="AP1202" i="2"/>
  <c r="AP137" i="2"/>
  <c r="AP169" i="2"/>
  <c r="AP216" i="2"/>
  <c r="AP298" i="2"/>
  <c r="AP378" i="2"/>
  <c r="AP459" i="2"/>
  <c r="AP581" i="2"/>
  <c r="AP199" i="2"/>
  <c r="AP272" i="2"/>
  <c r="AP363" i="2"/>
  <c r="AP461" i="2"/>
  <c r="AP1102" i="2"/>
  <c r="AP140" i="2"/>
  <c r="AP172" i="2"/>
  <c r="AP210" i="2"/>
  <c r="AP295" i="2"/>
  <c r="AP380" i="2"/>
  <c r="AP535" i="2"/>
  <c r="AP449" i="2"/>
  <c r="AP534" i="2"/>
  <c r="AP609" i="2"/>
  <c r="AP844" i="2"/>
  <c r="AP1107" i="2"/>
  <c r="AP423" i="2"/>
  <c r="AP510" i="2"/>
  <c r="AP595" i="2"/>
  <c r="AP840" i="2"/>
  <c r="AP1212" i="2"/>
  <c r="AP205" i="2"/>
  <c r="AP237" i="2"/>
  <c r="AP269" i="2"/>
  <c r="AP301" i="2"/>
  <c r="AP333" i="2"/>
  <c r="AP365" i="2"/>
  <c r="AP395" i="2"/>
  <c r="AP437" i="2"/>
  <c r="AP501" i="2"/>
  <c r="AP629" i="2"/>
  <c r="AP961" i="2"/>
  <c r="AP1458" i="2"/>
  <c r="AP486" i="2"/>
  <c r="AP576" i="2"/>
  <c r="AP768" i="2"/>
  <c r="AP1263" i="2"/>
  <c r="AP620" i="2"/>
  <c r="AP764" i="2"/>
  <c r="AP1003" i="2"/>
  <c r="AP1155" i="2"/>
  <c r="AP1539" i="2"/>
  <c r="AP628" i="2"/>
  <c r="AP772" i="2"/>
  <c r="AP995" i="2"/>
  <c r="AP1180" i="2"/>
  <c r="AP1534" i="2"/>
  <c r="AP484" i="2"/>
  <c r="AP516" i="2"/>
  <c r="AP548" i="2"/>
  <c r="AP590" i="2"/>
  <c r="AP688" i="2"/>
  <c r="AP876" i="2"/>
  <c r="AP977" i="2"/>
  <c r="AP1138" i="2"/>
  <c r="AP610" i="2"/>
  <c r="AP780" i="2"/>
  <c r="AP1027" i="2"/>
  <c r="AP1518" i="2"/>
  <c r="AP635" i="2"/>
  <c r="AP667" i="2"/>
  <c r="AP699" i="2"/>
  <c r="AP731" i="2"/>
  <c r="AP763" i="2"/>
  <c r="AP795" i="2"/>
  <c r="AP834" i="2"/>
  <c r="AP879" i="2"/>
  <c r="AP917" i="2"/>
  <c r="AP976" i="2"/>
  <c r="AP1087" i="2"/>
  <c r="AP1245" i="2"/>
  <c r="AP1542" i="2"/>
  <c r="AP662" i="2"/>
  <c r="AP694" i="2"/>
  <c r="AP726" i="2"/>
  <c r="AP758" i="2"/>
  <c r="AP790" i="2"/>
  <c r="AP830" i="2"/>
  <c r="AP875" i="2"/>
  <c r="AP913" i="2"/>
  <c r="AP958" i="2"/>
  <c r="AP1092" i="2"/>
  <c r="AP1272" i="2"/>
  <c r="AP820" i="2"/>
  <c r="AP948" i="2"/>
  <c r="AP1012" i="2"/>
  <c r="AP1118" i="2"/>
  <c r="AP1186" i="2"/>
  <c r="AP1378" i="2"/>
  <c r="AP709" i="2"/>
  <c r="AP741" i="2"/>
  <c r="AP773" i="2"/>
  <c r="AP810" i="2"/>
  <c r="AP855" i="2"/>
  <c r="AP893" i="2"/>
  <c r="AP938" i="2"/>
  <c r="AP983" i="2"/>
  <c r="AP1119" i="2"/>
  <c r="AP1373" i="2"/>
  <c r="AP1040" i="2"/>
  <c r="AP1161" i="2"/>
  <c r="AP1267" i="2"/>
  <c r="AP1381" i="2"/>
  <c r="AP1502" i="2"/>
  <c r="AP1014" i="2"/>
  <c r="AP1109" i="2"/>
  <c r="AP1228" i="2"/>
  <c r="AP1353" i="2"/>
  <c r="AP1575" i="2"/>
  <c r="AP1930" i="2"/>
  <c r="AP1028" i="2"/>
  <c r="AP1078" i="2"/>
  <c r="AP1120" i="2"/>
  <c r="AP1163" i="2"/>
  <c r="AP1206" i="2"/>
  <c r="AP1271" i="2"/>
  <c r="AP1421" i="2"/>
  <c r="AP1001" i="2"/>
  <c r="AP1089" i="2"/>
  <c r="AP1217" i="2"/>
  <c r="AP1292" i="2"/>
  <c r="AP1731" i="2"/>
  <c r="AP1461" i="2"/>
  <c r="AP1526" i="2"/>
  <c r="AP1805" i="2"/>
  <c r="AP1471" i="2"/>
  <c r="AP1531" i="2"/>
  <c r="AP1238" i="2"/>
  <c r="AP1270" i="2"/>
  <c r="AP1302" i="2"/>
  <c r="AP1358" i="2"/>
  <c r="AP1422" i="2"/>
  <c r="AP1848" i="2"/>
  <c r="AP1463" i="2"/>
  <c r="AP1533" i="2"/>
  <c r="AP1315" i="2"/>
  <c r="AP1347" i="2"/>
  <c r="AP1379" i="2"/>
  <c r="AP1411" i="2"/>
  <c r="AP1797" i="2"/>
  <c r="AP1316" i="2"/>
  <c r="AP1348" i="2"/>
  <c r="AP1380" i="2"/>
  <c r="AP1412" i="2"/>
  <c r="AP1786" i="2"/>
  <c r="AP1503" i="2"/>
  <c r="AP1546" i="2"/>
  <c r="AP1690" i="2"/>
  <c r="AP1787" i="2"/>
  <c r="AP1646" i="2"/>
  <c r="AP1432" i="2"/>
  <c r="AP1464" i="2"/>
  <c r="AP1496" i="2"/>
  <c r="AP1528" i="2"/>
  <c r="AP1562" i="2"/>
  <c r="AP1605" i="2"/>
  <c r="AP1647" i="2"/>
  <c r="AP1691" i="2"/>
  <c r="AP1771" i="2"/>
  <c r="AP1922" i="2"/>
  <c r="AP1595" i="2"/>
  <c r="AP1638" i="2"/>
  <c r="AP1681" i="2"/>
  <c r="AP1810" i="2"/>
  <c r="AP1959" i="2"/>
  <c r="AP1738" i="2"/>
  <c r="AP1827" i="2"/>
  <c r="AP1907" i="2"/>
  <c r="AP1591" i="2"/>
  <c r="AP1634" i="2"/>
  <c r="AP1699" i="2"/>
  <c r="AP1781" i="2"/>
  <c r="AP1952" i="2"/>
  <c r="AP1576" i="2"/>
  <c r="AP1608" i="2"/>
  <c r="AP1640" i="2"/>
  <c r="AP1677" i="2"/>
  <c r="AP1741" i="2"/>
  <c r="AP1804" i="2"/>
  <c r="AP1868" i="2"/>
  <c r="AP1951" i="2"/>
  <c r="AP1724" i="2"/>
  <c r="AP1788" i="2"/>
  <c r="AP1844" i="2"/>
  <c r="AP1932" i="2"/>
  <c r="AP2007" i="2"/>
  <c r="AP1800" i="2"/>
  <c r="AP1864" i="2"/>
  <c r="AP1946" i="2"/>
  <c r="AP1725" i="2"/>
  <c r="AP1789" i="2"/>
  <c r="AP1852" i="2"/>
  <c r="AP1924" i="2"/>
  <c r="AP1999" i="2"/>
  <c r="AP1917" i="2"/>
  <c r="AP1949" i="2"/>
  <c r="AP1981" i="2"/>
  <c r="AP931" i="2"/>
  <c r="AP320" i="2"/>
  <c r="AP573" i="2"/>
  <c r="AP20" i="2"/>
  <c r="AP36" i="2"/>
  <c r="AP73" i="2"/>
  <c r="AP238" i="2"/>
  <c r="AP511" i="2"/>
  <c r="AP70" i="2"/>
  <c r="AP102" i="2"/>
  <c r="AP134" i="2"/>
  <c r="AP166" i="2"/>
  <c r="AP211" i="2"/>
  <c r="AP306" i="2"/>
  <c r="AP396" i="2"/>
  <c r="AP567" i="2"/>
  <c r="AP806" i="2"/>
  <c r="AP117" i="2"/>
  <c r="AP149" i="2"/>
  <c r="AP181" i="2"/>
  <c r="AP239" i="2"/>
  <c r="AP330" i="2"/>
  <c r="AP410" i="2"/>
  <c r="AP517" i="2"/>
  <c r="AP589" i="2"/>
  <c r="AP230" i="2"/>
  <c r="AP304" i="2"/>
  <c r="AP390" i="2"/>
  <c r="AP558" i="2"/>
  <c r="AP120" i="2"/>
  <c r="AP152" i="2"/>
  <c r="AP184" i="2"/>
  <c r="AP236" i="2"/>
  <c r="AP327" i="2"/>
  <c r="AP412" i="2"/>
  <c r="AP867" i="2"/>
  <c r="AP473" i="2"/>
  <c r="AP566" i="2"/>
  <c r="AP669" i="2"/>
  <c r="AP904" i="2"/>
  <c r="AP1194" i="2"/>
  <c r="AP448" i="2"/>
  <c r="AP542" i="2"/>
  <c r="AP728" i="2"/>
  <c r="AP1085" i="2"/>
  <c r="AP1243" i="2"/>
  <c r="AP217" i="2"/>
  <c r="AP249" i="2"/>
  <c r="AP281" i="2"/>
  <c r="AP313" i="2"/>
  <c r="AP345" i="2"/>
  <c r="AP375" i="2"/>
  <c r="AP407" i="2"/>
  <c r="AP463" i="2"/>
  <c r="AP533" i="2"/>
  <c r="AP803" i="2"/>
  <c r="AP1086" i="2"/>
  <c r="AP440" i="2"/>
  <c r="AP518" i="2"/>
  <c r="AP608" i="2"/>
  <c r="AP828" i="2"/>
  <c r="AP577" i="2"/>
  <c r="AP657" i="2"/>
  <c r="AP856" i="2"/>
  <c r="AP1103" i="2"/>
  <c r="AP1385" i="2"/>
  <c r="AP1662" i="2"/>
  <c r="AP649" i="2"/>
  <c r="AP872" i="2"/>
  <c r="AP1020" i="2"/>
  <c r="AP1253" i="2"/>
  <c r="AP464" i="2"/>
  <c r="AP496" i="2"/>
  <c r="AP528" i="2"/>
  <c r="AP560" i="2"/>
  <c r="AP613" i="2"/>
  <c r="AP776" i="2"/>
  <c r="AP915" i="2"/>
  <c r="AP1066" i="2"/>
  <c r="AP1495" i="2"/>
  <c r="AP641" i="2"/>
  <c r="AP888" i="2"/>
  <c r="AP1124" i="2"/>
  <c r="AP615" i="2"/>
  <c r="AP647" i="2"/>
  <c r="AP679" i="2"/>
  <c r="AP711" i="2"/>
  <c r="AP743" i="2"/>
  <c r="AP775" i="2"/>
  <c r="AP805" i="2"/>
  <c r="AP850" i="2"/>
  <c r="AP895" i="2"/>
  <c r="AP933" i="2"/>
  <c r="AP989" i="2"/>
  <c r="AP1151" i="2"/>
  <c r="AP1309" i="2"/>
  <c r="AP642" i="2"/>
  <c r="AP674" i="2"/>
  <c r="AP706" i="2"/>
  <c r="AP738" i="2"/>
  <c r="AP770" i="2"/>
  <c r="AP801" i="2"/>
  <c r="AP846" i="2"/>
  <c r="AP891" i="2"/>
  <c r="AP929" i="2"/>
  <c r="AP1000" i="2"/>
  <c r="AP1156" i="2"/>
  <c r="AP1346" i="2"/>
  <c r="AP868" i="2"/>
  <c r="AP975" i="2"/>
  <c r="AP1075" i="2"/>
  <c r="AP1143" i="2"/>
  <c r="AP1273" i="2"/>
  <c r="AP1745" i="2"/>
  <c r="AP721" i="2"/>
  <c r="AP753" i="2"/>
  <c r="AP785" i="2"/>
  <c r="AP826" i="2"/>
  <c r="AP871" i="2"/>
  <c r="AP909" i="2"/>
  <c r="AP954" i="2"/>
  <c r="AP1016" i="2"/>
  <c r="AP1183" i="2"/>
  <c r="AP1006" i="2"/>
  <c r="AP1081" i="2"/>
  <c r="AP1209" i="2"/>
  <c r="AP1299" i="2"/>
  <c r="AP1437" i="2"/>
  <c r="AP1723" i="2"/>
  <c r="AP1041" i="2"/>
  <c r="AP1157" i="2"/>
  <c r="AP1259" i="2"/>
  <c r="AP1417" i="2"/>
  <c r="AP1609" i="2"/>
  <c r="AP990" i="2"/>
  <c r="AP1051" i="2"/>
  <c r="AP1094" i="2"/>
  <c r="AP1136" i="2"/>
  <c r="AP1179" i="2"/>
  <c r="AP1229" i="2"/>
  <c r="AP1303" i="2"/>
  <c r="AP1457" i="2"/>
  <c r="AP1033" i="2"/>
  <c r="AP1137" i="2"/>
  <c r="AP1249" i="2"/>
  <c r="AP1354" i="2"/>
  <c r="AP1843" i="2"/>
  <c r="AP1481" i="2"/>
  <c r="AP1547" i="2"/>
  <c r="AP1430" i="2"/>
  <c r="AP1489" i="2"/>
  <c r="AP1684" i="2"/>
  <c r="AP1250" i="2"/>
  <c r="AP1282" i="2"/>
  <c r="AP1318" i="2"/>
  <c r="AP1382" i="2"/>
  <c r="AP1486" i="2"/>
  <c r="AP1869" i="2"/>
  <c r="AP1490" i="2"/>
  <c r="AP1566" i="2"/>
  <c r="AP1327" i="2"/>
  <c r="AP1359" i="2"/>
  <c r="AP1391" i="2"/>
  <c r="AP1423" i="2"/>
  <c r="AP1853" i="2"/>
  <c r="AP1328" i="2"/>
  <c r="AP1360" i="2"/>
  <c r="AP1392" i="2"/>
  <c r="AP1424" i="2"/>
  <c r="AP1938" i="2"/>
  <c r="AP1519" i="2"/>
  <c r="AP1565" i="2"/>
  <c r="AP1701" i="2"/>
  <c r="AP1916" i="2"/>
  <c r="AP1720" i="2"/>
  <c r="AP1444" i="2"/>
  <c r="AP1476" i="2"/>
  <c r="AP1508" i="2"/>
  <c r="AP1540" i="2"/>
  <c r="AP1578" i="2"/>
  <c r="AP1621" i="2"/>
  <c r="AP1663" i="2"/>
  <c r="AP1735" i="2"/>
  <c r="AP1808" i="2"/>
  <c r="AP1986" i="2"/>
  <c r="AP1611" i="2"/>
  <c r="AP1654" i="2"/>
  <c r="AP1704" i="2"/>
  <c r="AP1874" i="2"/>
  <c r="AP1688" i="2"/>
  <c r="AP1777" i="2"/>
  <c r="AP1880" i="2"/>
  <c r="AP1960" i="2"/>
  <c r="AP1607" i="2"/>
  <c r="AP1650" i="2"/>
  <c r="AP1729" i="2"/>
  <c r="AP1828" i="2"/>
  <c r="AP1556" i="2"/>
  <c r="AP1588" i="2"/>
  <c r="AP1620" i="2"/>
  <c r="AP1652" i="2"/>
  <c r="AP1700" i="2"/>
  <c r="AP1764" i="2"/>
  <c r="AP1830" i="2"/>
  <c r="AP1908" i="2"/>
  <c r="AP1983" i="2"/>
  <c r="AP1751" i="2"/>
  <c r="AP1806" i="2"/>
  <c r="AP1870" i="2"/>
  <c r="AP1964" i="2"/>
  <c r="AP1761" i="2"/>
  <c r="AP1826" i="2"/>
  <c r="AP1891" i="2"/>
  <c r="AP1978" i="2"/>
  <c r="AP1748" i="2"/>
  <c r="AP1814" i="2"/>
  <c r="AP1878" i="2"/>
  <c r="AP1956" i="2"/>
  <c r="AP1897" i="2"/>
  <c r="AP1929" i="2"/>
  <c r="AP1961" i="2"/>
  <c r="AP1993" i="2"/>
  <c r="AP37" i="2"/>
  <c r="AP60" i="2"/>
  <c r="AP204" i="2"/>
  <c r="AP452" i="2"/>
  <c r="AP119" i="2"/>
  <c r="AP1128" i="2"/>
  <c r="AP202" i="2"/>
  <c r="AP292" i="2"/>
  <c r="AP13" i="2"/>
  <c r="AP107" i="2"/>
  <c r="AP344" i="2"/>
  <c r="AP996" i="2"/>
  <c r="AP1150" i="2"/>
  <c r="AP53" i="2"/>
  <c r="AP147" i="2"/>
  <c r="AP596" i="2"/>
  <c r="AP84" i="2"/>
  <c r="AP287" i="2"/>
  <c r="AP549" i="2"/>
  <c r="AP74" i="2"/>
  <c r="AP106" i="2"/>
  <c r="AP138" i="2"/>
  <c r="AP170" i="2"/>
  <c r="AP220" i="2"/>
  <c r="AP311" i="2"/>
  <c r="AP413" i="2"/>
  <c r="AP603" i="2"/>
  <c r="AP854" i="2"/>
  <c r="AP121" i="2"/>
  <c r="AP153" i="2"/>
  <c r="AP185" i="2"/>
  <c r="AP244" i="2"/>
  <c r="AP335" i="2"/>
  <c r="AP420" i="2"/>
  <c r="AP519" i="2"/>
  <c r="AP599" i="2"/>
  <c r="AP235" i="2"/>
  <c r="AP326" i="2"/>
  <c r="AP400" i="2"/>
  <c r="AP593" i="2"/>
  <c r="AP124" i="2"/>
  <c r="AP156" i="2"/>
  <c r="AP188" i="2"/>
  <c r="AP258" i="2"/>
  <c r="AP332" i="2"/>
  <c r="AP428" i="2"/>
  <c r="AP1039" i="2"/>
  <c r="AP499" i="2"/>
  <c r="AP569" i="2"/>
  <c r="AP692" i="2"/>
  <c r="AP947" i="2"/>
  <c r="AP1196" i="2"/>
  <c r="AP475" i="2"/>
  <c r="AP545" i="2"/>
  <c r="AP752" i="2"/>
  <c r="AP1091" i="2"/>
  <c r="AP1330" i="2"/>
  <c r="AP221" i="2"/>
  <c r="AP253" i="2"/>
  <c r="AP285" i="2"/>
  <c r="AP317" i="2"/>
  <c r="AP349" i="2"/>
  <c r="AP379" i="2"/>
  <c r="AP411" i="2"/>
  <c r="AP466" i="2"/>
  <c r="AP559" i="2"/>
  <c r="AP832" i="2"/>
  <c r="AP1170" i="2"/>
  <c r="AP447" i="2"/>
  <c r="AP521" i="2"/>
  <c r="AP637" i="2"/>
  <c r="AP924" i="2"/>
  <c r="AP584" i="2"/>
  <c r="AP684" i="2"/>
  <c r="AP889" i="2"/>
  <c r="AP1112" i="2"/>
  <c r="AP1451" i="2"/>
  <c r="AP1672" i="2"/>
  <c r="AP676" i="2"/>
  <c r="AP905" i="2"/>
  <c r="AP1060" i="2"/>
  <c r="AP1255" i="2"/>
  <c r="AP468" i="2"/>
  <c r="AP500" i="2"/>
  <c r="AP532" i="2"/>
  <c r="AP564" i="2"/>
  <c r="AP616" i="2"/>
  <c r="AP812" i="2"/>
  <c r="AP940" i="2"/>
  <c r="AP1068" i="2"/>
  <c r="AP1497" i="2"/>
  <c r="AP668" i="2"/>
  <c r="AP921" i="2"/>
  <c r="AP1329" i="2"/>
  <c r="AP619" i="2"/>
  <c r="AP651" i="2"/>
  <c r="AP683" i="2"/>
  <c r="AP715" i="2"/>
  <c r="AP747" i="2"/>
  <c r="AP779" i="2"/>
  <c r="AP815" i="2"/>
  <c r="AP853" i="2"/>
  <c r="AP898" i="2"/>
  <c r="AP943" i="2"/>
  <c r="AP1026" i="2"/>
  <c r="AP1172" i="2"/>
  <c r="AP1333" i="2"/>
  <c r="AP646" i="2"/>
  <c r="AP678" i="2"/>
  <c r="AP710" i="2"/>
  <c r="AP742" i="2"/>
  <c r="AP774" i="2"/>
  <c r="AP811" i="2"/>
  <c r="AP849" i="2"/>
  <c r="AP894" i="2"/>
  <c r="AP939" i="2"/>
  <c r="AP1030" i="2"/>
  <c r="AP1181" i="2"/>
  <c r="AP1377" i="2"/>
  <c r="AP884" i="2"/>
  <c r="AP978" i="2"/>
  <c r="AP1079" i="2"/>
  <c r="AP1160" i="2"/>
  <c r="AP1275" i="2"/>
  <c r="AP693" i="2"/>
  <c r="AP725" i="2"/>
  <c r="AP757" i="2"/>
  <c r="AP789" i="2"/>
  <c r="AP829" i="2"/>
  <c r="AP874" i="2"/>
  <c r="AP919" i="2"/>
  <c r="AP957" i="2"/>
  <c r="AP1035" i="2"/>
  <c r="AP1204" i="2"/>
  <c r="AP1008" i="2"/>
  <c r="AP1097" i="2"/>
  <c r="AP1227" i="2"/>
  <c r="AP1308" i="2"/>
  <c r="AP1442" i="2"/>
  <c r="AP1859" i="2"/>
  <c r="AP1046" i="2"/>
  <c r="AP1173" i="2"/>
  <c r="AP1268" i="2"/>
  <c r="AP1470" i="2"/>
  <c r="AP1689" i="2"/>
  <c r="AP994" i="2"/>
  <c r="AP1056" i="2"/>
  <c r="AP1099" i="2"/>
  <c r="AP1142" i="2"/>
  <c r="AP1184" i="2"/>
  <c r="AP1237" i="2"/>
  <c r="AP1345" i="2"/>
  <c r="AP1598" i="2"/>
  <c r="AP1038" i="2"/>
  <c r="AP1153" i="2"/>
  <c r="AP1251" i="2"/>
  <c r="AP1401" i="2"/>
  <c r="AP1429" i="2"/>
  <c r="AP1483" i="2"/>
  <c r="AP1667" i="2"/>
  <c r="AP1438" i="2"/>
  <c r="AP1506" i="2"/>
  <c r="AP1222" i="2"/>
  <c r="AP1254" i="2"/>
  <c r="AP1286" i="2"/>
  <c r="AP1326" i="2"/>
  <c r="AP1390" i="2"/>
  <c r="AP1507" i="2"/>
  <c r="AP1431" i="2"/>
  <c r="AP1494" i="2"/>
  <c r="AP1619" i="2"/>
  <c r="AP1331" i="2"/>
  <c r="AP1363" i="2"/>
  <c r="AP1395" i="2"/>
  <c r="AP1427" i="2"/>
  <c r="AP1904" i="2"/>
  <c r="AP1332" i="2"/>
  <c r="AP1364" i="2"/>
  <c r="AP1396" i="2"/>
  <c r="AP1625" i="2"/>
  <c r="AP1482" i="2"/>
  <c r="AP1525" i="2"/>
  <c r="AP1571" i="2"/>
  <c r="AP1730" i="2"/>
  <c r="AP1918" i="2"/>
  <c r="AP1829" i="2"/>
  <c r="AP1448" i="2"/>
  <c r="AP1480" i="2"/>
  <c r="AP1512" i="2"/>
  <c r="AP1544" i="2"/>
  <c r="AP1583" i="2"/>
  <c r="AP1626" i="2"/>
  <c r="AP1669" i="2"/>
  <c r="AP1746" i="2"/>
  <c r="AP1856" i="2"/>
  <c r="AP1995" i="2"/>
  <c r="AP1617" i="2"/>
  <c r="AP1659" i="2"/>
  <c r="AP1714" i="2"/>
  <c r="AP1879" i="2"/>
  <c r="AP1693" i="2"/>
  <c r="AP1811" i="2"/>
  <c r="AP1882" i="2"/>
  <c r="AP1962" i="2"/>
  <c r="AP1613" i="2"/>
  <c r="AP1655" i="2"/>
  <c r="AP1739" i="2"/>
  <c r="AP1840" i="2"/>
  <c r="AP1560" i="2"/>
  <c r="AP1592" i="2"/>
  <c r="AP1624" i="2"/>
  <c r="AP1656" i="2"/>
  <c r="AP1709" i="2"/>
  <c r="AP1773" i="2"/>
  <c r="AP1836" i="2"/>
  <c r="AP1910" i="2"/>
  <c r="AP2004" i="2"/>
  <c r="AP1756" i="2"/>
  <c r="AP1812" i="2"/>
  <c r="AP1876" i="2"/>
  <c r="AP1966" i="2"/>
  <c r="AP1770" i="2"/>
  <c r="AP1832" i="2"/>
  <c r="AP1912" i="2"/>
  <c r="AP1987" i="2"/>
  <c r="AP1757" i="2"/>
  <c r="AP1820" i="2"/>
  <c r="AP1884" i="2"/>
  <c r="AP1958" i="2"/>
  <c r="AP1901" i="2"/>
  <c r="AP1933" i="2"/>
  <c r="AP1965" i="2"/>
  <c r="AP1997" i="2"/>
  <c r="AP243" i="2"/>
  <c r="AP477" i="2"/>
  <c r="AP1134" i="2"/>
  <c r="AP421" i="2"/>
  <c r="AP109" i="2"/>
  <c r="AP374" i="2"/>
  <c r="AP1011" i="2"/>
  <c r="AP339" i="2"/>
  <c r="AP64" i="2"/>
  <c r="AP198" i="2"/>
  <c r="AP8" i="2"/>
  <c r="AP24" i="2"/>
  <c r="AP40" i="2"/>
  <c r="AP103" i="2"/>
  <c r="AP302" i="2"/>
  <c r="AP665" i="2"/>
  <c r="AP78" i="2"/>
  <c r="AP110" i="2"/>
  <c r="AP142" i="2"/>
  <c r="AP174" i="2"/>
  <c r="AP242" i="2"/>
  <c r="AP316" i="2"/>
  <c r="AP418" i="2"/>
  <c r="AP612" i="2"/>
  <c r="AP992" i="2"/>
  <c r="AP125" i="2"/>
  <c r="AP157" i="2"/>
  <c r="AP189" i="2"/>
  <c r="AP266" i="2"/>
  <c r="AP340" i="2"/>
  <c r="AP438" i="2"/>
  <c r="AP523" i="2"/>
  <c r="AP624" i="2"/>
  <c r="AP240" i="2"/>
  <c r="AP331" i="2"/>
  <c r="AP417" i="2"/>
  <c r="AP835" i="2"/>
  <c r="AP128" i="2"/>
  <c r="AP160" i="2"/>
  <c r="AP192" i="2"/>
  <c r="AP263" i="2"/>
  <c r="AP354" i="2"/>
  <c r="AP465" i="2"/>
  <c r="AP424" i="2"/>
  <c r="AP502" i="2"/>
  <c r="AP580" i="2"/>
  <c r="AP736" i="2"/>
  <c r="AP956" i="2"/>
  <c r="AP1198" i="2"/>
  <c r="AP478" i="2"/>
  <c r="AP571" i="2"/>
  <c r="AP792" i="2"/>
  <c r="AP1159" i="2"/>
  <c r="AP1341" i="2"/>
  <c r="AP225" i="2"/>
  <c r="AP257" i="2"/>
  <c r="AP289" i="2"/>
  <c r="AP321" i="2"/>
  <c r="AP353" i="2"/>
  <c r="AP383" i="2"/>
  <c r="AP415" i="2"/>
  <c r="AP469" i="2"/>
  <c r="AP562" i="2"/>
  <c r="AP912" i="2"/>
  <c r="AP1252" i="2"/>
  <c r="AP454" i="2"/>
  <c r="AP547" i="2"/>
  <c r="AP660" i="2"/>
  <c r="AP928" i="2"/>
  <c r="AP591" i="2"/>
  <c r="AP689" i="2"/>
  <c r="AP920" i="2"/>
  <c r="AP1114" i="2"/>
  <c r="AP1453" i="2"/>
  <c r="AP594" i="2"/>
  <c r="AP681" i="2"/>
  <c r="AP936" i="2"/>
  <c r="AP1167" i="2"/>
  <c r="AP1305" i="2"/>
  <c r="AP472" i="2"/>
  <c r="AP504" i="2"/>
  <c r="AP536" i="2"/>
  <c r="AP568" i="2"/>
  <c r="AP622" i="2"/>
  <c r="AP816" i="2"/>
  <c r="AP944" i="2"/>
  <c r="AP1070" i="2"/>
  <c r="AP1499" i="2"/>
  <c r="AP673" i="2"/>
  <c r="AP952" i="2"/>
  <c r="AP1394" i="2"/>
  <c r="AP623" i="2"/>
  <c r="AP655" i="2"/>
  <c r="AP687" i="2"/>
  <c r="AP719" i="2"/>
  <c r="AP751" i="2"/>
  <c r="AP783" i="2"/>
  <c r="AP818" i="2"/>
  <c r="AP863" i="2"/>
  <c r="AP901" i="2"/>
  <c r="AP946" i="2"/>
  <c r="AP1045" i="2"/>
  <c r="AP1197" i="2"/>
  <c r="AP1517" i="2"/>
  <c r="AP650" i="2"/>
  <c r="AP682" i="2"/>
  <c r="AP714" i="2"/>
  <c r="AP746" i="2"/>
  <c r="AP778" i="2"/>
  <c r="AP814" i="2"/>
  <c r="AP859" i="2"/>
  <c r="AP897" i="2"/>
  <c r="AP942" i="2"/>
  <c r="AP1034" i="2"/>
  <c r="AP1199" i="2"/>
  <c r="AP1402" i="2"/>
  <c r="AP900" i="2"/>
  <c r="AP988" i="2"/>
  <c r="AP1096" i="2"/>
  <c r="AP1162" i="2"/>
  <c r="AP1285" i="2"/>
  <c r="AP697" i="2"/>
  <c r="AP729" i="2"/>
  <c r="AP761" i="2"/>
  <c r="AP793" i="2"/>
  <c r="AP839" i="2"/>
  <c r="AP877" i="2"/>
  <c r="AP922" i="2"/>
  <c r="AP960" i="2"/>
  <c r="AP1055" i="2"/>
  <c r="AP1277" i="2"/>
  <c r="AP1017" i="2"/>
  <c r="AP1113" i="2"/>
  <c r="AP1235" i="2"/>
  <c r="AP1317" i="2"/>
  <c r="AP1466" i="2"/>
  <c r="AP1861" i="2"/>
  <c r="AP1061" i="2"/>
  <c r="AP1189" i="2"/>
  <c r="AP1289" i="2"/>
  <c r="AP1561" i="2"/>
  <c r="AP1703" i="2"/>
  <c r="AP1005" i="2"/>
  <c r="AP1062" i="2"/>
  <c r="AP1104" i="2"/>
  <c r="AP1147" i="2"/>
  <c r="AP1190" i="2"/>
  <c r="AP1239" i="2"/>
  <c r="AP1357" i="2"/>
  <c r="AP1802" i="2"/>
  <c r="AP1047" i="2"/>
  <c r="AP1169" i="2"/>
  <c r="AP1260" i="2"/>
  <c r="AP1413" i="2"/>
  <c r="AP1443" i="2"/>
  <c r="AP1501" i="2"/>
  <c r="AP1721" i="2"/>
  <c r="AP1446" i="2"/>
  <c r="AP1510" i="2"/>
  <c r="AP1226" i="2"/>
  <c r="AP1258" i="2"/>
  <c r="AP1290" i="2"/>
  <c r="AP1334" i="2"/>
  <c r="AP1398" i="2"/>
  <c r="AP1550" i="2"/>
  <c r="AP1433" i="2"/>
  <c r="AP1511" i="2"/>
  <c r="AP1679" i="2"/>
  <c r="AP1335" i="2"/>
  <c r="AP1367" i="2"/>
  <c r="AP1399" i="2"/>
  <c r="AP1673" i="2"/>
  <c r="AP1906" i="2"/>
  <c r="AP1336" i="2"/>
  <c r="AP1368" i="2"/>
  <c r="AP1400" i="2"/>
  <c r="AP1630" i="2"/>
  <c r="AP1487" i="2"/>
  <c r="AP1530" i="2"/>
  <c r="AP1582" i="2"/>
  <c r="AP1740" i="2"/>
  <c r="AP1968" i="2"/>
  <c r="AP1866" i="2"/>
  <c r="AP1452" i="2"/>
  <c r="AP1484" i="2"/>
  <c r="AP1516" i="2"/>
  <c r="AP1548" i="2"/>
  <c r="AP1589" i="2"/>
  <c r="AP1631" i="2"/>
  <c r="AP1674" i="2"/>
  <c r="AP1749" i="2"/>
  <c r="AP1860" i="2"/>
  <c r="AP1579" i="2"/>
  <c r="AP1622" i="2"/>
  <c r="AP1665" i="2"/>
  <c r="AP1726" i="2"/>
  <c r="AP1885" i="2"/>
  <c r="AP1705" i="2"/>
  <c r="AP1816" i="2"/>
  <c r="AP1886" i="2"/>
  <c r="AP1971" i="2"/>
  <c r="AP1618" i="2"/>
  <c r="AP1661" i="2"/>
  <c r="AP1760" i="2"/>
  <c r="AP1888" i="2"/>
  <c r="AP1564" i="2"/>
  <c r="AP1596" i="2"/>
  <c r="AP1628" i="2"/>
  <c r="AP1660" i="2"/>
  <c r="AP1718" i="2"/>
  <c r="AP1782" i="2"/>
  <c r="AP1849" i="2"/>
  <c r="AP1919" i="2"/>
  <c r="AP2006" i="2"/>
  <c r="AP1765" i="2"/>
  <c r="AP1825" i="2"/>
  <c r="AP1900" i="2"/>
  <c r="AP1975" i="2"/>
  <c r="AP1779" i="2"/>
  <c r="AP1845" i="2"/>
  <c r="AP1914" i="2"/>
  <c r="AP2008" i="2"/>
  <c r="AP1766" i="2"/>
  <c r="AP1833" i="2"/>
  <c r="AP1892" i="2"/>
  <c r="AP1967" i="2"/>
  <c r="AP1905" i="2"/>
  <c r="AP1937" i="2"/>
  <c r="AP1969" i="2"/>
  <c r="AP2001" i="2"/>
  <c r="K720" i="2" l="1"/>
  <c r="K131" i="2"/>
  <c r="K284" i="2"/>
  <c r="K791" i="2"/>
  <c r="J47" i="2"/>
  <c r="J527" i="2"/>
  <c r="J185" i="2"/>
  <c r="J61" i="2"/>
  <c r="J615" i="2"/>
  <c r="J148" i="2"/>
  <c r="J58" i="2"/>
  <c r="J577" i="2"/>
  <c r="J44" i="2"/>
  <c r="J229" i="2"/>
  <c r="J732" i="2"/>
  <c r="J550" i="2"/>
  <c r="G22" i="1"/>
  <c r="J731" i="2"/>
  <c r="J237" i="2"/>
  <c r="J484" i="2"/>
  <c r="J998" i="2"/>
  <c r="K396" i="2"/>
  <c r="J619" i="2"/>
  <c r="J499" i="2"/>
  <c r="J735" i="2"/>
  <c r="J574" i="2"/>
  <c r="J928" i="2"/>
  <c r="K210" i="2"/>
  <c r="K215" i="2"/>
  <c r="K352" i="2"/>
  <c r="K909" i="2"/>
  <c r="H917" i="2"/>
  <c r="J12" i="2"/>
  <c r="J165" i="2"/>
  <c r="J111" i="2"/>
  <c r="J246" i="2"/>
  <c r="J228" i="2"/>
  <c r="J235" i="2"/>
  <c r="J831" i="2"/>
  <c r="J351" i="2"/>
  <c r="J751" i="2"/>
  <c r="J743" i="2"/>
  <c r="J909" i="2"/>
  <c r="K603" i="2"/>
  <c r="K507" i="2"/>
  <c r="K231" i="2"/>
  <c r="K516" i="2"/>
  <c r="K412" i="2"/>
  <c r="K760" i="2"/>
  <c r="J30" i="2"/>
  <c r="J225" i="2"/>
  <c r="J119" i="2"/>
  <c r="J260" i="2"/>
  <c r="J236" i="2"/>
  <c r="J243" i="2"/>
  <c r="J251" i="2"/>
  <c r="J360" i="2"/>
  <c r="J273" i="2"/>
  <c r="J795" i="2"/>
  <c r="J796" i="2"/>
  <c r="K61" i="2"/>
  <c r="K40" i="2"/>
  <c r="K119" i="2"/>
  <c r="K198" i="2"/>
  <c r="K441" i="2"/>
  <c r="K653" i="2"/>
  <c r="K146" i="2"/>
  <c r="K82" i="2"/>
  <c r="K30" i="2"/>
  <c r="K341" i="2"/>
  <c r="K261" i="2"/>
  <c r="K216" i="2"/>
  <c r="K65" i="2"/>
  <c r="K257" i="2"/>
  <c r="K329" i="2"/>
  <c r="K392" i="2"/>
  <c r="K424" i="2"/>
  <c r="K569" i="2"/>
  <c r="K463" i="2"/>
  <c r="K594" i="2"/>
  <c r="K757" i="2"/>
  <c r="K932" i="2"/>
  <c r="J36" i="2"/>
  <c r="J294" i="2"/>
  <c r="J156" i="2"/>
  <c r="J168" i="2"/>
  <c r="J99" i="2"/>
  <c r="J386" i="2"/>
  <c r="J121" i="2"/>
  <c r="J94" i="2"/>
  <c r="J170" i="2"/>
  <c r="J247" i="2"/>
  <c r="J322" i="2"/>
  <c r="J252" i="2"/>
  <c r="J364" i="2"/>
  <c r="J634" i="2"/>
  <c r="J492" i="2"/>
  <c r="J348" i="2"/>
  <c r="J583" i="2"/>
  <c r="J442" i="2"/>
  <c r="J710" i="2"/>
  <c r="J765" i="2"/>
  <c r="J898" i="2"/>
  <c r="K10" i="2"/>
  <c r="K74" i="2"/>
  <c r="K240" i="2"/>
  <c r="K125" i="2"/>
  <c r="K270" i="2"/>
  <c r="K279" i="2"/>
  <c r="K650" i="2"/>
  <c r="K655" i="2"/>
  <c r="K939" i="2"/>
  <c r="K13" i="2"/>
  <c r="K114" i="2"/>
  <c r="K75" i="2"/>
  <c r="K58" i="2"/>
  <c r="K12" i="2"/>
  <c r="K99" i="2"/>
  <c r="K390" i="2"/>
  <c r="K842" i="2"/>
  <c r="K211" i="2"/>
  <c r="K811" i="2"/>
  <c r="K552" i="2"/>
  <c r="K379" i="2"/>
  <c r="K601" i="2"/>
  <c r="K662" i="2"/>
  <c r="J43" i="2"/>
  <c r="J334" i="2"/>
  <c r="J191" i="2"/>
  <c r="J183" i="2"/>
  <c r="J107" i="2"/>
  <c r="J412" i="2"/>
  <c r="J129" i="2"/>
  <c r="J102" i="2"/>
  <c r="J178" i="2"/>
  <c r="J263" i="2"/>
  <c r="J328" i="2"/>
  <c r="J254" i="2"/>
  <c r="J365" i="2"/>
  <c r="J661" i="2"/>
  <c r="J507" i="2"/>
  <c r="J356" i="2"/>
  <c r="J629" i="2"/>
  <c r="J466" i="2"/>
  <c r="J774" i="2"/>
  <c r="J885" i="2"/>
  <c r="D19" i="1"/>
  <c r="F19" i="1" s="1"/>
  <c r="G19" i="1"/>
  <c r="K982" i="2"/>
  <c r="K995" i="2"/>
  <c r="K963" i="2"/>
  <c r="K978" i="2"/>
  <c r="K974" i="2"/>
  <c r="K979" i="2"/>
  <c r="K986" i="2"/>
  <c r="K997" i="2"/>
  <c r="K948" i="2"/>
  <c r="K916" i="2"/>
  <c r="K884" i="2"/>
  <c r="K1000" i="2"/>
  <c r="K972" i="2"/>
  <c r="K929" i="2"/>
  <c r="K897" i="2"/>
  <c r="K865" i="2"/>
  <c r="K955" i="2"/>
  <c r="K923" i="2"/>
  <c r="K891" i="2"/>
  <c r="K859" i="2"/>
  <c r="K827" i="2"/>
  <c r="K903" i="2"/>
  <c r="K874" i="2"/>
  <c r="K829" i="2"/>
  <c r="K807" i="2"/>
  <c r="K775" i="2"/>
  <c r="K960" i="2"/>
  <c r="K936" i="2"/>
  <c r="K877" i="2"/>
  <c r="K836" i="2"/>
  <c r="K804" i="2"/>
  <c r="K919" i="2"/>
  <c r="K890" i="2"/>
  <c r="K824" i="2"/>
  <c r="K793" i="2"/>
  <c r="K964" i="2"/>
  <c r="K944" i="2"/>
  <c r="K885" i="2"/>
  <c r="K845" i="2"/>
  <c r="K805" i="2"/>
  <c r="K773" i="2"/>
  <c r="K741" i="2"/>
  <c r="K709" i="2"/>
  <c r="K952" i="2"/>
  <c r="K862" i="2"/>
  <c r="K787" i="2"/>
  <c r="K753" i="2"/>
  <c r="K715" i="2"/>
  <c r="K671" i="2"/>
  <c r="K639" i="2"/>
  <c r="K930" i="2"/>
  <c r="K820" i="2"/>
  <c r="K790" i="2"/>
  <c r="K745" i="2"/>
  <c r="K707" i="2"/>
  <c r="K958" i="2"/>
  <c r="K778" i="2"/>
  <c r="K737" i="2"/>
  <c r="K699" i="2"/>
  <c r="K673" i="2"/>
  <c r="K968" i="2"/>
  <c r="K839" i="2"/>
  <c r="K755" i="2"/>
  <c r="K710" i="2"/>
  <c r="K678" i="2"/>
  <c r="K646" i="2"/>
  <c r="K614" i="2"/>
  <c r="K999" i="2"/>
  <c r="K857" i="2"/>
  <c r="K774" i="2"/>
  <c r="K677" i="2"/>
  <c r="K642" i="2"/>
  <c r="K617" i="2"/>
  <c r="K573" i="2"/>
  <c r="K541" i="2"/>
  <c r="K509" i="2"/>
  <c r="K477" i="2"/>
  <c r="K445" i="2"/>
  <c r="K413" i="2"/>
  <c r="K826" i="2"/>
  <c r="K688" i="2"/>
  <c r="K641" i="2"/>
  <c r="K616" i="2"/>
  <c r="K586" i="2"/>
  <c r="K554" i="2"/>
  <c r="K522" i="2"/>
  <c r="K490" i="2"/>
  <c r="K458" i="2"/>
  <c r="K426" i="2"/>
  <c r="K823" i="2"/>
  <c r="K1006" i="2"/>
  <c r="K966" i="2"/>
  <c r="K971" i="2"/>
  <c r="K970" i="2"/>
  <c r="K996" i="2"/>
  <c r="K940" i="2"/>
  <c r="K908" i="2"/>
  <c r="K876" i="2"/>
  <c r="K993" i="2"/>
  <c r="K953" i="2"/>
  <c r="K921" i="2"/>
  <c r="K889" i="2"/>
  <c r="K989" i="2"/>
  <c r="K947" i="2"/>
  <c r="K915" i="2"/>
  <c r="K883" i="2"/>
  <c r="K851" i="2"/>
  <c r="K819" i="2"/>
  <c r="K902" i="2"/>
  <c r="K863" i="2"/>
  <c r="K825" i="2"/>
  <c r="K799" i="2"/>
  <c r="K767" i="2"/>
  <c r="K943" i="2"/>
  <c r="K914" i="2"/>
  <c r="K872" i="2"/>
  <c r="K832" i="2"/>
  <c r="K796" i="2"/>
  <c r="K918" i="2"/>
  <c r="K850" i="2"/>
  <c r="K817" i="2"/>
  <c r="K785" i="2"/>
  <c r="K951" i="2"/>
  <c r="K922" i="2"/>
  <c r="K880" i="2"/>
  <c r="K841" i="2"/>
  <c r="K797" i="2"/>
  <c r="K765" i="2"/>
  <c r="K733" i="2"/>
  <c r="K701" i="2"/>
  <c r="K946" i="2"/>
  <c r="K816" i="2"/>
  <c r="K784" i="2"/>
  <c r="K734" i="2"/>
  <c r="K712" i="2"/>
  <c r="K663" i="2"/>
  <c r="K1007" i="2"/>
  <c r="K911" i="2"/>
  <c r="K818" i="2"/>
  <c r="K786" i="2"/>
  <c r="K726" i="2"/>
  <c r="K704" i="2"/>
  <c r="K935" i="2"/>
  <c r="K771" i="2"/>
  <c r="K718" i="2"/>
  <c r="K696" i="2"/>
  <c r="K665" i="2"/>
  <c r="K959" i="2"/>
  <c r="K837" i="2"/>
  <c r="K752" i="2"/>
  <c r="K706" i="2"/>
  <c r="K670" i="2"/>
  <c r="K638" i="2"/>
  <c r="K606" i="2"/>
  <c r="K969" i="2"/>
  <c r="K846" i="2"/>
  <c r="K766" i="2"/>
  <c r="K660" i="2"/>
  <c r="K635" i="2"/>
  <c r="K597" i="2"/>
  <c r="K565" i="2"/>
  <c r="K533" i="2"/>
  <c r="K501" i="2"/>
  <c r="K469" i="2"/>
  <c r="K437" i="2"/>
  <c r="K405" i="2"/>
  <c r="K795" i="2"/>
  <c r="K682" i="2"/>
  <c r="K640" i="2"/>
  <c r="K612" i="2"/>
  <c r="K578" i="2"/>
  <c r="K546" i="2"/>
  <c r="K514" i="2"/>
  <c r="K482" i="2"/>
  <c r="K450" i="2"/>
  <c r="K925" i="2"/>
  <c r="K987" i="2"/>
  <c r="K1004" i="2"/>
  <c r="K924" i="2"/>
  <c r="K1001" i="2"/>
  <c r="K937" i="2"/>
  <c r="K873" i="2"/>
  <c r="K931" i="2"/>
  <c r="K867" i="2"/>
  <c r="K938" i="2"/>
  <c r="K840" i="2"/>
  <c r="K783" i="2"/>
  <c r="K941" i="2"/>
  <c r="K855" i="2"/>
  <c r="K954" i="2"/>
  <c r="K828" i="2"/>
  <c r="K965" i="2"/>
  <c r="K886" i="2"/>
  <c r="K813" i="2"/>
  <c r="K749" i="2"/>
  <c r="K961" i="2"/>
  <c r="K800" i="2"/>
  <c r="K719" i="2"/>
  <c r="K647" i="2"/>
  <c r="K852" i="2"/>
  <c r="K748" i="2"/>
  <c r="K684" i="2"/>
  <c r="K740" i="2"/>
  <c r="K681" i="2"/>
  <c r="K864" i="2"/>
  <c r="K729" i="2"/>
  <c r="K654" i="2"/>
  <c r="K590" i="2"/>
  <c r="K794" i="2"/>
  <c r="K656" i="2"/>
  <c r="K581" i="2"/>
  <c r="K517" i="2"/>
  <c r="K453" i="2"/>
  <c r="K893" i="2"/>
  <c r="K645" i="2"/>
  <c r="K589" i="2"/>
  <c r="K530" i="2"/>
  <c r="K466" i="2"/>
  <c r="K861" i="2"/>
  <c r="K744" i="2"/>
  <c r="K675" i="2"/>
  <c r="K619" i="2"/>
  <c r="K583" i="2"/>
  <c r="K551" i="2"/>
  <c r="K519" i="2"/>
  <c r="K487" i="2"/>
  <c r="K455" i="2"/>
  <c r="K423" i="2"/>
  <c r="K895" i="2"/>
  <c r="K751" i="2"/>
  <c r="K636" i="2"/>
  <c r="K591" i="2"/>
  <c r="K563" i="2"/>
  <c r="K531" i="2"/>
  <c r="K499" i="2"/>
  <c r="K467" i="2"/>
  <c r="K435" i="2"/>
  <c r="K403" i="2"/>
  <c r="K371" i="2"/>
  <c r="K762" i="2"/>
  <c r="K669" i="2"/>
  <c r="K602" i="2"/>
  <c r="K566" i="2"/>
  <c r="K534" i="2"/>
  <c r="K502" i="2"/>
  <c r="K470" i="2"/>
  <c r="K438" i="2"/>
  <c r="K376" i="2"/>
  <c r="K340" i="2"/>
  <c r="K308" i="2"/>
  <c r="K276" i="2"/>
  <c r="K735" i="2"/>
  <c r="K605" i="2"/>
  <c r="K572" i="2"/>
  <c r="K540" i="2"/>
  <c r="K508" i="2"/>
  <c r="K476" i="2"/>
  <c r="K444" i="2"/>
  <c r="K418" i="2"/>
  <c r="K368" i="2"/>
  <c r="K335" i="2"/>
  <c r="K303" i="2"/>
  <c r="K830" i="2"/>
  <c r="K708" i="2"/>
  <c r="K674" i="2"/>
  <c r="K607" i="2"/>
  <c r="K401" i="2"/>
  <c r="K346" i="2"/>
  <c r="K314" i="2"/>
  <c r="K282" i="2"/>
  <c r="K776" i="2"/>
  <c r="K667" i="2"/>
  <c r="K626" i="2"/>
  <c r="K593" i="2"/>
  <c r="K381" i="2"/>
  <c r="K361" i="2"/>
  <c r="K326" i="2"/>
  <c r="K294" i="2"/>
  <c r="K262" i="2"/>
  <c r="K894" i="2"/>
  <c r="K512" i="2"/>
  <c r="K402" i="2"/>
  <c r="K344" i="2"/>
  <c r="K312" i="2"/>
  <c r="K280" i="2"/>
  <c r="K235" i="2"/>
  <c r="K203" i="2"/>
  <c r="K870" i="2"/>
  <c r="K513" i="2"/>
  <c r="K353" i="2"/>
  <c r="K321" i="2"/>
  <c r="K289" i="2"/>
  <c r="K263" i="2"/>
  <c r="K222" i="2"/>
  <c r="K190" i="2"/>
  <c r="K769" i="2"/>
  <c r="K544" i="2"/>
  <c r="K420" i="2"/>
  <c r="K265" i="2"/>
  <c r="K233" i="2"/>
  <c r="K201" i="2"/>
  <c r="K169" i="2"/>
  <c r="K758" i="2"/>
  <c r="K625" i="2"/>
  <c r="K465" i="2"/>
  <c r="K382" i="2"/>
  <c r="K248" i="2"/>
  <c r="K213" i="2"/>
  <c r="K181" i="2"/>
  <c r="K149" i="2"/>
  <c r="K976" i="2"/>
  <c r="K560" i="2"/>
  <c r="K315" i="2"/>
  <c r="K147" i="2"/>
  <c r="K129" i="2"/>
  <c r="K97" i="2"/>
  <c r="K62" i="2"/>
  <c r="K770" i="2"/>
  <c r="K364" i="2"/>
  <c r="K260" i="2"/>
  <c r="K124" i="2"/>
  <c r="K92" i="2"/>
  <c r="K54" i="2"/>
  <c r="K561" i="2"/>
  <c r="K275" i="2"/>
  <c r="K156" i="2"/>
  <c r="K111" i="2"/>
  <c r="K79" i="2"/>
  <c r="K57" i="2"/>
  <c r="K632" i="2"/>
  <c r="K452" i="2"/>
  <c r="K355" i="2"/>
  <c r="K163" i="2"/>
  <c r="K123" i="2"/>
  <c r="K91" i="2"/>
  <c r="K53" i="2"/>
  <c r="K26" i="2"/>
  <c r="K266" i="2"/>
  <c r="K212" i="2"/>
  <c r="K144" i="2"/>
  <c r="K50" i="2"/>
  <c r="K16" i="2"/>
  <c r="K207" i="2"/>
  <c r="K117" i="2"/>
  <c r="K28" i="2"/>
  <c r="K186" i="2"/>
  <c r="K32" i="2"/>
  <c r="K252" i="2"/>
  <c r="K618" i="2"/>
  <c r="K251" i="2"/>
  <c r="K191" i="2"/>
  <c r="K31" i="2"/>
  <c r="K236" i="2"/>
  <c r="K481" i="2"/>
  <c r="K136" i="2"/>
  <c r="K510" i="2"/>
  <c r="K449" i="2"/>
  <c r="K299" i="2"/>
  <c r="K228" i="2"/>
  <c r="K66" i="2"/>
  <c r="K35" i="2"/>
  <c r="K542" i="2"/>
  <c r="K109" i="2"/>
  <c r="K42" i="2"/>
  <c r="K180" i="2"/>
  <c r="K269" i="2"/>
  <c r="K153" i="2"/>
  <c r="K15" i="2"/>
  <c r="K375" i="2"/>
  <c r="K202" i="2"/>
  <c r="K132" i="2"/>
  <c r="K112" i="2"/>
  <c r="K96" i="2"/>
  <c r="K80" i="2"/>
  <c r="K36" i="2"/>
  <c r="K7" i="2"/>
  <c r="K285" i="2"/>
  <c r="K208" i="2"/>
  <c r="K139" i="2"/>
  <c r="K926" i="2"/>
  <c r="K301" i="2"/>
  <c r="K69" i="2"/>
  <c r="K994" i="2"/>
  <c r="K892" i="2"/>
  <c r="K967" i="2"/>
  <c r="K835" i="2"/>
  <c r="K815" i="2"/>
  <c r="K878" i="2"/>
  <c r="K801" i="2"/>
  <c r="K781" i="2"/>
  <c r="K756" i="2"/>
  <c r="K957" i="2"/>
  <c r="K854" i="2"/>
  <c r="K981" i="2"/>
  <c r="K622" i="2"/>
  <c r="K620" i="2"/>
  <c r="K485" i="2"/>
  <c r="K627" i="2"/>
  <c r="K434" i="2"/>
  <c r="K691" i="2"/>
  <c r="K567" i="2"/>
  <c r="K471" i="2"/>
  <c r="K407" i="2"/>
  <c r="K613" i="2"/>
  <c r="K515" i="2"/>
  <c r="K451" i="2"/>
  <c r="K928" i="2"/>
  <c r="K582" i="2"/>
  <c r="K518" i="2"/>
  <c r="K454" i="2"/>
  <c r="K356" i="2"/>
  <c r="K292" i="2"/>
  <c r="K685" i="2"/>
  <c r="K556" i="2"/>
  <c r="K492" i="2"/>
  <c r="K428" i="2"/>
  <c r="K351" i="2"/>
  <c r="K287" i="2"/>
  <c r="K697" i="2"/>
  <c r="K417" i="2"/>
  <c r="K330" i="2"/>
  <c r="K882" i="2"/>
  <c r="K651" i="2"/>
  <c r="K406" i="2"/>
  <c r="K342" i="2"/>
  <c r="K278" i="2"/>
  <c r="K615" i="2"/>
  <c r="K369" i="2"/>
  <c r="K296" i="2"/>
  <c r="K219" i="2"/>
  <c r="K548" i="2"/>
  <c r="K337" i="2"/>
  <c r="K273" i="2"/>
  <c r="K206" i="2"/>
  <c r="K592" i="2"/>
  <c r="K410" i="2"/>
  <c r="K217" i="2"/>
  <c r="K910" i="2"/>
  <c r="K500" i="2"/>
  <c r="K264" i="2"/>
  <c r="K197" i="2"/>
  <c r="K133" i="2"/>
  <c r="K373" i="2"/>
  <c r="K140" i="2"/>
  <c r="K81" i="2"/>
  <c r="K448" i="2"/>
  <c r="K154" i="2"/>
  <c r="K73" i="2"/>
  <c r="K339" i="2"/>
  <c r="K126" i="2"/>
  <c r="K68" i="2"/>
  <c r="K526" i="2"/>
  <c r="K291" i="2"/>
  <c r="K107" i="2"/>
  <c r="K37" i="2"/>
  <c r="K218" i="2"/>
  <c r="K128" i="2"/>
  <c r="K317" i="2"/>
  <c r="K67" i="2"/>
  <c r="K998" i="2"/>
  <c r="K1002" i="2"/>
  <c r="K975" i="2"/>
  <c r="K900" i="2"/>
  <c r="K992" i="2"/>
  <c r="K913" i="2"/>
  <c r="K988" i="2"/>
  <c r="K907" i="2"/>
  <c r="K843" i="2"/>
  <c r="K901" i="2"/>
  <c r="K822" i="2"/>
  <c r="K1005" i="2"/>
  <c r="K879" i="2"/>
  <c r="K821" i="2"/>
  <c r="K917" i="2"/>
  <c r="K809" i="2"/>
  <c r="K950" i="2"/>
  <c r="K860" i="2"/>
  <c r="K789" i="2"/>
  <c r="K725" i="2"/>
  <c r="K934" i="2"/>
  <c r="K779" i="2"/>
  <c r="K687" i="2"/>
  <c r="K980" i="2"/>
  <c r="K806" i="2"/>
  <c r="K722" i="2"/>
  <c r="K869" i="2"/>
  <c r="K714" i="2"/>
  <c r="K657" i="2"/>
  <c r="K777" i="2"/>
  <c r="K695" i="2"/>
  <c r="K630" i="2"/>
  <c r="K898" i="2"/>
  <c r="K716" i="2"/>
  <c r="K624" i="2"/>
  <c r="K557" i="2"/>
  <c r="K493" i="2"/>
  <c r="K429" i="2"/>
  <c r="K743" i="2"/>
  <c r="K631" i="2"/>
  <c r="K570" i="2"/>
  <c r="K506" i="2"/>
  <c r="K442" i="2"/>
  <c r="K814" i="2"/>
  <c r="K742" i="2"/>
  <c r="K672" i="2"/>
  <c r="K608" i="2"/>
  <c r="K575" i="2"/>
  <c r="K543" i="2"/>
  <c r="K511" i="2"/>
  <c r="K479" i="2"/>
  <c r="K447" i="2"/>
  <c r="K415" i="2"/>
  <c r="K849" i="2"/>
  <c r="K738" i="2"/>
  <c r="K633" i="2"/>
  <c r="K587" i="2"/>
  <c r="K555" i="2"/>
  <c r="K523" i="2"/>
  <c r="K491" i="2"/>
  <c r="K459" i="2"/>
  <c r="K427" i="2"/>
  <c r="K395" i="2"/>
  <c r="K365" i="2"/>
  <c r="K747" i="2"/>
  <c r="K668" i="2"/>
  <c r="K585" i="2"/>
  <c r="K553" i="2"/>
  <c r="K521" i="2"/>
  <c r="K489" i="2"/>
  <c r="K457" i="2"/>
  <c r="K425" i="2"/>
  <c r="K358" i="2"/>
  <c r="K332" i="2"/>
  <c r="K300" i="2"/>
  <c r="K888" i="2"/>
  <c r="K728" i="2"/>
  <c r="K596" i="2"/>
  <c r="K568" i="2"/>
  <c r="K536" i="2"/>
  <c r="K504" i="2"/>
  <c r="K472" i="2"/>
  <c r="K440" i="2"/>
  <c r="K394" i="2"/>
  <c r="K360" i="2"/>
  <c r="K327" i="2"/>
  <c r="K295" i="2"/>
  <c r="K768" i="2"/>
  <c r="K698" i="2"/>
  <c r="K664" i="2"/>
  <c r="K588" i="2"/>
  <c r="K386" i="2"/>
  <c r="K338" i="2"/>
  <c r="K306" i="2"/>
  <c r="K274" i="2"/>
  <c r="K761" i="2"/>
  <c r="K666" i="2"/>
  <c r="K611" i="2"/>
  <c r="K408" i="2"/>
  <c r="K377" i="2"/>
  <c r="K350" i="2"/>
  <c r="K318" i="2"/>
  <c r="K286" i="2"/>
  <c r="K254" i="2"/>
  <c r="K746" i="2"/>
  <c r="K497" i="2"/>
  <c r="K378" i="2"/>
  <c r="K336" i="2"/>
  <c r="K304" i="2"/>
  <c r="K272" i="2"/>
  <c r="K227" i="2"/>
  <c r="K195" i="2"/>
  <c r="K834" i="2"/>
  <c r="K478" i="2"/>
  <c r="K345" i="2"/>
  <c r="K313" i="2"/>
  <c r="K281" i="2"/>
  <c r="K247" i="2"/>
  <c r="K214" i="2"/>
  <c r="K182" i="2"/>
  <c r="K634" i="2"/>
  <c r="K529" i="2"/>
  <c r="K416" i="2"/>
  <c r="K256" i="2"/>
  <c r="K225" i="2"/>
  <c r="K193" i="2"/>
  <c r="K161" i="2"/>
  <c r="K721" i="2"/>
  <c r="K558" i="2"/>
  <c r="K430" i="2"/>
  <c r="K367" i="2"/>
  <c r="K237" i="2"/>
  <c r="K205" i="2"/>
  <c r="K173" i="2"/>
  <c r="K141" i="2"/>
  <c r="K927" i="2"/>
  <c r="K468" i="2"/>
  <c r="K283" i="2"/>
  <c r="K145" i="2"/>
  <c r="K121" i="2"/>
  <c r="K89" i="2"/>
  <c r="K59" i="2"/>
  <c r="K713" i="2"/>
  <c r="K357" i="2"/>
  <c r="K245" i="2"/>
  <c r="K116" i="2"/>
  <c r="K84" i="2"/>
  <c r="K750" i="2"/>
  <c r="K446" i="2"/>
  <c r="K255" i="2"/>
  <c r="K142" i="2"/>
  <c r="K103" i="2"/>
  <c r="K76" i="2"/>
  <c r="K49" i="2"/>
  <c r="K574" i="2"/>
  <c r="K433" i="2"/>
  <c r="K323" i="2"/>
  <c r="K160" i="2"/>
  <c r="K115" i="2"/>
  <c r="K83" i="2"/>
  <c r="K45" i="2"/>
  <c r="K464" i="2"/>
  <c r="K253" i="2"/>
  <c r="K183" i="2"/>
  <c r="K143" i="2"/>
  <c r="K38" i="2"/>
  <c r="K8" i="2"/>
  <c r="K176" i="2"/>
  <c r="K101" i="2"/>
  <c r="K17" i="2"/>
  <c r="K152" i="2"/>
  <c r="K25" i="2"/>
  <c r="K63" i="2"/>
  <c r="K333" i="2"/>
  <c r="K226" i="2"/>
  <c r="K55" i="2"/>
  <c r="K19" i="2"/>
  <c r="K178" i="2"/>
  <c r="K432" i="2"/>
  <c r="K110" i="2"/>
  <c r="K159" i="2"/>
  <c r="K398" i="2"/>
  <c r="K277" i="2"/>
  <c r="K199" i="2"/>
  <c r="K56" i="2"/>
  <c r="K22" i="2"/>
  <c r="K496" i="2"/>
  <c r="K93" i="2"/>
  <c r="K9" i="2"/>
  <c r="K118" i="2"/>
  <c r="K223" i="2"/>
  <c r="K137" i="2"/>
  <c r="K772" i="2"/>
  <c r="K331" i="2"/>
  <c r="K200" i="2"/>
  <c r="K122" i="2"/>
  <c r="K106" i="2"/>
  <c r="K90" i="2"/>
  <c r="K52" i="2"/>
  <c r="K27" i="2"/>
  <c r="K833" i="2"/>
  <c r="K250" i="2"/>
  <c r="K204" i="2"/>
  <c r="K29" i="2"/>
  <c r="K723" i="2"/>
  <c r="K194" i="2"/>
  <c r="K23" i="2"/>
  <c r="K990" i="2"/>
  <c r="K956" i="2"/>
  <c r="K973" i="2"/>
  <c r="K905" i="2"/>
  <c r="K899" i="2"/>
  <c r="K896" i="2"/>
  <c r="K977" i="2"/>
  <c r="K812" i="2"/>
  <c r="K912" i="2"/>
  <c r="K949" i="2"/>
  <c r="K856" i="2"/>
  <c r="K717" i="2"/>
  <c r="K906" i="2"/>
  <c r="K679" i="2"/>
  <c r="K802" i="2"/>
  <c r="K711" i="2"/>
  <c r="K703" i="2"/>
  <c r="K759" i="2"/>
  <c r="K686" i="2"/>
  <c r="K866" i="2"/>
  <c r="K700" i="2"/>
  <c r="K549" i="2"/>
  <c r="K421" i="2"/>
  <c r="K702" i="2"/>
  <c r="K562" i="2"/>
  <c r="K498" i="2"/>
  <c r="K782" i="2"/>
  <c r="K658" i="2"/>
  <c r="K604" i="2"/>
  <c r="K535" i="2"/>
  <c r="K503" i="2"/>
  <c r="K439" i="2"/>
  <c r="K831" i="2"/>
  <c r="K661" i="2"/>
  <c r="K579" i="2"/>
  <c r="K547" i="2"/>
  <c r="K483" i="2"/>
  <c r="K419" i="2"/>
  <c r="K387" i="2"/>
  <c r="K739" i="2"/>
  <c r="K637" i="2"/>
  <c r="K550" i="2"/>
  <c r="K486" i="2"/>
  <c r="K422" i="2"/>
  <c r="K324" i="2"/>
  <c r="K792" i="2"/>
  <c r="K595" i="2"/>
  <c r="K524" i="2"/>
  <c r="K460" i="2"/>
  <c r="K391" i="2"/>
  <c r="K319" i="2"/>
  <c r="K763" i="2"/>
  <c r="K644" i="2"/>
  <c r="K383" i="2"/>
  <c r="K298" i="2"/>
  <c r="K683" i="2"/>
  <c r="K600" i="2"/>
  <c r="K374" i="2"/>
  <c r="K310" i="2"/>
  <c r="K246" i="2"/>
  <c r="K462" i="2"/>
  <c r="K328" i="2"/>
  <c r="K259" i="2"/>
  <c r="K187" i="2"/>
  <c r="K409" i="2"/>
  <c r="K305" i="2"/>
  <c r="K238" i="2"/>
  <c r="K174" i="2"/>
  <c r="K494" i="2"/>
  <c r="K249" i="2"/>
  <c r="K185" i="2"/>
  <c r="K690" i="2"/>
  <c r="K400" i="2"/>
  <c r="K229" i="2"/>
  <c r="K165" i="2"/>
  <c r="K724" i="2"/>
  <c r="K258" i="2"/>
  <c r="K113" i="2"/>
  <c r="K51" i="2"/>
  <c r="K325" i="2"/>
  <c r="K108" i="2"/>
  <c r="K727" i="2"/>
  <c r="K171" i="2"/>
  <c r="K95" i="2"/>
  <c r="K848" i="2"/>
  <c r="K399" i="2"/>
  <c r="K150" i="2"/>
  <c r="K72" i="2"/>
  <c r="K388" i="2"/>
  <c r="K167" i="2"/>
  <c r="K33" i="2"/>
  <c r="K151" i="2"/>
  <c r="K188" i="2"/>
  <c r="K21" i="2"/>
  <c r="K239" i="2"/>
  <c r="K18" i="2"/>
  <c r="K88" i="2"/>
  <c r="K120" i="2"/>
  <c r="K309" i="2"/>
  <c r="K130" i="2"/>
  <c r="K86" i="2"/>
  <c r="K85" i="2"/>
  <c r="K14" i="2"/>
  <c r="K164" i="2"/>
  <c r="K384" i="2"/>
  <c r="K94" i="2"/>
  <c r="K77" i="2"/>
  <c r="K48" i="2"/>
  <c r="K268" i="2"/>
  <c r="K20" i="2"/>
  <c r="K359" i="2"/>
  <c r="K24" i="2"/>
  <c r="K366" i="2"/>
  <c r="K134" i="2"/>
  <c r="K810" i="2"/>
  <c r="K168" i="2"/>
  <c r="K100" i="2"/>
  <c r="K983" i="2"/>
  <c r="K158" i="2"/>
  <c r="K157" i="2"/>
  <c r="K393" i="2"/>
  <c r="K177" i="2"/>
  <c r="K436" i="2"/>
  <c r="K230" i="2"/>
  <c r="K404" i="2"/>
  <c r="K243" i="2"/>
  <c r="K414" i="2"/>
  <c r="K302" i="2"/>
  <c r="K599" i="2"/>
  <c r="K290" i="2"/>
  <c r="K643" i="2"/>
  <c r="K311" i="2"/>
  <c r="K456" i="2"/>
  <c r="K584" i="2"/>
  <c r="K316" i="2"/>
  <c r="K473" i="2"/>
  <c r="K628" i="2"/>
  <c r="K411" i="2"/>
  <c r="K539" i="2"/>
  <c r="K798" i="2"/>
  <c r="K495" i="2"/>
  <c r="K623" i="2"/>
  <c r="K474" i="2"/>
  <c r="K397" i="2"/>
  <c r="K659" i="2"/>
  <c r="K732" i="2"/>
  <c r="K692" i="2"/>
  <c r="K730" i="2"/>
  <c r="K838" i="2"/>
  <c r="K788" i="2"/>
  <c r="K844" i="2"/>
  <c r="K881" i="2"/>
  <c r="K962" i="2"/>
  <c r="K385" i="2"/>
  <c r="K170" i="2"/>
  <c r="K349" i="2"/>
  <c r="K41" i="2"/>
  <c r="K98" i="2"/>
  <c r="K148" i="2"/>
  <c r="K576" i="2"/>
  <c r="K162" i="2"/>
  <c r="K362" i="2"/>
  <c r="K172" i="2"/>
  <c r="K44" i="2"/>
  <c r="K232" i="2"/>
  <c r="K705" i="2"/>
  <c r="K184" i="2"/>
  <c r="K242" i="2"/>
  <c r="K220" i="2"/>
  <c r="K648" i="2"/>
  <c r="K78" i="2"/>
  <c r="K46" i="2"/>
  <c r="K127" i="2"/>
  <c r="K34" i="2"/>
  <c r="K267" i="2"/>
  <c r="K60" i="2"/>
  <c r="K307" i="2"/>
  <c r="K138" i="2"/>
  <c r="K70" i="2"/>
  <c r="K347" i="2"/>
  <c r="K189" i="2"/>
  <c r="K480" i="2"/>
  <c r="K209" i="2"/>
  <c r="K564" i="2"/>
  <c r="K271" i="2"/>
  <c r="K528" i="2"/>
  <c r="K288" i="2"/>
  <c r="K532" i="2"/>
  <c r="K334" i="2"/>
  <c r="K649" i="2"/>
  <c r="K322" i="2"/>
  <c r="K694" i="2"/>
  <c r="K343" i="2"/>
  <c r="K488" i="2"/>
  <c r="K621" i="2"/>
  <c r="K348" i="2"/>
  <c r="K505" i="2"/>
  <c r="K731" i="2"/>
  <c r="K443" i="2"/>
  <c r="K571" i="2"/>
  <c r="K933" i="2"/>
  <c r="K527" i="2"/>
  <c r="K676" i="2"/>
  <c r="K538" i="2"/>
  <c r="K461" i="2"/>
  <c r="K808" i="2"/>
  <c r="K920" i="2"/>
  <c r="K764" i="2"/>
  <c r="K803" i="2"/>
  <c r="K887" i="2"/>
  <c r="K858" i="2"/>
  <c r="K991" i="2"/>
  <c r="K945" i="2"/>
  <c r="K1003" i="2"/>
  <c r="K545" i="2"/>
  <c r="K175" i="2"/>
  <c r="K484" i="2"/>
  <c r="K43" i="2"/>
  <c r="K104" i="2"/>
  <c r="K196" i="2"/>
  <c r="K629" i="2"/>
  <c r="K192" i="2"/>
  <c r="K871" i="2"/>
  <c r="K389" i="2"/>
  <c r="K47" i="2"/>
  <c r="K234" i="2"/>
  <c r="K71" i="2"/>
  <c r="K244" i="2"/>
  <c r="K11" i="2"/>
  <c r="K224" i="2"/>
  <c r="K39" i="2"/>
  <c r="K102" i="2"/>
  <c r="K135" i="2"/>
  <c r="K155" i="2"/>
  <c r="K64" i="2"/>
  <c r="K370" i="2"/>
  <c r="K87" i="2"/>
  <c r="K580" i="2"/>
  <c r="K293" i="2"/>
  <c r="K105" i="2"/>
  <c r="K577" i="2"/>
  <c r="K221" i="2"/>
  <c r="K652" i="2"/>
  <c r="K241" i="2"/>
  <c r="K166" i="2"/>
  <c r="K297" i="2"/>
  <c r="K179" i="2"/>
  <c r="K320" i="2"/>
  <c r="K984" i="2"/>
  <c r="K363" i="2"/>
  <c r="K680" i="2"/>
  <c r="K354" i="2"/>
  <c r="K736" i="2"/>
  <c r="K372" i="2"/>
  <c r="K520" i="2"/>
  <c r="K780" i="2"/>
  <c r="K380" i="2"/>
  <c r="K537" i="2"/>
  <c r="K904" i="2"/>
  <c r="K475" i="2"/>
  <c r="K610" i="2"/>
  <c r="K431" i="2"/>
  <c r="K559" i="2"/>
  <c r="K754" i="2"/>
  <c r="K609" i="2"/>
  <c r="K525" i="2"/>
  <c r="K598" i="2"/>
  <c r="K689" i="2"/>
  <c r="K853" i="2"/>
  <c r="K693" i="2"/>
  <c r="K985" i="2"/>
  <c r="K942" i="2"/>
  <c r="K875" i="2"/>
  <c r="K868" i="2"/>
  <c r="J985" i="2"/>
  <c r="J969" i="2"/>
  <c r="J982" i="2"/>
  <c r="J981" i="2"/>
  <c r="J995" i="2"/>
  <c r="J943" i="2"/>
  <c r="J895" i="2"/>
  <c r="J1002" i="2"/>
  <c r="J956" i="2"/>
  <c r="J924" i="2"/>
  <c r="J892" i="2"/>
  <c r="J1004" i="2"/>
  <c r="J968" i="2"/>
  <c r="J934" i="2"/>
  <c r="J902" i="2"/>
  <c r="J870" i="2"/>
  <c r="J838" i="2"/>
  <c r="J925" i="2"/>
  <c r="J875" i="2"/>
  <c r="J837" i="2"/>
  <c r="J802" i="2"/>
  <c r="J770" i="2"/>
  <c r="J967" i="2"/>
  <c r="J901" i="2"/>
  <c r="J863" i="2"/>
  <c r="J829" i="2"/>
  <c r="J799" i="2"/>
  <c r="J979" i="2"/>
  <c r="J941" i="2"/>
  <c r="J891" i="2"/>
  <c r="J855" i="2"/>
  <c r="J821" i="2"/>
  <c r="J788" i="2"/>
  <c r="J945" i="2"/>
  <c r="J882" i="2"/>
  <c r="J849" i="2"/>
  <c r="J808" i="2"/>
  <c r="J776" i="2"/>
  <c r="J744" i="2"/>
  <c r="J712" i="2"/>
  <c r="J899" i="2"/>
  <c r="J827" i="2"/>
  <c r="J772" i="2"/>
  <c r="J742" i="2"/>
  <c r="J700" i="2"/>
  <c r="J674" i="2"/>
  <c r="J642" i="2"/>
  <c r="J947" i="2"/>
  <c r="J880" i="2"/>
  <c r="J787" i="2"/>
  <c r="J753" i="2"/>
  <c r="J719" i="2"/>
  <c r="J962" i="2"/>
  <c r="J907" i="2"/>
  <c r="J790" i="2"/>
  <c r="J745" i="2"/>
  <c r="J711" i="2"/>
  <c r="J676" i="2"/>
  <c r="J869" i="2"/>
  <c r="J737" i="2"/>
  <c r="J703" i="2"/>
  <c r="J673" i="2"/>
  <c r="J641" i="2"/>
  <c r="J609" i="2"/>
  <c r="J839" i="2"/>
  <c r="J757" i="2"/>
  <c r="J685" i="2"/>
  <c r="J654" i="2"/>
  <c r="J632" i="2"/>
  <c r="J590" i="2"/>
  <c r="J560" i="2"/>
  <c r="J528" i="2"/>
  <c r="J1001" i="2"/>
  <c r="J961" i="2"/>
  <c r="J966" i="2"/>
  <c r="J973" i="2"/>
  <c r="J994" i="2"/>
  <c r="J927" i="2"/>
  <c r="J887" i="2"/>
  <c r="J996" i="2"/>
  <c r="J948" i="2"/>
  <c r="J916" i="2"/>
  <c r="J884" i="2"/>
  <c r="J991" i="2"/>
  <c r="J958" i="2"/>
  <c r="J926" i="2"/>
  <c r="J894" i="2"/>
  <c r="J862" i="2"/>
  <c r="J830" i="2"/>
  <c r="J920" i="2"/>
  <c r="J859" i="2"/>
  <c r="J833" i="2"/>
  <c r="J794" i="2"/>
  <c r="J762" i="2"/>
  <c r="J938" i="2"/>
  <c r="J896" i="2"/>
  <c r="J851" i="2"/>
  <c r="J825" i="2"/>
  <c r="J791" i="2"/>
  <c r="J978" i="2"/>
  <c r="J936" i="2"/>
  <c r="J877" i="2"/>
  <c r="J843" i="2"/>
  <c r="J812" i="2"/>
  <c r="J984" i="2"/>
  <c r="J923" i="2"/>
  <c r="J881" i="2"/>
  <c r="J826" i="2"/>
  <c r="J800" i="2"/>
  <c r="J768" i="2"/>
  <c r="J736" i="2"/>
  <c r="J704" i="2"/>
  <c r="J890" i="2"/>
  <c r="J817" i="2"/>
  <c r="J766" i="2"/>
  <c r="J738" i="2"/>
  <c r="J697" i="2"/>
  <c r="J666" i="2"/>
  <c r="J988" i="2"/>
  <c r="J912" i="2"/>
  <c r="J828" i="2"/>
  <c r="J779" i="2"/>
  <c r="J741" i="2"/>
  <c r="J715" i="2"/>
  <c r="J957" i="2"/>
  <c r="J820" i="2"/>
  <c r="J789" i="2"/>
  <c r="J733" i="2"/>
  <c r="J707" i="2"/>
  <c r="J668" i="2"/>
  <c r="J845" i="2"/>
  <c r="J725" i="2"/>
  <c r="J699" i="2"/>
  <c r="J665" i="2"/>
  <c r="J633" i="2"/>
  <c r="J601" i="2"/>
  <c r="J780" i="2"/>
  <c r="J750" i="2"/>
  <c r="J683" i="2"/>
  <c r="J648" i="2"/>
  <c r="J628" i="2"/>
  <c r="J584" i="2"/>
  <c r="J552" i="2"/>
  <c r="J520" i="2"/>
  <c r="J488" i="2"/>
  <c r="J456" i="2"/>
  <c r="J424" i="2"/>
  <c r="J949" i="2"/>
  <c r="J847" i="2"/>
  <c r="J773" i="2"/>
  <c r="J701" i="2"/>
  <c r="J655" i="2"/>
  <c r="J597" i="2"/>
  <c r="J565" i="2"/>
  <c r="J533" i="2"/>
  <c r="J501" i="2"/>
  <c r="J993" i="2"/>
  <c r="J1005" i="2"/>
  <c r="J959" i="2"/>
  <c r="J879" i="2"/>
  <c r="J940" i="2"/>
  <c r="J876" i="2"/>
  <c r="J950" i="2"/>
  <c r="J886" i="2"/>
  <c r="J822" i="2"/>
  <c r="J852" i="2"/>
  <c r="J786" i="2"/>
  <c r="J937" i="2"/>
  <c r="J844" i="2"/>
  <c r="J783" i="2"/>
  <c r="J914" i="2"/>
  <c r="J836" i="2"/>
  <c r="J983" i="2"/>
  <c r="J864" i="2"/>
  <c r="J792" i="2"/>
  <c r="J728" i="2"/>
  <c r="J861" i="2"/>
  <c r="J761" i="2"/>
  <c r="J690" i="2"/>
  <c r="J953" i="2"/>
  <c r="J819" i="2"/>
  <c r="J734" i="2"/>
  <c r="J931" i="2"/>
  <c r="J764" i="2"/>
  <c r="J692" i="2"/>
  <c r="J771" i="2"/>
  <c r="J689" i="2"/>
  <c r="J625" i="2"/>
  <c r="J759" i="2"/>
  <c r="J680" i="2"/>
  <c r="J605" i="2"/>
  <c r="J544" i="2"/>
  <c r="J496" i="2"/>
  <c r="J448" i="2"/>
  <c r="J408" i="2"/>
  <c r="J857" i="2"/>
  <c r="J717" i="2"/>
  <c r="J659" i="2"/>
  <c r="J620" i="2"/>
  <c r="J557" i="2"/>
  <c r="J517" i="2"/>
  <c r="J477" i="2"/>
  <c r="J445" i="2"/>
  <c r="J893" i="2"/>
  <c r="J781" i="2"/>
  <c r="J688" i="2"/>
  <c r="J640" i="2"/>
  <c r="J627" i="2"/>
  <c r="J586" i="2"/>
  <c r="J554" i="2"/>
  <c r="J522" i="2"/>
  <c r="J490" i="2"/>
  <c r="J458" i="2"/>
  <c r="J426" i="2"/>
  <c r="J905" i="2"/>
  <c r="J842" i="2"/>
  <c r="J724" i="2"/>
  <c r="J698" i="2"/>
  <c r="J643" i="2"/>
  <c r="J599" i="2"/>
  <c r="J566" i="2"/>
  <c r="J534" i="2"/>
  <c r="J502" i="2"/>
  <c r="J470" i="2"/>
  <c r="J438" i="2"/>
  <c r="J406" i="2"/>
  <c r="J374" i="2"/>
  <c r="J777" i="2"/>
  <c r="J604" i="2"/>
  <c r="J551" i="2"/>
  <c r="J487" i="2"/>
  <c r="J423" i="2"/>
  <c r="J396" i="2"/>
  <c r="J369" i="2"/>
  <c r="J329" i="2"/>
  <c r="J297" i="2"/>
  <c r="J964" i="2"/>
  <c r="J693" i="2"/>
  <c r="J585" i="2"/>
  <c r="J521" i="2"/>
  <c r="J457" i="2"/>
  <c r="J977" i="2"/>
  <c r="J997" i="2"/>
  <c r="J951" i="2"/>
  <c r="J1003" i="2"/>
  <c r="J932" i="2"/>
  <c r="J868" i="2"/>
  <c r="J942" i="2"/>
  <c r="J878" i="2"/>
  <c r="J939" i="2"/>
  <c r="J848" i="2"/>
  <c r="J778" i="2"/>
  <c r="J915" i="2"/>
  <c r="J840" i="2"/>
  <c r="J992" i="2"/>
  <c r="J913" i="2"/>
  <c r="J832" i="2"/>
  <c r="J946" i="2"/>
  <c r="J853" i="2"/>
  <c r="J784" i="2"/>
  <c r="J720" i="2"/>
  <c r="J860" i="2"/>
  <c r="J749" i="2"/>
  <c r="J682" i="2"/>
  <c r="J952" i="2"/>
  <c r="J803" i="2"/>
  <c r="J730" i="2"/>
  <c r="J930" i="2"/>
  <c r="J748" i="2"/>
  <c r="J684" i="2"/>
  <c r="J740" i="2"/>
  <c r="J681" i="2"/>
  <c r="J617" i="2"/>
  <c r="J758" i="2"/>
  <c r="J679" i="2"/>
  <c r="J602" i="2"/>
  <c r="J536" i="2"/>
  <c r="J480" i="2"/>
  <c r="J440" i="2"/>
  <c r="J400" i="2"/>
  <c r="J809" i="2"/>
  <c r="J716" i="2"/>
  <c r="J656" i="2"/>
  <c r="J594" i="2"/>
  <c r="J549" i="2"/>
  <c r="J509" i="2"/>
  <c r="J469" i="2"/>
  <c r="J437" i="2"/>
  <c r="J867" i="2"/>
  <c r="J767" i="2"/>
  <c r="J670" i="2"/>
  <c r="J639" i="2"/>
  <c r="J616" i="2"/>
  <c r="J578" i="2"/>
  <c r="J546" i="2"/>
  <c r="J514" i="2"/>
  <c r="J482" i="2"/>
  <c r="J450" i="2"/>
  <c r="J418" i="2"/>
  <c r="J889" i="2"/>
  <c r="J811" i="2"/>
  <c r="J721" i="2"/>
  <c r="J667" i="2"/>
  <c r="J621" i="2"/>
  <c r="J595" i="2"/>
  <c r="J558" i="2"/>
  <c r="J526" i="2"/>
  <c r="J494" i="2"/>
  <c r="J462" i="2"/>
  <c r="J430" i="2"/>
  <c r="J398" i="2"/>
  <c r="J366" i="2"/>
  <c r="J746" i="2"/>
  <c r="J603" i="2"/>
  <c r="J535" i="2"/>
  <c r="J471" i="2"/>
  <c r="J421" i="2"/>
  <c r="J388" i="2"/>
  <c r="J353" i="2"/>
  <c r="J321" i="2"/>
  <c r="J289" i="2"/>
  <c r="J883" i="2"/>
  <c r="J669" i="2"/>
  <c r="J569" i="2"/>
  <c r="J505" i="2"/>
  <c r="J441" i="2"/>
  <c r="J990" i="2"/>
  <c r="J911" i="2"/>
  <c r="J900" i="2"/>
  <c r="J910" i="2"/>
  <c r="J897" i="2"/>
  <c r="J972" i="2"/>
  <c r="J807" i="2"/>
  <c r="J858" i="2"/>
  <c r="J904" i="2"/>
  <c r="J752" i="2"/>
  <c r="J785" i="2"/>
  <c r="J650" i="2"/>
  <c r="J756" i="2"/>
  <c r="J805" i="2"/>
  <c r="J652" i="2"/>
  <c r="J649" i="2"/>
  <c r="J708" i="2"/>
  <c r="J568" i="2"/>
  <c r="J464" i="2"/>
  <c r="J866" i="2"/>
  <c r="J677" i="2"/>
  <c r="J573" i="2"/>
  <c r="J485" i="2"/>
  <c r="J917" i="2"/>
  <c r="J702" i="2"/>
  <c r="J631" i="2"/>
  <c r="J562" i="2"/>
  <c r="J498" i="2"/>
  <c r="J434" i="2"/>
  <c r="J856" i="2"/>
  <c r="J705" i="2"/>
  <c r="J606" i="2"/>
  <c r="J542" i="2"/>
  <c r="J478" i="2"/>
  <c r="J414" i="2"/>
  <c r="J835" i="2"/>
  <c r="J567" i="2"/>
  <c r="J439" i="2"/>
  <c r="J373" i="2"/>
  <c r="J305" i="2"/>
  <c r="J747" i="2"/>
  <c r="J537" i="2"/>
  <c r="J419" i="2"/>
  <c r="J376" i="2"/>
  <c r="J340" i="2"/>
  <c r="J308" i="2"/>
  <c r="J276" i="2"/>
  <c r="J798" i="2"/>
  <c r="J678" i="2"/>
  <c r="J587" i="2"/>
  <c r="J555" i="2"/>
  <c r="J523" i="2"/>
  <c r="J491" i="2"/>
  <c r="J459" i="2"/>
  <c r="J427" i="2"/>
  <c r="J372" i="2"/>
  <c r="J343" i="2"/>
  <c r="J311" i="2"/>
  <c r="J279" i="2"/>
  <c r="J824" i="2"/>
  <c r="J598" i="2"/>
  <c r="J579" i="2"/>
  <c r="J547" i="2"/>
  <c r="J515" i="2"/>
  <c r="J483" i="2"/>
  <c r="J451" i="2"/>
  <c r="J407" i="2"/>
  <c r="J389" i="2"/>
  <c r="J359" i="2"/>
  <c r="J331" i="2"/>
  <c r="J299" i="2"/>
  <c r="J267" i="2"/>
  <c r="J763" i="2"/>
  <c r="J623" i="2"/>
  <c r="J431" i="2"/>
  <c r="J266" i="2"/>
  <c r="J250" i="2"/>
  <c r="J224" i="2"/>
  <c r="J192" i="2"/>
  <c r="J671" i="2"/>
  <c r="J575" i="2"/>
  <c r="J403" i="2"/>
  <c r="J352" i="2"/>
  <c r="J336" i="2"/>
  <c r="J320" i="2"/>
  <c r="J304" i="2"/>
  <c r="J288" i="2"/>
  <c r="J272" i="2"/>
  <c r="J227" i="2"/>
  <c r="J195" i="2"/>
  <c r="J163" i="2"/>
  <c r="J513" i="2"/>
  <c r="J238" i="2"/>
  <c r="J206" i="2"/>
  <c r="J174" i="2"/>
  <c r="J706" i="2"/>
  <c r="J449" i="2"/>
  <c r="J363" i="2"/>
  <c r="J226" i="2"/>
  <c r="J194" i="2"/>
  <c r="J162" i="2"/>
  <c r="J130" i="2"/>
  <c r="J367" i="2"/>
  <c r="J249" i="2"/>
  <c r="J220" i="2"/>
  <c r="J188" i="2"/>
  <c r="J152" i="2"/>
  <c r="J118" i="2"/>
  <c r="J86" i="2"/>
  <c r="J56" i="2"/>
  <c r="J397" i="2"/>
  <c r="J264" i="2"/>
  <c r="J221" i="2"/>
  <c r="J189" i="2"/>
  <c r="J149" i="2"/>
  <c r="J133" i="2"/>
  <c r="J113" i="2"/>
  <c r="J81" i="2"/>
  <c r="J614" i="2"/>
  <c r="J293" i="2"/>
  <c r="J169" i="2"/>
  <c r="J100" i="2"/>
  <c r="J65" i="2"/>
  <c r="J545" i="2"/>
  <c r="J341" i="2"/>
  <c r="J253" i="2"/>
  <c r="J112" i="2"/>
  <c r="J80" i="2"/>
  <c r="J50" i="2"/>
  <c r="J588" i="2"/>
  <c r="J239" i="2"/>
  <c r="J123" i="2"/>
  <c r="J91" i="2"/>
  <c r="J21" i="2"/>
  <c r="J68" i="2"/>
  <c r="J151" i="2"/>
  <c r="J109" i="2"/>
  <c r="J233" i="2"/>
  <c r="J709" i="2"/>
  <c r="J417" i="2"/>
  <c r="J167" i="2"/>
  <c r="J134" i="2"/>
  <c r="J26" i="2"/>
  <c r="J164" i="2"/>
  <c r="J22" i="2"/>
  <c r="J207" i="2"/>
  <c r="J20" i="2"/>
  <c r="J302" i="2"/>
  <c r="J57" i="2"/>
  <c r="J11" i="2"/>
  <c r="J217" i="2"/>
  <c r="J35" i="2"/>
  <c r="J141" i="2"/>
  <c r="J87" i="2"/>
  <c r="J25" i="2"/>
  <c r="J479" i="2"/>
  <c r="J248" i="2"/>
  <c r="J153" i="2"/>
  <c r="J39" i="2"/>
  <c r="J318" i="2"/>
  <c r="J132" i="2"/>
  <c r="J98" i="2"/>
  <c r="J64" i="2"/>
  <c r="J965" i="2"/>
  <c r="J971" i="2"/>
  <c r="J987" i="2"/>
  <c r="J854" i="2"/>
  <c r="J818" i="2"/>
  <c r="J874" i="2"/>
  <c r="J960" i="2"/>
  <c r="J804" i="2"/>
  <c r="J823" i="2"/>
  <c r="J696" i="2"/>
  <c r="J727" i="2"/>
  <c r="J906" i="2"/>
  <c r="J687" i="2"/>
  <c r="J726" i="2"/>
  <c r="J718" i="2"/>
  <c r="J593" i="2"/>
  <c r="J647" i="2"/>
  <c r="J512" i="2"/>
  <c r="J432" i="2"/>
  <c r="J775" i="2"/>
  <c r="J635" i="2"/>
  <c r="J541" i="2"/>
  <c r="J461" i="2"/>
  <c r="J813" i="2"/>
  <c r="J653" i="2"/>
  <c r="J612" i="2"/>
  <c r="J538" i="2"/>
  <c r="J474" i="2"/>
  <c r="J410" i="2"/>
  <c r="J797" i="2"/>
  <c r="J664" i="2"/>
  <c r="J582" i="2"/>
  <c r="J518" i="2"/>
  <c r="J454" i="2"/>
  <c r="J390" i="2"/>
  <c r="J630" i="2"/>
  <c r="J519" i="2"/>
  <c r="J420" i="2"/>
  <c r="J345" i="2"/>
  <c r="J281" i="2"/>
  <c r="J637" i="2"/>
  <c r="J489" i="2"/>
  <c r="J395" i="2"/>
  <c r="J358" i="2"/>
  <c r="J332" i="2"/>
  <c r="J300" i="2"/>
  <c r="J944" i="2"/>
  <c r="J754" i="2"/>
  <c r="J622" i="2"/>
  <c r="J572" i="2"/>
  <c r="J540" i="2"/>
  <c r="J508" i="2"/>
  <c r="J476" i="2"/>
  <c r="J444" i="2"/>
  <c r="J394" i="2"/>
  <c r="J368" i="2"/>
  <c r="J335" i="2"/>
  <c r="J303" i="2"/>
  <c r="J271" i="2"/>
  <c r="J672" i="2"/>
  <c r="J592" i="2"/>
  <c r="J564" i="2"/>
  <c r="J532" i="2"/>
  <c r="J500" i="2"/>
  <c r="J468" i="2"/>
  <c r="J436" i="2"/>
  <c r="J405" i="2"/>
  <c r="J385" i="2"/>
  <c r="J355" i="2"/>
  <c r="J323" i="2"/>
  <c r="J291" i="2"/>
  <c r="J259" i="2"/>
  <c r="J694" i="2"/>
  <c r="J608" i="2"/>
  <c r="J371" i="2"/>
  <c r="J261" i="2"/>
  <c r="J245" i="2"/>
  <c r="J216" i="2"/>
  <c r="J184" i="2"/>
  <c r="J644" i="2"/>
  <c r="J497" i="2"/>
  <c r="J378" i="2"/>
  <c r="J346" i="2"/>
  <c r="J330" i="2"/>
  <c r="J314" i="2"/>
  <c r="J298" i="2"/>
  <c r="J282" i="2"/>
  <c r="J270" i="2"/>
  <c r="J219" i="2"/>
  <c r="J187" i="2"/>
  <c r="J814" i="2"/>
  <c r="J463" i="2"/>
  <c r="J230" i="2"/>
  <c r="J198" i="2"/>
  <c r="J166" i="2"/>
  <c r="J610" i="2"/>
  <c r="J392" i="2"/>
  <c r="J255" i="2"/>
  <c r="J218" i="2"/>
  <c r="J186" i="2"/>
  <c r="J154" i="2"/>
  <c r="J729" i="2"/>
  <c r="J333" i="2"/>
  <c r="J244" i="2"/>
  <c r="J212" i="2"/>
  <c r="J180" i="2"/>
  <c r="J143" i="2"/>
  <c r="J110" i="2"/>
  <c r="J78" i="2"/>
  <c r="J48" i="2"/>
  <c r="J342" i="2"/>
  <c r="J258" i="2"/>
  <c r="J213" i="2"/>
  <c r="J181" i="2"/>
  <c r="J147" i="2"/>
  <c r="J131" i="2"/>
  <c r="J105" i="2"/>
  <c r="J70" i="2"/>
  <c r="J401" i="2"/>
  <c r="J265" i="2"/>
  <c r="J124" i="2"/>
  <c r="J92" i="2"/>
  <c r="J54" i="2"/>
  <c r="J511" i="2"/>
  <c r="J309" i="2"/>
  <c r="J161" i="2"/>
  <c r="J104" i="2"/>
  <c r="J69" i="2"/>
  <c r="J42" i="2"/>
  <c r="J561" i="2"/>
  <c r="J193" i="2"/>
  <c r="J115" i="2"/>
  <c r="J83" i="2"/>
  <c r="J13" i="2"/>
  <c r="J60" i="2"/>
  <c r="J125" i="2"/>
  <c r="J103" i="2"/>
  <c r="J215" i="2"/>
  <c r="J675" i="2"/>
  <c r="J201" i="2"/>
  <c r="J160" i="2"/>
  <c r="J128" i="2"/>
  <c r="J24" i="2"/>
  <c r="J74" i="2"/>
  <c r="J14" i="2"/>
  <c r="J117" i="2"/>
  <c r="J600" i="2"/>
  <c r="J209" i="2"/>
  <c r="J55" i="2"/>
  <c r="J381" i="2"/>
  <c r="J76" i="2"/>
  <c r="J411" i="2"/>
  <c r="J135" i="2"/>
  <c r="J77" i="2"/>
  <c r="J841" i="2"/>
  <c r="J361" i="2"/>
  <c r="J241" i="2"/>
  <c r="J137" i="2"/>
  <c r="J23" i="2"/>
  <c r="J231" i="2"/>
  <c r="J122" i="2"/>
  <c r="J90" i="2"/>
  <c r="J53" i="2"/>
  <c r="J41" i="2"/>
  <c r="J10" i="2"/>
  <c r="J34" i="2"/>
  <c r="J999" i="2"/>
  <c r="J986" i="2"/>
  <c r="J810" i="2"/>
  <c r="J955" i="2"/>
  <c r="J816" i="2"/>
  <c r="J723" i="2"/>
  <c r="J980" i="2"/>
  <c r="J714" i="2"/>
  <c r="J646" i="2"/>
  <c r="J416" i="2"/>
  <c r="J624" i="2"/>
  <c r="J453" i="2"/>
  <c r="J645" i="2"/>
  <c r="J530" i="2"/>
  <c r="J921" i="2"/>
  <c r="J663" i="2"/>
  <c r="J510" i="2"/>
  <c r="J382" i="2"/>
  <c r="J503" i="2"/>
  <c r="J337" i="2"/>
  <c r="J636" i="2"/>
  <c r="J387" i="2"/>
  <c r="J324" i="2"/>
  <c r="J933" i="2"/>
  <c r="J613" i="2"/>
  <c r="J539" i="2"/>
  <c r="J475" i="2"/>
  <c r="J391" i="2"/>
  <c r="J327" i="2"/>
  <c r="J963" i="2"/>
  <c r="J591" i="2"/>
  <c r="J531" i="2"/>
  <c r="J467" i="2"/>
  <c r="J404" i="2"/>
  <c r="J347" i="2"/>
  <c r="J283" i="2"/>
  <c r="J691" i="2"/>
  <c r="J370" i="2"/>
  <c r="J240" i="2"/>
  <c r="J176" i="2"/>
  <c r="J447" i="2"/>
  <c r="J344" i="2"/>
  <c r="J312" i="2"/>
  <c r="J280" i="2"/>
  <c r="J211" i="2"/>
  <c r="J695" i="2"/>
  <c r="J222" i="2"/>
  <c r="J158" i="2"/>
  <c r="J383" i="2"/>
  <c r="J210" i="2"/>
  <c r="J146" i="2"/>
  <c r="J301" i="2"/>
  <c r="J204" i="2"/>
  <c r="J136" i="2"/>
  <c r="J75" i="2"/>
  <c r="J310" i="2"/>
  <c r="J205" i="2"/>
  <c r="J145" i="2"/>
  <c r="J97" i="2"/>
  <c r="J357" i="2"/>
  <c r="J116" i="2"/>
  <c r="J46" i="2"/>
  <c r="J277" i="2"/>
  <c r="J96" i="2"/>
  <c r="J31" i="2"/>
  <c r="J175" i="2"/>
  <c r="J49" i="2"/>
  <c r="J37" i="2"/>
  <c r="J85" i="2"/>
  <c r="J607" i="2"/>
  <c r="J150" i="2"/>
  <c r="J16" i="2"/>
  <c r="J651" i="2"/>
  <c r="J465" i="2"/>
  <c r="J40" i="2"/>
  <c r="J66" i="2"/>
  <c r="J95" i="2"/>
  <c r="J755" i="2"/>
  <c r="J223" i="2"/>
  <c r="J15" i="2"/>
  <c r="J114" i="2"/>
  <c r="J52" i="2"/>
  <c r="J27" i="2"/>
  <c r="J142" i="2"/>
  <c r="J919" i="2"/>
  <c r="J918" i="2"/>
  <c r="J1000" i="2"/>
  <c r="J872" i="2"/>
  <c r="J760" i="2"/>
  <c r="J658" i="2"/>
  <c r="J806" i="2"/>
  <c r="J657" i="2"/>
  <c r="J576" i="2"/>
  <c r="J922" i="2"/>
  <c r="J581" i="2"/>
  <c r="J429" i="2"/>
  <c r="J638" i="2"/>
  <c r="J506" i="2"/>
  <c r="J865" i="2"/>
  <c r="J618" i="2"/>
  <c r="J486" i="2"/>
  <c r="J362" i="2"/>
  <c r="J455" i="2"/>
  <c r="J313" i="2"/>
  <c r="J553" i="2"/>
  <c r="J380" i="2"/>
  <c r="J316" i="2"/>
  <c r="J888" i="2"/>
  <c r="J596" i="2"/>
  <c r="J524" i="2"/>
  <c r="J460" i="2"/>
  <c r="J379" i="2"/>
  <c r="J319" i="2"/>
  <c r="J834" i="2"/>
  <c r="J580" i="2"/>
  <c r="J516" i="2"/>
  <c r="J452" i="2"/>
  <c r="J399" i="2"/>
  <c r="J339" i="2"/>
  <c r="J275" i="2"/>
  <c r="J662" i="2"/>
  <c r="J268" i="2"/>
  <c r="J232" i="2"/>
  <c r="J954" i="2"/>
  <c r="J415" i="2"/>
  <c r="J338" i="2"/>
  <c r="J306" i="2"/>
  <c r="J274" i="2"/>
  <c r="J203" i="2"/>
  <c r="J686" i="2"/>
  <c r="J214" i="2"/>
  <c r="J782" i="2"/>
  <c r="J375" i="2"/>
  <c r="J202" i="2"/>
  <c r="J138" i="2"/>
  <c r="J269" i="2"/>
  <c r="J196" i="2"/>
  <c r="J127" i="2"/>
  <c r="J67" i="2"/>
  <c r="J278" i="2"/>
  <c r="J197" i="2"/>
  <c r="J140" i="2"/>
  <c r="J89" i="2"/>
  <c r="J325" i="2"/>
  <c r="J108" i="2"/>
  <c r="J769" i="2"/>
  <c r="J257" i="2"/>
  <c r="J88" i="2"/>
  <c r="J793" i="2"/>
  <c r="J139" i="2"/>
  <c r="J29" i="2"/>
  <c r="J317" i="2"/>
  <c r="J17" i="2"/>
  <c r="J529" i="2"/>
  <c r="J144" i="2"/>
  <c r="J8" i="2"/>
  <c r="J256" i="2"/>
  <c r="J326" i="2"/>
  <c r="J19" i="2"/>
  <c r="J45" i="2"/>
  <c r="J93" i="2"/>
  <c r="J543" i="2"/>
  <c r="J177" i="2"/>
  <c r="J433" i="2"/>
  <c r="J106" i="2"/>
  <c r="J51" i="2"/>
  <c r="J18" i="2"/>
  <c r="J32" i="2"/>
  <c r="J626" i="2"/>
  <c r="J72" i="2"/>
  <c r="J63" i="2"/>
  <c r="J9" i="2"/>
  <c r="J286" i="2"/>
  <c r="J79" i="2"/>
  <c r="J33" i="2"/>
  <c r="J850" i="2"/>
  <c r="J199" i="2"/>
  <c r="J285" i="2"/>
  <c r="J120" i="2"/>
  <c r="J73" i="2"/>
  <c r="J59" i="2"/>
  <c r="J157" i="2"/>
  <c r="J413" i="2"/>
  <c r="J159" i="2"/>
  <c r="J393" i="2"/>
  <c r="J234" i="2"/>
  <c r="J182" i="2"/>
  <c r="J171" i="2"/>
  <c r="J290" i="2"/>
  <c r="J354" i="2"/>
  <c r="J200" i="2"/>
  <c r="J481" i="2"/>
  <c r="J307" i="2"/>
  <c r="J409" i="2"/>
  <c r="J548" i="2"/>
  <c r="J287" i="2"/>
  <c r="J428" i="2"/>
  <c r="J556" i="2"/>
  <c r="J284" i="2"/>
  <c r="J425" i="2"/>
  <c r="J384" i="2"/>
  <c r="J422" i="2"/>
  <c r="J713" i="2"/>
  <c r="J570" i="2"/>
  <c r="J493" i="2"/>
  <c r="J472" i="2"/>
  <c r="J660" i="2"/>
  <c r="J801" i="2"/>
  <c r="J815" i="2"/>
  <c r="J908" i="2"/>
  <c r="J7" i="2"/>
  <c r="J82" i="2"/>
  <c r="J71" i="2"/>
  <c r="J28" i="2"/>
  <c r="J350" i="2"/>
  <c r="J101" i="2"/>
  <c r="J38" i="2"/>
  <c r="J126" i="2"/>
  <c r="J262" i="2"/>
  <c r="J349" i="2"/>
  <c r="J155" i="2"/>
  <c r="J84" i="2"/>
  <c r="J62" i="2"/>
  <c r="J173" i="2"/>
  <c r="J495" i="2"/>
  <c r="J172" i="2"/>
  <c r="J611" i="2"/>
  <c r="J242" i="2"/>
  <c r="J190" i="2"/>
  <c r="J179" i="2"/>
  <c r="J296" i="2"/>
  <c r="J377" i="2"/>
  <c r="J208" i="2"/>
  <c r="J559" i="2"/>
  <c r="J315" i="2"/>
  <c r="J435" i="2"/>
  <c r="J563" i="2"/>
  <c r="J295" i="2"/>
  <c r="J443" i="2"/>
  <c r="J571" i="2"/>
  <c r="J292" i="2"/>
  <c r="J473" i="2"/>
  <c r="J402" i="2"/>
  <c r="J446" i="2"/>
  <c r="J739" i="2"/>
  <c r="J589" i="2"/>
  <c r="J525" i="2"/>
  <c r="J504" i="2"/>
  <c r="J722" i="2"/>
  <c r="J929" i="2"/>
  <c r="J873" i="2"/>
  <c r="J970" i="2"/>
  <c r="I911" i="2"/>
  <c r="J975" i="2"/>
  <c r="J871" i="2"/>
  <c r="J903" i="2"/>
  <c r="J935" i="2"/>
  <c r="J976" i="2"/>
  <c r="J1007" i="2"/>
  <c r="J989" i="2"/>
  <c r="J974" i="2"/>
  <c r="J1006" i="2"/>
  <c r="C44" i="1"/>
  <c r="F32" i="1"/>
  <c r="C51" i="1"/>
  <c r="C52" i="1"/>
  <c r="AQ96" i="2"/>
  <c r="AQ1674" i="2"/>
  <c r="AQ888" i="2"/>
  <c r="AQ1954" i="2"/>
  <c r="AQ1314" i="2"/>
  <c r="C46" i="1"/>
  <c r="AQ897" i="2"/>
  <c r="AQ1473" i="2"/>
  <c r="AQ963" i="2"/>
  <c r="I73" i="2"/>
  <c r="I158" i="2"/>
  <c r="I877" i="2"/>
  <c r="I388" i="2"/>
  <c r="I485" i="2"/>
  <c r="I668" i="2"/>
  <c r="I783" i="2"/>
  <c r="I126" i="2"/>
  <c r="I47" i="2"/>
  <c r="I194" i="2"/>
  <c r="I229" i="2"/>
  <c r="I294" i="2"/>
  <c r="I552" i="2"/>
  <c r="I697" i="2"/>
  <c r="I885" i="2"/>
  <c r="I79" i="2"/>
  <c r="I141" i="2"/>
  <c r="I143" i="2"/>
  <c r="I1003" i="2"/>
  <c r="I600" i="2"/>
  <c r="I680" i="2"/>
  <c r="I804" i="2"/>
  <c r="I873" i="2"/>
  <c r="AQ469" i="2"/>
  <c r="C49" i="1"/>
  <c r="I165" i="2"/>
  <c r="I498" i="2"/>
  <c r="I378" i="2"/>
  <c r="I893" i="2"/>
  <c r="I793" i="2"/>
  <c r="I843" i="2"/>
  <c r="I819" i="2"/>
  <c r="I985" i="2"/>
  <c r="H126" i="2"/>
  <c r="H274" i="2"/>
  <c r="H573" i="2"/>
  <c r="H748" i="2"/>
  <c r="H15" i="2"/>
  <c r="H239" i="2"/>
  <c r="H123" i="2"/>
  <c r="H156" i="2"/>
  <c r="H232" i="2"/>
  <c r="H186" i="2"/>
  <c r="H449" i="2"/>
  <c r="H471" i="2"/>
  <c r="H366" i="2"/>
  <c r="H484" i="2"/>
  <c r="H677" i="2"/>
  <c r="H502" i="2"/>
  <c r="H804" i="2"/>
  <c r="H825" i="2"/>
  <c r="H940" i="2"/>
  <c r="H699" i="2"/>
  <c r="H87" i="2"/>
  <c r="H174" i="2"/>
  <c r="H417" i="2"/>
  <c r="H155" i="2"/>
  <c r="H98" i="2"/>
  <c r="H152" i="2"/>
  <c r="H161" i="2"/>
  <c r="H391" i="2"/>
  <c r="H409" i="2"/>
  <c r="H253" i="2"/>
  <c r="H289" i="2"/>
  <c r="H638" i="2"/>
  <c r="H533" i="2"/>
  <c r="H504" i="2"/>
  <c r="H613" i="2"/>
  <c r="H719" i="2"/>
  <c r="H718" i="2"/>
  <c r="H800" i="2"/>
  <c r="C47" i="1"/>
  <c r="C53" i="1"/>
  <c r="C48" i="1"/>
  <c r="I307" i="2"/>
  <c r="I92" i="2"/>
  <c r="I43" i="2"/>
  <c r="I133" i="2"/>
  <c r="I729" i="2"/>
  <c r="I219" i="2"/>
  <c r="I601" i="2"/>
  <c r="I356" i="2"/>
  <c r="I570" i="2"/>
  <c r="I529" i="2"/>
  <c r="I424" i="2"/>
  <c r="I587" i="2"/>
  <c r="I679" i="2"/>
  <c r="I1006" i="2"/>
  <c r="I925" i="2"/>
  <c r="I914" i="2"/>
  <c r="H744" i="2"/>
  <c r="H95" i="2"/>
  <c r="H40" i="2"/>
  <c r="H887" i="2"/>
  <c r="H163" i="2"/>
  <c r="H106" i="2"/>
  <c r="H158" i="2"/>
  <c r="H187" i="2"/>
  <c r="H461" i="2"/>
  <c r="H257" i="2"/>
  <c r="H277" i="2"/>
  <c r="H321" i="2"/>
  <c r="H318" i="2"/>
  <c r="H549" i="2"/>
  <c r="H520" i="2"/>
  <c r="H446" i="2"/>
  <c r="H730" i="2"/>
  <c r="H734" i="2"/>
  <c r="H916" i="2"/>
  <c r="H97" i="2"/>
  <c r="H154" i="2"/>
  <c r="H124" i="2"/>
  <c r="H47" i="2"/>
  <c r="H382" i="2"/>
  <c r="H207" i="2"/>
  <c r="H107" i="2"/>
  <c r="H324" i="2"/>
  <c r="H224" i="2"/>
  <c r="H865" i="2"/>
  <c r="H410" i="2"/>
  <c r="H345" i="2"/>
  <c r="H350" i="2"/>
  <c r="H444" i="2"/>
  <c r="H528" i="2"/>
  <c r="H486" i="2"/>
  <c r="H801" i="2"/>
  <c r="H742" i="2"/>
  <c r="H932" i="2"/>
  <c r="C45" i="1"/>
  <c r="I510" i="2"/>
  <c r="I19" i="2"/>
  <c r="I109" i="2"/>
  <c r="I86" i="2"/>
  <c r="I389" i="2"/>
  <c r="I572" i="2"/>
  <c r="I540" i="2"/>
  <c r="I321" i="2"/>
  <c r="I361" i="2"/>
  <c r="I429" i="2"/>
  <c r="I617" i="2"/>
  <c r="I612" i="2"/>
  <c r="I766" i="2"/>
  <c r="I910" i="2"/>
  <c r="I990" i="2"/>
  <c r="I1004" i="2"/>
  <c r="AQ1055" i="2"/>
  <c r="AQ263" i="2"/>
  <c r="AQ1005" i="2"/>
  <c r="AQ424" i="2"/>
  <c r="AQ1726" i="2"/>
  <c r="AQ311" i="2"/>
  <c r="AQ170" i="2"/>
  <c r="AQ594" i="2"/>
  <c r="AQ2006" i="2"/>
  <c r="AQ1113" i="2"/>
  <c r="AQ922" i="2"/>
  <c r="AQ814" i="2"/>
  <c r="AQ354" i="2"/>
  <c r="AQ192" i="2"/>
  <c r="AQ940" i="2"/>
  <c r="AQ616" i="2"/>
  <c r="AQ599" i="2"/>
  <c r="AQ1564" i="2"/>
  <c r="AQ24" i="2"/>
  <c r="AQ1583" i="2"/>
  <c r="AQ1258" i="2"/>
  <c r="AQ936" i="2"/>
  <c r="AQ1198" i="2"/>
  <c r="AQ1628" i="2"/>
  <c r="AQ1530" i="2"/>
  <c r="AQ863" i="2"/>
  <c r="AQ353" i="2"/>
  <c r="AQ103" i="2"/>
  <c r="AQ1962" i="2"/>
  <c r="AQ335" i="2"/>
  <c r="AQ996" i="2"/>
  <c r="AQ107" i="2"/>
  <c r="AQ1499" i="2"/>
  <c r="AQ472" i="2"/>
  <c r="AQ580" i="2"/>
  <c r="AQ1966" i="2"/>
  <c r="AQ1624" i="2"/>
  <c r="AQ1494" i="2"/>
  <c r="AQ789" i="2"/>
  <c r="AQ1978" i="2"/>
  <c r="AQ1761" i="2"/>
  <c r="AQ1476" i="2"/>
  <c r="AQ1457" i="2"/>
  <c r="AQ1799" i="2"/>
  <c r="AQ1779" i="2"/>
  <c r="AQ1919" i="2"/>
  <c r="AQ1885" i="2"/>
  <c r="AQ1968" i="2"/>
  <c r="AQ1398" i="2"/>
  <c r="AQ1260" i="2"/>
  <c r="AQ1162" i="2"/>
  <c r="AQ900" i="2"/>
  <c r="AQ816" i="2"/>
  <c r="AQ547" i="2"/>
  <c r="AQ792" i="2"/>
  <c r="AQ523" i="2"/>
  <c r="AQ340" i="2"/>
  <c r="AQ174" i="2"/>
  <c r="AQ2008" i="2"/>
  <c r="AQ1886" i="2"/>
  <c r="AQ1866" i="2"/>
  <c r="AQ793" i="2"/>
  <c r="AQ1096" i="2"/>
  <c r="AQ746" i="2"/>
  <c r="AQ687" i="2"/>
  <c r="AQ1070" i="2"/>
  <c r="AQ536" i="2"/>
  <c r="AQ928" i="2"/>
  <c r="AQ289" i="2"/>
  <c r="AQ835" i="2"/>
  <c r="AQ438" i="2"/>
  <c r="AQ316" i="2"/>
  <c r="AQ477" i="2"/>
  <c r="AQ2004" i="2"/>
  <c r="AQ1480" i="2"/>
  <c r="AQ1777" i="2"/>
  <c r="AQ767" i="2"/>
  <c r="AQ553" i="2"/>
  <c r="AQ544" i="2"/>
  <c r="AQ1031" i="2"/>
  <c r="AQ1093" i="2"/>
  <c r="AQ1635" i="2"/>
  <c r="AQ1590" i="2"/>
  <c r="AQ1822" i="2"/>
  <c r="AQ1586" i="2"/>
  <c r="AQ1218" i="2"/>
  <c r="AQ1955" i="2"/>
  <c r="AQ135" i="2"/>
  <c r="AQ551" i="2"/>
  <c r="AQ409" i="2"/>
  <c r="AQ145" i="2"/>
  <c r="AQ490" i="2"/>
  <c r="AQ1193" i="2"/>
  <c r="AQ1257" i="2"/>
  <c r="AQ1131" i="2"/>
  <c r="AQ1695" i="2"/>
  <c r="AQ1807" i="2"/>
  <c r="AQ1706" i="2"/>
  <c r="AQ350" i="2"/>
  <c r="AQ487" i="2"/>
  <c r="AQ1755" i="2"/>
  <c r="AQ224" i="2"/>
  <c r="AQ87" i="2"/>
  <c r="AQ355" i="2"/>
  <c r="AQ260" i="2"/>
  <c r="AQ382" i="2"/>
  <c r="AQ348" i="2"/>
  <c r="AQ272" i="2"/>
  <c r="AQ486" i="2"/>
  <c r="AQ516" i="2"/>
  <c r="AQ694" i="2"/>
  <c r="AQ938" i="2"/>
  <c r="AQ1119" i="2"/>
  <c r="AQ1930" i="2"/>
  <c r="AQ1001" i="2"/>
  <c r="AQ1526" i="2"/>
  <c r="AQ1315" i="2"/>
  <c r="AQ1379" i="2"/>
  <c r="AQ1797" i="2"/>
  <c r="AQ1922" i="2"/>
  <c r="AQ1638" i="2"/>
  <c r="AQ1810" i="2"/>
  <c r="AQ1591" i="2"/>
  <c r="AQ1608" i="2"/>
  <c r="AQ1724" i="2"/>
  <c r="AQ1932" i="2"/>
  <c r="AQ1924" i="2"/>
  <c r="AQ1917" i="2"/>
  <c r="AQ573" i="2"/>
  <c r="AQ211" i="2"/>
  <c r="AQ567" i="2"/>
  <c r="AQ1194" i="2"/>
  <c r="AQ533" i="2"/>
  <c r="AQ1086" i="2"/>
  <c r="AQ518" i="2"/>
  <c r="AQ828" i="2"/>
  <c r="AQ560" i="2"/>
  <c r="AQ1124" i="2"/>
  <c r="AQ674" i="2"/>
  <c r="AQ846" i="2"/>
  <c r="AQ1156" i="2"/>
  <c r="AQ868" i="2"/>
  <c r="AQ1745" i="2"/>
  <c r="AQ785" i="2"/>
  <c r="AQ1081" i="2"/>
  <c r="AQ1041" i="2"/>
  <c r="AQ1843" i="2"/>
  <c r="AQ1250" i="2"/>
  <c r="AQ1490" i="2"/>
  <c r="AQ1853" i="2"/>
  <c r="AQ1360" i="2"/>
  <c r="AQ1938" i="2"/>
  <c r="AQ1540" i="2"/>
  <c r="AQ1621" i="2"/>
  <c r="AQ1588" i="2"/>
  <c r="AQ1652" i="2"/>
  <c r="AQ1764" i="2"/>
  <c r="AQ1908" i="2"/>
  <c r="AQ1870" i="2"/>
  <c r="AQ1891" i="2"/>
  <c r="AQ1897" i="2"/>
  <c r="AQ60" i="2"/>
  <c r="AQ914" i="2"/>
  <c r="AQ1979" i="2"/>
  <c r="AQ1858" i="2"/>
  <c r="AQ1846" i="2"/>
  <c r="AQ494" i="2"/>
  <c r="AQ965" i="2"/>
  <c r="AQ1171" i="2"/>
  <c r="AQ981" i="2"/>
  <c r="AQ1105" i="2"/>
  <c r="AQ1915" i="2"/>
  <c r="AQ425" i="2"/>
  <c r="AQ92" i="2"/>
  <c r="AQ28" i="2"/>
  <c r="AQ1154" i="2"/>
  <c r="AQ436" i="2"/>
  <c r="AQ288" i="2"/>
  <c r="AQ180" i="2"/>
  <c r="AQ402" i="2"/>
  <c r="AQ245" i="2"/>
  <c r="AQ451" i="2"/>
  <c r="AQ825" i="2"/>
  <c r="AQ1651" i="2"/>
  <c r="AQ460" i="2"/>
  <c r="AQ1095" i="2"/>
  <c r="AQ739" i="2"/>
  <c r="AQ702" i="2"/>
  <c r="AQ1297" i="2"/>
  <c r="AQ1374" i="2"/>
  <c r="AQ1440" i="2"/>
  <c r="AQ1875" i="2"/>
  <c r="AQ27" i="2"/>
  <c r="AQ55" i="2"/>
  <c r="AQ1931" i="2"/>
  <c r="AQ760" i="2"/>
  <c r="AQ95" i="2"/>
  <c r="AQ586" i="2"/>
  <c r="AQ1106" i="2"/>
  <c r="AQ360" i="2"/>
  <c r="AQ187" i="2"/>
  <c r="AQ1188" i="2"/>
  <c r="AQ137" i="2"/>
  <c r="AQ581" i="2"/>
  <c r="AQ140" i="2"/>
  <c r="AQ609" i="2"/>
  <c r="AQ1107" i="2"/>
  <c r="AQ510" i="2"/>
  <c r="AQ205" i="2"/>
  <c r="AQ395" i="2"/>
  <c r="AQ620" i="2"/>
  <c r="AQ1003" i="2"/>
  <c r="AQ699" i="2"/>
  <c r="AQ795" i="2"/>
  <c r="AQ1109" i="2"/>
  <c r="AQ1575" i="2"/>
  <c r="AQ1271" i="2"/>
  <c r="AQ1302" i="2"/>
  <c r="AQ1412" i="2"/>
  <c r="AQ1646" i="2"/>
  <c r="AQ1464" i="2"/>
  <c r="AQ1605" i="2"/>
  <c r="AQ1827" i="2"/>
  <c r="AQ1699" i="2"/>
  <c r="AQ1800" i="2"/>
  <c r="AQ931" i="2"/>
  <c r="AQ166" i="2"/>
  <c r="AQ149" i="2"/>
  <c r="AQ239" i="2"/>
  <c r="AQ517" i="2"/>
  <c r="AQ184" i="2"/>
  <c r="AQ669" i="2"/>
  <c r="AQ542" i="2"/>
  <c r="AQ1085" i="2"/>
  <c r="AQ313" i="2"/>
  <c r="AQ407" i="2"/>
  <c r="AQ440" i="2"/>
  <c r="AQ608" i="2"/>
  <c r="AQ577" i="2"/>
  <c r="AQ1662" i="2"/>
  <c r="AQ1253" i="2"/>
  <c r="AQ1495" i="2"/>
  <c r="AQ971" i="2"/>
  <c r="AQ1459" i="2"/>
  <c r="AQ1768" i="2"/>
  <c r="AQ1492" i="2"/>
  <c r="AQ177" i="2"/>
  <c r="AQ148" i="2"/>
  <c r="AQ371" i="2"/>
  <c r="AQ652" i="2"/>
  <c r="AQ604" i="2"/>
  <c r="AQ611" i="2"/>
  <c r="AQ707" i="2"/>
  <c r="AQ1435" i="2"/>
  <c r="AQ1387" i="2"/>
  <c r="AQ1388" i="2"/>
  <c r="AQ1873" i="2"/>
  <c r="AQ1817" i="2"/>
  <c r="AQ195" i="2"/>
  <c r="AQ159" i="2"/>
  <c r="AQ104" i="2"/>
  <c r="AQ111" i="2"/>
  <c r="AQ977" i="2"/>
  <c r="AQ780" i="2"/>
  <c r="AQ773" i="2"/>
  <c r="AQ855" i="2"/>
  <c r="AQ1078" i="2"/>
  <c r="AQ1422" i="2"/>
  <c r="AQ1503" i="2"/>
  <c r="AQ1690" i="2"/>
  <c r="AQ1691" i="2"/>
  <c r="AQ2007" i="2"/>
  <c r="AQ1949" i="2"/>
  <c r="AQ320" i="2"/>
  <c r="AQ396" i="2"/>
  <c r="AQ236" i="2"/>
  <c r="AQ412" i="2"/>
  <c r="AQ728" i="2"/>
  <c r="AQ281" i="2"/>
  <c r="AQ528" i="2"/>
  <c r="AQ776" i="2"/>
  <c r="AQ1066" i="2"/>
  <c r="AQ615" i="2"/>
  <c r="AQ679" i="2"/>
  <c r="AQ743" i="2"/>
  <c r="AQ805" i="2"/>
  <c r="AQ1151" i="2"/>
  <c r="AQ929" i="2"/>
  <c r="AQ1273" i="2"/>
  <c r="AQ753" i="2"/>
  <c r="AQ826" i="2"/>
  <c r="AQ1417" i="2"/>
  <c r="AQ1094" i="2"/>
  <c r="AQ1179" i="2"/>
  <c r="AQ1303" i="2"/>
  <c r="AQ1033" i="2"/>
  <c r="AQ1354" i="2"/>
  <c r="AQ1318" i="2"/>
  <c r="AQ1486" i="2"/>
  <c r="AQ1916" i="2"/>
  <c r="AQ1735" i="2"/>
  <c r="AQ1611" i="2"/>
  <c r="AQ1688" i="2"/>
  <c r="AQ1960" i="2"/>
  <c r="AQ1828" i="2"/>
  <c r="AQ1620" i="2"/>
  <c r="AQ1700" i="2"/>
  <c r="AQ1751" i="2"/>
  <c r="AQ1964" i="2"/>
  <c r="AQ1748" i="2"/>
  <c r="AQ1878" i="2"/>
  <c r="AQ202" i="2"/>
  <c r="AQ13" i="2"/>
  <c r="AQ344" i="2"/>
  <c r="AQ74" i="2"/>
  <c r="AQ138" i="2"/>
  <c r="AQ220" i="2"/>
  <c r="AQ1039" i="2"/>
  <c r="AQ569" i="2"/>
  <c r="AQ475" i="2"/>
  <c r="AQ752" i="2"/>
  <c r="AQ1330" i="2"/>
  <c r="AQ253" i="2"/>
  <c r="AQ317" i="2"/>
  <c r="AQ924" i="2"/>
  <c r="AQ1112" i="2"/>
  <c r="AQ676" i="2"/>
  <c r="AQ468" i="2"/>
  <c r="AQ532" i="2"/>
  <c r="AQ619" i="2"/>
  <c r="AQ683" i="2"/>
  <c r="AQ747" i="2"/>
  <c r="AQ898" i="2"/>
  <c r="AQ678" i="2"/>
  <c r="AQ811" i="2"/>
  <c r="AQ1008" i="2"/>
  <c r="AQ1227" i="2"/>
  <c r="AQ1442" i="2"/>
  <c r="AQ1099" i="2"/>
  <c r="AQ1237" i="2"/>
  <c r="AQ1598" i="2"/>
  <c r="AQ1153" i="2"/>
  <c r="AQ1438" i="2"/>
  <c r="AQ1286" i="2"/>
  <c r="AQ1332" i="2"/>
  <c r="AQ1396" i="2"/>
  <c r="AQ1482" i="2"/>
  <c r="AQ1448" i="2"/>
  <c r="AQ1512" i="2"/>
  <c r="AQ1856" i="2"/>
  <c r="AQ1714" i="2"/>
  <c r="AQ1693" i="2"/>
  <c r="AQ1739" i="2"/>
  <c r="AQ727" i="2"/>
  <c r="AQ1838" i="2"/>
  <c r="AQ883" i="2"/>
  <c r="AQ1801" i="2"/>
  <c r="AQ46" i="2"/>
  <c r="AQ1554" i="2"/>
  <c r="AQ1324" i="2"/>
  <c r="AQ1558" i="2"/>
  <c r="AQ1989" i="2"/>
  <c r="AQ578" i="2"/>
  <c r="AQ1750" i="2"/>
  <c r="AQ274" i="2"/>
  <c r="AQ1539" i="2"/>
  <c r="AQ995" i="2"/>
  <c r="AQ758" i="2"/>
  <c r="AQ1012" i="2"/>
  <c r="AQ709" i="2"/>
  <c r="AQ1731" i="2"/>
  <c r="AQ1471" i="2"/>
  <c r="AQ1647" i="2"/>
  <c r="AQ1907" i="2"/>
  <c r="AQ589" i="2"/>
  <c r="AQ304" i="2"/>
  <c r="AQ152" i="2"/>
  <c r="AQ448" i="2"/>
  <c r="AQ872" i="2"/>
  <c r="AQ464" i="2"/>
  <c r="AQ933" i="2"/>
  <c r="AQ642" i="2"/>
  <c r="AQ738" i="2"/>
  <c r="AQ1346" i="2"/>
  <c r="AQ1157" i="2"/>
  <c r="AQ990" i="2"/>
  <c r="AQ1229" i="2"/>
  <c r="AQ1547" i="2"/>
  <c r="AQ1489" i="2"/>
  <c r="AQ1566" i="2"/>
  <c r="AQ1359" i="2"/>
  <c r="AQ1423" i="2"/>
  <c r="AQ1328" i="2"/>
  <c r="AQ1424" i="2"/>
  <c r="AQ1663" i="2"/>
  <c r="AQ1650" i="2"/>
  <c r="AQ1556" i="2"/>
  <c r="AQ1806" i="2"/>
  <c r="AQ1993" i="2"/>
  <c r="AQ204" i="2"/>
  <c r="AQ119" i="2"/>
  <c r="AQ1150" i="2"/>
  <c r="AQ603" i="2"/>
  <c r="AQ121" i="2"/>
  <c r="AQ185" i="2"/>
  <c r="AQ519" i="2"/>
  <c r="AQ400" i="2"/>
  <c r="AQ124" i="2"/>
  <c r="AQ188" i="2"/>
  <c r="AQ332" i="2"/>
  <c r="AQ947" i="2"/>
  <c r="AQ411" i="2"/>
  <c r="AQ447" i="2"/>
  <c r="AQ637" i="2"/>
  <c r="AQ889" i="2"/>
  <c r="AQ1451" i="2"/>
  <c r="AQ1060" i="2"/>
  <c r="AQ812" i="2"/>
  <c r="AQ1497" i="2"/>
  <c r="AQ921" i="2"/>
  <c r="AQ815" i="2"/>
  <c r="AQ1026" i="2"/>
  <c r="AQ710" i="2"/>
  <c r="AQ774" i="2"/>
  <c r="AQ849" i="2"/>
  <c r="AQ884" i="2"/>
  <c r="AQ693" i="2"/>
  <c r="AQ757" i="2"/>
  <c r="AQ829" i="2"/>
  <c r="AQ1470" i="2"/>
  <c r="AQ1429" i="2"/>
  <c r="AQ1667" i="2"/>
  <c r="AQ1326" i="2"/>
  <c r="AQ1507" i="2"/>
  <c r="AQ1331" i="2"/>
  <c r="AQ1395" i="2"/>
  <c r="AQ1904" i="2"/>
  <c r="AQ1625" i="2"/>
  <c r="AQ62" i="2"/>
  <c r="AQ698" i="2"/>
  <c r="AQ1386" i="2"/>
  <c r="AQ264" i="2"/>
  <c r="AQ1796" i="2"/>
  <c r="AQ1698" i="2"/>
  <c r="AQ1682" i="2"/>
  <c r="AQ85" i="2"/>
  <c r="AQ1146" i="2"/>
  <c r="AQ197" i="2"/>
  <c r="AQ610" i="2"/>
  <c r="AQ1217" i="2"/>
  <c r="AQ1576" i="2"/>
  <c r="AQ1741" i="2"/>
  <c r="AQ1852" i="2"/>
  <c r="AQ410" i="2"/>
  <c r="AQ473" i="2"/>
  <c r="AQ463" i="2"/>
  <c r="AQ649" i="2"/>
  <c r="AQ641" i="2"/>
  <c r="AQ775" i="2"/>
  <c r="AQ770" i="2"/>
  <c r="AQ1609" i="2"/>
  <c r="AQ1684" i="2"/>
  <c r="AQ1282" i="2"/>
  <c r="AQ1391" i="2"/>
  <c r="AQ1720" i="2"/>
  <c r="AQ1508" i="2"/>
  <c r="AQ1654" i="2"/>
  <c r="AQ1874" i="2"/>
  <c r="AQ1956" i="2"/>
  <c r="AQ292" i="2"/>
  <c r="AQ106" i="2"/>
  <c r="AQ244" i="2"/>
  <c r="AQ420" i="2"/>
  <c r="AQ258" i="2"/>
  <c r="AQ692" i="2"/>
  <c r="AQ1196" i="2"/>
  <c r="AQ500" i="2"/>
  <c r="AQ853" i="2"/>
  <c r="AQ943" i="2"/>
  <c r="AQ1160" i="2"/>
  <c r="AQ725" i="2"/>
  <c r="AQ1142" i="2"/>
  <c r="AQ1345" i="2"/>
  <c r="AQ1431" i="2"/>
  <c r="AQ1619" i="2"/>
  <c r="AQ1525" i="2"/>
  <c r="AQ1730" i="2"/>
  <c r="AQ1829" i="2"/>
  <c r="AQ1659" i="2"/>
  <c r="AQ1879" i="2"/>
  <c r="AQ1882" i="2"/>
  <c r="AQ1613" i="2"/>
  <c r="AQ1560" i="2"/>
  <c r="AQ1836" i="2"/>
  <c r="AQ1812" i="2"/>
  <c r="AQ1832" i="2"/>
  <c r="AQ1987" i="2"/>
  <c r="AQ1820" i="2"/>
  <c r="AQ1933" i="2"/>
  <c r="AQ1997" i="2"/>
  <c r="AQ421" i="2"/>
  <c r="AQ374" i="2"/>
  <c r="AQ339" i="2"/>
  <c r="AQ240" i="2"/>
  <c r="AQ417" i="2"/>
  <c r="AQ956" i="2"/>
  <c r="AQ478" i="2"/>
  <c r="AQ257" i="2"/>
  <c r="AQ321" i="2"/>
  <c r="AQ383" i="2"/>
  <c r="AQ912" i="2"/>
  <c r="AQ454" i="2"/>
  <c r="AQ920" i="2"/>
  <c r="AQ1453" i="2"/>
  <c r="AQ622" i="2"/>
  <c r="AQ944" i="2"/>
  <c r="AQ952" i="2"/>
  <c r="AQ623" i="2"/>
  <c r="AQ1045" i="2"/>
  <c r="AQ1517" i="2"/>
  <c r="AQ682" i="2"/>
  <c r="AQ988" i="2"/>
  <c r="AQ697" i="2"/>
  <c r="AQ761" i="2"/>
  <c r="AQ839" i="2"/>
  <c r="AQ1017" i="2"/>
  <c r="AQ1466" i="2"/>
  <c r="AQ1061" i="2"/>
  <c r="AQ1703" i="2"/>
  <c r="AQ1062" i="2"/>
  <c r="AQ1147" i="2"/>
  <c r="AQ1239" i="2"/>
  <c r="AQ1802" i="2"/>
  <c r="AQ1169" i="2"/>
  <c r="AQ1501" i="2"/>
  <c r="AQ1290" i="2"/>
  <c r="AQ1433" i="2"/>
  <c r="AQ1679" i="2"/>
  <c r="AQ1336" i="2"/>
  <c r="AQ1400" i="2"/>
  <c r="AQ1452" i="2"/>
  <c r="AQ1860" i="2"/>
  <c r="AQ1705" i="2"/>
  <c r="AQ1618" i="2"/>
  <c r="AQ1849" i="2"/>
  <c r="AQ1825" i="2"/>
  <c r="AQ1975" i="2"/>
  <c r="AQ1845" i="2"/>
  <c r="AQ1833" i="2"/>
  <c r="AQ1967" i="2"/>
  <c r="AQ1937" i="2"/>
  <c r="AQ2001" i="2"/>
  <c r="AQ1906" i="2"/>
  <c r="AQ1548" i="2"/>
  <c r="AQ1749" i="2"/>
  <c r="AQ1579" i="2"/>
  <c r="AQ1661" i="2"/>
  <c r="AQ1888" i="2"/>
  <c r="AQ1660" i="2"/>
  <c r="AQ1765" i="2"/>
  <c r="AQ1892" i="2"/>
  <c r="AQ1869" i="2"/>
  <c r="AQ854" i="2"/>
  <c r="AQ235" i="2"/>
  <c r="AQ1091" i="2"/>
  <c r="AQ584" i="2"/>
  <c r="AQ905" i="2"/>
  <c r="AQ894" i="2"/>
  <c r="AQ1377" i="2"/>
  <c r="AQ874" i="2"/>
  <c r="AQ1506" i="2"/>
  <c r="AQ1617" i="2"/>
  <c r="AQ1655" i="2"/>
  <c r="AQ1592" i="2"/>
  <c r="AQ1770" i="2"/>
  <c r="AQ1901" i="2"/>
  <c r="AQ243" i="2"/>
  <c r="AQ109" i="2"/>
  <c r="AQ40" i="2"/>
  <c r="AQ910" i="2"/>
  <c r="AQ890" i="2"/>
  <c r="AQ318" i="2"/>
  <c r="AQ386" i="2"/>
  <c r="AQ644" i="2"/>
  <c r="AQ1121" i="2"/>
  <c r="AQ1553" i="2"/>
  <c r="AQ1310" i="2"/>
  <c r="AQ1267" i="2"/>
  <c r="AQ1014" i="2"/>
  <c r="AQ1353" i="2"/>
  <c r="AQ1163" i="2"/>
  <c r="AQ1347" i="2"/>
  <c r="AQ1738" i="2"/>
  <c r="AQ1634" i="2"/>
  <c r="AQ1952" i="2"/>
  <c r="AQ20" i="2"/>
  <c r="AQ73" i="2"/>
  <c r="AQ806" i="2"/>
  <c r="AQ327" i="2"/>
  <c r="AQ657" i="2"/>
  <c r="AQ1385" i="2"/>
  <c r="AQ915" i="2"/>
  <c r="AQ711" i="2"/>
  <c r="AQ1309" i="2"/>
  <c r="AQ706" i="2"/>
  <c r="AQ1075" i="2"/>
  <c r="AQ1259" i="2"/>
  <c r="AQ1430" i="2"/>
  <c r="AQ1327" i="2"/>
  <c r="AQ1519" i="2"/>
  <c r="AQ1701" i="2"/>
  <c r="AQ1986" i="2"/>
  <c r="AQ1830" i="2"/>
  <c r="AQ1983" i="2"/>
  <c r="AQ1814" i="2"/>
  <c r="AQ1961" i="2"/>
  <c r="AQ596" i="2"/>
  <c r="AQ549" i="2"/>
  <c r="AQ153" i="2"/>
  <c r="AQ156" i="2"/>
  <c r="AQ499" i="2"/>
  <c r="AQ832" i="2"/>
  <c r="AQ521" i="2"/>
  <c r="AQ779" i="2"/>
  <c r="AQ742" i="2"/>
  <c r="AQ939" i="2"/>
  <c r="AQ978" i="2"/>
  <c r="AQ1275" i="2"/>
  <c r="AQ919" i="2"/>
  <c r="AQ1035" i="2"/>
  <c r="AQ1097" i="2"/>
  <c r="AQ1689" i="2"/>
  <c r="AQ1056" i="2"/>
  <c r="AQ1251" i="2"/>
  <c r="AQ1483" i="2"/>
  <c r="AQ1390" i="2"/>
  <c r="AQ1571" i="2"/>
  <c r="AQ1918" i="2"/>
  <c r="AQ1626" i="2"/>
  <c r="AQ1746" i="2"/>
  <c r="AQ1995" i="2"/>
  <c r="AQ1656" i="2"/>
  <c r="AQ1773" i="2"/>
  <c r="AQ1910" i="2"/>
  <c r="AQ1756" i="2"/>
  <c r="AQ1912" i="2"/>
  <c r="AQ1757" i="2"/>
  <c r="AQ1011" i="2"/>
  <c r="AQ64" i="2"/>
  <c r="AQ302" i="2"/>
  <c r="AQ78" i="2"/>
  <c r="AQ142" i="2"/>
  <c r="AQ242" i="2"/>
  <c r="AQ418" i="2"/>
  <c r="AQ157" i="2"/>
  <c r="AQ266" i="2"/>
  <c r="AQ624" i="2"/>
  <c r="AQ160" i="2"/>
  <c r="AQ465" i="2"/>
  <c r="AQ736" i="2"/>
  <c r="AQ571" i="2"/>
  <c r="AQ1159" i="2"/>
  <c r="AQ689" i="2"/>
  <c r="AQ1114" i="2"/>
  <c r="AQ1305" i="2"/>
  <c r="AQ504" i="2"/>
  <c r="AQ568" i="2"/>
  <c r="AQ673" i="2"/>
  <c r="AQ1394" i="2"/>
  <c r="AQ655" i="2"/>
  <c r="AQ719" i="2"/>
  <c r="AQ783" i="2"/>
  <c r="AQ946" i="2"/>
  <c r="AQ714" i="2"/>
  <c r="AQ778" i="2"/>
  <c r="AQ942" i="2"/>
  <c r="AQ1199" i="2"/>
  <c r="AQ1285" i="2"/>
  <c r="AQ877" i="2"/>
  <c r="AQ1277" i="2"/>
  <c r="AQ1317" i="2"/>
  <c r="AQ1561" i="2"/>
  <c r="AQ1357" i="2"/>
  <c r="AQ1047" i="2"/>
  <c r="AQ1443" i="2"/>
  <c r="AQ1721" i="2"/>
  <c r="AQ1510" i="2"/>
  <c r="AQ1334" i="2"/>
  <c r="AQ1550" i="2"/>
  <c r="AQ1511" i="2"/>
  <c r="AQ1335" i="2"/>
  <c r="AQ1399" i="2"/>
  <c r="AQ1630" i="2"/>
  <c r="AQ1740" i="2"/>
  <c r="AQ1484" i="2"/>
  <c r="AQ1631" i="2"/>
  <c r="AQ1665" i="2"/>
  <c r="AQ1596" i="2"/>
  <c r="AQ1782" i="2"/>
  <c r="AQ1900" i="2"/>
  <c r="AQ1766" i="2"/>
  <c r="AQ848" i="2"/>
  <c r="AQ1210" i="2"/>
  <c r="AQ1728" i="2"/>
  <c r="AQ734" i="2"/>
  <c r="AQ1013" i="2"/>
  <c r="AQ255" i="2"/>
  <c r="AQ491" i="2"/>
  <c r="AQ423" i="2"/>
  <c r="AQ1087" i="2"/>
  <c r="AQ983" i="2"/>
  <c r="AQ1040" i="2"/>
  <c r="AQ1595" i="2"/>
  <c r="AQ238" i="2"/>
  <c r="AQ1243" i="2"/>
  <c r="AQ647" i="2"/>
  <c r="AQ1000" i="2"/>
  <c r="AQ871" i="2"/>
  <c r="AQ954" i="2"/>
  <c r="AQ1006" i="2"/>
  <c r="AQ1209" i="2"/>
  <c r="AQ1723" i="2"/>
  <c r="AQ1136" i="2"/>
  <c r="AQ1249" i="2"/>
  <c r="AQ1481" i="2"/>
  <c r="AQ1382" i="2"/>
  <c r="AQ1607" i="2"/>
  <c r="AQ147" i="2"/>
  <c r="AQ84" i="2"/>
  <c r="AQ593" i="2"/>
  <c r="AQ545" i="2"/>
  <c r="AQ466" i="2"/>
  <c r="AQ1170" i="2"/>
  <c r="AQ668" i="2"/>
  <c r="AQ715" i="2"/>
  <c r="AQ646" i="2"/>
  <c r="AQ1030" i="2"/>
  <c r="AQ957" i="2"/>
  <c r="AQ1859" i="2"/>
  <c r="AQ1401" i="2"/>
  <c r="AQ1254" i="2"/>
  <c r="AQ1427" i="2"/>
  <c r="AQ1544" i="2"/>
  <c r="AQ1840" i="2"/>
  <c r="AQ1876" i="2"/>
  <c r="AQ1884" i="2"/>
  <c r="AQ1965" i="2"/>
  <c r="AQ1134" i="2"/>
  <c r="AQ8" i="2"/>
  <c r="AQ1905" i="2"/>
  <c r="AQ1914" i="2"/>
  <c r="AQ1718" i="2"/>
  <c r="AQ1971" i="2"/>
  <c r="AQ1816" i="2"/>
  <c r="AQ1516" i="2"/>
  <c r="AQ1368" i="2"/>
  <c r="AQ1367" i="2"/>
  <c r="AQ1446" i="2"/>
  <c r="AQ1104" i="2"/>
  <c r="AQ1289" i="2"/>
  <c r="AQ1861" i="2"/>
  <c r="AQ960" i="2"/>
  <c r="AQ1034" i="2"/>
  <c r="AQ859" i="2"/>
  <c r="AQ1197" i="2"/>
  <c r="AQ751" i="2"/>
  <c r="AQ562" i="2"/>
  <c r="AQ415" i="2"/>
  <c r="AQ1341" i="2"/>
  <c r="AQ502" i="2"/>
  <c r="AQ125" i="2"/>
  <c r="AQ612" i="2"/>
  <c r="AQ665" i="2"/>
  <c r="AQ1709" i="2"/>
  <c r="AQ1669" i="2"/>
  <c r="AQ1363" i="2"/>
  <c r="AQ1222" i="2"/>
  <c r="AQ1268" i="2"/>
  <c r="AQ1046" i="2"/>
  <c r="AQ1333" i="2"/>
  <c r="AQ651" i="2"/>
  <c r="AQ379" i="2"/>
  <c r="AQ285" i="2"/>
  <c r="AQ326" i="2"/>
  <c r="AQ1578" i="2"/>
  <c r="AQ909" i="2"/>
  <c r="AQ1263" i="2"/>
  <c r="AQ1969" i="2"/>
  <c r="AQ1760" i="2"/>
  <c r="AQ1622" i="2"/>
  <c r="AQ1589" i="2"/>
  <c r="AQ1582" i="2"/>
  <c r="AQ1487" i="2"/>
  <c r="AQ1673" i="2"/>
  <c r="AQ1226" i="2"/>
  <c r="AQ1413" i="2"/>
  <c r="AQ1190" i="2"/>
  <c r="AQ1189" i="2"/>
  <c r="AQ1235" i="2"/>
  <c r="AQ729" i="2"/>
  <c r="AQ1402" i="2"/>
  <c r="AQ650" i="2"/>
  <c r="AQ901" i="2"/>
  <c r="AQ818" i="2"/>
  <c r="AQ1167" i="2"/>
  <c r="AQ681" i="2"/>
  <c r="AQ591" i="2"/>
  <c r="AQ660" i="2"/>
  <c r="AQ1252" i="2"/>
  <c r="AQ225" i="2"/>
  <c r="AQ128" i="2"/>
  <c r="AQ331" i="2"/>
  <c r="AQ189" i="2"/>
  <c r="AQ992" i="2"/>
  <c r="AQ110" i="2"/>
  <c r="AQ198" i="2"/>
  <c r="AQ1958" i="2"/>
  <c r="AQ1811" i="2"/>
  <c r="AQ1364" i="2"/>
  <c r="AQ684" i="2"/>
  <c r="AQ452" i="2"/>
  <c r="AQ37" i="2"/>
  <c r="AQ1016" i="2"/>
  <c r="AQ1020" i="2"/>
  <c r="AQ248" i="2"/>
  <c r="AQ2000" i="2"/>
  <c r="AQ88" i="2"/>
  <c r="AQ515" i="2"/>
  <c r="AQ902" i="2"/>
  <c r="AQ1313" i="2"/>
  <c r="AQ1284" i="2"/>
  <c r="AQ627" i="2"/>
  <c r="AQ546" i="2"/>
  <c r="AQ1117" i="2"/>
  <c r="AQ1280" i="2"/>
  <c r="AQ735" i="2"/>
  <c r="AQ1941" i="2"/>
  <c r="AQ1744" i="2"/>
  <c r="AQ887" i="2"/>
  <c r="AQ1164" i="2"/>
  <c r="AQ426" i="2"/>
  <c r="AQ941" i="2"/>
  <c r="AQ1378" i="2"/>
  <c r="AQ1092" i="2"/>
  <c r="AQ913" i="2"/>
  <c r="AQ790" i="2"/>
  <c r="AQ1542" i="2"/>
  <c r="AQ834" i="2"/>
  <c r="AQ667" i="2"/>
  <c r="AQ1027" i="2"/>
  <c r="AQ548" i="2"/>
  <c r="AQ333" i="2"/>
  <c r="AQ2003" i="2"/>
  <c r="AQ57" i="2"/>
  <c r="AQ222" i="2"/>
  <c r="AQ429" i="2"/>
  <c r="AQ56" i="2"/>
  <c r="AQ1733" i="2"/>
  <c r="AQ1643" i="2"/>
  <c r="AQ58" i="2"/>
  <c r="AQ1785" i="2"/>
  <c r="AQ9" i="2"/>
  <c r="AQ1074" i="2"/>
  <c r="AQ443" i="2"/>
  <c r="AQ408" i="2"/>
  <c r="AQ1612" i="2"/>
  <c r="AQ1943" i="2"/>
  <c r="AQ1823" i="2"/>
  <c r="AQ1584" i="2"/>
  <c r="AQ1024" i="2"/>
  <c r="AQ1042" i="2"/>
  <c r="AQ717" i="2"/>
  <c r="AQ881" i="2"/>
  <c r="AQ670" i="2"/>
  <c r="AQ885" i="2"/>
  <c r="AQ1214" i="2"/>
  <c r="AQ524" i="2"/>
  <c r="AQ385" i="2"/>
  <c r="AQ1813" i="2"/>
  <c r="AQ1597" i="2"/>
  <c r="AQ165" i="2"/>
  <c r="AQ1732" i="2"/>
  <c r="AQ1604" i="2"/>
  <c r="AQ1515" i="2"/>
  <c r="AQ804" i="2"/>
  <c r="AQ1071" i="2"/>
  <c r="AQ754" i="2"/>
  <c r="AQ1538" i="2"/>
  <c r="AQ869" i="2"/>
  <c r="AQ759" i="2"/>
  <c r="AQ1220" i="2"/>
  <c r="AQ808" i="2"/>
  <c r="F14" i="1"/>
  <c r="B19" i="5" s="1"/>
  <c r="AB2008" i="2"/>
  <c r="AB2006" i="2"/>
  <c r="AB2004" i="2"/>
  <c r="AB2002" i="2"/>
  <c r="AB2000" i="2"/>
  <c r="AB1998" i="2"/>
  <c r="AB1996" i="2"/>
  <c r="AB1994" i="2"/>
  <c r="AB1992" i="2"/>
  <c r="AB1990" i="2"/>
  <c r="AB1988" i="2"/>
  <c r="AB1986" i="2"/>
  <c r="AB1984" i="2"/>
  <c r="AB1982" i="2"/>
  <c r="AB1980" i="2"/>
  <c r="AB1978" i="2"/>
  <c r="AB1976" i="2"/>
  <c r="AB1974" i="2"/>
  <c r="AB1972" i="2"/>
  <c r="AB1970" i="2"/>
  <c r="AB1968" i="2"/>
  <c r="AB1966" i="2"/>
  <c r="AB1964" i="2"/>
  <c r="AB1962" i="2"/>
  <c r="AB1960" i="2"/>
  <c r="AB1958" i="2"/>
  <c r="AB1956" i="2"/>
  <c r="AB1954" i="2"/>
  <c r="AB1952" i="2"/>
  <c r="AB1950" i="2"/>
  <c r="AB1948" i="2"/>
  <c r="AB1946" i="2"/>
  <c r="AB1944" i="2"/>
  <c r="AB1942" i="2"/>
  <c r="AB1940" i="2"/>
  <c r="AB1938" i="2"/>
  <c r="AB1936" i="2"/>
  <c r="AB1934" i="2"/>
  <c r="AB1932" i="2"/>
  <c r="AB1930" i="2"/>
  <c r="AB1928" i="2"/>
  <c r="AB1926" i="2"/>
  <c r="AB1924" i="2"/>
  <c r="AB1922" i="2"/>
  <c r="AB1920" i="2"/>
  <c r="AB1918" i="2"/>
  <c r="AB1916" i="2"/>
  <c r="AB1914" i="2"/>
  <c r="AB1912" i="2"/>
  <c r="AB1910" i="2"/>
  <c r="AB1908" i="2"/>
  <c r="AB1906" i="2"/>
  <c r="AB1904" i="2"/>
  <c r="AB1902" i="2"/>
  <c r="AB1900" i="2"/>
  <c r="AB1894" i="2"/>
  <c r="AB1885" i="2"/>
  <c r="AB1878" i="2"/>
  <c r="AB1869" i="2"/>
  <c r="AB1862" i="2"/>
  <c r="AB1853" i="2"/>
  <c r="AB1846" i="2"/>
  <c r="AB2005" i="2"/>
  <c r="AB1997" i="2"/>
  <c r="AB1989" i="2"/>
  <c r="AB1981" i="2"/>
  <c r="AB1973" i="2"/>
  <c r="AB1965" i="2"/>
  <c r="AB1957" i="2"/>
  <c r="AB1949" i="2"/>
  <c r="AB1941" i="2"/>
  <c r="AB1933" i="2"/>
  <c r="AB1925" i="2"/>
  <c r="AB1917" i="2"/>
  <c r="AB1909" i="2"/>
  <c r="AB1901" i="2"/>
  <c r="AB1896" i="2"/>
  <c r="AB1887" i="2"/>
  <c r="AB1880" i="2"/>
  <c r="AB1871" i="2"/>
  <c r="AB1864" i="2"/>
  <c r="AB1855" i="2"/>
  <c r="AB1848" i="2"/>
  <c r="AB1839" i="2"/>
  <c r="AB1837" i="2"/>
  <c r="AB1835" i="2"/>
  <c r="AB1833" i="2"/>
  <c r="AB1831" i="2"/>
  <c r="AB1829" i="2"/>
  <c r="AB1827" i="2"/>
  <c r="AB1825" i="2"/>
  <c r="AB1823" i="2"/>
  <c r="AB1821" i="2"/>
  <c r="AB1819" i="2"/>
  <c r="AB1817" i="2"/>
  <c r="AB1815" i="2"/>
  <c r="AB1813" i="2"/>
  <c r="AB1811" i="2"/>
  <c r="AB1809" i="2"/>
  <c r="AB1807" i="2"/>
  <c r="AB1805" i="2"/>
  <c r="AB1803" i="2"/>
  <c r="AB1801" i="2"/>
  <c r="AB1799" i="2"/>
  <c r="AB1797" i="2"/>
  <c r="AB1795" i="2"/>
  <c r="AB1793" i="2"/>
  <c r="AB1791" i="2"/>
  <c r="AB1898" i="2"/>
  <c r="AB1889" i="2"/>
  <c r="AB1882" i="2"/>
  <c r="AB1873" i="2"/>
  <c r="AB1866" i="2"/>
  <c r="AB1857" i="2"/>
  <c r="AB1850" i="2"/>
  <c r="AB1841" i="2"/>
  <c r="AB1897" i="2"/>
  <c r="AB1890" i="2"/>
  <c r="AB1881" i="2"/>
  <c r="AB1874" i="2"/>
  <c r="AB1865" i="2"/>
  <c r="AB1858" i="2"/>
  <c r="AB1849" i="2"/>
  <c r="AB1842" i="2"/>
  <c r="AB1979" i="2"/>
  <c r="AB1947" i="2"/>
  <c r="AB1915" i="2"/>
  <c r="AB1883" i="2"/>
  <c r="AB1876" i="2"/>
  <c r="AB1872" i="2"/>
  <c r="AB1851" i="2"/>
  <c r="AB1844" i="2"/>
  <c r="AB1840" i="2"/>
  <c r="AB1832" i="2"/>
  <c r="AB1824" i="2"/>
  <c r="AB1816" i="2"/>
  <c r="AB1808" i="2"/>
  <c r="AB1800" i="2"/>
  <c r="AB1792" i="2"/>
  <c r="AB2007" i="2"/>
  <c r="AB1993" i="2"/>
  <c r="AB1975" i="2"/>
  <c r="AB1961" i="2"/>
  <c r="AB1943" i="2"/>
  <c r="AB1929" i="2"/>
  <c r="AB1911" i="2"/>
  <c r="AB1886" i="2"/>
  <c r="AB1879" i="2"/>
  <c r="AB1868" i="2"/>
  <c r="AB1854" i="2"/>
  <c r="AB1847" i="2"/>
  <c r="AB1789" i="2"/>
  <c r="AB1787" i="2"/>
  <c r="AB1785" i="2"/>
  <c r="AB1783" i="2"/>
  <c r="AB1781" i="2"/>
  <c r="AB1779" i="2"/>
  <c r="AB2003" i="2"/>
  <c r="AB1971" i="2"/>
  <c r="AB1939" i="2"/>
  <c r="AB1907" i="2"/>
  <c r="AB1893" i="2"/>
  <c r="AB1875" i="2"/>
  <c r="AB1861" i="2"/>
  <c r="AB1843" i="2"/>
  <c r="AB1999" i="2"/>
  <c r="AB1985" i="2"/>
  <c r="AB1967" i="2"/>
  <c r="AB1953" i="2"/>
  <c r="AB1935" i="2"/>
  <c r="AB1921" i="2"/>
  <c r="AB1903" i="2"/>
  <c r="AB1963" i="2"/>
  <c r="AB1899" i="2"/>
  <c r="AB1884" i="2"/>
  <c r="AB1860" i="2"/>
  <c r="AB1845" i="2"/>
  <c r="AB1836" i="2"/>
  <c r="AB1806" i="2"/>
  <c r="AB1802" i="2"/>
  <c r="AB1775" i="2"/>
  <c r="AB1768" i="2"/>
  <c r="AB1759" i="2"/>
  <c r="AB1752" i="2"/>
  <c r="AB1743" i="2"/>
  <c r="AB1736" i="2"/>
  <c r="AB1727" i="2"/>
  <c r="AB1720" i="2"/>
  <c r="AB1711" i="2"/>
  <c r="AB1987" i="2"/>
  <c r="AB1977" i="2"/>
  <c r="AB1923" i="2"/>
  <c r="AB1913" i="2"/>
  <c r="AB1812" i="2"/>
  <c r="AB1782" i="2"/>
  <c r="AB1777" i="2"/>
  <c r="AB1770" i="2"/>
  <c r="AB1761" i="2"/>
  <c r="AB1754" i="2"/>
  <c r="AB1745" i="2"/>
  <c r="AB1738" i="2"/>
  <c r="AB1729" i="2"/>
  <c r="AB1722" i="2"/>
  <c r="AB1713" i="2"/>
  <c r="AB1991" i="2"/>
  <c r="AB1927" i="2"/>
  <c r="AB1888" i="2"/>
  <c r="AB1859" i="2"/>
  <c r="AB1822" i="2"/>
  <c r="AB1818" i="2"/>
  <c r="AB1788" i="2"/>
  <c r="AB1772" i="2"/>
  <c r="AB1763" i="2"/>
  <c r="AB1756" i="2"/>
  <c r="AB1747" i="2"/>
  <c r="AB1740" i="2"/>
  <c r="AB1731" i="2"/>
  <c r="AB1724" i="2"/>
  <c r="AB1715" i="2"/>
  <c r="AB1708" i="2"/>
  <c r="AB1706" i="2"/>
  <c r="AB1704" i="2"/>
  <c r="AB1702" i="2"/>
  <c r="AB1700" i="2"/>
  <c r="AB1698" i="2"/>
  <c r="AB1696" i="2"/>
  <c r="AB1694" i="2"/>
  <c r="AB1692" i="2"/>
  <c r="AB1690" i="2"/>
  <c r="AB1688" i="2"/>
  <c r="AB1686" i="2"/>
  <c r="AB1684" i="2"/>
  <c r="AB1682" i="2"/>
  <c r="AB1680" i="2"/>
  <c r="AB1678" i="2"/>
  <c r="AB1676" i="2"/>
  <c r="AB1674" i="2"/>
  <c r="AB1672" i="2"/>
  <c r="AB1670" i="2"/>
  <c r="AB1668" i="2"/>
  <c r="AB1666" i="2"/>
  <c r="AB1664" i="2"/>
  <c r="AB1662" i="2"/>
  <c r="AB1660" i="2"/>
  <c r="AB1658" i="2"/>
  <c r="AB1656" i="2"/>
  <c r="AB1654" i="2"/>
  <c r="AB1652" i="2"/>
  <c r="AB1650" i="2"/>
  <c r="AB1648" i="2"/>
  <c r="AB1646" i="2"/>
  <c r="AB1644" i="2"/>
  <c r="AB1642" i="2"/>
  <c r="AB1640" i="2"/>
  <c r="AB1638" i="2"/>
  <c r="AB1636" i="2"/>
  <c r="AB1634" i="2"/>
  <c r="AB1632" i="2"/>
  <c r="AB1630" i="2"/>
  <c r="AB1628" i="2"/>
  <c r="AB1626" i="2"/>
  <c r="AB1624" i="2"/>
  <c r="AB1622" i="2"/>
  <c r="AB1620" i="2"/>
  <c r="AB2001" i="2"/>
  <c r="AB1951" i="2"/>
  <c r="AB1937" i="2"/>
  <c r="AB1863" i="2"/>
  <c r="AB1828" i="2"/>
  <c r="AB1798" i="2"/>
  <c r="AB1794" i="2"/>
  <c r="AB1774" i="2"/>
  <c r="AB1765" i="2"/>
  <c r="AB1758" i="2"/>
  <c r="AB1749" i="2"/>
  <c r="AB1742" i="2"/>
  <c r="AB1733" i="2"/>
  <c r="AB1726" i="2"/>
  <c r="AB1717" i="2"/>
  <c r="AB1710" i="2"/>
  <c r="AB1790" i="2"/>
  <c r="AB1697" i="2"/>
  <c r="AB1681" i="2"/>
  <c r="AB1665" i="2"/>
  <c r="AB1649" i="2"/>
  <c r="AB1633" i="2"/>
  <c r="AB1945" i="2"/>
  <c r="AB1891" i="2"/>
  <c r="AB1703" i="2"/>
  <c r="AB1687" i="2"/>
  <c r="AB1671" i="2"/>
  <c r="AB1655" i="2"/>
  <c r="AB1639" i="2"/>
  <c r="AB1623" i="2"/>
  <c r="AB1617" i="2"/>
  <c r="AB1614" i="2"/>
  <c r="AB1607" i="2"/>
  <c r="AB1605" i="2"/>
  <c r="AB1603" i="2"/>
  <c r="AB1601" i="2"/>
  <c r="AB1599" i="2"/>
  <c r="AB1597" i="2"/>
  <c r="AB1595" i="2"/>
  <c r="AB1593" i="2"/>
  <c r="AB1591" i="2"/>
  <c r="AB1589" i="2"/>
  <c r="AB1587" i="2"/>
  <c r="AB1585" i="2"/>
  <c r="AB1583" i="2"/>
  <c r="AB1581" i="2"/>
  <c r="AB1579" i="2"/>
  <c r="AB1577" i="2"/>
  <c r="AB1575" i="2"/>
  <c r="AB1573" i="2"/>
  <c r="AB1571" i="2"/>
  <c r="AB1569" i="2"/>
  <c r="AB1567" i="2"/>
  <c r="AB1565" i="2"/>
  <c r="AB1563" i="2"/>
  <c r="AB1561" i="2"/>
  <c r="AB1559" i="2"/>
  <c r="AB1557" i="2"/>
  <c r="AB1555" i="2"/>
  <c r="AB1553" i="2"/>
  <c r="AB1551" i="2"/>
  <c r="AB1549" i="2"/>
  <c r="AB1547" i="2"/>
  <c r="AB1545" i="2"/>
  <c r="AB1543" i="2"/>
  <c r="AB1541" i="2"/>
  <c r="AB1539" i="2"/>
  <c r="AB1537" i="2"/>
  <c r="AB1535" i="2"/>
  <c r="AB1533" i="2"/>
  <c r="AB1531" i="2"/>
  <c r="AB1529" i="2"/>
  <c r="AB1527" i="2"/>
  <c r="AB1525" i="2"/>
  <c r="AB1523" i="2"/>
  <c r="AB1521" i="2"/>
  <c r="AB1519" i="2"/>
  <c r="AB1517" i="2"/>
  <c r="AB1515" i="2"/>
  <c r="AB1513" i="2"/>
  <c r="AB1511" i="2"/>
  <c r="AB1509" i="2"/>
  <c r="AB1507" i="2"/>
  <c r="AB1505" i="2"/>
  <c r="AB1503" i="2"/>
  <c r="AB1501" i="2"/>
  <c r="AB1499" i="2"/>
  <c r="AB1497" i="2"/>
  <c r="AB1495" i="2"/>
  <c r="AB1493" i="2"/>
  <c r="AB1491" i="2"/>
  <c r="AB1489" i="2"/>
  <c r="AB1487" i="2"/>
  <c r="AB1485" i="2"/>
  <c r="AB1483" i="2"/>
  <c r="AB1481" i="2"/>
  <c r="AB1479" i="2"/>
  <c r="AB1477" i="2"/>
  <c r="AB1475" i="2"/>
  <c r="AB1473" i="2"/>
  <c r="AB1471" i="2"/>
  <c r="AB1469" i="2"/>
  <c r="AB1467" i="2"/>
  <c r="AB1465" i="2"/>
  <c r="AB1463" i="2"/>
  <c r="AB1461" i="2"/>
  <c r="AB1459" i="2"/>
  <c r="AB1457" i="2"/>
  <c r="AB1455" i="2"/>
  <c r="AB1453" i="2"/>
  <c r="AB1451" i="2"/>
  <c r="AB1449" i="2"/>
  <c r="AB1447" i="2"/>
  <c r="AB1445" i="2"/>
  <c r="AB1443" i="2"/>
  <c r="AB1441" i="2"/>
  <c r="AB1439" i="2"/>
  <c r="AB1437" i="2"/>
  <c r="AB1435" i="2"/>
  <c r="AB1433" i="2"/>
  <c r="AB1431" i="2"/>
  <c r="AB1429" i="2"/>
  <c r="AB1427" i="2"/>
  <c r="AB1425" i="2"/>
  <c r="AB1423" i="2"/>
  <c r="AB1421" i="2"/>
  <c r="AB1419" i="2"/>
  <c r="AB1417" i="2"/>
  <c r="AB1415" i="2"/>
  <c r="AB1413" i="2"/>
  <c r="AB1411" i="2"/>
  <c r="AB1409" i="2"/>
  <c r="AB1407" i="2"/>
  <c r="AB1405" i="2"/>
  <c r="AB1403" i="2"/>
  <c r="AB1401" i="2"/>
  <c r="AB1399" i="2"/>
  <c r="AB1397" i="2"/>
  <c r="AB1395" i="2"/>
  <c r="AB1393" i="2"/>
  <c r="AB1391" i="2"/>
  <c r="AB1389" i="2"/>
  <c r="AB1387" i="2"/>
  <c r="AB1385" i="2"/>
  <c r="AB1383" i="2"/>
  <c r="AB1381" i="2"/>
  <c r="AB1379" i="2"/>
  <c r="AB1377" i="2"/>
  <c r="AB1375" i="2"/>
  <c r="AB1373" i="2"/>
  <c r="AB1371" i="2"/>
  <c r="AB1369" i="2"/>
  <c r="AB1367" i="2"/>
  <c r="AB1365" i="2"/>
  <c r="AB1363" i="2"/>
  <c r="AB1361" i="2"/>
  <c r="AB1969" i="2"/>
  <c r="AB1877" i="2"/>
  <c r="AB1852" i="2"/>
  <c r="AB1826" i="2"/>
  <c r="AB1784" i="2"/>
  <c r="AB1780" i="2"/>
  <c r="AB1776" i="2"/>
  <c r="AB1773" i="2"/>
  <c r="AB1766" i="2"/>
  <c r="AB1762" i="2"/>
  <c r="AB1748" i="2"/>
  <c r="AB1744" i="2"/>
  <c r="AB1741" i="2"/>
  <c r="AB1734" i="2"/>
  <c r="AB1730" i="2"/>
  <c r="AB1716" i="2"/>
  <c r="AB1712" i="2"/>
  <c r="AB1709" i="2"/>
  <c r="AB1693" i="2"/>
  <c r="AB1677" i="2"/>
  <c r="AB1661" i="2"/>
  <c r="AB1645" i="2"/>
  <c r="AB1629" i="2"/>
  <c r="AB1609" i="2"/>
  <c r="AB1959" i="2"/>
  <c r="AB1905" i="2"/>
  <c r="AB1838" i="2"/>
  <c r="AB1778" i="2"/>
  <c r="AB1764" i="2"/>
  <c r="AB1760" i="2"/>
  <c r="AB1757" i="2"/>
  <c r="AB1750" i="2"/>
  <c r="AB1746" i="2"/>
  <c r="AB1732" i="2"/>
  <c r="AB1728" i="2"/>
  <c r="AB1725" i="2"/>
  <c r="AB1718" i="2"/>
  <c r="AB1714" i="2"/>
  <c r="AB1701" i="2"/>
  <c r="AB1685" i="2"/>
  <c r="AB1669" i="2"/>
  <c r="AB1653" i="2"/>
  <c r="AB1637" i="2"/>
  <c r="AB1621" i="2"/>
  <c r="AB1610" i="2"/>
  <c r="AB1892" i="2"/>
  <c r="AB1870" i="2"/>
  <c r="AB1856" i="2"/>
  <c r="AB1830" i="2"/>
  <c r="AB1751" i="2"/>
  <c r="AB1719" i="2"/>
  <c r="AB1699" i="2"/>
  <c r="AB1695" i="2"/>
  <c r="AB1667" i="2"/>
  <c r="AB1663" i="2"/>
  <c r="AB1635" i="2"/>
  <c r="AB1631" i="2"/>
  <c r="AB1604" i="2"/>
  <c r="AB1596" i="2"/>
  <c r="AB1588" i="2"/>
  <c r="AB1580" i="2"/>
  <c r="AB1572" i="2"/>
  <c r="AB1564" i="2"/>
  <c r="AB1556" i="2"/>
  <c r="AB1548" i="2"/>
  <c r="AB1540" i="2"/>
  <c r="AB1532" i="2"/>
  <c r="AB1524" i="2"/>
  <c r="AB1516" i="2"/>
  <c r="AB1931" i="2"/>
  <c r="AB1834" i="2"/>
  <c r="AB1767" i="2"/>
  <c r="AB1735" i="2"/>
  <c r="AB1955" i="2"/>
  <c r="AB1820" i="2"/>
  <c r="AB1814" i="2"/>
  <c r="AB1769" i="2"/>
  <c r="AB1753" i="2"/>
  <c r="AB1737" i="2"/>
  <c r="AB1721" i="2"/>
  <c r="AB1615" i="2"/>
  <c r="AB1355" i="2"/>
  <c r="AB1346" i="2"/>
  <c r="AB1339" i="2"/>
  <c r="AB1337" i="2"/>
  <c r="AB1335" i="2"/>
  <c r="AB1333" i="2"/>
  <c r="AB1331" i="2"/>
  <c r="AB1329" i="2"/>
  <c r="AB1327" i="2"/>
  <c r="AB1325" i="2"/>
  <c r="AB1323" i="2"/>
  <c r="AB1321" i="2"/>
  <c r="AB1319" i="2"/>
  <c r="AB1317" i="2"/>
  <c r="AB1315" i="2"/>
  <c r="AB1313" i="2"/>
  <c r="AB1311" i="2"/>
  <c r="AB1309" i="2"/>
  <c r="AB1307" i="2"/>
  <c r="AB1305" i="2"/>
  <c r="AB1303" i="2"/>
  <c r="AB1301" i="2"/>
  <c r="AB1299" i="2"/>
  <c r="AB1297" i="2"/>
  <c r="AB1919" i="2"/>
  <c r="AB1804" i="2"/>
  <c r="AB1739" i="2"/>
  <c r="AB1651" i="2"/>
  <c r="AB1616" i="2"/>
  <c r="AB1600" i="2"/>
  <c r="AB1582" i="2"/>
  <c r="AB1568" i="2"/>
  <c r="AB1550" i="2"/>
  <c r="AB1536" i="2"/>
  <c r="AB1518" i="2"/>
  <c r="AB1490" i="2"/>
  <c r="AB1484" i="2"/>
  <c r="AB1478" i="2"/>
  <c r="AB1472" i="2"/>
  <c r="AB1452" i="2"/>
  <c r="AB1438" i="2"/>
  <c r="AB1424" i="2"/>
  <c r="AB1410" i="2"/>
  <c r="AB1388" i="2"/>
  <c r="AB1374" i="2"/>
  <c r="AB1360" i="2"/>
  <c r="AB1350" i="2"/>
  <c r="AB1340" i="2"/>
  <c r="AB1326" i="2"/>
  <c r="AB1310" i="2"/>
  <c r="AB1867" i="2"/>
  <c r="AB1810" i="2"/>
  <c r="AB1796" i="2"/>
  <c r="AB1705" i="2"/>
  <c r="AB1675" i="2"/>
  <c r="AB1657" i="2"/>
  <c r="AB1627" i="2"/>
  <c r="AB1611" i="2"/>
  <c r="AB1578" i="2"/>
  <c r="AB1546" i="2"/>
  <c r="AB1514" i="2"/>
  <c r="AB1508" i="2"/>
  <c r="AB1502" i="2"/>
  <c r="AB1496" i="2"/>
  <c r="AB1460" i="2"/>
  <c r="AB1446" i="2"/>
  <c r="AB1432" i="2"/>
  <c r="AB1418" i="2"/>
  <c r="AB1396" i="2"/>
  <c r="AB1382" i="2"/>
  <c r="AB1368" i="2"/>
  <c r="AB1357" i="2"/>
  <c r="AB1347" i="2"/>
  <c r="AB1328" i="2"/>
  <c r="AB1312" i="2"/>
  <c r="AB1296" i="2"/>
  <c r="AB1294" i="2"/>
  <c r="AB1292" i="2"/>
  <c r="AB1290" i="2"/>
  <c r="AB1288" i="2"/>
  <c r="AB1286" i="2"/>
  <c r="AB1284" i="2"/>
  <c r="AB1282" i="2"/>
  <c r="AB1280" i="2"/>
  <c r="AB1278" i="2"/>
  <c r="AB1276" i="2"/>
  <c r="AB1274" i="2"/>
  <c r="AB1272" i="2"/>
  <c r="AB1270" i="2"/>
  <c r="AB1268" i="2"/>
  <c r="AB1266" i="2"/>
  <c r="AB1264" i="2"/>
  <c r="AB1262" i="2"/>
  <c r="AB1260" i="2"/>
  <c r="AB1258" i="2"/>
  <c r="AB1256" i="2"/>
  <c r="AB1254" i="2"/>
  <c r="AB1252" i="2"/>
  <c r="AB1250" i="2"/>
  <c r="AB1248" i="2"/>
  <c r="AB1246" i="2"/>
  <c r="AB1244" i="2"/>
  <c r="AB1242" i="2"/>
  <c r="AB1240" i="2"/>
  <c r="AB1238" i="2"/>
  <c r="AB1236" i="2"/>
  <c r="AB1234" i="2"/>
  <c r="AB1232" i="2"/>
  <c r="AB1230" i="2"/>
  <c r="AB1228" i="2"/>
  <c r="AB1226" i="2"/>
  <c r="AB1771" i="2"/>
  <c r="AB1723" i="2"/>
  <c r="AB1606" i="2"/>
  <c r="AB1592" i="2"/>
  <c r="AB1574" i="2"/>
  <c r="AB1560" i="2"/>
  <c r="AB1542" i="2"/>
  <c r="AB1528" i="2"/>
  <c r="AB1474" i="2"/>
  <c r="AB1468" i="2"/>
  <c r="AB1454" i="2"/>
  <c r="AB1440" i="2"/>
  <c r="AB1426" i="2"/>
  <c r="AB1404" i="2"/>
  <c r="AB1390" i="2"/>
  <c r="AB1376" i="2"/>
  <c r="AB1362" i="2"/>
  <c r="AB1352" i="2"/>
  <c r="AB1342" i="2"/>
  <c r="AB1330" i="2"/>
  <c r="AB1314" i="2"/>
  <c r="AB1298" i="2"/>
  <c r="AB1895" i="2"/>
  <c r="AB1691" i="2"/>
  <c r="AB1619" i="2"/>
  <c r="AB1602" i="2"/>
  <c r="AB1570" i="2"/>
  <c r="AB1538" i="2"/>
  <c r="AB1498" i="2"/>
  <c r="AB1492" i="2"/>
  <c r="AB1486" i="2"/>
  <c r="AB1480" i="2"/>
  <c r="AB1462" i="2"/>
  <c r="AB1448" i="2"/>
  <c r="AB1434" i="2"/>
  <c r="AB1412" i="2"/>
  <c r="AB1398" i="2"/>
  <c r="AB1384" i="2"/>
  <c r="AB1370" i="2"/>
  <c r="AB1359" i="2"/>
  <c r="AB1354" i="2"/>
  <c r="AB1349" i="2"/>
  <c r="AB1344" i="2"/>
  <c r="AB1332" i="2"/>
  <c r="AB1316" i="2"/>
  <c r="AB1300" i="2"/>
  <c r="AB1786" i="2"/>
  <c r="AB1586" i="2"/>
  <c r="AB1566" i="2"/>
  <c r="AB1522" i="2"/>
  <c r="AB1442" i="2"/>
  <c r="AB1430" i="2"/>
  <c r="AB1414" i="2"/>
  <c r="AB1364" i="2"/>
  <c r="AB1291" i="2"/>
  <c r="AB1275" i="2"/>
  <c r="AB1259" i="2"/>
  <c r="AB1243" i="2"/>
  <c r="AB1227" i="2"/>
  <c r="AB1224" i="2"/>
  <c r="AB1214" i="2"/>
  <c r="AB1207" i="2"/>
  <c r="AB1198" i="2"/>
  <c r="AB1191" i="2"/>
  <c r="AB1182" i="2"/>
  <c r="AB1175" i="2"/>
  <c r="AB1166" i="2"/>
  <c r="AB1159" i="2"/>
  <c r="AB1150" i="2"/>
  <c r="AB1143" i="2"/>
  <c r="AB1134" i="2"/>
  <c r="AB1127" i="2"/>
  <c r="AB1118" i="2"/>
  <c r="AB1111" i="2"/>
  <c r="AB1102" i="2"/>
  <c r="AB1095" i="2"/>
  <c r="AB1683" i="2"/>
  <c r="AB1643" i="2"/>
  <c r="AB1590" i="2"/>
  <c r="AB1576" i="2"/>
  <c r="AB1526" i="2"/>
  <c r="AB1512" i="2"/>
  <c r="AB1450" i="2"/>
  <c r="AB1422" i="2"/>
  <c r="AB1392" i="2"/>
  <c r="AB1380" i="2"/>
  <c r="AB1372" i="2"/>
  <c r="AB1356" i="2"/>
  <c r="AB1348" i="2"/>
  <c r="AB1308" i="2"/>
  <c r="AB1281" i="2"/>
  <c r="AB1265" i="2"/>
  <c r="AB1249" i="2"/>
  <c r="AB1233" i="2"/>
  <c r="AB1221" i="2"/>
  <c r="AB1216" i="2"/>
  <c r="AB1209" i="2"/>
  <c r="AB1200" i="2"/>
  <c r="AB1193" i="2"/>
  <c r="AB1184" i="2"/>
  <c r="AB1177" i="2"/>
  <c r="AB1168" i="2"/>
  <c r="AB1161" i="2"/>
  <c r="AB1152" i="2"/>
  <c r="AB1145" i="2"/>
  <c r="AB1136" i="2"/>
  <c r="AB1129" i="2"/>
  <c r="AB1120" i="2"/>
  <c r="AB1113" i="2"/>
  <c r="AB1104" i="2"/>
  <c r="AB1097" i="2"/>
  <c r="AB1689" i="2"/>
  <c r="AB1488" i="2"/>
  <c r="AB1458" i="2"/>
  <c r="AB1336" i="2"/>
  <c r="AB1322" i="2"/>
  <c r="AB1318" i="2"/>
  <c r="AB1304" i="2"/>
  <c r="AB1287" i="2"/>
  <c r="AB1271" i="2"/>
  <c r="AB1255" i="2"/>
  <c r="AB1239" i="2"/>
  <c r="AB1218" i="2"/>
  <c r="AB1211" i="2"/>
  <c r="AB1202" i="2"/>
  <c r="AB1195" i="2"/>
  <c r="AB1186" i="2"/>
  <c r="AB1179" i="2"/>
  <c r="AB1170" i="2"/>
  <c r="AB1163" i="2"/>
  <c r="AB1154" i="2"/>
  <c r="AB1147" i="2"/>
  <c r="AB1138" i="2"/>
  <c r="AB1131" i="2"/>
  <c r="AB1122" i="2"/>
  <c r="AB1115" i="2"/>
  <c r="AB1106" i="2"/>
  <c r="AB1099" i="2"/>
  <c r="AB1995" i="2"/>
  <c r="AB1679" i="2"/>
  <c r="AB1504" i="2"/>
  <c r="AB1394" i="2"/>
  <c r="AB1341" i="2"/>
  <c r="AB1338" i="2"/>
  <c r="AB1334" i="2"/>
  <c r="AB1320" i="2"/>
  <c r="AB1306" i="2"/>
  <c r="AB1302" i="2"/>
  <c r="AB1295" i="2"/>
  <c r="AB1279" i="2"/>
  <c r="AB1263" i="2"/>
  <c r="AB1247" i="2"/>
  <c r="AB1231" i="2"/>
  <c r="AB1222" i="2"/>
  <c r="AB1210" i="2"/>
  <c r="AB1203" i="2"/>
  <c r="AB1194" i="2"/>
  <c r="AB1187" i="2"/>
  <c r="AB1178" i="2"/>
  <c r="AB1171" i="2"/>
  <c r="AB1162" i="2"/>
  <c r="AB1155" i="2"/>
  <c r="AB1146" i="2"/>
  <c r="AB1139" i="2"/>
  <c r="AB1130" i="2"/>
  <c r="AB1123" i="2"/>
  <c r="AB1114" i="2"/>
  <c r="AB1107" i="2"/>
  <c r="AB1098" i="2"/>
  <c r="AB1659" i="2"/>
  <c r="AB1598" i="2"/>
  <c r="AB1552" i="2"/>
  <c r="AB1470" i="2"/>
  <c r="AB1343" i="2"/>
  <c r="AB1220" i="2"/>
  <c r="AB1206" i="2"/>
  <c r="AB1188" i="2"/>
  <c r="AB1174" i="2"/>
  <c r="AB1156" i="2"/>
  <c r="AB1142" i="2"/>
  <c r="AB1124" i="2"/>
  <c r="AB1110" i="2"/>
  <c r="AB1092" i="2"/>
  <c r="AB1089" i="2"/>
  <c r="AB1076" i="2"/>
  <c r="AB1073" i="2"/>
  <c r="AB1060" i="2"/>
  <c r="AB1053" i="2"/>
  <c r="AB1044" i="2"/>
  <c r="AB1037" i="2"/>
  <c r="AB1028" i="2"/>
  <c r="AB1021" i="2"/>
  <c r="AB1012" i="2"/>
  <c r="AB1005" i="2"/>
  <c r="AB996" i="2"/>
  <c r="AB989" i="2"/>
  <c r="AB980" i="2"/>
  <c r="AB973" i="2"/>
  <c r="AB964" i="2"/>
  <c r="AB957" i="2"/>
  <c r="AB948" i="2"/>
  <c r="AB941" i="2"/>
  <c r="AB932" i="2"/>
  <c r="AB1673" i="2"/>
  <c r="AB1562" i="2"/>
  <c r="AB1534" i="2"/>
  <c r="AB1464" i="2"/>
  <c r="AB1416" i="2"/>
  <c r="AB1406" i="2"/>
  <c r="AB1378" i="2"/>
  <c r="AB1353" i="2"/>
  <c r="AB1283" i="2"/>
  <c r="AB1269" i="2"/>
  <c r="AB1251" i="2"/>
  <c r="AB1237" i="2"/>
  <c r="AB1082" i="2"/>
  <c r="AB1079" i="2"/>
  <c r="AB1062" i="2"/>
  <c r="AB1055" i="2"/>
  <c r="AB1046" i="2"/>
  <c r="AB1039" i="2"/>
  <c r="AB1030" i="2"/>
  <c r="AB1023" i="2"/>
  <c r="AB1014" i="2"/>
  <c r="AB1007" i="2"/>
  <c r="AB998" i="2"/>
  <c r="AB991" i="2"/>
  <c r="AB982" i="2"/>
  <c r="AB975" i="2"/>
  <c r="AB966" i="2"/>
  <c r="AB959" i="2"/>
  <c r="AB950" i="2"/>
  <c r="AB943" i="2"/>
  <c r="AB934" i="2"/>
  <c r="AB1983" i="2"/>
  <c r="AB1510" i="2"/>
  <c r="AB1400" i="2"/>
  <c r="AB1358" i="2"/>
  <c r="AB1277" i="2"/>
  <c r="AB1273" i="2"/>
  <c r="AB1245" i="2"/>
  <c r="AB1241" i="2"/>
  <c r="AB1223" i="2"/>
  <c r="AB1219" i="2"/>
  <c r="AB1212" i="2"/>
  <c r="AB1205" i="2"/>
  <c r="AB1201" i="2"/>
  <c r="AB1180" i="2"/>
  <c r="AB1173" i="2"/>
  <c r="AB1169" i="2"/>
  <c r="AB1148" i="2"/>
  <c r="AB1141" i="2"/>
  <c r="AB1137" i="2"/>
  <c r="AB1116" i="2"/>
  <c r="AB1109" i="2"/>
  <c r="AB1105" i="2"/>
  <c r="AB1088" i="2"/>
  <c r="AB1085" i="2"/>
  <c r="AB1072" i="2"/>
  <c r="AB1069" i="2"/>
  <c r="AB1064" i="2"/>
  <c r="AB1057" i="2"/>
  <c r="AB1048" i="2"/>
  <c r="AB1041" i="2"/>
  <c r="AB1032" i="2"/>
  <c r="AB1025" i="2"/>
  <c r="AB1016" i="2"/>
  <c r="AB1009" i="2"/>
  <c r="AB1000" i="2"/>
  <c r="AB993" i="2"/>
  <c r="AB984" i="2"/>
  <c r="AB977" i="2"/>
  <c r="AB968" i="2"/>
  <c r="AB961" i="2"/>
  <c r="AB952" i="2"/>
  <c r="AB945" i="2"/>
  <c r="AB936" i="2"/>
  <c r="AB1647" i="2"/>
  <c r="AB1625" i="2"/>
  <c r="AB1618" i="2"/>
  <c r="AB1612" i="2"/>
  <c r="AB1530" i="2"/>
  <c r="AB1466" i="2"/>
  <c r="AB1444" i="2"/>
  <c r="AB1408" i="2"/>
  <c r="AB1324" i="2"/>
  <c r="AB1293" i="2"/>
  <c r="AB1289" i="2"/>
  <c r="AB1261" i="2"/>
  <c r="AB1257" i="2"/>
  <c r="AB1229" i="2"/>
  <c r="AB1225" i="2"/>
  <c r="AB1217" i="2"/>
  <c r="AB1196" i="2"/>
  <c r="AB1189" i="2"/>
  <c r="AB1185" i="2"/>
  <c r="AB1164" i="2"/>
  <c r="AB1157" i="2"/>
  <c r="AB1153" i="2"/>
  <c r="AB1132" i="2"/>
  <c r="AB1125" i="2"/>
  <c r="AB1608" i="2"/>
  <c r="AB1558" i="2"/>
  <c r="AB1506" i="2"/>
  <c r="AB1199" i="2"/>
  <c r="AB1183" i="2"/>
  <c r="AB1158" i="2"/>
  <c r="AB1121" i="2"/>
  <c r="AB1094" i="2"/>
  <c r="AB1056" i="2"/>
  <c r="AB1043" i="2"/>
  <c r="AB1034" i="2"/>
  <c r="AB1015" i="2"/>
  <c r="AB1006" i="2"/>
  <c r="AB1003" i="2"/>
  <c r="AB978" i="2"/>
  <c r="AB965" i="2"/>
  <c r="AB956" i="2"/>
  <c r="AB953" i="2"/>
  <c r="AB804" i="2"/>
  <c r="AB1613" i="2"/>
  <c r="AB1428" i="2"/>
  <c r="AB1351" i="2"/>
  <c r="AB1345" i="2"/>
  <c r="AB1285" i="2"/>
  <c r="AB1204" i="2"/>
  <c r="AB1167" i="2"/>
  <c r="AB1151" i="2"/>
  <c r="AB1126" i="2"/>
  <c r="AB1081" i="2"/>
  <c r="AB1077" i="2"/>
  <c r="AB1068" i="2"/>
  <c r="AB1065" i="2"/>
  <c r="AB1040" i="2"/>
  <c r="AB1027" i="2"/>
  <c r="AB1018" i="2"/>
  <c r="AB999" i="2"/>
  <c r="AB990" i="2"/>
  <c r="AB987" i="2"/>
  <c r="AB962" i="2"/>
  <c r="AB949" i="2"/>
  <c r="AB940" i="2"/>
  <c r="AB937" i="2"/>
  <c r="AB928" i="2"/>
  <c r="AB925" i="2"/>
  <c r="AB920" i="2"/>
  <c r="AB917" i="2"/>
  <c r="AB912" i="2"/>
  <c r="AB909" i="2"/>
  <c r="AB904" i="2"/>
  <c r="AB901" i="2"/>
  <c r="AB896" i="2"/>
  <c r="AB893" i="2"/>
  <c r="AB888" i="2"/>
  <c r="AB885" i="2"/>
  <c r="AB880" i="2"/>
  <c r="AB877" i="2"/>
  <c r="AB872" i="2"/>
  <c r="AB869" i="2"/>
  <c r="AB864" i="2"/>
  <c r="AB861" i="2"/>
  <c r="AB856" i="2"/>
  <c r="AB853" i="2"/>
  <c r="AB848" i="2"/>
  <c r="AB845" i="2"/>
  <c r="AB840" i="2"/>
  <c r="AB837" i="2"/>
  <c r="AB832" i="2"/>
  <c r="AB829" i="2"/>
  <c r="AB824" i="2"/>
  <c r="AB821" i="2"/>
  <c r="AB816" i="2"/>
  <c r="AB813" i="2"/>
  <c r="AB806" i="2"/>
  <c r="AB799" i="2"/>
  <c r="AB797" i="2"/>
  <c r="AB795" i="2"/>
  <c r="AB793" i="2"/>
  <c r="AB791" i="2"/>
  <c r="AB789" i="2"/>
  <c r="AB787" i="2"/>
  <c r="AB785" i="2"/>
  <c r="AB783" i="2"/>
  <c r="AB781" i="2"/>
  <c r="AB779" i="2"/>
  <c r="AB777" i="2"/>
  <c r="AB775" i="2"/>
  <c r="AB773" i="2"/>
  <c r="AB771" i="2"/>
  <c r="AB769" i="2"/>
  <c r="AB767" i="2"/>
  <c r="AB765" i="2"/>
  <c r="AB763" i="2"/>
  <c r="AB761" i="2"/>
  <c r="AB759" i="2"/>
  <c r="AB757" i="2"/>
  <c r="AB755" i="2"/>
  <c r="AB753" i="2"/>
  <c r="AB751" i="2"/>
  <c r="AB749" i="2"/>
  <c r="AB747" i="2"/>
  <c r="AB745" i="2"/>
  <c r="AB743" i="2"/>
  <c r="AB741" i="2"/>
  <c r="AB739" i="2"/>
  <c r="AB737" i="2"/>
  <c r="AB735" i="2"/>
  <c r="AB733" i="2"/>
  <c r="AB731" i="2"/>
  <c r="AB729" i="2"/>
  <c r="AB727" i="2"/>
  <c r="AB725" i="2"/>
  <c r="AB723" i="2"/>
  <c r="AB721" i="2"/>
  <c r="AB719" i="2"/>
  <c r="AB717" i="2"/>
  <c r="AB715" i="2"/>
  <c r="AB713" i="2"/>
  <c r="AB711" i="2"/>
  <c r="AB709" i="2"/>
  <c r="AB707" i="2"/>
  <c r="AB705" i="2"/>
  <c r="AB703" i="2"/>
  <c r="AB701" i="2"/>
  <c r="AB699" i="2"/>
  <c r="AB697" i="2"/>
  <c r="AB695" i="2"/>
  <c r="AB693" i="2"/>
  <c r="AB691" i="2"/>
  <c r="AB689" i="2"/>
  <c r="AB687" i="2"/>
  <c r="AB685" i="2"/>
  <c r="AB683" i="2"/>
  <c r="AB681" i="2"/>
  <c r="AB679" i="2"/>
  <c r="AB677" i="2"/>
  <c r="AB675" i="2"/>
  <c r="AB673" i="2"/>
  <c r="AB671" i="2"/>
  <c r="AB669" i="2"/>
  <c r="AB667" i="2"/>
  <c r="AB665" i="2"/>
  <c r="AB663" i="2"/>
  <c r="AB661" i="2"/>
  <c r="AB1584" i="2"/>
  <c r="AB1402" i="2"/>
  <c r="AB1267" i="2"/>
  <c r="AB1208" i="2"/>
  <c r="AB1172" i="2"/>
  <c r="AB1135" i="2"/>
  <c r="AB1101" i="2"/>
  <c r="AB1093" i="2"/>
  <c r="AB1084" i="2"/>
  <c r="AB1061" i="2"/>
  <c r="AB1052" i="2"/>
  <c r="AB1049" i="2"/>
  <c r="AB1024" i="2"/>
  <c r="AB1011" i="2"/>
  <c r="AB1002" i="2"/>
  <c r="AB983" i="2"/>
  <c r="AB974" i="2"/>
  <c r="AB971" i="2"/>
  <c r="AB946" i="2"/>
  <c r="AB933" i="2"/>
  <c r="AB808" i="2"/>
  <c r="AB801" i="2"/>
  <c r="AB1213" i="2"/>
  <c r="AB1197" i="2"/>
  <c r="AB1192" i="2"/>
  <c r="AB1176" i="2"/>
  <c r="AB1140" i="2"/>
  <c r="AB1119" i="2"/>
  <c r="AB1080" i="2"/>
  <c r="AB1058" i="2"/>
  <c r="AB1045" i="2"/>
  <c r="AB1036" i="2"/>
  <c r="AB1033" i="2"/>
  <c r="AB1008" i="2"/>
  <c r="AB995" i="2"/>
  <c r="AB986" i="2"/>
  <c r="AB967" i="2"/>
  <c r="AB958" i="2"/>
  <c r="AB955" i="2"/>
  <c r="AB930" i="2"/>
  <c r="AB927" i="2"/>
  <c r="AB922" i="2"/>
  <c r="AB919" i="2"/>
  <c r="AB914" i="2"/>
  <c r="AB911" i="2"/>
  <c r="AB906" i="2"/>
  <c r="AB903" i="2"/>
  <c r="AB898" i="2"/>
  <c r="AB895" i="2"/>
  <c r="AB890" i="2"/>
  <c r="AB887" i="2"/>
  <c r="AB882" i="2"/>
  <c r="AB879" i="2"/>
  <c r="AB874" i="2"/>
  <c r="AB871" i="2"/>
  <c r="AB866" i="2"/>
  <c r="AB863" i="2"/>
  <c r="AB858" i="2"/>
  <c r="AB855" i="2"/>
  <c r="AB850" i="2"/>
  <c r="AB847" i="2"/>
  <c r="AB842" i="2"/>
  <c r="AB839" i="2"/>
  <c r="AB834" i="2"/>
  <c r="AB831" i="2"/>
  <c r="AB826" i="2"/>
  <c r="AB823" i="2"/>
  <c r="AB818" i="2"/>
  <c r="AB815" i="2"/>
  <c r="AB810" i="2"/>
  <c r="AB803" i="2"/>
  <c r="AB1520" i="2"/>
  <c r="AB1436" i="2"/>
  <c r="AB1149" i="2"/>
  <c r="AB1112" i="2"/>
  <c r="AB1090" i="2"/>
  <c r="AB1074" i="2"/>
  <c r="AB1051" i="2"/>
  <c r="AB997" i="2"/>
  <c r="AB988" i="2"/>
  <c r="AB970" i="2"/>
  <c r="AB947" i="2"/>
  <c r="AB938" i="2"/>
  <c r="AB929" i="2"/>
  <c r="AB921" i="2"/>
  <c r="AB913" i="2"/>
  <c r="AB905" i="2"/>
  <c r="AB897" i="2"/>
  <c r="AB889" i="2"/>
  <c r="AB881" i="2"/>
  <c r="AB873" i="2"/>
  <c r="AB865" i="2"/>
  <c r="AB857" i="2"/>
  <c r="AB849" i="2"/>
  <c r="AB841" i="2"/>
  <c r="AB833" i="2"/>
  <c r="AB825" i="2"/>
  <c r="AB817" i="2"/>
  <c r="AB786" i="2"/>
  <c r="AB770" i="2"/>
  <c r="AB754" i="2"/>
  <c r="AB738" i="2"/>
  <c r="AB722" i="2"/>
  <c r="AB706" i="2"/>
  <c r="AB690" i="2"/>
  <c r="AB674" i="2"/>
  <c r="AB653" i="2"/>
  <c r="AB645" i="2"/>
  <c r="AB637" i="2"/>
  <c r="AB629" i="2"/>
  <c r="AB621" i="2"/>
  <c r="AB613" i="2"/>
  <c r="AB605" i="2"/>
  <c r="AB597" i="2"/>
  <c r="AB363" i="2"/>
  <c r="AB355" i="2"/>
  <c r="AB347" i="2"/>
  <c r="AB339" i="2"/>
  <c r="AB331" i="2"/>
  <c r="AB323" i="2"/>
  <c r="AB315" i="2"/>
  <c r="AB307" i="2"/>
  <c r="AB299" i="2"/>
  <c r="AB291" i="2"/>
  <c r="AB283" i="2"/>
  <c r="AB275" i="2"/>
  <c r="AB267" i="2"/>
  <c r="AB260" i="2"/>
  <c r="AB253" i="2"/>
  <c r="AB245" i="2"/>
  <c r="AB237" i="2"/>
  <c r="AB229" i="2"/>
  <c r="AB221" i="2"/>
  <c r="AB213" i="2"/>
  <c r="AB205" i="2"/>
  <c r="AB197" i="2"/>
  <c r="AB1554" i="2"/>
  <c r="AB1456" i="2"/>
  <c r="AB1386" i="2"/>
  <c r="AB1366" i="2"/>
  <c r="AB1117" i="2"/>
  <c r="AB1063" i="2"/>
  <c r="AB1059" i="2"/>
  <c r="AB1019" i="2"/>
  <c r="AB992" i="2"/>
  <c r="AB951" i="2"/>
  <c r="AB942" i="2"/>
  <c r="AB809" i="2"/>
  <c r="AB805" i="2"/>
  <c r="AB802" i="2"/>
  <c r="AB792" i="2"/>
  <c r="AB776" i="2"/>
  <c r="AB760" i="2"/>
  <c r="AB744" i="2"/>
  <c r="AB728" i="2"/>
  <c r="AB712" i="2"/>
  <c r="AB696" i="2"/>
  <c r="AB680" i="2"/>
  <c r="AB664" i="2"/>
  <c r="AB658" i="2"/>
  <c r="AB650" i="2"/>
  <c r="AB642" i="2"/>
  <c r="AB634" i="2"/>
  <c r="AB626" i="2"/>
  <c r="AB618" i="2"/>
  <c r="AB610" i="2"/>
  <c r="AB602" i="2"/>
  <c r="AB594" i="2"/>
  <c r="AB364" i="2"/>
  <c r="AB362" i="2"/>
  <c r="AB354" i="2"/>
  <c r="AB346" i="2"/>
  <c r="AB338" i="2"/>
  <c r="AB330" i="2"/>
  <c r="AB322" i="2"/>
  <c r="AB314" i="2"/>
  <c r="AB306" i="2"/>
  <c r="AB298" i="2"/>
  <c r="AB290" i="2"/>
  <c r="AB282" i="2"/>
  <c r="AB274" i="2"/>
  <c r="AB266" i="2"/>
  <c r="AB259" i="2"/>
  <c r="AB252" i="2"/>
  <c r="AB244" i="2"/>
  <c r="AB236" i="2"/>
  <c r="AB228" i="2"/>
  <c r="AB220" i="2"/>
  <c r="AB212" i="2"/>
  <c r="AB204" i="2"/>
  <c r="AB196" i="2"/>
  <c r="AB1160" i="2"/>
  <c r="AB1100" i="2"/>
  <c r="AB1078" i="2"/>
  <c r="AB1067" i="2"/>
  <c r="AB1054" i="2"/>
  <c r="AB1050" i="2"/>
  <c r="AB1031" i="2"/>
  <c r="AB1010" i="2"/>
  <c r="AB1001" i="2"/>
  <c r="AB798" i="2"/>
  <c r="AB782" i="2"/>
  <c r="AB766" i="2"/>
  <c r="AB750" i="2"/>
  <c r="AB734" i="2"/>
  <c r="AB718" i="2"/>
  <c r="AB702" i="2"/>
  <c r="AB686" i="2"/>
  <c r="AB670" i="2"/>
  <c r="AB655" i="2"/>
  <c r="AB647" i="2"/>
  <c r="AB639" i="2"/>
  <c r="AB631" i="2"/>
  <c r="AB623" i="2"/>
  <c r="AB615" i="2"/>
  <c r="AB607" i="2"/>
  <c r="AB599" i="2"/>
  <c r="AB591" i="2"/>
  <c r="AB589" i="2"/>
  <c r="AB587" i="2"/>
  <c r="AB585" i="2"/>
  <c r="AB583" i="2"/>
  <c r="AB581" i="2"/>
  <c r="AB579" i="2"/>
  <c r="AB577" i="2"/>
  <c r="AB575" i="2"/>
  <c r="AB573" i="2"/>
  <c r="AB571" i="2"/>
  <c r="AB569" i="2"/>
  <c r="AB567" i="2"/>
  <c r="AB565" i="2"/>
  <c r="AB563" i="2"/>
  <c r="AB561" i="2"/>
  <c r="AB559" i="2"/>
  <c r="AB557" i="2"/>
  <c r="AB555" i="2"/>
  <c r="AB553" i="2"/>
  <c r="AB551" i="2"/>
  <c r="AB549" i="2"/>
  <c r="AB547" i="2"/>
  <c r="AB545" i="2"/>
  <c r="AB543" i="2"/>
  <c r="AB541" i="2"/>
  <c r="AB539" i="2"/>
  <c r="AB537" i="2"/>
  <c r="AB535" i="2"/>
  <c r="AB533" i="2"/>
  <c r="AB531" i="2"/>
  <c r="AB529" i="2"/>
  <c r="AB527" i="2"/>
  <c r="AB525" i="2"/>
  <c r="AB523" i="2"/>
  <c r="AB521" i="2"/>
  <c r="AB519" i="2"/>
  <c r="AB517" i="2"/>
  <c r="AB515" i="2"/>
  <c r="AB513" i="2"/>
  <c r="AB511" i="2"/>
  <c r="AB509" i="2"/>
  <c r="AB507" i="2"/>
  <c r="AB505" i="2"/>
  <c r="AB503" i="2"/>
  <c r="AB501" i="2"/>
  <c r="AB499" i="2"/>
  <c r="AB497" i="2"/>
  <c r="AB495" i="2"/>
  <c r="AB493" i="2"/>
  <c r="AB491" i="2"/>
  <c r="AB489" i="2"/>
  <c r="AB487" i="2"/>
  <c r="AB485" i="2"/>
  <c r="AB483" i="2"/>
  <c r="AB481" i="2"/>
  <c r="AB479" i="2"/>
  <c r="AB477" i="2"/>
  <c r="AB475" i="2"/>
  <c r="AB473" i="2"/>
  <c r="AB471" i="2"/>
  <c r="AB469" i="2"/>
  <c r="AB467" i="2"/>
  <c r="AB465" i="2"/>
  <c r="AB463" i="2"/>
  <c r="AB461" i="2"/>
  <c r="AB459" i="2"/>
  <c r="AB457" i="2"/>
  <c r="AB455" i="2"/>
  <c r="AB453" i="2"/>
  <c r="AB451" i="2"/>
  <c r="AB449" i="2"/>
  <c r="AB447" i="2"/>
  <c r="AB445" i="2"/>
  <c r="AB443" i="2"/>
  <c r="AB441" i="2"/>
  <c r="AB439" i="2"/>
  <c r="AB437" i="2"/>
  <c r="AB435" i="2"/>
  <c r="AB433" i="2"/>
  <c r="AB431" i="2"/>
  <c r="AB429" i="2"/>
  <c r="AB427" i="2"/>
  <c r="AB425" i="2"/>
  <c r="AB423" i="2"/>
  <c r="AB421" i="2"/>
  <c r="AB419" i="2"/>
  <c r="AB417" i="2"/>
  <c r="AB415" i="2"/>
  <c r="AB413" i="2"/>
  <c r="AB411" i="2"/>
  <c r="AB409" i="2"/>
  <c r="AB407" i="2"/>
  <c r="AB405" i="2"/>
  <c r="AB403" i="2"/>
  <c r="AB401" i="2"/>
  <c r="AB399" i="2"/>
  <c r="AB397" i="2"/>
  <c r="AB395" i="2"/>
  <c r="AB393" i="2"/>
  <c r="AB391" i="2"/>
  <c r="AB389" i="2"/>
  <c r="AB387" i="2"/>
  <c r="AB385" i="2"/>
  <c r="AB383" i="2"/>
  <c r="AB381" i="2"/>
  <c r="AB379" i="2"/>
  <c r="AB377" i="2"/>
  <c r="AB375" i="2"/>
  <c r="AB373" i="2"/>
  <c r="AB371" i="2"/>
  <c r="AB369" i="2"/>
  <c r="AB367" i="2"/>
  <c r="AB365" i="2"/>
  <c r="AB361" i="2"/>
  <c r="AB353" i="2"/>
  <c r="AB345" i="2"/>
  <c r="AB337" i="2"/>
  <c r="AB329" i="2"/>
  <c r="AB321" i="2"/>
  <c r="AB313" i="2"/>
  <c r="AB305" i="2"/>
  <c r="AB297" i="2"/>
  <c r="AB289" i="2"/>
  <c r="AB281" i="2"/>
  <c r="AB273" i="2"/>
  <c r="AB265" i="2"/>
  <c r="AB258" i="2"/>
  <c r="AB251" i="2"/>
  <c r="AB243" i="2"/>
  <c r="AB235" i="2"/>
  <c r="AB227" i="2"/>
  <c r="AB219" i="2"/>
  <c r="AB211" i="2"/>
  <c r="AB203" i="2"/>
  <c r="AB195" i="2"/>
  <c r="AB1755" i="2"/>
  <c r="AB1500" i="2"/>
  <c r="AB1494" i="2"/>
  <c r="AB1144" i="2"/>
  <c r="AB1091" i="2"/>
  <c r="AB1075" i="2"/>
  <c r="AB1070" i="2"/>
  <c r="AB1020" i="2"/>
  <c r="AB994" i="2"/>
  <c r="AB976" i="2"/>
  <c r="AB944" i="2"/>
  <c r="AB939" i="2"/>
  <c r="AB800" i="2"/>
  <c r="AB790" i="2"/>
  <c r="AB774" i="2"/>
  <c r="AB758" i="2"/>
  <c r="AB742" i="2"/>
  <c r="AB726" i="2"/>
  <c r="AB710" i="2"/>
  <c r="AB694" i="2"/>
  <c r="AB678" i="2"/>
  <c r="AB662" i="2"/>
  <c r="AB659" i="2"/>
  <c r="AB651" i="2"/>
  <c r="AB643" i="2"/>
  <c r="AB635" i="2"/>
  <c r="AB627" i="2"/>
  <c r="AB619" i="2"/>
  <c r="AB611" i="2"/>
  <c r="AB603" i="2"/>
  <c r="AB595" i="2"/>
  <c r="AB590" i="2"/>
  <c r="AB588" i="2"/>
  <c r="AB586" i="2"/>
  <c r="AB584" i="2"/>
  <c r="AB582" i="2"/>
  <c r="AB580" i="2"/>
  <c r="AB578" i="2"/>
  <c r="AB576" i="2"/>
  <c r="AB574" i="2"/>
  <c r="AB572" i="2"/>
  <c r="AB570" i="2"/>
  <c r="AB568" i="2"/>
  <c r="AB566" i="2"/>
  <c r="AB564" i="2"/>
  <c r="AB562" i="2"/>
  <c r="AB560" i="2"/>
  <c r="AB558" i="2"/>
  <c r="AB556" i="2"/>
  <c r="AB554" i="2"/>
  <c r="AB552" i="2"/>
  <c r="AB550" i="2"/>
  <c r="AB548" i="2"/>
  <c r="AB546" i="2"/>
  <c r="AB544" i="2"/>
  <c r="AB542" i="2"/>
  <c r="AB540" i="2"/>
  <c r="AB538" i="2"/>
  <c r="AB536" i="2"/>
  <c r="AB534" i="2"/>
  <c r="AB532" i="2"/>
  <c r="AB530" i="2"/>
  <c r="AB528" i="2"/>
  <c r="AB526" i="2"/>
  <c r="AB524" i="2"/>
  <c r="AB522" i="2"/>
  <c r="AB520" i="2"/>
  <c r="AB518" i="2"/>
  <c r="AB516" i="2"/>
  <c r="AB514" i="2"/>
  <c r="AB512" i="2"/>
  <c r="AB510" i="2"/>
  <c r="AB508" i="2"/>
  <c r="AB506" i="2"/>
  <c r="AB504" i="2"/>
  <c r="AB502" i="2"/>
  <c r="AB500" i="2"/>
  <c r="AB498" i="2"/>
  <c r="AB496" i="2"/>
  <c r="AB494" i="2"/>
  <c r="AB492" i="2"/>
  <c r="AB490" i="2"/>
  <c r="AB488" i="2"/>
  <c r="AB486" i="2"/>
  <c r="AB484" i="2"/>
  <c r="AB482" i="2"/>
  <c r="AB480" i="2"/>
  <c r="AB478" i="2"/>
  <c r="AB476" i="2"/>
  <c r="AB474" i="2"/>
  <c r="AB472" i="2"/>
  <c r="AB470" i="2"/>
  <c r="AB468" i="2"/>
  <c r="AB466" i="2"/>
  <c r="AB464" i="2"/>
  <c r="AB462" i="2"/>
  <c r="AB460" i="2"/>
  <c r="AB458" i="2"/>
  <c r="AB456" i="2"/>
  <c r="AB454" i="2"/>
  <c r="AB452" i="2"/>
  <c r="AB450" i="2"/>
  <c r="AB448" i="2"/>
  <c r="AB446" i="2"/>
  <c r="AB444" i="2"/>
  <c r="AB442" i="2"/>
  <c r="AB440" i="2"/>
  <c r="AB438" i="2"/>
  <c r="AB436" i="2"/>
  <c r="AB434" i="2"/>
  <c r="AB432" i="2"/>
  <c r="AB430" i="2"/>
  <c r="AB428" i="2"/>
  <c r="AB426" i="2"/>
  <c r="AB424" i="2"/>
  <c r="AB422" i="2"/>
  <c r="AB420" i="2"/>
  <c r="AB418" i="2"/>
  <c r="AB416" i="2"/>
  <c r="AB414" i="2"/>
  <c r="AB412" i="2"/>
  <c r="AB410" i="2"/>
  <c r="AB408" i="2"/>
  <c r="AB406" i="2"/>
  <c r="AB404" i="2"/>
  <c r="AB402" i="2"/>
  <c r="AB400" i="2"/>
  <c r="AB398" i="2"/>
  <c r="AB396" i="2"/>
  <c r="AB394" i="2"/>
  <c r="AB392" i="2"/>
  <c r="AB390" i="2"/>
  <c r="AB388" i="2"/>
  <c r="AB386" i="2"/>
  <c r="AB384" i="2"/>
  <c r="AB382" i="2"/>
  <c r="AB380" i="2"/>
  <c r="AB378" i="2"/>
  <c r="AB376" i="2"/>
  <c r="AB374" i="2"/>
  <c r="AB372" i="2"/>
  <c r="AB370" i="2"/>
  <c r="AB368" i="2"/>
  <c r="AB366" i="2"/>
  <c r="AB357" i="2"/>
  <c r="AB349" i="2"/>
  <c r="AB341" i="2"/>
  <c r="AB333" i="2"/>
  <c r="AB325" i="2"/>
  <c r="AB317" i="2"/>
  <c r="AB309" i="2"/>
  <c r="AB301" i="2"/>
  <c r="AB293" i="2"/>
  <c r="AB285" i="2"/>
  <c r="AB277" i="2"/>
  <c r="AB269" i="2"/>
  <c r="AB262" i="2"/>
  <c r="AB254" i="2"/>
  <c r="AB247" i="2"/>
  <c r="AB239" i="2"/>
  <c r="AB231" i="2"/>
  <c r="AB223" i="2"/>
  <c r="AB215" i="2"/>
  <c r="AB207" i="2"/>
  <c r="AB199" i="2"/>
  <c r="AB1103" i="2"/>
  <c r="AB1096" i="2"/>
  <c r="AB1029" i="2"/>
  <c r="AB926" i="2"/>
  <c r="AB910" i="2"/>
  <c r="AB894" i="2"/>
  <c r="AB878" i="2"/>
  <c r="AB862" i="2"/>
  <c r="AB846" i="2"/>
  <c r="AB830" i="2"/>
  <c r="AB814" i="2"/>
  <c r="AB189" i="2"/>
  <c r="AB182" i="2"/>
  <c r="AB174" i="2"/>
  <c r="AB166" i="2"/>
  <c r="AB159" i="2"/>
  <c r="AB151" i="2"/>
  <c r="AB143" i="2"/>
  <c r="AB135" i="2"/>
  <c r="AB127" i="2"/>
  <c r="AB119" i="2"/>
  <c r="AB112" i="2"/>
  <c r="AB104" i="2"/>
  <c r="AB97" i="2"/>
  <c r="AB89" i="2"/>
  <c r="AB81" i="2"/>
  <c r="AB67" i="2"/>
  <c r="AB53" i="2"/>
  <c r="AB46" i="2"/>
  <c r="AB39" i="2"/>
  <c r="AB32" i="2"/>
  <c r="AB25" i="2"/>
  <c r="AB12" i="2"/>
  <c r="AB828" i="2"/>
  <c r="AB807" i="2"/>
  <c r="AB752" i="2"/>
  <c r="AB720" i="2"/>
  <c r="AB660" i="2"/>
  <c r="AB648" i="2"/>
  <c r="AB636" i="2"/>
  <c r="AB624" i="2"/>
  <c r="AB612" i="2"/>
  <c r="AB600" i="2"/>
  <c r="AB1420" i="2"/>
  <c r="AB1128" i="2"/>
  <c r="AB1108" i="2"/>
  <c r="AB1035" i="2"/>
  <c r="AB1017" i="2"/>
  <c r="AB972" i="2"/>
  <c r="AB960" i="2"/>
  <c r="AB954" i="2"/>
  <c r="AB931" i="2"/>
  <c r="AB915" i="2"/>
  <c r="AB899" i="2"/>
  <c r="AB883" i="2"/>
  <c r="AB867" i="2"/>
  <c r="AB851" i="2"/>
  <c r="AB835" i="2"/>
  <c r="AB819" i="2"/>
  <c r="AB657" i="2"/>
  <c r="AB649" i="2"/>
  <c r="AB641" i="2"/>
  <c r="AB633" i="2"/>
  <c r="AB625" i="2"/>
  <c r="AB617" i="2"/>
  <c r="AB609" i="2"/>
  <c r="AB601" i="2"/>
  <c r="AB593" i="2"/>
  <c r="AB358" i="2"/>
  <c r="AB350" i="2"/>
  <c r="AB342" i="2"/>
  <c r="AB334" i="2"/>
  <c r="AB326" i="2"/>
  <c r="AB318" i="2"/>
  <c r="AB310" i="2"/>
  <c r="AB302" i="2"/>
  <c r="AB294" i="2"/>
  <c r="AB286" i="2"/>
  <c r="AB278" i="2"/>
  <c r="AB270" i="2"/>
  <c r="AB249" i="2"/>
  <c r="AB246" i="2"/>
  <c r="AB241" i="2"/>
  <c r="AB238" i="2"/>
  <c r="AB233" i="2"/>
  <c r="AB230" i="2"/>
  <c r="AB225" i="2"/>
  <c r="AB222" i="2"/>
  <c r="AB217" i="2"/>
  <c r="AB214" i="2"/>
  <c r="AB209" i="2"/>
  <c r="AB206" i="2"/>
  <c r="AB201" i="2"/>
  <c r="AB198" i="2"/>
  <c r="AB188" i="2"/>
  <c r="AB181" i="2"/>
  <c r="AB173" i="2"/>
  <c r="AB165" i="2"/>
  <c r="AB158" i="2"/>
  <c r="AB150" i="2"/>
  <c r="AB142" i="2"/>
  <c r="AB134" i="2"/>
  <c r="AB126" i="2"/>
  <c r="AB118" i="2"/>
  <c r="AB111" i="2"/>
  <c r="AB103" i="2"/>
  <c r="AB96" i="2"/>
  <c r="AB88" i="2"/>
  <c r="AB80" i="2"/>
  <c r="AB74" i="2"/>
  <c r="AB66" i="2"/>
  <c r="AB59" i="2"/>
  <c r="AB52" i="2"/>
  <c r="AB45" i="2"/>
  <c r="AB38" i="2"/>
  <c r="AB31" i="2"/>
  <c r="AB24" i="2"/>
  <c r="AB18" i="2"/>
  <c r="AB11" i="2"/>
  <c r="AB1253" i="2"/>
  <c r="AB924" i="2"/>
  <c r="AB908" i="2"/>
  <c r="AB892" i="2"/>
  <c r="AB876" i="2"/>
  <c r="AB860" i="2"/>
  <c r="AB844" i="2"/>
  <c r="AB788" i="2"/>
  <c r="AB692" i="2"/>
  <c r="AB652" i="2"/>
  <c r="AB644" i="2"/>
  <c r="AB632" i="2"/>
  <c r="AB620" i="2"/>
  <c r="AB608" i="2"/>
  <c r="AB596" i="2"/>
  <c r="AB1641" i="2"/>
  <c r="AB1594" i="2"/>
  <c r="AB1190" i="2"/>
  <c r="AB1133" i="2"/>
  <c r="AB1083" i="2"/>
  <c r="AB935" i="2"/>
  <c r="AB794" i="2"/>
  <c r="AB780" i="2"/>
  <c r="AB762" i="2"/>
  <c r="AB748" i="2"/>
  <c r="AB730" i="2"/>
  <c r="AB716" i="2"/>
  <c r="AB698" i="2"/>
  <c r="AB684" i="2"/>
  <c r="AB666" i="2"/>
  <c r="AB250" i="2"/>
  <c r="AB242" i="2"/>
  <c r="AB234" i="2"/>
  <c r="AB226" i="2"/>
  <c r="AB218" i="2"/>
  <c r="AB210" i="2"/>
  <c r="AB202" i="2"/>
  <c r="AB187" i="2"/>
  <c r="AB180" i="2"/>
  <c r="AB172" i="2"/>
  <c r="AB164" i="2"/>
  <c r="AB157" i="2"/>
  <c r="AB149" i="2"/>
  <c r="AB141" i="2"/>
  <c r="AB133" i="2"/>
  <c r="AB125" i="2"/>
  <c r="AB110" i="2"/>
  <c r="AB102" i="2"/>
  <c r="AB95" i="2"/>
  <c r="AB87" i="2"/>
  <c r="AB79" i="2"/>
  <c r="AB73" i="2"/>
  <c r="AB65" i="2"/>
  <c r="AB58" i="2"/>
  <c r="AB51" i="2"/>
  <c r="AB44" i="2"/>
  <c r="AB37" i="2"/>
  <c r="AB17" i="2"/>
  <c r="AB1087" i="2"/>
  <c r="AB1022" i="2"/>
  <c r="AB812" i="2"/>
  <c r="AB784" i="2"/>
  <c r="AB756" i="2"/>
  <c r="AB724" i="2"/>
  <c r="AB688" i="2"/>
  <c r="AB656" i="2"/>
  <c r="AB640" i="2"/>
  <c r="AB628" i="2"/>
  <c r="AB616" i="2"/>
  <c r="AB604" i="2"/>
  <c r="AB592" i="2"/>
  <c r="AB1707" i="2"/>
  <c r="AB1482" i="2"/>
  <c r="AB1165" i="2"/>
  <c r="AB1047" i="2"/>
  <c r="AB1042" i="2"/>
  <c r="AB1026" i="2"/>
  <c r="AB985" i="2"/>
  <c r="AB796" i="2"/>
  <c r="AB778" i="2"/>
  <c r="AB764" i="2"/>
  <c r="AB746" i="2"/>
  <c r="AB732" i="2"/>
  <c r="AB714" i="2"/>
  <c r="AB700" i="2"/>
  <c r="AB682" i="2"/>
  <c r="AB668" i="2"/>
  <c r="AB264" i="2"/>
  <c r="AB261" i="2"/>
  <c r="AB256" i="2"/>
  <c r="AB191" i="2"/>
  <c r="AB176" i="2"/>
  <c r="AB168" i="2"/>
  <c r="AB161" i="2"/>
  <c r="AB153" i="2"/>
  <c r="AB145" i="2"/>
  <c r="AB137" i="2"/>
  <c r="AB129" i="2"/>
  <c r="AB121" i="2"/>
  <c r="AB114" i="2"/>
  <c r="AB106" i="2"/>
  <c r="AB99" i="2"/>
  <c r="AB91" i="2"/>
  <c r="AB83" i="2"/>
  <c r="AB76" i="2"/>
  <c r="AB69" i="2"/>
  <c r="AB61" i="2"/>
  <c r="AB55" i="2"/>
  <c r="AB47" i="2"/>
  <c r="AB41" i="2"/>
  <c r="AB34" i="2"/>
  <c r="AB27" i="2"/>
  <c r="AB20" i="2"/>
  <c r="AB14" i="2"/>
  <c r="AB1235" i="2"/>
  <c r="AB1071" i="2"/>
  <c r="AB1013" i="2"/>
  <c r="AB979" i="2"/>
  <c r="AB916" i="2"/>
  <c r="AB900" i="2"/>
  <c r="AB884" i="2"/>
  <c r="AB868" i="2"/>
  <c r="AB852" i="2"/>
  <c r="AB836" i="2"/>
  <c r="AB820" i="2"/>
  <c r="AB772" i="2"/>
  <c r="AB768" i="2"/>
  <c r="AB740" i="2"/>
  <c r="AB736" i="2"/>
  <c r="AB708" i="2"/>
  <c r="AB704" i="2"/>
  <c r="AB676" i="2"/>
  <c r="AB963" i="2"/>
  <c r="AB891" i="2"/>
  <c r="AB870" i="2"/>
  <c r="AB827" i="2"/>
  <c r="AB163" i="2"/>
  <c r="AB160" i="2"/>
  <c r="AB155" i="2"/>
  <c r="AB152" i="2"/>
  <c r="AB147" i="2"/>
  <c r="AB144" i="2"/>
  <c r="AB139" i="2"/>
  <c r="AB136" i="2"/>
  <c r="AB131" i="2"/>
  <c r="AB128" i="2"/>
  <c r="AB123" i="2"/>
  <c r="AB120" i="2"/>
  <c r="AB54" i="2"/>
  <c r="AB49" i="2"/>
  <c r="AB23" i="2"/>
  <c r="AB10" i="2"/>
  <c r="AB29" i="2"/>
  <c r="AB606" i="2"/>
  <c r="AB175" i="2"/>
  <c r="AB170" i="2"/>
  <c r="AB21" i="2"/>
  <c r="AB8" i="2"/>
  <c r="AB344" i="2"/>
  <c r="AB98" i="2"/>
  <c r="AB93" i="2"/>
  <c r="AB82" i="2"/>
  <c r="AB77" i="2"/>
  <c r="AB56" i="2"/>
  <c r="AB48" i="2"/>
  <c r="AB43" i="2"/>
  <c r="AB1476" i="2"/>
  <c r="AB340" i="2"/>
  <c r="AB335" i="2"/>
  <c r="AB276" i="2"/>
  <c r="AB271" i="2"/>
  <c r="AB255" i="2"/>
  <c r="AB248" i="2"/>
  <c r="AB1544" i="2"/>
  <c r="AB969" i="2"/>
  <c r="AB654" i="2"/>
  <c r="AB622" i="2"/>
  <c r="AB193" i="2"/>
  <c r="AB190" i="2"/>
  <c r="AB185" i="2"/>
  <c r="AB156" i="2"/>
  <c r="AB148" i="2"/>
  <c r="AB140" i="2"/>
  <c r="AB132" i="2"/>
  <c r="AB124" i="2"/>
  <c r="AB115" i="2"/>
  <c r="AB107" i="2"/>
  <c r="AB75" i="2"/>
  <c r="AB70" i="2"/>
  <c r="AB62" i="2"/>
  <c r="AB50" i="2"/>
  <c r="AB33" i="2"/>
  <c r="AB84" i="2"/>
  <c r="AB26" i="2"/>
  <c r="AB167" i="2"/>
  <c r="AB162" i="2"/>
  <c r="AB598" i="2"/>
  <c r="AB303" i="2"/>
  <c r="AB292" i="2"/>
  <c r="AB200" i="2"/>
  <c r="AB94" i="2"/>
  <c r="AB19" i="2"/>
  <c r="AB1086" i="2"/>
  <c r="AB1004" i="2"/>
  <c r="AB918" i="2"/>
  <c r="AB875" i="2"/>
  <c r="AB854" i="2"/>
  <c r="AB811" i="2"/>
  <c r="AB352" i="2"/>
  <c r="AB336" i="2"/>
  <c r="AB320" i="2"/>
  <c r="AB304" i="2"/>
  <c r="AB288" i="2"/>
  <c r="AB272" i="2"/>
  <c r="AB194" i="2"/>
  <c r="AB186" i="2"/>
  <c r="AB28" i="2"/>
  <c r="AB16" i="2"/>
  <c r="AB15" i="2"/>
  <c r="AB109" i="2"/>
  <c r="AB100" i="2"/>
  <c r="AB42" i="2"/>
  <c r="AB13" i="2"/>
  <c r="AB178" i="2"/>
  <c r="AB907" i="2"/>
  <c r="AB822" i="2"/>
  <c r="AB296" i="2"/>
  <c r="AB280" i="2"/>
  <c r="AB257" i="2"/>
  <c r="AB171" i="2"/>
  <c r="AB154" i="2"/>
  <c r="AB146" i="2"/>
  <c r="AB138" i="2"/>
  <c r="AB122" i="2"/>
  <c r="AB101" i="2"/>
  <c r="AB1066" i="2"/>
  <c r="AB630" i="2"/>
  <c r="AB356" i="2"/>
  <c r="AB351" i="2"/>
  <c r="AB324" i="2"/>
  <c r="AB319" i="2"/>
  <c r="AB308" i="2"/>
  <c r="AB287" i="2"/>
  <c r="AB232" i="2"/>
  <c r="AB216" i="2"/>
  <c r="AB184" i="2"/>
  <c r="AB86" i="2"/>
  <c r="AB78" i="2"/>
  <c r="AB36" i="2"/>
  <c r="AB9" i="2"/>
  <c r="AB1215" i="2"/>
  <c r="AB646" i="2"/>
  <c r="AB614" i="2"/>
  <c r="AB359" i="2"/>
  <c r="AB348" i="2"/>
  <c r="AB343" i="2"/>
  <c r="AB332" i="2"/>
  <c r="AB327" i="2"/>
  <c r="AB316" i="2"/>
  <c r="AB311" i="2"/>
  <c r="AB300" i="2"/>
  <c r="AB295" i="2"/>
  <c r="AB284" i="2"/>
  <c r="AB279" i="2"/>
  <c r="AB268" i="2"/>
  <c r="AB240" i="2"/>
  <c r="AB224" i="2"/>
  <c r="AB208" i="2"/>
  <c r="AB177" i="2"/>
  <c r="AB169" i="2"/>
  <c r="AB116" i="2"/>
  <c r="AB113" i="2"/>
  <c r="AB108" i="2"/>
  <c r="AB105" i="2"/>
  <c r="AB71" i="2"/>
  <c r="AB68" i="2"/>
  <c r="AB63" i="2"/>
  <c r="AB60" i="2"/>
  <c r="AB981" i="2"/>
  <c r="AB923" i="2"/>
  <c r="AB902" i="2"/>
  <c r="AB859" i="2"/>
  <c r="AB838" i="2"/>
  <c r="AB672" i="2"/>
  <c r="AB263" i="2"/>
  <c r="AB117" i="2"/>
  <c r="AB92" i="2"/>
  <c r="AB72" i="2"/>
  <c r="AB64" i="2"/>
  <c r="AB1038" i="2"/>
  <c r="AB638" i="2"/>
  <c r="AB183" i="2"/>
  <c r="AB30" i="2"/>
  <c r="AB886" i="2"/>
  <c r="AB843" i="2"/>
  <c r="AB360" i="2"/>
  <c r="AB328" i="2"/>
  <c r="AB312" i="2"/>
  <c r="AB179" i="2"/>
  <c r="AB130" i="2"/>
  <c r="AB90" i="2"/>
  <c r="AB85" i="2"/>
  <c r="AB57" i="2"/>
  <c r="AB40" i="2"/>
  <c r="AB1181" i="2"/>
  <c r="AB192" i="2"/>
  <c r="AB35" i="2"/>
  <c r="AB22" i="2"/>
  <c r="AC2008" i="2"/>
  <c r="AC2006" i="2"/>
  <c r="AC2004" i="2"/>
  <c r="AC2002" i="2"/>
  <c r="AC2000" i="2"/>
  <c r="AC1998" i="2"/>
  <c r="AC1996" i="2"/>
  <c r="AC1994" i="2"/>
  <c r="AC1992" i="2"/>
  <c r="AC1990" i="2"/>
  <c r="AC1988" i="2"/>
  <c r="AC1986" i="2"/>
  <c r="AC1984" i="2"/>
  <c r="AC1982" i="2"/>
  <c r="AC1980" i="2"/>
  <c r="AC1978" i="2"/>
  <c r="AC1976" i="2"/>
  <c r="AC1974" i="2"/>
  <c r="AC1972" i="2"/>
  <c r="AC1970" i="2"/>
  <c r="AC1968" i="2"/>
  <c r="AC1966" i="2"/>
  <c r="AC1964" i="2"/>
  <c r="AC1962" i="2"/>
  <c r="AC1960" i="2"/>
  <c r="AC1958" i="2"/>
  <c r="AC1956" i="2"/>
  <c r="AC1954" i="2"/>
  <c r="AC1952" i="2"/>
  <c r="AC1950" i="2"/>
  <c r="AC1948" i="2"/>
  <c r="AC1946" i="2"/>
  <c r="AC1944" i="2"/>
  <c r="AC1942" i="2"/>
  <c r="AC1940" i="2"/>
  <c r="AC1938" i="2"/>
  <c r="AC1936" i="2"/>
  <c r="AC1934" i="2"/>
  <c r="AC1932" i="2"/>
  <c r="AC1930" i="2"/>
  <c r="AC1928" i="2"/>
  <c r="AC1926" i="2"/>
  <c r="AC1924" i="2"/>
  <c r="AC1922" i="2"/>
  <c r="AC1920" i="2"/>
  <c r="AC1918" i="2"/>
  <c r="AC1916" i="2"/>
  <c r="AC1914" i="2"/>
  <c r="AC1912" i="2"/>
  <c r="AC1910" i="2"/>
  <c r="AC1908" i="2"/>
  <c r="AC1906" i="2"/>
  <c r="AC1904" i="2"/>
  <c r="AC1902" i="2"/>
  <c r="AC1900" i="2"/>
  <c r="AC1898" i="2"/>
  <c r="AC1896" i="2"/>
  <c r="AC1894" i="2"/>
  <c r="AC1892" i="2"/>
  <c r="AC1890" i="2"/>
  <c r="AC1888" i="2"/>
  <c r="AC1886" i="2"/>
  <c r="AC1884" i="2"/>
  <c r="AC1882" i="2"/>
  <c r="AC1880" i="2"/>
  <c r="AC1878" i="2"/>
  <c r="AC1876" i="2"/>
  <c r="AC1874" i="2"/>
  <c r="AC1872" i="2"/>
  <c r="AC1870" i="2"/>
  <c r="AC1868" i="2"/>
  <c r="AC1866" i="2"/>
  <c r="AC1864" i="2"/>
  <c r="AC1862" i="2"/>
  <c r="AC1860" i="2"/>
  <c r="AC1858" i="2"/>
  <c r="AC1856" i="2"/>
  <c r="AC1854" i="2"/>
  <c r="AC1852" i="2"/>
  <c r="AC1850" i="2"/>
  <c r="AC1848" i="2"/>
  <c r="AC1846" i="2"/>
  <c r="AC1844" i="2"/>
  <c r="AC1842" i="2"/>
  <c r="AC1840" i="2"/>
  <c r="AC2005" i="2"/>
  <c r="AC1997" i="2"/>
  <c r="AC1989" i="2"/>
  <c r="AC1981" i="2"/>
  <c r="AC1973" i="2"/>
  <c r="AC1965" i="2"/>
  <c r="AC1957" i="2"/>
  <c r="AC1949" i="2"/>
  <c r="AC1941" i="2"/>
  <c r="AC1933" i="2"/>
  <c r="AC1925" i="2"/>
  <c r="AC1917" i="2"/>
  <c r="AC1909" i="2"/>
  <c r="AC1901" i="2"/>
  <c r="W1897" i="2"/>
  <c r="W1890" i="2"/>
  <c r="AC1887" i="2"/>
  <c r="W1881" i="2"/>
  <c r="W1874" i="2"/>
  <c r="AC1871" i="2"/>
  <c r="W1865" i="2"/>
  <c r="W1858" i="2"/>
  <c r="AC1855" i="2"/>
  <c r="W1849" i="2"/>
  <c r="W1842" i="2"/>
  <c r="AC1839" i="2"/>
  <c r="AC1837" i="2"/>
  <c r="AC1835" i="2"/>
  <c r="AC1833" i="2"/>
  <c r="AC1831" i="2"/>
  <c r="AC1829" i="2"/>
  <c r="AC1827" i="2"/>
  <c r="AC1825" i="2"/>
  <c r="AC1823" i="2"/>
  <c r="AC1821" i="2"/>
  <c r="AC1819" i="2"/>
  <c r="AC1817" i="2"/>
  <c r="AC1815" i="2"/>
  <c r="AC1813" i="2"/>
  <c r="AC1811" i="2"/>
  <c r="AC1809" i="2"/>
  <c r="AC1807" i="2"/>
  <c r="AC1805" i="2"/>
  <c r="AC1803" i="2"/>
  <c r="AC1801" i="2"/>
  <c r="AC1799" i="2"/>
  <c r="AC1797" i="2"/>
  <c r="AC1795" i="2"/>
  <c r="AC1793" i="2"/>
  <c r="AC1791" i="2"/>
  <c r="AC1789" i="2"/>
  <c r="W2008" i="2"/>
  <c r="W2003" i="2"/>
  <c r="W2000" i="2"/>
  <c r="W1995" i="2"/>
  <c r="W1992" i="2"/>
  <c r="W1987" i="2"/>
  <c r="W1984" i="2"/>
  <c r="W1979" i="2"/>
  <c r="W1976" i="2"/>
  <c r="W1971" i="2"/>
  <c r="W1968" i="2"/>
  <c r="W1963" i="2"/>
  <c r="W1960" i="2"/>
  <c r="W1955" i="2"/>
  <c r="W1952" i="2"/>
  <c r="W1947" i="2"/>
  <c r="W1944" i="2"/>
  <c r="W1939" i="2"/>
  <c r="W1936" i="2"/>
  <c r="W1931" i="2"/>
  <c r="W1928" i="2"/>
  <c r="W1923" i="2"/>
  <c r="W1920" i="2"/>
  <c r="W1915" i="2"/>
  <c r="W1912" i="2"/>
  <c r="W1907" i="2"/>
  <c r="W1904" i="2"/>
  <c r="W1899" i="2"/>
  <c r="W1892" i="2"/>
  <c r="AC1889" i="2"/>
  <c r="W1883" i="2"/>
  <c r="W1876" i="2"/>
  <c r="AC1873" i="2"/>
  <c r="W1867" i="2"/>
  <c r="W1860" i="2"/>
  <c r="AC1857" i="2"/>
  <c r="W1851" i="2"/>
  <c r="W1844" i="2"/>
  <c r="AC1841" i="2"/>
  <c r="AC2007" i="2"/>
  <c r="AC1999" i="2"/>
  <c r="AC1991" i="2"/>
  <c r="AC1983" i="2"/>
  <c r="AC1975" i="2"/>
  <c r="AC1967" i="2"/>
  <c r="AC1959" i="2"/>
  <c r="AC1951" i="2"/>
  <c r="AC1943" i="2"/>
  <c r="AC1935" i="2"/>
  <c r="AC1927" i="2"/>
  <c r="AC1919" i="2"/>
  <c r="AC1911" i="2"/>
  <c r="AC1903" i="2"/>
  <c r="W1894" i="2"/>
  <c r="AC1891" i="2"/>
  <c r="W1885" i="2"/>
  <c r="W1878" i="2"/>
  <c r="AC1875" i="2"/>
  <c r="W1869" i="2"/>
  <c r="W1862" i="2"/>
  <c r="AC1859" i="2"/>
  <c r="W1853" i="2"/>
  <c r="W1846" i="2"/>
  <c r="AC1843" i="2"/>
  <c r="AC2003" i="2"/>
  <c r="AC1995" i="2"/>
  <c r="AC1987" i="2"/>
  <c r="AC1979" i="2"/>
  <c r="AC1971" i="2"/>
  <c r="AC1963" i="2"/>
  <c r="AC1955" i="2"/>
  <c r="AC1947" i="2"/>
  <c r="AC1939" i="2"/>
  <c r="AC1931" i="2"/>
  <c r="AC1923" i="2"/>
  <c r="AC1915" i="2"/>
  <c r="AC1907" i="2"/>
  <c r="AC1899" i="2"/>
  <c r="W1893" i="2"/>
  <c r="W1886" i="2"/>
  <c r="AC1883" i="2"/>
  <c r="W1877" i="2"/>
  <c r="W1870" i="2"/>
  <c r="AC1867" i="2"/>
  <c r="W1861" i="2"/>
  <c r="W1854" i="2"/>
  <c r="AC1851" i="2"/>
  <c r="W1845" i="2"/>
  <c r="AC1993" i="2"/>
  <c r="AC1961" i="2"/>
  <c r="AC1929" i="2"/>
  <c r="AC1897" i="2"/>
  <c r="W1891" i="2"/>
  <c r="W1887" i="2"/>
  <c r="AC1879" i="2"/>
  <c r="AC1865" i="2"/>
  <c r="W1859" i="2"/>
  <c r="W1855" i="2"/>
  <c r="AC1847" i="2"/>
  <c r="W1838" i="2"/>
  <c r="W1835" i="2"/>
  <c r="W1830" i="2"/>
  <c r="W1827" i="2"/>
  <c r="W1822" i="2"/>
  <c r="W1819" i="2"/>
  <c r="W1814" i="2"/>
  <c r="W1811" i="2"/>
  <c r="W1806" i="2"/>
  <c r="W1803" i="2"/>
  <c r="W1798" i="2"/>
  <c r="W1795" i="2"/>
  <c r="W1790" i="2"/>
  <c r="AC1787" i="2"/>
  <c r="AC1785" i="2"/>
  <c r="AC1783" i="2"/>
  <c r="W2004" i="2"/>
  <c r="W2001" i="2"/>
  <c r="W1997" i="2"/>
  <c r="W1990" i="2"/>
  <c r="W1986" i="2"/>
  <c r="W1983" i="2"/>
  <c r="W1972" i="2"/>
  <c r="W1969" i="2"/>
  <c r="W1965" i="2"/>
  <c r="W1958" i="2"/>
  <c r="W1954" i="2"/>
  <c r="W1951" i="2"/>
  <c r="W1940" i="2"/>
  <c r="W1937" i="2"/>
  <c r="W1933" i="2"/>
  <c r="W1926" i="2"/>
  <c r="W1922" i="2"/>
  <c r="W1919" i="2"/>
  <c r="W1908" i="2"/>
  <c r="W1905" i="2"/>
  <c r="W1901" i="2"/>
  <c r="AC1893" i="2"/>
  <c r="AC1861" i="2"/>
  <c r="AC1834" i="2"/>
  <c r="AC1826" i="2"/>
  <c r="AC1818" i="2"/>
  <c r="AC1810" i="2"/>
  <c r="AC1802" i="2"/>
  <c r="AC1794" i="2"/>
  <c r="AC1985" i="2"/>
  <c r="AC1953" i="2"/>
  <c r="AC1921" i="2"/>
  <c r="W1872" i="2"/>
  <c r="W1840" i="2"/>
  <c r="W2007" i="2"/>
  <c r="W1996" i="2"/>
  <c r="W1993" i="2"/>
  <c r="W1989" i="2"/>
  <c r="W1982" i="2"/>
  <c r="W1978" i="2"/>
  <c r="W1975" i="2"/>
  <c r="W1964" i="2"/>
  <c r="W1961" i="2"/>
  <c r="W1957" i="2"/>
  <c r="W1950" i="2"/>
  <c r="W1946" i="2"/>
  <c r="W1943" i="2"/>
  <c r="W1932" i="2"/>
  <c r="W1929" i="2"/>
  <c r="W1925" i="2"/>
  <c r="W1918" i="2"/>
  <c r="W1914" i="2"/>
  <c r="W1911" i="2"/>
  <c r="W1900" i="2"/>
  <c r="W1896" i="2"/>
  <c r="W1889" i="2"/>
  <c r="AC1885" i="2"/>
  <c r="W1882" i="2"/>
  <c r="W1879" i="2"/>
  <c r="W1868" i="2"/>
  <c r="W1864" i="2"/>
  <c r="W1857" i="2"/>
  <c r="AC1853" i="2"/>
  <c r="W1850" i="2"/>
  <c r="W1847" i="2"/>
  <c r="AC1836" i="2"/>
  <c r="AC1828" i="2"/>
  <c r="AC1820" i="2"/>
  <c r="AC1812" i="2"/>
  <c r="AC1804" i="2"/>
  <c r="AC1796" i="2"/>
  <c r="W1789" i="2"/>
  <c r="W1787" i="2"/>
  <c r="W1785" i="2"/>
  <c r="W1783" i="2"/>
  <c r="W1781" i="2"/>
  <c r="W1779" i="2"/>
  <c r="W1777" i="2"/>
  <c r="W1775" i="2"/>
  <c r="W1773" i="2"/>
  <c r="W1771" i="2"/>
  <c r="W1769" i="2"/>
  <c r="W1767" i="2"/>
  <c r="W1765" i="2"/>
  <c r="W1763" i="2"/>
  <c r="W1761" i="2"/>
  <c r="W1759" i="2"/>
  <c r="W1757" i="2"/>
  <c r="W1755" i="2"/>
  <c r="W1753" i="2"/>
  <c r="W1751" i="2"/>
  <c r="W1749" i="2"/>
  <c r="W1747" i="2"/>
  <c r="W1745" i="2"/>
  <c r="W1743" i="2"/>
  <c r="W1741" i="2"/>
  <c r="W1739" i="2"/>
  <c r="W1737" i="2"/>
  <c r="W1735" i="2"/>
  <c r="W1733" i="2"/>
  <c r="W1731" i="2"/>
  <c r="W1729" i="2"/>
  <c r="W1727" i="2"/>
  <c r="W1725" i="2"/>
  <c r="W1723" i="2"/>
  <c r="W1721" i="2"/>
  <c r="W1719" i="2"/>
  <c r="W1717" i="2"/>
  <c r="W1715" i="2"/>
  <c r="W1713" i="2"/>
  <c r="W1711" i="2"/>
  <c r="W1709" i="2"/>
  <c r="W1988" i="2"/>
  <c r="AC1977" i="2"/>
  <c r="W1959" i="2"/>
  <c r="W1924" i="2"/>
  <c r="AC1913" i="2"/>
  <c r="W1880" i="2"/>
  <c r="W1875" i="2"/>
  <c r="W1856" i="2"/>
  <c r="W1833" i="2"/>
  <c r="W1823" i="2"/>
  <c r="W1820" i="2"/>
  <c r="W1813" i="2"/>
  <c r="AC1792" i="2"/>
  <c r="AC1782" i="2"/>
  <c r="AC1777" i="2"/>
  <c r="AC1770" i="2"/>
  <c r="W1764" i="2"/>
  <c r="AC1761" i="2"/>
  <c r="AC1754" i="2"/>
  <c r="W1748" i="2"/>
  <c r="AC1745" i="2"/>
  <c r="AC1738" i="2"/>
  <c r="W1732" i="2"/>
  <c r="AC1729" i="2"/>
  <c r="AC1722" i="2"/>
  <c r="W1716" i="2"/>
  <c r="AC1713" i="2"/>
  <c r="W1707" i="2"/>
  <c r="W1705" i="2"/>
  <c r="W1703" i="2"/>
  <c r="W1701" i="2"/>
  <c r="W1699" i="2"/>
  <c r="W1697" i="2"/>
  <c r="W1695" i="2"/>
  <c r="W1693" i="2"/>
  <c r="W1691" i="2"/>
  <c r="W1689" i="2"/>
  <c r="W1687" i="2"/>
  <c r="W1685" i="2"/>
  <c r="W1683" i="2"/>
  <c r="W1681" i="2"/>
  <c r="W1679" i="2"/>
  <c r="W1677" i="2"/>
  <c r="W1675" i="2"/>
  <c r="W1673" i="2"/>
  <c r="W1671" i="2"/>
  <c r="W1669" i="2"/>
  <c r="W1667" i="2"/>
  <c r="W1665" i="2"/>
  <c r="W1663" i="2"/>
  <c r="W1661" i="2"/>
  <c r="W1659" i="2"/>
  <c r="W1657" i="2"/>
  <c r="W1655" i="2"/>
  <c r="W1653" i="2"/>
  <c r="W1651" i="2"/>
  <c r="W1649" i="2"/>
  <c r="W1647" i="2"/>
  <c r="W1645" i="2"/>
  <c r="W1643" i="2"/>
  <c r="W1641" i="2"/>
  <c r="W1639" i="2"/>
  <c r="W1637" i="2"/>
  <c r="W1635" i="2"/>
  <c r="W1633" i="2"/>
  <c r="W1631" i="2"/>
  <c r="W1629" i="2"/>
  <c r="W1627" i="2"/>
  <c r="W1625" i="2"/>
  <c r="W1623" i="2"/>
  <c r="W1621" i="2"/>
  <c r="W1619" i="2"/>
  <c r="W1617" i="2"/>
  <c r="W1615" i="2"/>
  <c r="W1613" i="2"/>
  <c r="W2002" i="2"/>
  <c r="W1998" i="2"/>
  <c r="W1973" i="2"/>
  <c r="W1953" i="2"/>
  <c r="W1948" i="2"/>
  <c r="W1938" i="2"/>
  <c r="W1934" i="2"/>
  <c r="W1909" i="2"/>
  <c r="W1895" i="2"/>
  <c r="AC1869" i="2"/>
  <c r="AC1849" i="2"/>
  <c r="AC1832" i="2"/>
  <c r="W1826" i="2"/>
  <c r="AC1822" i="2"/>
  <c r="W1816" i="2"/>
  <c r="W1809" i="2"/>
  <c r="W1799" i="2"/>
  <c r="W1796" i="2"/>
  <c r="AC1788" i="2"/>
  <c r="W1786" i="2"/>
  <c r="W1780" i="2"/>
  <c r="AC1772" i="2"/>
  <c r="W1766" i="2"/>
  <c r="AC1763" i="2"/>
  <c r="AC1756" i="2"/>
  <c r="W1750" i="2"/>
  <c r="AC1747" i="2"/>
  <c r="AC1740" i="2"/>
  <c r="W1734" i="2"/>
  <c r="AC1731" i="2"/>
  <c r="AC1724" i="2"/>
  <c r="W1718" i="2"/>
  <c r="AC1715" i="2"/>
  <c r="AC1708" i="2"/>
  <c r="AC1706" i="2"/>
  <c r="AC1704" i="2"/>
  <c r="AC1702" i="2"/>
  <c r="AC1700" i="2"/>
  <c r="AC1698" i="2"/>
  <c r="AC1696" i="2"/>
  <c r="AC1694" i="2"/>
  <c r="AC1692" i="2"/>
  <c r="AC1690" i="2"/>
  <c r="AC1688" i="2"/>
  <c r="AC1686" i="2"/>
  <c r="AC1684" i="2"/>
  <c r="AC1682" i="2"/>
  <c r="AC1680" i="2"/>
  <c r="AC1678" i="2"/>
  <c r="AC1676" i="2"/>
  <c r="AC1674" i="2"/>
  <c r="AC1672" i="2"/>
  <c r="AC1670" i="2"/>
  <c r="AC1668" i="2"/>
  <c r="AC1666" i="2"/>
  <c r="AC1664" i="2"/>
  <c r="AC1662" i="2"/>
  <c r="AC1660" i="2"/>
  <c r="AC1658" i="2"/>
  <c r="AC1656" i="2"/>
  <c r="AC1654" i="2"/>
  <c r="AC1652" i="2"/>
  <c r="AC1650" i="2"/>
  <c r="AC1648" i="2"/>
  <c r="AC1646" i="2"/>
  <c r="AC1644" i="2"/>
  <c r="AC1642" i="2"/>
  <c r="AC1640" i="2"/>
  <c r="AC1638" i="2"/>
  <c r="AC1636" i="2"/>
  <c r="AC1634" i="2"/>
  <c r="AC1632" i="2"/>
  <c r="AC1630" i="2"/>
  <c r="AC1628" i="2"/>
  <c r="AC1626" i="2"/>
  <c r="AC1624" i="2"/>
  <c r="AC1622" i="2"/>
  <c r="AC1620" i="2"/>
  <c r="AC1618" i="2"/>
  <c r="AC1616" i="2"/>
  <c r="AC1614" i="2"/>
  <c r="AC1612" i="2"/>
  <c r="AC1610" i="2"/>
  <c r="AC1608" i="2"/>
  <c r="AC2001" i="2"/>
  <c r="AC1937" i="2"/>
  <c r="W1884" i="2"/>
  <c r="AC1863" i="2"/>
  <c r="W1839" i="2"/>
  <c r="W1836" i="2"/>
  <c r="W1829" i="2"/>
  <c r="AC1808" i="2"/>
  <c r="W1802" i="2"/>
  <c r="AC1798" i="2"/>
  <c r="W1792" i="2"/>
  <c r="AC1779" i="2"/>
  <c r="AC1774" i="2"/>
  <c r="W1768" i="2"/>
  <c r="AC1765" i="2"/>
  <c r="AC1758" i="2"/>
  <c r="W1752" i="2"/>
  <c r="AC1749" i="2"/>
  <c r="AC1742" i="2"/>
  <c r="W1736" i="2"/>
  <c r="AC1733" i="2"/>
  <c r="AC1726" i="2"/>
  <c r="W1720" i="2"/>
  <c r="AC1717" i="2"/>
  <c r="AC1710" i="2"/>
  <c r="W2006" i="2"/>
  <c r="W1981" i="2"/>
  <c r="W1977" i="2"/>
  <c r="W1967" i="2"/>
  <c r="W1962" i="2"/>
  <c r="W1942" i="2"/>
  <c r="W1917" i="2"/>
  <c r="W1913" i="2"/>
  <c r="W1903" i="2"/>
  <c r="W1898" i="2"/>
  <c r="AC1877" i="2"/>
  <c r="W1873" i="2"/>
  <c r="AC1838" i="2"/>
  <c r="W1832" i="2"/>
  <c r="W1825" i="2"/>
  <c r="W1815" i="2"/>
  <c r="W1812" i="2"/>
  <c r="W1805" i="2"/>
  <c r="AC1784" i="2"/>
  <c r="W1782" i="2"/>
  <c r="AC1776" i="2"/>
  <c r="W1770" i="2"/>
  <c r="AC1767" i="2"/>
  <c r="AC1760" i="2"/>
  <c r="W1754" i="2"/>
  <c r="AC1751" i="2"/>
  <c r="AC1744" i="2"/>
  <c r="W1738" i="2"/>
  <c r="AC1735" i="2"/>
  <c r="AC1728" i="2"/>
  <c r="W1722" i="2"/>
  <c r="AC1719" i="2"/>
  <c r="AC1712" i="2"/>
  <c r="W1970" i="2"/>
  <c r="AC1945" i="2"/>
  <c r="W1941" i="2"/>
  <c r="W1916" i="2"/>
  <c r="W1843" i="2"/>
  <c r="W1828" i="2"/>
  <c r="W1818" i="2"/>
  <c r="W1800" i="2"/>
  <c r="W1778" i="2"/>
  <c r="W1774" i="2"/>
  <c r="W1760" i="2"/>
  <c r="W1746" i="2"/>
  <c r="W1742" i="2"/>
  <c r="W1728" i="2"/>
  <c r="W1714" i="2"/>
  <c r="W1710" i="2"/>
  <c r="AC1703" i="2"/>
  <c r="W1694" i="2"/>
  <c r="AC1687" i="2"/>
  <c r="W1678" i="2"/>
  <c r="AC1671" i="2"/>
  <c r="W1662" i="2"/>
  <c r="AC1655" i="2"/>
  <c r="W1646" i="2"/>
  <c r="AC1639" i="2"/>
  <c r="W1630" i="2"/>
  <c r="AC1623" i="2"/>
  <c r="AC1617" i="2"/>
  <c r="W1610" i="2"/>
  <c r="AC1607" i="2"/>
  <c r="AC1605" i="2"/>
  <c r="AC1603" i="2"/>
  <c r="AC1601" i="2"/>
  <c r="AC1599" i="2"/>
  <c r="AC1597" i="2"/>
  <c r="AC1595" i="2"/>
  <c r="AC1593" i="2"/>
  <c r="AC1591" i="2"/>
  <c r="AC1589" i="2"/>
  <c r="AC1587" i="2"/>
  <c r="AC1585" i="2"/>
  <c r="AC1583" i="2"/>
  <c r="AC1581" i="2"/>
  <c r="AC1579" i="2"/>
  <c r="AC1577" i="2"/>
  <c r="AC1575" i="2"/>
  <c r="AC1573" i="2"/>
  <c r="AC1571" i="2"/>
  <c r="AC1569" i="2"/>
  <c r="AC1567" i="2"/>
  <c r="AC1565" i="2"/>
  <c r="AC1563" i="2"/>
  <c r="AC1561" i="2"/>
  <c r="AC1559" i="2"/>
  <c r="AC1557" i="2"/>
  <c r="AC1555" i="2"/>
  <c r="AC1553" i="2"/>
  <c r="AC1551" i="2"/>
  <c r="AC1549" i="2"/>
  <c r="AC1547" i="2"/>
  <c r="AC1545" i="2"/>
  <c r="AC1543" i="2"/>
  <c r="AC1541" i="2"/>
  <c r="AC1539" i="2"/>
  <c r="AC1537" i="2"/>
  <c r="AC1535" i="2"/>
  <c r="AC1533" i="2"/>
  <c r="AC1531" i="2"/>
  <c r="AC1529" i="2"/>
  <c r="AC1527" i="2"/>
  <c r="AC1525" i="2"/>
  <c r="AC1523" i="2"/>
  <c r="AC1521" i="2"/>
  <c r="AC1519" i="2"/>
  <c r="AC1517" i="2"/>
  <c r="AC1515" i="2"/>
  <c r="AC1513" i="2"/>
  <c r="AC1511" i="2"/>
  <c r="AC1509" i="2"/>
  <c r="AC1507" i="2"/>
  <c r="AC1505" i="2"/>
  <c r="AC1503" i="2"/>
  <c r="AC1501" i="2"/>
  <c r="AC1499" i="2"/>
  <c r="AC1497" i="2"/>
  <c r="AC1495" i="2"/>
  <c r="AC1493" i="2"/>
  <c r="AC1491" i="2"/>
  <c r="AC1489" i="2"/>
  <c r="AC1487" i="2"/>
  <c r="AC1485" i="2"/>
  <c r="AC1483" i="2"/>
  <c r="AC1481" i="2"/>
  <c r="AC1479" i="2"/>
  <c r="AC1477" i="2"/>
  <c r="AC1475" i="2"/>
  <c r="AC1473" i="2"/>
  <c r="AC1471" i="2"/>
  <c r="AC1469" i="2"/>
  <c r="AC1467" i="2"/>
  <c r="AC1465" i="2"/>
  <c r="AC1463" i="2"/>
  <c r="AC1461" i="2"/>
  <c r="AC1459" i="2"/>
  <c r="AC1457" i="2"/>
  <c r="AC1455" i="2"/>
  <c r="AC1453" i="2"/>
  <c r="AC1451" i="2"/>
  <c r="AC1449" i="2"/>
  <c r="AC1447" i="2"/>
  <c r="AC1445" i="2"/>
  <c r="AC1443" i="2"/>
  <c r="AC1441" i="2"/>
  <c r="AC1439" i="2"/>
  <c r="AC1437" i="2"/>
  <c r="AC1435" i="2"/>
  <c r="AC1433" i="2"/>
  <c r="AC1431" i="2"/>
  <c r="AC1429" i="2"/>
  <c r="AC1427" i="2"/>
  <c r="AC1425" i="2"/>
  <c r="AC1423" i="2"/>
  <c r="AC1421" i="2"/>
  <c r="AC1419" i="2"/>
  <c r="AC1417" i="2"/>
  <c r="AC1415" i="2"/>
  <c r="AC1413" i="2"/>
  <c r="AC1411" i="2"/>
  <c r="AC1409" i="2"/>
  <c r="AC1407" i="2"/>
  <c r="AC1405" i="2"/>
  <c r="AC1403" i="2"/>
  <c r="AC1401" i="2"/>
  <c r="AC1399" i="2"/>
  <c r="AC1397" i="2"/>
  <c r="AC1395" i="2"/>
  <c r="AC1393" i="2"/>
  <c r="AC1391" i="2"/>
  <c r="AC1389" i="2"/>
  <c r="AC1387" i="2"/>
  <c r="AC1385" i="2"/>
  <c r="AC1383" i="2"/>
  <c r="AC1381" i="2"/>
  <c r="AC1379" i="2"/>
  <c r="AC1377" i="2"/>
  <c r="AC1375" i="2"/>
  <c r="AC1373" i="2"/>
  <c r="AC1371" i="2"/>
  <c r="AC1369" i="2"/>
  <c r="AC1367" i="2"/>
  <c r="AC1365" i="2"/>
  <c r="AC1363" i="2"/>
  <c r="AC1361" i="2"/>
  <c r="AC1359" i="2"/>
  <c r="AC1357" i="2"/>
  <c r="AC1355" i="2"/>
  <c r="AC1353" i="2"/>
  <c r="AC1351" i="2"/>
  <c r="AC1349" i="2"/>
  <c r="AC1347" i="2"/>
  <c r="AC1345" i="2"/>
  <c r="AC1343" i="2"/>
  <c r="AC1341" i="2"/>
  <c r="AC1339" i="2"/>
  <c r="AC1969" i="2"/>
  <c r="W1921" i="2"/>
  <c r="W1848" i="2"/>
  <c r="W1837" i="2"/>
  <c r="W1808" i="2"/>
  <c r="W1804" i="2"/>
  <c r="W1794" i="2"/>
  <c r="AC1780" i="2"/>
  <c r="AC1773" i="2"/>
  <c r="AC1766" i="2"/>
  <c r="AC1762" i="2"/>
  <c r="AC1759" i="2"/>
  <c r="W1756" i="2"/>
  <c r="AC1752" i="2"/>
  <c r="AC1748" i="2"/>
  <c r="AC1741" i="2"/>
  <c r="AC1734" i="2"/>
  <c r="AC1730" i="2"/>
  <c r="AC1727" i="2"/>
  <c r="W1724" i="2"/>
  <c r="AC1720" i="2"/>
  <c r="AC1716" i="2"/>
  <c r="AC1709" i="2"/>
  <c r="W1700" i="2"/>
  <c r="AC1693" i="2"/>
  <c r="W1684" i="2"/>
  <c r="AC1677" i="2"/>
  <c r="W1668" i="2"/>
  <c r="AC1661" i="2"/>
  <c r="W1652" i="2"/>
  <c r="AC1645" i="2"/>
  <c r="W1636" i="2"/>
  <c r="AC1629" i="2"/>
  <c r="W1620" i="2"/>
  <c r="W1612" i="2"/>
  <c r="AC1609" i="2"/>
  <c r="W1994" i="2"/>
  <c r="W1927" i="2"/>
  <c r="AC1895" i="2"/>
  <c r="W1871" i="2"/>
  <c r="W1866" i="2"/>
  <c r="W1831" i="2"/>
  <c r="W1817" i="2"/>
  <c r="AC1769" i="2"/>
  <c r="AC1755" i="2"/>
  <c r="AC1737" i="2"/>
  <c r="AC1723" i="2"/>
  <c r="W1706" i="2"/>
  <c r="AC1699" i="2"/>
  <c r="W1690" i="2"/>
  <c r="AC1683" i="2"/>
  <c r="W1674" i="2"/>
  <c r="AC1667" i="2"/>
  <c r="W1658" i="2"/>
  <c r="AC1651" i="2"/>
  <c r="W1642" i="2"/>
  <c r="AC1635" i="2"/>
  <c r="W1626" i="2"/>
  <c r="AC1619" i="2"/>
  <c r="AC1611" i="2"/>
  <c r="W1991" i="2"/>
  <c r="W1930" i="2"/>
  <c r="W1888" i="2"/>
  <c r="W1863" i="2"/>
  <c r="W1834" i="2"/>
  <c r="AC1814" i="2"/>
  <c r="W1810" i="2"/>
  <c r="AC1800" i="2"/>
  <c r="W1791" i="2"/>
  <c r="AC1786" i="2"/>
  <c r="AC1771" i="2"/>
  <c r="AC1753" i="2"/>
  <c r="AC1739" i="2"/>
  <c r="AC1721" i="2"/>
  <c r="AC1707" i="2"/>
  <c r="W1698" i="2"/>
  <c r="AC1691" i="2"/>
  <c r="W1682" i="2"/>
  <c r="AC1675" i="2"/>
  <c r="W1666" i="2"/>
  <c r="AC1659" i="2"/>
  <c r="W1650" i="2"/>
  <c r="AC1643" i="2"/>
  <c r="W1634" i="2"/>
  <c r="AC1627" i="2"/>
  <c r="AC1615" i="2"/>
  <c r="AC1905" i="2"/>
  <c r="W1807" i="2"/>
  <c r="AC1778" i="2"/>
  <c r="AC1768" i="2"/>
  <c r="AC1757" i="2"/>
  <c r="AC1746" i="2"/>
  <c r="AC1736" i="2"/>
  <c r="AC1725" i="2"/>
  <c r="AC1714" i="2"/>
  <c r="AC1695" i="2"/>
  <c r="AC1681" i="2"/>
  <c r="AC1663" i="2"/>
  <c r="AC1649" i="2"/>
  <c r="AC1631" i="2"/>
  <c r="AC1604" i="2"/>
  <c r="AC1596" i="2"/>
  <c r="AC1588" i="2"/>
  <c r="AC1580" i="2"/>
  <c r="AC1572" i="2"/>
  <c r="AC1564" i="2"/>
  <c r="AC1556" i="2"/>
  <c r="AC1548" i="2"/>
  <c r="AC1540" i="2"/>
  <c r="AC1532" i="2"/>
  <c r="AC1524" i="2"/>
  <c r="AC1516" i="2"/>
  <c r="AC1508" i="2"/>
  <c r="AC1500" i="2"/>
  <c r="AC1492" i="2"/>
  <c r="AC1484" i="2"/>
  <c r="AC1476" i="2"/>
  <c r="AC1468" i="2"/>
  <c r="W1974" i="2"/>
  <c r="W1824" i="2"/>
  <c r="AC1806" i="2"/>
  <c r="W1801" i="2"/>
  <c r="W1784" i="2"/>
  <c r="W1686" i="2"/>
  <c r="W1654" i="2"/>
  <c r="W1622" i="2"/>
  <c r="W1618" i="2"/>
  <c r="W1614" i="2"/>
  <c r="W1611" i="2"/>
  <c r="W1607" i="2"/>
  <c r="W1602" i="2"/>
  <c r="W1599" i="2"/>
  <c r="W1594" i="2"/>
  <c r="W1591" i="2"/>
  <c r="W1586" i="2"/>
  <c r="W1583" i="2"/>
  <c r="W1578" i="2"/>
  <c r="W1575" i="2"/>
  <c r="W1570" i="2"/>
  <c r="W1567" i="2"/>
  <c r="W1562" i="2"/>
  <c r="W1559" i="2"/>
  <c r="W1554" i="2"/>
  <c r="W1551" i="2"/>
  <c r="W1546" i="2"/>
  <c r="W1543" i="2"/>
  <c r="W1538" i="2"/>
  <c r="W1535" i="2"/>
  <c r="W1530" i="2"/>
  <c r="W1527" i="2"/>
  <c r="W1522" i="2"/>
  <c r="W1519" i="2"/>
  <c r="W1980" i="2"/>
  <c r="W1966" i="2"/>
  <c r="W1910" i="2"/>
  <c r="W1772" i="2"/>
  <c r="W1762" i="2"/>
  <c r="W1740" i="2"/>
  <c r="W1730" i="2"/>
  <c r="W1708" i="2"/>
  <c r="W1704" i="2"/>
  <c r="AC1689" i="2"/>
  <c r="AC1685" i="2"/>
  <c r="W1676" i="2"/>
  <c r="W1672" i="2"/>
  <c r="AC1657" i="2"/>
  <c r="AC1653" i="2"/>
  <c r="W1644" i="2"/>
  <c r="W1640" i="2"/>
  <c r="AC1625" i="2"/>
  <c r="AC1621" i="2"/>
  <c r="AC1613" i="2"/>
  <c r="AC1606" i="2"/>
  <c r="AC1598" i="2"/>
  <c r="AC1590" i="2"/>
  <c r="AC1582" i="2"/>
  <c r="AC1574" i="2"/>
  <c r="AC1566" i="2"/>
  <c r="AC1558" i="2"/>
  <c r="AC1550" i="2"/>
  <c r="AC1542" i="2"/>
  <c r="AC1534" i="2"/>
  <c r="AC1526" i="2"/>
  <c r="AC1518" i="2"/>
  <c r="AC1510" i="2"/>
  <c r="AC1502" i="2"/>
  <c r="AC1494" i="2"/>
  <c r="AC1486" i="2"/>
  <c r="AC1478" i="2"/>
  <c r="AC1470" i="2"/>
  <c r="W1949" i="2"/>
  <c r="W1935" i="2"/>
  <c r="W1852" i="2"/>
  <c r="W1797" i="2"/>
  <c r="AC1764" i="2"/>
  <c r="AC1732" i="2"/>
  <c r="AC1705" i="2"/>
  <c r="AC1701" i="2"/>
  <c r="W1692" i="2"/>
  <c r="W1688" i="2"/>
  <c r="AC1673" i="2"/>
  <c r="AC1669" i="2"/>
  <c r="W1660" i="2"/>
  <c r="W1656" i="2"/>
  <c r="AC1641" i="2"/>
  <c r="AC1637" i="2"/>
  <c r="W1628" i="2"/>
  <c r="W1624" i="2"/>
  <c r="AC1602" i="2"/>
  <c r="AC1594" i="2"/>
  <c r="AC1586" i="2"/>
  <c r="AC1578" i="2"/>
  <c r="AC1570" i="2"/>
  <c r="AC1562" i="2"/>
  <c r="AC1554" i="2"/>
  <c r="AC1546" i="2"/>
  <c r="AC1538" i="2"/>
  <c r="AC1530" i="2"/>
  <c r="AC1522" i="2"/>
  <c r="AC1514" i="2"/>
  <c r="AC1506" i="2"/>
  <c r="AC1498" i="2"/>
  <c r="AC1490" i="2"/>
  <c r="AC1482" i="2"/>
  <c r="AC1474" i="2"/>
  <c r="AC1466" i="2"/>
  <c r="AC1458" i="2"/>
  <c r="AC1450" i="2"/>
  <c r="AC1442" i="2"/>
  <c r="AC1434" i="2"/>
  <c r="AC1426" i="2"/>
  <c r="AC1418" i="2"/>
  <c r="AC1410" i="2"/>
  <c r="AC1402" i="2"/>
  <c r="AC1394" i="2"/>
  <c r="AC1386" i="2"/>
  <c r="AC1378" i="2"/>
  <c r="AC1370" i="2"/>
  <c r="AC1362" i="2"/>
  <c r="W1358" i="2"/>
  <c r="W1351" i="2"/>
  <c r="AC1348" i="2"/>
  <c r="W1342" i="2"/>
  <c r="AC1845" i="2"/>
  <c r="AC1824" i="2"/>
  <c r="AC1718" i="2"/>
  <c r="W1712" i="2"/>
  <c r="W1608" i="2"/>
  <c r="W1604" i="2"/>
  <c r="W1597" i="2"/>
  <c r="W1593" i="2"/>
  <c r="W1590" i="2"/>
  <c r="W1579" i="2"/>
  <c r="W1576" i="2"/>
  <c r="W1572" i="2"/>
  <c r="W1565" i="2"/>
  <c r="W1561" i="2"/>
  <c r="W1558" i="2"/>
  <c r="W1547" i="2"/>
  <c r="W1544" i="2"/>
  <c r="W1540" i="2"/>
  <c r="W1533" i="2"/>
  <c r="W1529" i="2"/>
  <c r="W1526" i="2"/>
  <c r="W1515" i="2"/>
  <c r="W1509" i="2"/>
  <c r="W1506" i="2"/>
  <c r="W1503" i="2"/>
  <c r="W1500" i="2"/>
  <c r="AC1496" i="2"/>
  <c r="W1494" i="2"/>
  <c r="W1488" i="2"/>
  <c r="AC1460" i="2"/>
  <c r="W1458" i="2"/>
  <c r="W1455" i="2"/>
  <c r="AC1446" i="2"/>
  <c r="W1441" i="2"/>
  <c r="W1436" i="2"/>
  <c r="AC1432" i="2"/>
  <c r="W1422" i="2"/>
  <c r="W1419" i="2"/>
  <c r="W1408" i="2"/>
  <c r="W1405" i="2"/>
  <c r="AC1396" i="2"/>
  <c r="W1394" i="2"/>
  <c r="W1391" i="2"/>
  <c r="AC1382" i="2"/>
  <c r="W1377" i="2"/>
  <c r="W1372" i="2"/>
  <c r="AC1368" i="2"/>
  <c r="W1353" i="2"/>
  <c r="W1348" i="2"/>
  <c r="W1343" i="2"/>
  <c r="W1338" i="2"/>
  <c r="AC1335" i="2"/>
  <c r="W1331" i="2"/>
  <c r="AC1328" i="2"/>
  <c r="W1322" i="2"/>
  <c r="AC1319" i="2"/>
  <c r="W1315" i="2"/>
  <c r="AC1312" i="2"/>
  <c r="W1306" i="2"/>
  <c r="AC1303" i="2"/>
  <c r="W1299" i="2"/>
  <c r="AC1296" i="2"/>
  <c r="AC1294" i="2"/>
  <c r="AC1292" i="2"/>
  <c r="AC1290" i="2"/>
  <c r="AC1288" i="2"/>
  <c r="AC1286" i="2"/>
  <c r="AC1284" i="2"/>
  <c r="AC1282" i="2"/>
  <c r="AC1280" i="2"/>
  <c r="AC1278" i="2"/>
  <c r="AC1276" i="2"/>
  <c r="AC1274" i="2"/>
  <c r="AC1272" i="2"/>
  <c r="AC1270" i="2"/>
  <c r="AC1268" i="2"/>
  <c r="AC1266" i="2"/>
  <c r="AC1264" i="2"/>
  <c r="AC1262" i="2"/>
  <c r="AC1260" i="2"/>
  <c r="AC1258" i="2"/>
  <c r="AC1256" i="2"/>
  <c r="AC1254" i="2"/>
  <c r="AC1252" i="2"/>
  <c r="AC1250" i="2"/>
  <c r="AC1248" i="2"/>
  <c r="AC1246" i="2"/>
  <c r="AC1244" i="2"/>
  <c r="AC1242" i="2"/>
  <c r="AC1240" i="2"/>
  <c r="AC1238" i="2"/>
  <c r="AC1236" i="2"/>
  <c r="AC1234" i="2"/>
  <c r="AC1232" i="2"/>
  <c r="AC1230" i="2"/>
  <c r="AC1228" i="2"/>
  <c r="AC1226" i="2"/>
  <c r="AC1224" i="2"/>
  <c r="AC1222" i="2"/>
  <c r="AC1220" i="2"/>
  <c r="AC1218" i="2"/>
  <c r="AC1830" i="2"/>
  <c r="AC1790" i="2"/>
  <c r="W1758" i="2"/>
  <c r="AC1711" i="2"/>
  <c r="W1670" i="2"/>
  <c r="W1664" i="2"/>
  <c r="AC1633" i="2"/>
  <c r="AC1592" i="2"/>
  <c r="AC1560" i="2"/>
  <c r="AC1528" i="2"/>
  <c r="W1512" i="2"/>
  <c r="W1481" i="2"/>
  <c r="W1475" i="2"/>
  <c r="W1469" i="2"/>
  <c r="W1466" i="2"/>
  <c r="W1463" i="2"/>
  <c r="AC1454" i="2"/>
  <c r="W1449" i="2"/>
  <c r="W1444" i="2"/>
  <c r="AC1440" i="2"/>
  <c r="W1430" i="2"/>
  <c r="W1427" i="2"/>
  <c r="W1416" i="2"/>
  <c r="W1413" i="2"/>
  <c r="AC1404" i="2"/>
  <c r="W1402" i="2"/>
  <c r="W1399" i="2"/>
  <c r="AC1390" i="2"/>
  <c r="W1385" i="2"/>
  <c r="W1380" i="2"/>
  <c r="AC1376" i="2"/>
  <c r="W1366" i="2"/>
  <c r="W1363" i="2"/>
  <c r="W1355" i="2"/>
  <c r="AC1352" i="2"/>
  <c r="W1345" i="2"/>
  <c r="AC1342" i="2"/>
  <c r="AC1337" i="2"/>
  <c r="W1333" i="2"/>
  <c r="AC1330" i="2"/>
  <c r="W1324" i="2"/>
  <c r="AC1321" i="2"/>
  <c r="W1317" i="2"/>
  <c r="AC1314" i="2"/>
  <c r="W1308" i="2"/>
  <c r="AC1305" i="2"/>
  <c r="W1301" i="2"/>
  <c r="AC1298" i="2"/>
  <c r="W1956" i="2"/>
  <c r="AC1881" i="2"/>
  <c r="AC1816" i="2"/>
  <c r="AC1750" i="2"/>
  <c r="W1744" i="2"/>
  <c r="W1680" i="2"/>
  <c r="W1616" i="2"/>
  <c r="W1603" i="2"/>
  <c r="W1600" i="2"/>
  <c r="W1596" i="2"/>
  <c r="W1589" i="2"/>
  <c r="W1585" i="2"/>
  <c r="W1582" i="2"/>
  <c r="W1571" i="2"/>
  <c r="W1568" i="2"/>
  <c r="W1564" i="2"/>
  <c r="W1557" i="2"/>
  <c r="W1553" i="2"/>
  <c r="W1550" i="2"/>
  <c r="W1539" i="2"/>
  <c r="W1536" i="2"/>
  <c r="W1532" i="2"/>
  <c r="W1525" i="2"/>
  <c r="W1521" i="2"/>
  <c r="W1518" i="2"/>
  <c r="W1505" i="2"/>
  <c r="W1499" i="2"/>
  <c r="W1493" i="2"/>
  <c r="W1490" i="2"/>
  <c r="W1487" i="2"/>
  <c r="W1484" i="2"/>
  <c r="AC1480" i="2"/>
  <c r="W1478" i="2"/>
  <c r="W1472" i="2"/>
  <c r="AC1462" i="2"/>
  <c r="W1457" i="2"/>
  <c r="W1452" i="2"/>
  <c r="AC1448" i="2"/>
  <c r="W1438" i="2"/>
  <c r="W1435" i="2"/>
  <c r="W1424" i="2"/>
  <c r="W1421" i="2"/>
  <c r="AC1412" i="2"/>
  <c r="W1410" i="2"/>
  <c r="W1407" i="2"/>
  <c r="AC1398" i="2"/>
  <c r="W1393" i="2"/>
  <c r="W1388" i="2"/>
  <c r="AC1384" i="2"/>
  <c r="W1374" i="2"/>
  <c r="W1371" i="2"/>
  <c r="W1360" i="2"/>
  <c r="AC1354" i="2"/>
  <c r="W1350" i="2"/>
  <c r="AC1344" i="2"/>
  <c r="W1340" i="2"/>
  <c r="W1335" i="2"/>
  <c r="AC1332" i="2"/>
  <c r="W1326" i="2"/>
  <c r="AC1323" i="2"/>
  <c r="W1319" i="2"/>
  <c r="AC1316" i="2"/>
  <c r="W1310" i="2"/>
  <c r="AC1307" i="2"/>
  <c r="W1303" i="2"/>
  <c r="AC1300" i="2"/>
  <c r="W1999" i="2"/>
  <c r="W1985" i="2"/>
  <c r="AC1743" i="2"/>
  <c r="AC1697" i="2"/>
  <c r="AC1679" i="2"/>
  <c r="AC1584" i="2"/>
  <c r="AC1552" i="2"/>
  <c r="AC1520" i="2"/>
  <c r="W1514" i="2"/>
  <c r="W1511" i="2"/>
  <c r="W1508" i="2"/>
  <c r="AC1504" i="2"/>
  <c r="W1502" i="2"/>
  <c r="W1496" i="2"/>
  <c r="W1465" i="2"/>
  <c r="W1460" i="2"/>
  <c r="AC1456" i="2"/>
  <c r="W1446" i="2"/>
  <c r="W1443" i="2"/>
  <c r="W1432" i="2"/>
  <c r="W1429" i="2"/>
  <c r="AC1420" i="2"/>
  <c r="W1418" i="2"/>
  <c r="W1415" i="2"/>
  <c r="AC1406" i="2"/>
  <c r="W1401" i="2"/>
  <c r="W1396" i="2"/>
  <c r="AC1392" i="2"/>
  <c r="W1382" i="2"/>
  <c r="W1379" i="2"/>
  <c r="W1368" i="2"/>
  <c r="W1365" i="2"/>
  <c r="W1357" i="2"/>
  <c r="W1347" i="2"/>
  <c r="W1337" i="2"/>
  <c r="AC1334" i="2"/>
  <c r="W1328" i="2"/>
  <c r="AC1325" i="2"/>
  <c r="W1321" i="2"/>
  <c r="AC1318" i="2"/>
  <c r="W1312" i="2"/>
  <c r="AC1309" i="2"/>
  <c r="W1305" i="2"/>
  <c r="AC1302" i="2"/>
  <c r="W1296" i="2"/>
  <c r="W1294" i="2"/>
  <c r="W1292" i="2"/>
  <c r="W1290" i="2"/>
  <c r="W1288" i="2"/>
  <c r="W1286" i="2"/>
  <c r="W1284" i="2"/>
  <c r="W1282" i="2"/>
  <c r="W1280" i="2"/>
  <c r="W1278" i="2"/>
  <c r="W1276" i="2"/>
  <c r="W1274" i="2"/>
  <c r="W1272" i="2"/>
  <c r="W1270" i="2"/>
  <c r="W1268" i="2"/>
  <c r="W1266" i="2"/>
  <c r="W1264" i="2"/>
  <c r="W1262" i="2"/>
  <c r="W1260" i="2"/>
  <c r="W1258" i="2"/>
  <c r="W1256" i="2"/>
  <c r="W1254" i="2"/>
  <c r="W1252" i="2"/>
  <c r="W1250" i="2"/>
  <c r="W1248" i="2"/>
  <c r="W1246" i="2"/>
  <c r="W1244" i="2"/>
  <c r="W1242" i="2"/>
  <c r="W1240" i="2"/>
  <c r="W1238" i="2"/>
  <c r="W1236" i="2"/>
  <c r="W1234" i="2"/>
  <c r="W1232" i="2"/>
  <c r="W1230" i="2"/>
  <c r="W1228" i="2"/>
  <c r="W1226" i="2"/>
  <c r="W1224" i="2"/>
  <c r="W1222" i="2"/>
  <c r="W1220" i="2"/>
  <c r="W1218" i="2"/>
  <c r="W1216" i="2"/>
  <c r="W1214" i="2"/>
  <c r="W1212" i="2"/>
  <c r="W1210" i="2"/>
  <c r="W1208" i="2"/>
  <c r="W1206" i="2"/>
  <c r="W1204" i="2"/>
  <c r="W1202" i="2"/>
  <c r="W1200" i="2"/>
  <c r="W1198" i="2"/>
  <c r="W1196" i="2"/>
  <c r="W1194" i="2"/>
  <c r="W1192" i="2"/>
  <c r="W1190" i="2"/>
  <c r="W1188" i="2"/>
  <c r="W1186" i="2"/>
  <c r="W1184" i="2"/>
  <c r="W1182" i="2"/>
  <c r="W1180" i="2"/>
  <c r="W1178" i="2"/>
  <c r="W1176" i="2"/>
  <c r="W1174" i="2"/>
  <c r="W1172" i="2"/>
  <c r="W1170" i="2"/>
  <c r="W1168" i="2"/>
  <c r="W1166" i="2"/>
  <c r="W1164" i="2"/>
  <c r="W1162" i="2"/>
  <c r="W1160" i="2"/>
  <c r="W1158" i="2"/>
  <c r="W1156" i="2"/>
  <c r="W1154" i="2"/>
  <c r="W1152" i="2"/>
  <c r="W1150" i="2"/>
  <c r="W1148" i="2"/>
  <c r="W1146" i="2"/>
  <c r="W1144" i="2"/>
  <c r="W1142" i="2"/>
  <c r="W1140" i="2"/>
  <c r="W1138" i="2"/>
  <c r="W1136" i="2"/>
  <c r="W1134" i="2"/>
  <c r="W1132" i="2"/>
  <c r="W1130" i="2"/>
  <c r="W1128" i="2"/>
  <c r="W1126" i="2"/>
  <c r="W1124" i="2"/>
  <c r="W1122" i="2"/>
  <c r="W1120" i="2"/>
  <c r="W1118" i="2"/>
  <c r="W1116" i="2"/>
  <c r="W1114" i="2"/>
  <c r="W1112" i="2"/>
  <c r="W1110" i="2"/>
  <c r="W1108" i="2"/>
  <c r="W1106" i="2"/>
  <c r="W1104" i="2"/>
  <c r="W1102" i="2"/>
  <c r="W1100" i="2"/>
  <c r="W1098" i="2"/>
  <c r="W1096" i="2"/>
  <c r="W1094" i="2"/>
  <c r="W1902" i="2"/>
  <c r="W1793" i="2"/>
  <c r="W1632" i="2"/>
  <c r="W1601" i="2"/>
  <c r="AC1576" i="2"/>
  <c r="W1537" i="2"/>
  <c r="AC1512" i="2"/>
  <c r="W1504" i="2"/>
  <c r="W1489" i="2"/>
  <c r="W1485" i="2"/>
  <c r="W1468" i="2"/>
  <c r="W1451" i="2"/>
  <c r="W1447" i="2"/>
  <c r="AC1438" i="2"/>
  <c r="AC1422" i="2"/>
  <c r="W1398" i="2"/>
  <c r="W1389" i="2"/>
  <c r="AC1380" i="2"/>
  <c r="AC1372" i="2"/>
  <c r="AC1360" i="2"/>
  <c r="AC1356" i="2"/>
  <c r="W1349" i="2"/>
  <c r="W1341" i="2"/>
  <c r="W1334" i="2"/>
  <c r="W1330" i="2"/>
  <c r="AC1326" i="2"/>
  <c r="W1323" i="2"/>
  <c r="W1320" i="2"/>
  <c r="W1316" i="2"/>
  <c r="AC1308" i="2"/>
  <c r="W1302" i="2"/>
  <c r="W1298" i="2"/>
  <c r="W1295" i="2"/>
  <c r="AC1281" i="2"/>
  <c r="W1279" i="2"/>
  <c r="AC1265" i="2"/>
  <c r="W1263" i="2"/>
  <c r="AC1249" i="2"/>
  <c r="W1247" i="2"/>
  <c r="AC1233" i="2"/>
  <c r="W1231" i="2"/>
  <c r="AC1221" i="2"/>
  <c r="AC1216" i="2"/>
  <c r="AC1209" i="2"/>
  <c r="W1203" i="2"/>
  <c r="AC1200" i="2"/>
  <c r="AC1193" i="2"/>
  <c r="W1187" i="2"/>
  <c r="AC1184" i="2"/>
  <c r="AC1177" i="2"/>
  <c r="W1171" i="2"/>
  <c r="AC1168" i="2"/>
  <c r="AC1161" i="2"/>
  <c r="W1155" i="2"/>
  <c r="AC1152" i="2"/>
  <c r="AC1145" i="2"/>
  <c r="W1139" i="2"/>
  <c r="AC1136" i="2"/>
  <c r="AC1129" i="2"/>
  <c r="W1123" i="2"/>
  <c r="AC1120" i="2"/>
  <c r="AC1113" i="2"/>
  <c r="W1107" i="2"/>
  <c r="AC1104" i="2"/>
  <c r="AC1097" i="2"/>
  <c r="W1638" i="2"/>
  <c r="W1606" i="2"/>
  <c r="AC1600" i="2"/>
  <c r="W1581" i="2"/>
  <c r="W1556" i="2"/>
  <c r="W1552" i="2"/>
  <c r="W1542" i="2"/>
  <c r="AC1536" i="2"/>
  <c r="W1517" i="2"/>
  <c r="W1498" i="2"/>
  <c r="AC1488" i="2"/>
  <c r="W1480" i="2"/>
  <c r="W1476" i="2"/>
  <c r="W1464" i="2"/>
  <c r="W1459" i="2"/>
  <c r="W1434" i="2"/>
  <c r="W1426" i="2"/>
  <c r="W1406" i="2"/>
  <c r="AC1388" i="2"/>
  <c r="W1376" i="2"/>
  <c r="AC1340" i="2"/>
  <c r="AC1336" i="2"/>
  <c r="AC1333" i="2"/>
  <c r="AC1329" i="2"/>
  <c r="AC1322" i="2"/>
  <c r="AC1315" i="2"/>
  <c r="AC1311" i="2"/>
  <c r="AC1304" i="2"/>
  <c r="AC1301" i="2"/>
  <c r="AC1297" i="2"/>
  <c r="AC1287" i="2"/>
  <c r="W1285" i="2"/>
  <c r="AC1271" i="2"/>
  <c r="W1269" i="2"/>
  <c r="AC1255" i="2"/>
  <c r="W1253" i="2"/>
  <c r="AC1239" i="2"/>
  <c r="W1237" i="2"/>
  <c r="W1219" i="2"/>
  <c r="AC1211" i="2"/>
  <c r="W1205" i="2"/>
  <c r="AC1202" i="2"/>
  <c r="AC1195" i="2"/>
  <c r="W1189" i="2"/>
  <c r="AC1186" i="2"/>
  <c r="AC1179" i="2"/>
  <c r="W1173" i="2"/>
  <c r="AC1170" i="2"/>
  <c r="AC1163" i="2"/>
  <c r="W1157" i="2"/>
  <c r="AC1154" i="2"/>
  <c r="AC1147" i="2"/>
  <c r="W1141" i="2"/>
  <c r="AC1138" i="2"/>
  <c r="AC1131" i="2"/>
  <c r="W1125" i="2"/>
  <c r="AC1122" i="2"/>
  <c r="AC1115" i="2"/>
  <c r="W1109" i="2"/>
  <c r="AC1106" i="2"/>
  <c r="AC1099" i="2"/>
  <c r="W1093" i="2"/>
  <c r="W1091" i="2"/>
  <c r="W1089" i="2"/>
  <c r="W1087" i="2"/>
  <c r="W1085" i="2"/>
  <c r="W1083" i="2"/>
  <c r="W1081" i="2"/>
  <c r="W1079" i="2"/>
  <c r="W1077" i="2"/>
  <c r="W1075" i="2"/>
  <c r="W1073" i="2"/>
  <c r="W1071" i="2"/>
  <c r="W1069" i="2"/>
  <c r="W1726" i="2"/>
  <c r="W1648" i="2"/>
  <c r="W1595" i="2"/>
  <c r="W1566" i="2"/>
  <c r="W1531" i="2"/>
  <c r="W1507" i="2"/>
  <c r="W1471" i="2"/>
  <c r="W1467" i="2"/>
  <c r="W1454" i="2"/>
  <c r="W1442" i="2"/>
  <c r="W1417" i="2"/>
  <c r="W1414" i="2"/>
  <c r="W1409" i="2"/>
  <c r="AC1400" i="2"/>
  <c r="W1397" i="2"/>
  <c r="W1384" i="2"/>
  <c r="W1367" i="2"/>
  <c r="W1364" i="2"/>
  <c r="W1352" i="2"/>
  <c r="W1344" i="2"/>
  <c r="AC1293" i="2"/>
  <c r="W1291" i="2"/>
  <c r="AC1277" i="2"/>
  <c r="W1275" i="2"/>
  <c r="AC1261" i="2"/>
  <c r="W1259" i="2"/>
  <c r="AC1245" i="2"/>
  <c r="W1243" i="2"/>
  <c r="AC1229" i="2"/>
  <c r="W1227" i="2"/>
  <c r="AC1223" i="2"/>
  <c r="AC1213" i="2"/>
  <c r="W1207" i="2"/>
  <c r="AC1204" i="2"/>
  <c r="AC1197" i="2"/>
  <c r="W1191" i="2"/>
  <c r="AC1188" i="2"/>
  <c r="AC1181" i="2"/>
  <c r="W1175" i="2"/>
  <c r="AC1172" i="2"/>
  <c r="AC1165" i="2"/>
  <c r="W1159" i="2"/>
  <c r="AC1156" i="2"/>
  <c r="AC1149" i="2"/>
  <c r="W1143" i="2"/>
  <c r="AC1140" i="2"/>
  <c r="AC1133" i="2"/>
  <c r="W1127" i="2"/>
  <c r="AC1124" i="2"/>
  <c r="AC1117" i="2"/>
  <c r="W1111" i="2"/>
  <c r="AC1108" i="2"/>
  <c r="AC1101" i="2"/>
  <c r="W1095" i="2"/>
  <c r="AC1092" i="2"/>
  <c r="AC1090" i="2"/>
  <c r="AC1088" i="2"/>
  <c r="AC1086" i="2"/>
  <c r="AC1084" i="2"/>
  <c r="AC1082" i="2"/>
  <c r="AC1080" i="2"/>
  <c r="AC1078" i="2"/>
  <c r="AC1076" i="2"/>
  <c r="AC1074" i="2"/>
  <c r="AC1072" i="2"/>
  <c r="AC1070" i="2"/>
  <c r="AC1068" i="2"/>
  <c r="W1841" i="2"/>
  <c r="W1788" i="2"/>
  <c r="AC1781" i="2"/>
  <c r="AC1775" i="2"/>
  <c r="AC1665" i="2"/>
  <c r="W1598" i="2"/>
  <c r="W1563" i="2"/>
  <c r="W1534" i="2"/>
  <c r="W1510" i="2"/>
  <c r="W1495" i="2"/>
  <c r="W1486" i="2"/>
  <c r="W1482" i="2"/>
  <c r="W1477" i="2"/>
  <c r="W1473" i="2"/>
  <c r="AC1464" i="2"/>
  <c r="W1461" i="2"/>
  <c r="W1448" i="2"/>
  <c r="W1431" i="2"/>
  <c r="W1428" i="2"/>
  <c r="W1420" i="2"/>
  <c r="W1403" i="2"/>
  <c r="W1390" i="2"/>
  <c r="W1378" i="2"/>
  <c r="W1354" i="2"/>
  <c r="W1346" i="2"/>
  <c r="AC1285" i="2"/>
  <c r="W1283" i="2"/>
  <c r="AC1269" i="2"/>
  <c r="W1267" i="2"/>
  <c r="AC1253" i="2"/>
  <c r="W1251" i="2"/>
  <c r="AC1237" i="2"/>
  <c r="W1235" i="2"/>
  <c r="AC1219" i="2"/>
  <c r="W1215" i="2"/>
  <c r="AC1212" i="2"/>
  <c r="AC1205" i="2"/>
  <c r="W1199" i="2"/>
  <c r="AC1196" i="2"/>
  <c r="AC1189" i="2"/>
  <c r="W1183" i="2"/>
  <c r="AC1180" i="2"/>
  <c r="AC1173" i="2"/>
  <c r="W1167" i="2"/>
  <c r="AC1164" i="2"/>
  <c r="AC1157" i="2"/>
  <c r="W1151" i="2"/>
  <c r="AC1148" i="2"/>
  <c r="AC1141" i="2"/>
  <c r="W1135" i="2"/>
  <c r="AC1132" i="2"/>
  <c r="AC1125" i="2"/>
  <c r="W1119" i="2"/>
  <c r="AC1116" i="2"/>
  <c r="AC1109" i="2"/>
  <c r="W1103" i="2"/>
  <c r="AC1100" i="2"/>
  <c r="AC1093" i="2"/>
  <c r="AC1091" i="2"/>
  <c r="AC1089" i="2"/>
  <c r="AC1087" i="2"/>
  <c r="AC1085" i="2"/>
  <c r="AC1083" i="2"/>
  <c r="AC1081" i="2"/>
  <c r="AC1079" i="2"/>
  <c r="AC1077" i="2"/>
  <c r="AC1075" i="2"/>
  <c r="AC1073" i="2"/>
  <c r="AC1071" i="2"/>
  <c r="AC1069" i="2"/>
  <c r="AC1067" i="2"/>
  <c r="AC1065" i="2"/>
  <c r="AC1063" i="2"/>
  <c r="AC1061" i="2"/>
  <c r="AC1059" i="2"/>
  <c r="AC1057" i="2"/>
  <c r="AC1055" i="2"/>
  <c r="AC1053" i="2"/>
  <c r="AC1051" i="2"/>
  <c r="AC1049" i="2"/>
  <c r="AC1047" i="2"/>
  <c r="AC1045" i="2"/>
  <c r="AC1043" i="2"/>
  <c r="AC1041" i="2"/>
  <c r="AC1039" i="2"/>
  <c r="AC1037" i="2"/>
  <c r="AC1035" i="2"/>
  <c r="AC1033" i="2"/>
  <c r="AC1031" i="2"/>
  <c r="AC1029" i="2"/>
  <c r="AC1027" i="2"/>
  <c r="AC1025" i="2"/>
  <c r="AC1023" i="2"/>
  <c r="AC1021" i="2"/>
  <c r="AC1019" i="2"/>
  <c r="AC1017" i="2"/>
  <c r="AC1015" i="2"/>
  <c r="AC1013" i="2"/>
  <c r="AC1011" i="2"/>
  <c r="AC1009" i="2"/>
  <c r="AC1007" i="2"/>
  <c r="AC1005" i="2"/>
  <c r="AC1003" i="2"/>
  <c r="AC1001" i="2"/>
  <c r="AC999" i="2"/>
  <c r="AC997" i="2"/>
  <c r="AC995" i="2"/>
  <c r="AC993" i="2"/>
  <c r="AC991" i="2"/>
  <c r="AC989" i="2"/>
  <c r="AC987" i="2"/>
  <c r="AC985" i="2"/>
  <c r="AC983" i="2"/>
  <c r="AC981" i="2"/>
  <c r="AC979" i="2"/>
  <c r="AC977" i="2"/>
  <c r="AC975" i="2"/>
  <c r="AC973" i="2"/>
  <c r="AC971" i="2"/>
  <c r="AC969" i="2"/>
  <c r="AC967" i="2"/>
  <c r="AC965" i="2"/>
  <c r="AC963" i="2"/>
  <c r="AC961" i="2"/>
  <c r="AC959" i="2"/>
  <c r="AC957" i="2"/>
  <c r="AC955" i="2"/>
  <c r="AC953" i="2"/>
  <c r="AC951" i="2"/>
  <c r="AC949" i="2"/>
  <c r="AC947" i="2"/>
  <c r="AC945" i="2"/>
  <c r="AC943" i="2"/>
  <c r="AC941" i="2"/>
  <c r="AC939" i="2"/>
  <c r="AC937" i="2"/>
  <c r="AC935" i="2"/>
  <c r="AC933" i="2"/>
  <c r="AC931" i="2"/>
  <c r="W1821" i="2"/>
  <c r="W1587" i="2"/>
  <c r="W1433" i="2"/>
  <c r="W1423" i="2"/>
  <c r="AC1416" i="2"/>
  <c r="W1412" i="2"/>
  <c r="W1369" i="2"/>
  <c r="W1359" i="2"/>
  <c r="W1332" i="2"/>
  <c r="AC1317" i="2"/>
  <c r="W1313" i="2"/>
  <c r="W1293" i="2"/>
  <c r="W1289" i="2"/>
  <c r="AC1283" i="2"/>
  <c r="W1261" i="2"/>
  <c r="W1257" i="2"/>
  <c r="AC1251" i="2"/>
  <c r="W1229" i="2"/>
  <c r="W1225" i="2"/>
  <c r="W1217" i="2"/>
  <c r="W1185" i="2"/>
  <c r="W1153" i="2"/>
  <c r="W1121" i="2"/>
  <c r="W1080" i="2"/>
  <c r="W1065" i="2"/>
  <c r="AC1062" i="2"/>
  <c r="W1056" i="2"/>
  <c r="W1049" i="2"/>
  <c r="AC1046" i="2"/>
  <c r="W1040" i="2"/>
  <c r="W1033" i="2"/>
  <c r="AC1030" i="2"/>
  <c r="W1024" i="2"/>
  <c r="W1017" i="2"/>
  <c r="AC1014" i="2"/>
  <c r="W1008" i="2"/>
  <c r="W1001" i="2"/>
  <c r="AC998" i="2"/>
  <c r="W992" i="2"/>
  <c r="W985" i="2"/>
  <c r="AC982" i="2"/>
  <c r="W976" i="2"/>
  <c r="W969" i="2"/>
  <c r="AC966" i="2"/>
  <c r="W960" i="2"/>
  <c r="W953" i="2"/>
  <c r="AC950" i="2"/>
  <c r="W944" i="2"/>
  <c r="W937" i="2"/>
  <c r="AC934" i="2"/>
  <c r="W1605" i="2"/>
  <c r="W1592" i="2"/>
  <c r="W1569" i="2"/>
  <c r="W1523" i="2"/>
  <c r="W1453" i="2"/>
  <c r="W1437" i="2"/>
  <c r="AC1358" i="2"/>
  <c r="AC1331" i="2"/>
  <c r="W1327" i="2"/>
  <c r="W1297" i="2"/>
  <c r="AC1273" i="2"/>
  <c r="W1265" i="2"/>
  <c r="AC1241" i="2"/>
  <c r="W1233" i="2"/>
  <c r="W1213" i="2"/>
  <c r="W1209" i="2"/>
  <c r="AC1201" i="2"/>
  <c r="AC1198" i="2"/>
  <c r="W1195" i="2"/>
  <c r="AC1191" i="2"/>
  <c r="W1181" i="2"/>
  <c r="W1177" i="2"/>
  <c r="AC1169" i="2"/>
  <c r="AC1166" i="2"/>
  <c r="W1163" i="2"/>
  <c r="AC1159" i="2"/>
  <c r="W1149" i="2"/>
  <c r="W1145" i="2"/>
  <c r="AC1137" i="2"/>
  <c r="AC1134" i="2"/>
  <c r="W1131" i="2"/>
  <c r="AC1127" i="2"/>
  <c r="W1117" i="2"/>
  <c r="W1113" i="2"/>
  <c r="AC1105" i="2"/>
  <c r="AC1102" i="2"/>
  <c r="W1099" i="2"/>
  <c r="AC1095" i="2"/>
  <c r="W1086" i="2"/>
  <c r="W1070" i="2"/>
  <c r="W1067" i="2"/>
  <c r="AC1064" i="2"/>
  <c r="W1058" i="2"/>
  <c r="W1051" i="2"/>
  <c r="AC1048" i="2"/>
  <c r="W1042" i="2"/>
  <c r="W1035" i="2"/>
  <c r="AC1032" i="2"/>
  <c r="W1026" i="2"/>
  <c r="W1019" i="2"/>
  <c r="AC1016" i="2"/>
  <c r="W1010" i="2"/>
  <c r="W1003" i="2"/>
  <c r="AC1000" i="2"/>
  <c r="W994" i="2"/>
  <c r="W987" i="2"/>
  <c r="AC984" i="2"/>
  <c r="W978" i="2"/>
  <c r="W971" i="2"/>
  <c r="AC968" i="2"/>
  <c r="W962" i="2"/>
  <c r="W955" i="2"/>
  <c r="AC952" i="2"/>
  <c r="W946" i="2"/>
  <c r="W939" i="2"/>
  <c r="AC936" i="2"/>
  <c r="W930" i="2"/>
  <c r="W928" i="2"/>
  <c r="W926" i="2"/>
  <c r="W924" i="2"/>
  <c r="W922" i="2"/>
  <c r="W920" i="2"/>
  <c r="W918" i="2"/>
  <c r="W916" i="2"/>
  <c r="W914" i="2"/>
  <c r="W912" i="2"/>
  <c r="W910" i="2"/>
  <c r="W908" i="2"/>
  <c r="W906" i="2"/>
  <c r="W904" i="2"/>
  <c r="W902" i="2"/>
  <c r="W900" i="2"/>
  <c r="W898" i="2"/>
  <c r="W896" i="2"/>
  <c r="W894" i="2"/>
  <c r="W892" i="2"/>
  <c r="W890" i="2"/>
  <c r="W888" i="2"/>
  <c r="W886" i="2"/>
  <c r="W884" i="2"/>
  <c r="W882" i="2"/>
  <c r="W880" i="2"/>
  <c r="W878" i="2"/>
  <c r="W876" i="2"/>
  <c r="W874" i="2"/>
  <c r="W872" i="2"/>
  <c r="W870" i="2"/>
  <c r="W868" i="2"/>
  <c r="W866" i="2"/>
  <c r="W864" i="2"/>
  <c r="W862" i="2"/>
  <c r="W860" i="2"/>
  <c r="W858" i="2"/>
  <c r="W856" i="2"/>
  <c r="W854" i="2"/>
  <c r="W852" i="2"/>
  <c r="W850" i="2"/>
  <c r="W848" i="2"/>
  <c r="W846" i="2"/>
  <c r="W844" i="2"/>
  <c r="W842" i="2"/>
  <c r="W840" i="2"/>
  <c r="W838" i="2"/>
  <c r="W836" i="2"/>
  <c r="W834" i="2"/>
  <c r="W832" i="2"/>
  <c r="W830" i="2"/>
  <c r="W828" i="2"/>
  <c r="W826" i="2"/>
  <c r="W824" i="2"/>
  <c r="W822" i="2"/>
  <c r="W820" i="2"/>
  <c r="W818" i="2"/>
  <c r="W816" i="2"/>
  <c r="W814" i="2"/>
  <c r="W812" i="2"/>
  <c r="W1945" i="2"/>
  <c r="W1906" i="2"/>
  <c r="W1696" i="2"/>
  <c r="W1580" i="2"/>
  <c r="W1574" i="2"/>
  <c r="AC1568" i="2"/>
  <c r="W1541" i="2"/>
  <c r="W1528" i="2"/>
  <c r="W1470" i="2"/>
  <c r="AC1452" i="2"/>
  <c r="AC1436" i="2"/>
  <c r="W1411" i="2"/>
  <c r="W1395" i="2"/>
  <c r="W1373" i="2"/>
  <c r="W1307" i="2"/>
  <c r="AC1291" i="2"/>
  <c r="AC1259" i="2"/>
  <c r="AC1227" i="2"/>
  <c r="AC1215" i="2"/>
  <c r="AC1208" i="2"/>
  <c r="AC1194" i="2"/>
  <c r="AC1187" i="2"/>
  <c r="AC1183" i="2"/>
  <c r="AC1176" i="2"/>
  <c r="AC1162" i="2"/>
  <c r="AC1155" i="2"/>
  <c r="AC1151" i="2"/>
  <c r="AC1144" i="2"/>
  <c r="AC1130" i="2"/>
  <c r="AC1123" i="2"/>
  <c r="AC1119" i="2"/>
  <c r="AC1112" i="2"/>
  <c r="AC1098" i="2"/>
  <c r="W1092" i="2"/>
  <c r="W1076" i="2"/>
  <c r="AC1066" i="2"/>
  <c r="W1060" i="2"/>
  <c r="W1053" i="2"/>
  <c r="AC1050" i="2"/>
  <c r="W1044" i="2"/>
  <c r="W1037" i="2"/>
  <c r="AC1034" i="2"/>
  <c r="W1028" i="2"/>
  <c r="W1021" i="2"/>
  <c r="AC1018" i="2"/>
  <c r="W1012" i="2"/>
  <c r="W1005" i="2"/>
  <c r="AC1002" i="2"/>
  <c r="W996" i="2"/>
  <c r="W989" i="2"/>
  <c r="AC986" i="2"/>
  <c r="W980" i="2"/>
  <c r="W973" i="2"/>
  <c r="AC970" i="2"/>
  <c r="W964" i="2"/>
  <c r="W957" i="2"/>
  <c r="AC954" i="2"/>
  <c r="W948" i="2"/>
  <c r="W941" i="2"/>
  <c r="AC938" i="2"/>
  <c r="W932" i="2"/>
  <c r="AC929" i="2"/>
  <c r="AC927" i="2"/>
  <c r="AC925" i="2"/>
  <c r="AC923" i="2"/>
  <c r="AC921" i="2"/>
  <c r="AC919" i="2"/>
  <c r="AC917" i="2"/>
  <c r="AC915" i="2"/>
  <c r="AC913" i="2"/>
  <c r="AC911" i="2"/>
  <c r="AC909" i="2"/>
  <c r="AC907" i="2"/>
  <c r="AC905" i="2"/>
  <c r="AC903" i="2"/>
  <c r="AC901" i="2"/>
  <c r="AC899" i="2"/>
  <c r="AC897" i="2"/>
  <c r="AC895" i="2"/>
  <c r="AC893" i="2"/>
  <c r="AC891" i="2"/>
  <c r="AC889" i="2"/>
  <c r="AC887" i="2"/>
  <c r="AC885" i="2"/>
  <c r="AC883" i="2"/>
  <c r="AC881" i="2"/>
  <c r="AC879" i="2"/>
  <c r="AC877" i="2"/>
  <c r="AC875" i="2"/>
  <c r="AC873" i="2"/>
  <c r="AC871" i="2"/>
  <c r="AC869" i="2"/>
  <c r="AC867" i="2"/>
  <c r="AC865" i="2"/>
  <c r="AC863" i="2"/>
  <c r="AC861" i="2"/>
  <c r="AC859" i="2"/>
  <c r="AC857" i="2"/>
  <c r="AC855" i="2"/>
  <c r="AC853" i="2"/>
  <c r="AC851" i="2"/>
  <c r="AC849" i="2"/>
  <c r="AC847" i="2"/>
  <c r="AC845" i="2"/>
  <c r="AC843" i="2"/>
  <c r="AC841" i="2"/>
  <c r="AC839" i="2"/>
  <c r="AC837" i="2"/>
  <c r="AC835" i="2"/>
  <c r="AC833" i="2"/>
  <c r="AC831" i="2"/>
  <c r="AC829" i="2"/>
  <c r="AC827" i="2"/>
  <c r="AC825" i="2"/>
  <c r="AC823" i="2"/>
  <c r="AC821" i="2"/>
  <c r="AC819" i="2"/>
  <c r="AC817" i="2"/>
  <c r="AC815" i="2"/>
  <c r="AC813" i="2"/>
  <c r="AC811" i="2"/>
  <c r="AC809" i="2"/>
  <c r="AC807" i="2"/>
  <c r="AC805" i="2"/>
  <c r="AC803" i="2"/>
  <c r="AC801" i="2"/>
  <c r="AC799" i="2"/>
  <c r="W1776" i="2"/>
  <c r="W1588" i="2"/>
  <c r="W1577" i="2"/>
  <c r="W1520" i="2"/>
  <c r="W1501" i="2"/>
  <c r="W1483" i="2"/>
  <c r="W1450" i="2"/>
  <c r="W1439" i="2"/>
  <c r="AC1428" i="2"/>
  <c r="W1392" i="2"/>
  <c r="W1381" i="2"/>
  <c r="W1375" i="2"/>
  <c r="W1370" i="2"/>
  <c r="W1356" i="2"/>
  <c r="AC1350" i="2"/>
  <c r="W1339" i="2"/>
  <c r="AC1313" i="2"/>
  <c r="AC1275" i="2"/>
  <c r="AC1243" i="2"/>
  <c r="AC1210" i="2"/>
  <c r="AC1203" i="2"/>
  <c r="AC1199" i="2"/>
  <c r="AC1192" i="2"/>
  <c r="AC1178" i="2"/>
  <c r="AC1171" i="2"/>
  <c r="AC1167" i="2"/>
  <c r="AC1160" i="2"/>
  <c r="AC1146" i="2"/>
  <c r="AC1139" i="2"/>
  <c r="AC1135" i="2"/>
  <c r="AC1128" i="2"/>
  <c r="W1573" i="2"/>
  <c r="W1462" i="2"/>
  <c r="W1456" i="2"/>
  <c r="W1404" i="2"/>
  <c r="W1245" i="2"/>
  <c r="W1239" i="2"/>
  <c r="W1221" i="2"/>
  <c r="W1179" i="2"/>
  <c r="AC1142" i="2"/>
  <c r="W1137" i="2"/>
  <c r="AC1126" i="2"/>
  <c r="AC1107" i="2"/>
  <c r="W1082" i="2"/>
  <c r="W1078" i="2"/>
  <c r="W1074" i="2"/>
  <c r="W1066" i="2"/>
  <c r="W1047" i="2"/>
  <c r="AC1040" i="2"/>
  <c r="W1038" i="2"/>
  <c r="W1025" i="2"/>
  <c r="AC1012" i="2"/>
  <c r="W1000" i="2"/>
  <c r="W997" i="2"/>
  <c r="AC990" i="2"/>
  <c r="W988" i="2"/>
  <c r="W975" i="2"/>
  <c r="AC962" i="2"/>
  <c r="W950" i="2"/>
  <c r="W947" i="2"/>
  <c r="AC940" i="2"/>
  <c r="W938" i="2"/>
  <c r="AC928" i="2"/>
  <c r="AC920" i="2"/>
  <c r="AC912" i="2"/>
  <c r="AC904" i="2"/>
  <c r="AC896" i="2"/>
  <c r="AC888" i="2"/>
  <c r="AC880" i="2"/>
  <c r="AC872" i="2"/>
  <c r="AC864" i="2"/>
  <c r="AC856" i="2"/>
  <c r="AC848" i="2"/>
  <c r="AC840" i="2"/>
  <c r="AC832" i="2"/>
  <c r="AC824" i="2"/>
  <c r="AC816" i="2"/>
  <c r="W809" i="2"/>
  <c r="AC806" i="2"/>
  <c r="W800" i="2"/>
  <c r="AC797" i="2"/>
  <c r="AC795" i="2"/>
  <c r="AC793" i="2"/>
  <c r="AC791" i="2"/>
  <c r="AC789" i="2"/>
  <c r="AC787" i="2"/>
  <c r="AC785" i="2"/>
  <c r="AC783" i="2"/>
  <c r="AC781" i="2"/>
  <c r="AC779" i="2"/>
  <c r="AC777" i="2"/>
  <c r="AC775" i="2"/>
  <c r="AC773" i="2"/>
  <c r="AC771" i="2"/>
  <c r="AC769" i="2"/>
  <c r="AC767" i="2"/>
  <c r="AC765" i="2"/>
  <c r="AC763" i="2"/>
  <c r="AC761" i="2"/>
  <c r="AC759" i="2"/>
  <c r="AC757" i="2"/>
  <c r="AC755" i="2"/>
  <c r="AC753" i="2"/>
  <c r="AC751" i="2"/>
  <c r="AC749" i="2"/>
  <c r="AC747" i="2"/>
  <c r="AC745" i="2"/>
  <c r="AC743" i="2"/>
  <c r="AC741" i="2"/>
  <c r="AC739" i="2"/>
  <c r="AC737" i="2"/>
  <c r="AC735" i="2"/>
  <c r="AC733" i="2"/>
  <c r="AC731" i="2"/>
  <c r="AC729" i="2"/>
  <c r="AC727" i="2"/>
  <c r="AC725" i="2"/>
  <c r="AC723" i="2"/>
  <c r="AC721" i="2"/>
  <c r="AC719" i="2"/>
  <c r="AC717" i="2"/>
  <c r="AC715" i="2"/>
  <c r="AC713" i="2"/>
  <c r="AC711" i="2"/>
  <c r="AC709" i="2"/>
  <c r="AC707" i="2"/>
  <c r="AC705" i="2"/>
  <c r="AC703" i="2"/>
  <c r="AC701" i="2"/>
  <c r="AC699" i="2"/>
  <c r="AC697" i="2"/>
  <c r="AC695" i="2"/>
  <c r="AC693" i="2"/>
  <c r="AC691" i="2"/>
  <c r="AC689" i="2"/>
  <c r="AC687" i="2"/>
  <c r="AC685" i="2"/>
  <c r="AC683" i="2"/>
  <c r="AC681" i="2"/>
  <c r="AC679" i="2"/>
  <c r="AC677" i="2"/>
  <c r="AC675" i="2"/>
  <c r="AC673" i="2"/>
  <c r="AC671" i="2"/>
  <c r="AC669" i="2"/>
  <c r="AC667" i="2"/>
  <c r="AC665" i="2"/>
  <c r="AC663" i="2"/>
  <c r="AC661" i="2"/>
  <c r="AC659" i="2"/>
  <c r="AC657" i="2"/>
  <c r="AC655" i="2"/>
  <c r="AC653" i="2"/>
  <c r="AC651" i="2"/>
  <c r="AC649" i="2"/>
  <c r="AC647" i="2"/>
  <c r="AC645" i="2"/>
  <c r="AC643" i="2"/>
  <c r="AC641" i="2"/>
  <c r="AC639" i="2"/>
  <c r="AC637" i="2"/>
  <c r="AC635" i="2"/>
  <c r="AC633" i="2"/>
  <c r="AC631" i="2"/>
  <c r="AC629" i="2"/>
  <c r="AC627" i="2"/>
  <c r="AC625" i="2"/>
  <c r="AC623" i="2"/>
  <c r="AC621" i="2"/>
  <c r="AC619" i="2"/>
  <c r="AC617" i="2"/>
  <c r="AC615" i="2"/>
  <c r="AC613" i="2"/>
  <c r="AC611" i="2"/>
  <c r="AC609" i="2"/>
  <c r="AC607" i="2"/>
  <c r="AC605" i="2"/>
  <c r="AC603" i="2"/>
  <c r="AC601" i="2"/>
  <c r="AC599" i="2"/>
  <c r="AC597" i="2"/>
  <c r="AC595" i="2"/>
  <c r="AC593" i="2"/>
  <c r="AC591" i="2"/>
  <c r="W1513" i="2"/>
  <c r="AC1364" i="2"/>
  <c r="AC1338" i="2"/>
  <c r="AC1320" i="2"/>
  <c r="W1304" i="2"/>
  <c r="AC1279" i="2"/>
  <c r="AC1267" i="2"/>
  <c r="AC1225" i="2"/>
  <c r="AC1214" i="2"/>
  <c r="W1147" i="2"/>
  <c r="AC1111" i="2"/>
  <c r="W1090" i="2"/>
  <c r="W1062" i="2"/>
  <c r="W1059" i="2"/>
  <c r="AC1052" i="2"/>
  <c r="W1050" i="2"/>
  <c r="W1031" i="2"/>
  <c r="AC1024" i="2"/>
  <c r="W1022" i="2"/>
  <c r="W1009" i="2"/>
  <c r="AC996" i="2"/>
  <c r="W984" i="2"/>
  <c r="W981" i="2"/>
  <c r="AC974" i="2"/>
  <c r="W972" i="2"/>
  <c r="W959" i="2"/>
  <c r="AC946" i="2"/>
  <c r="W934" i="2"/>
  <c r="W931" i="2"/>
  <c r="W923" i="2"/>
  <c r="W915" i="2"/>
  <c r="W907" i="2"/>
  <c r="W899" i="2"/>
  <c r="W891" i="2"/>
  <c r="W883" i="2"/>
  <c r="W875" i="2"/>
  <c r="W867" i="2"/>
  <c r="W859" i="2"/>
  <c r="W851" i="2"/>
  <c r="W843" i="2"/>
  <c r="W835" i="2"/>
  <c r="W827" i="2"/>
  <c r="W819" i="2"/>
  <c r="W811" i="2"/>
  <c r="AC808" i="2"/>
  <c r="W802" i="2"/>
  <c r="W1474" i="2"/>
  <c r="AC1408" i="2"/>
  <c r="W1314" i="2"/>
  <c r="W1309" i="2"/>
  <c r="W1273" i="2"/>
  <c r="W1255" i="2"/>
  <c r="W1249" i="2"/>
  <c r="AC1231" i="2"/>
  <c r="W1193" i="2"/>
  <c r="AC1182" i="2"/>
  <c r="W1097" i="2"/>
  <c r="AC1058" i="2"/>
  <c r="W1046" i="2"/>
  <c r="W1043" i="2"/>
  <c r="AC1036" i="2"/>
  <c r="W1034" i="2"/>
  <c r="W1015" i="2"/>
  <c r="AC1008" i="2"/>
  <c r="W1006" i="2"/>
  <c r="W993" i="2"/>
  <c r="AC980" i="2"/>
  <c r="W968" i="2"/>
  <c r="W965" i="2"/>
  <c r="AC958" i="2"/>
  <c r="W956" i="2"/>
  <c r="W943" i="2"/>
  <c r="AC930" i="2"/>
  <c r="AC922" i="2"/>
  <c r="AC914" i="2"/>
  <c r="AC906" i="2"/>
  <c r="AC898" i="2"/>
  <c r="AC890" i="2"/>
  <c r="AC882" i="2"/>
  <c r="AC874" i="2"/>
  <c r="AC866" i="2"/>
  <c r="AC858" i="2"/>
  <c r="AC850" i="2"/>
  <c r="AC842" i="2"/>
  <c r="AC834" i="2"/>
  <c r="AC826" i="2"/>
  <c r="AC818" i="2"/>
  <c r="AC810" i="2"/>
  <c r="W804" i="2"/>
  <c r="W1545" i="2"/>
  <c r="W1524" i="2"/>
  <c r="W1492" i="2"/>
  <c r="W1479" i="2"/>
  <c r="W1440" i="2"/>
  <c r="AC1414" i="2"/>
  <c r="W1383" i="2"/>
  <c r="W1325" i="2"/>
  <c r="AC1289" i="2"/>
  <c r="W1161" i="2"/>
  <c r="AC1150" i="2"/>
  <c r="W1115" i="2"/>
  <c r="AC1110" i="2"/>
  <c r="AC1096" i="2"/>
  <c r="W1072" i="2"/>
  <c r="W1068" i="2"/>
  <c r="W1055" i="2"/>
  <c r="AC1042" i="2"/>
  <c r="W1030" i="2"/>
  <c r="W1027" i="2"/>
  <c r="AC1020" i="2"/>
  <c r="W1018" i="2"/>
  <c r="W999" i="2"/>
  <c r="AC992" i="2"/>
  <c r="W990" i="2"/>
  <c r="W977" i="2"/>
  <c r="AC964" i="2"/>
  <c r="W952" i="2"/>
  <c r="W949" i="2"/>
  <c r="AC942" i="2"/>
  <c r="W940" i="2"/>
  <c r="W925" i="2"/>
  <c r="W917" i="2"/>
  <c r="W909" i="2"/>
  <c r="W901" i="2"/>
  <c r="W893" i="2"/>
  <c r="W885" i="2"/>
  <c r="W877" i="2"/>
  <c r="W869" i="2"/>
  <c r="W861" i="2"/>
  <c r="W853" i="2"/>
  <c r="W845" i="2"/>
  <c r="W837" i="2"/>
  <c r="W829" i="2"/>
  <c r="W821" i="2"/>
  <c r="W813" i="2"/>
  <c r="W806" i="2"/>
  <c r="W799" i="2"/>
  <c r="W797" i="2"/>
  <c r="W795" i="2"/>
  <c r="W793" i="2"/>
  <c r="W791" i="2"/>
  <c r="W789" i="2"/>
  <c r="W787" i="2"/>
  <c r="W785" i="2"/>
  <c r="W783" i="2"/>
  <c r="W781" i="2"/>
  <c r="W779" i="2"/>
  <c r="W777" i="2"/>
  <c r="W775" i="2"/>
  <c r="W773" i="2"/>
  <c r="W771" i="2"/>
  <c r="W769" i="2"/>
  <c r="W767" i="2"/>
  <c r="W765" i="2"/>
  <c r="W763" i="2"/>
  <c r="W761" i="2"/>
  <c r="W759" i="2"/>
  <c r="W757" i="2"/>
  <c r="W755" i="2"/>
  <c r="W753" i="2"/>
  <c r="W751" i="2"/>
  <c r="W749" i="2"/>
  <c r="W747" i="2"/>
  <c r="W745" i="2"/>
  <c r="W743" i="2"/>
  <c r="W741" i="2"/>
  <c r="W739" i="2"/>
  <c r="W737" i="2"/>
  <c r="W735" i="2"/>
  <c r="W733" i="2"/>
  <c r="W731" i="2"/>
  <c r="W729" i="2"/>
  <c r="W727" i="2"/>
  <c r="W725" i="2"/>
  <c r="W723" i="2"/>
  <c r="W721" i="2"/>
  <c r="W719" i="2"/>
  <c r="W717" i="2"/>
  <c r="W715" i="2"/>
  <c r="W713" i="2"/>
  <c r="W711" i="2"/>
  <c r="W709" i="2"/>
  <c r="W707" i="2"/>
  <c r="W705" i="2"/>
  <c r="W703" i="2"/>
  <c r="W701" i="2"/>
  <c r="W699" i="2"/>
  <c r="W697" i="2"/>
  <c r="W695" i="2"/>
  <c r="W693" i="2"/>
  <c r="W691" i="2"/>
  <c r="W689" i="2"/>
  <c r="W687" i="2"/>
  <c r="W685" i="2"/>
  <c r="W683" i="2"/>
  <c r="W681" i="2"/>
  <c r="W679" i="2"/>
  <c r="W677" i="2"/>
  <c r="W675" i="2"/>
  <c r="W673" i="2"/>
  <c r="W671" i="2"/>
  <c r="W669" i="2"/>
  <c r="W667" i="2"/>
  <c r="W665" i="2"/>
  <c r="W663" i="2"/>
  <c r="W661" i="2"/>
  <c r="W659" i="2"/>
  <c r="W657" i="2"/>
  <c r="W655" i="2"/>
  <c r="W653" i="2"/>
  <c r="W651" i="2"/>
  <c r="W649" i="2"/>
  <c r="W647" i="2"/>
  <c r="W645" i="2"/>
  <c r="W643" i="2"/>
  <c r="W641" i="2"/>
  <c r="W639" i="2"/>
  <c r="W637" i="2"/>
  <c r="W635" i="2"/>
  <c r="W633" i="2"/>
  <c r="W631" i="2"/>
  <c r="W629" i="2"/>
  <c r="W627" i="2"/>
  <c r="W625" i="2"/>
  <c r="W623" i="2"/>
  <c r="W621" i="2"/>
  <c r="W619" i="2"/>
  <c r="W617" i="2"/>
  <c r="W615" i="2"/>
  <c r="W613" i="2"/>
  <c r="W611" i="2"/>
  <c r="W609" i="2"/>
  <c r="W607" i="2"/>
  <c r="W605" i="2"/>
  <c r="W603" i="2"/>
  <c r="W601" i="2"/>
  <c r="W599" i="2"/>
  <c r="W597" i="2"/>
  <c r="W595" i="2"/>
  <c r="W593" i="2"/>
  <c r="W1555" i="2"/>
  <c r="W1549" i="2"/>
  <c r="AC1472" i="2"/>
  <c r="W1387" i="2"/>
  <c r="AC1366" i="2"/>
  <c r="AC1346" i="2"/>
  <c r="AC1306" i="2"/>
  <c r="W1300" i="2"/>
  <c r="W1287" i="2"/>
  <c r="AC1206" i="2"/>
  <c r="AC1174" i="2"/>
  <c r="AC1143" i="2"/>
  <c r="W1064" i="2"/>
  <c r="AC1028" i="2"/>
  <c r="W1020" i="2"/>
  <c r="W1011" i="2"/>
  <c r="AC1006" i="2"/>
  <c r="W810" i="2"/>
  <c r="AC802" i="2"/>
  <c r="AC792" i="2"/>
  <c r="W790" i="2"/>
  <c r="AC776" i="2"/>
  <c r="W774" i="2"/>
  <c r="AC760" i="2"/>
  <c r="W758" i="2"/>
  <c r="AC744" i="2"/>
  <c r="W742" i="2"/>
  <c r="AC728" i="2"/>
  <c r="W726" i="2"/>
  <c r="AC712" i="2"/>
  <c r="W710" i="2"/>
  <c r="AC696" i="2"/>
  <c r="W694" i="2"/>
  <c r="AC680" i="2"/>
  <c r="W678" i="2"/>
  <c r="AC664" i="2"/>
  <c r="W662" i="2"/>
  <c r="AC658" i="2"/>
  <c r="AC650" i="2"/>
  <c r="AC642" i="2"/>
  <c r="AC634" i="2"/>
  <c r="AC626" i="2"/>
  <c r="AC618" i="2"/>
  <c r="AC610" i="2"/>
  <c r="AC602" i="2"/>
  <c r="AC594" i="2"/>
  <c r="W590" i="2"/>
  <c r="W588" i="2"/>
  <c r="W586" i="2"/>
  <c r="W584" i="2"/>
  <c r="W582" i="2"/>
  <c r="W580" i="2"/>
  <c r="W578" i="2"/>
  <c r="W576" i="2"/>
  <c r="W574" i="2"/>
  <c r="W572" i="2"/>
  <c r="W570" i="2"/>
  <c r="W568" i="2"/>
  <c r="W566" i="2"/>
  <c r="W564" i="2"/>
  <c r="W562" i="2"/>
  <c r="W560" i="2"/>
  <c r="W558" i="2"/>
  <c r="W556" i="2"/>
  <c r="W554" i="2"/>
  <c r="W552" i="2"/>
  <c r="W550" i="2"/>
  <c r="W548" i="2"/>
  <c r="W546" i="2"/>
  <c r="W544" i="2"/>
  <c r="W542" i="2"/>
  <c r="W540" i="2"/>
  <c r="W538" i="2"/>
  <c r="W536" i="2"/>
  <c r="W534" i="2"/>
  <c r="W532" i="2"/>
  <c r="W530" i="2"/>
  <c r="W528" i="2"/>
  <c r="W526" i="2"/>
  <c r="W524" i="2"/>
  <c r="W522" i="2"/>
  <c r="W520" i="2"/>
  <c r="W518" i="2"/>
  <c r="W516" i="2"/>
  <c r="W514" i="2"/>
  <c r="W512" i="2"/>
  <c r="W510" i="2"/>
  <c r="W508" i="2"/>
  <c r="W506" i="2"/>
  <c r="W504" i="2"/>
  <c r="W502" i="2"/>
  <c r="W500" i="2"/>
  <c r="W498" i="2"/>
  <c r="W496" i="2"/>
  <c r="W494" i="2"/>
  <c r="W492" i="2"/>
  <c r="W490" i="2"/>
  <c r="W488" i="2"/>
  <c r="W486" i="2"/>
  <c r="W484" i="2"/>
  <c r="W482" i="2"/>
  <c r="W480" i="2"/>
  <c r="W478" i="2"/>
  <c r="W476" i="2"/>
  <c r="W474" i="2"/>
  <c r="W472" i="2"/>
  <c r="W470" i="2"/>
  <c r="W468" i="2"/>
  <c r="W466" i="2"/>
  <c r="W464" i="2"/>
  <c r="W462" i="2"/>
  <c r="W460" i="2"/>
  <c r="W458" i="2"/>
  <c r="W456" i="2"/>
  <c r="W454" i="2"/>
  <c r="W452" i="2"/>
  <c r="W450" i="2"/>
  <c r="W448" i="2"/>
  <c r="W446" i="2"/>
  <c r="W444" i="2"/>
  <c r="W442" i="2"/>
  <c r="W440" i="2"/>
  <c r="W438" i="2"/>
  <c r="W436" i="2"/>
  <c r="W434" i="2"/>
  <c r="W432" i="2"/>
  <c r="W430" i="2"/>
  <c r="W428" i="2"/>
  <c r="W426" i="2"/>
  <c r="W424" i="2"/>
  <c r="W422" i="2"/>
  <c r="W420" i="2"/>
  <c r="W418" i="2"/>
  <c r="W416" i="2"/>
  <c r="W414" i="2"/>
  <c r="W412" i="2"/>
  <c r="W410" i="2"/>
  <c r="W408" i="2"/>
  <c r="W406" i="2"/>
  <c r="W404" i="2"/>
  <c r="W402" i="2"/>
  <c r="W400" i="2"/>
  <c r="W398" i="2"/>
  <c r="W396" i="2"/>
  <c r="W394" i="2"/>
  <c r="W392" i="2"/>
  <c r="W390" i="2"/>
  <c r="W388" i="2"/>
  <c r="W386" i="2"/>
  <c r="W384" i="2"/>
  <c r="W382" i="2"/>
  <c r="W380" i="2"/>
  <c r="W378" i="2"/>
  <c r="W376" i="2"/>
  <c r="W374" i="2"/>
  <c r="W372" i="2"/>
  <c r="W370" i="2"/>
  <c r="W368" i="2"/>
  <c r="W366" i="2"/>
  <c r="AC364" i="2"/>
  <c r="AC362" i="2"/>
  <c r="W357" i="2"/>
  <c r="AC354" i="2"/>
  <c r="W349" i="2"/>
  <c r="AC346" i="2"/>
  <c r="W341" i="2"/>
  <c r="AC338" i="2"/>
  <c r="W333" i="2"/>
  <c r="AC330" i="2"/>
  <c r="W325" i="2"/>
  <c r="AC322" i="2"/>
  <c r="W317" i="2"/>
  <c r="AC314" i="2"/>
  <c r="W309" i="2"/>
  <c r="AC306" i="2"/>
  <c r="W301" i="2"/>
  <c r="AC298" i="2"/>
  <c r="W293" i="2"/>
  <c r="AC290" i="2"/>
  <c r="W285" i="2"/>
  <c r="AC282" i="2"/>
  <c r="W277" i="2"/>
  <c r="AC274" i="2"/>
  <c r="W269" i="2"/>
  <c r="AC266" i="2"/>
  <c r="W262" i="2"/>
  <c r="AC259" i="2"/>
  <c r="W254" i="2"/>
  <c r="AC252" i="2"/>
  <c r="W247" i="2"/>
  <c r="AC244" i="2"/>
  <c r="W239" i="2"/>
  <c r="AC236" i="2"/>
  <c r="W231" i="2"/>
  <c r="AC228" i="2"/>
  <c r="W223" i="2"/>
  <c r="AC220" i="2"/>
  <c r="W215" i="2"/>
  <c r="AC212" i="2"/>
  <c r="W207" i="2"/>
  <c r="AC204" i="2"/>
  <c r="W199" i="2"/>
  <c r="AC196" i="2"/>
  <c r="W1584" i="2"/>
  <c r="W1361" i="2"/>
  <c r="AC1299" i="2"/>
  <c r="AC1217" i="2"/>
  <c r="W1101" i="2"/>
  <c r="AC1054" i="2"/>
  <c r="W1032" i="2"/>
  <c r="W1023" i="2"/>
  <c r="AC1010" i="2"/>
  <c r="W1002" i="2"/>
  <c r="W983" i="2"/>
  <c r="W979" i="2"/>
  <c r="W966" i="2"/>
  <c r="W961" i="2"/>
  <c r="AC956" i="2"/>
  <c r="AC798" i="2"/>
  <c r="W796" i="2"/>
  <c r="AC782" i="2"/>
  <c r="W780" i="2"/>
  <c r="AC766" i="2"/>
  <c r="W764" i="2"/>
  <c r="AC750" i="2"/>
  <c r="W748" i="2"/>
  <c r="AC734" i="2"/>
  <c r="W732" i="2"/>
  <c r="AC718" i="2"/>
  <c r="W716" i="2"/>
  <c r="AC702" i="2"/>
  <c r="W700" i="2"/>
  <c r="AC686" i="2"/>
  <c r="W684" i="2"/>
  <c r="AC670" i="2"/>
  <c r="W668" i="2"/>
  <c r="W656" i="2"/>
  <c r="W648" i="2"/>
  <c r="W640" i="2"/>
  <c r="W632" i="2"/>
  <c r="W624" i="2"/>
  <c r="W616" i="2"/>
  <c r="W608" i="2"/>
  <c r="W600" i="2"/>
  <c r="W592" i="2"/>
  <c r="AC589" i="2"/>
  <c r="AC587" i="2"/>
  <c r="AC585" i="2"/>
  <c r="AC583" i="2"/>
  <c r="AC581" i="2"/>
  <c r="AC579" i="2"/>
  <c r="AC577" i="2"/>
  <c r="AC575" i="2"/>
  <c r="AC573" i="2"/>
  <c r="AC571" i="2"/>
  <c r="AC569" i="2"/>
  <c r="AC567" i="2"/>
  <c r="AC565" i="2"/>
  <c r="AC563" i="2"/>
  <c r="AC561" i="2"/>
  <c r="AC559" i="2"/>
  <c r="AC557" i="2"/>
  <c r="AC555" i="2"/>
  <c r="AC553" i="2"/>
  <c r="AC551" i="2"/>
  <c r="AC549" i="2"/>
  <c r="AC547" i="2"/>
  <c r="AC545" i="2"/>
  <c r="AC543" i="2"/>
  <c r="AC541" i="2"/>
  <c r="AC539" i="2"/>
  <c r="AC537" i="2"/>
  <c r="AC535" i="2"/>
  <c r="AC533" i="2"/>
  <c r="AC531" i="2"/>
  <c r="AC529" i="2"/>
  <c r="AC527" i="2"/>
  <c r="AC525" i="2"/>
  <c r="AC523" i="2"/>
  <c r="AC521" i="2"/>
  <c r="AC519" i="2"/>
  <c r="AC517" i="2"/>
  <c r="AC515" i="2"/>
  <c r="AC513" i="2"/>
  <c r="AC511" i="2"/>
  <c r="AC509" i="2"/>
  <c r="AC507" i="2"/>
  <c r="AC505" i="2"/>
  <c r="AC503" i="2"/>
  <c r="AC501" i="2"/>
  <c r="AC499" i="2"/>
  <c r="AC497" i="2"/>
  <c r="AC495" i="2"/>
  <c r="AC493" i="2"/>
  <c r="AC491" i="2"/>
  <c r="AC489" i="2"/>
  <c r="AC487" i="2"/>
  <c r="AC485" i="2"/>
  <c r="AC483" i="2"/>
  <c r="AC481" i="2"/>
  <c r="AC479" i="2"/>
  <c r="AC477" i="2"/>
  <c r="AC475" i="2"/>
  <c r="AC473" i="2"/>
  <c r="AC471" i="2"/>
  <c r="AC469" i="2"/>
  <c r="AC467" i="2"/>
  <c r="AC465" i="2"/>
  <c r="AC463" i="2"/>
  <c r="AC461" i="2"/>
  <c r="AC459" i="2"/>
  <c r="AC457" i="2"/>
  <c r="AC455" i="2"/>
  <c r="AC453" i="2"/>
  <c r="AC451" i="2"/>
  <c r="AC449" i="2"/>
  <c r="AC447" i="2"/>
  <c r="AC445" i="2"/>
  <c r="AC443" i="2"/>
  <c r="AC441" i="2"/>
  <c r="AC439" i="2"/>
  <c r="AC437" i="2"/>
  <c r="AC435" i="2"/>
  <c r="AC433" i="2"/>
  <c r="AC431" i="2"/>
  <c r="AC429" i="2"/>
  <c r="AC427" i="2"/>
  <c r="AC425" i="2"/>
  <c r="AC423" i="2"/>
  <c r="AC421" i="2"/>
  <c r="AC419" i="2"/>
  <c r="AC417" i="2"/>
  <c r="AC415" i="2"/>
  <c r="AC413" i="2"/>
  <c r="AC411" i="2"/>
  <c r="AC409" i="2"/>
  <c r="AC407" i="2"/>
  <c r="AC405" i="2"/>
  <c r="AC403" i="2"/>
  <c r="AC401" i="2"/>
  <c r="AC399" i="2"/>
  <c r="AC397" i="2"/>
  <c r="AC395" i="2"/>
  <c r="AC393" i="2"/>
  <c r="AC391" i="2"/>
  <c r="AC389" i="2"/>
  <c r="AC387" i="2"/>
  <c r="AC385" i="2"/>
  <c r="AC383" i="2"/>
  <c r="AC381" i="2"/>
  <c r="AC379" i="2"/>
  <c r="AC377" i="2"/>
  <c r="AC375" i="2"/>
  <c r="AC373" i="2"/>
  <c r="AC371" i="2"/>
  <c r="AC369" i="2"/>
  <c r="AC367" i="2"/>
  <c r="AC365" i="2"/>
  <c r="AC361" i="2"/>
  <c r="W356" i="2"/>
  <c r="AC353" i="2"/>
  <c r="W348" i="2"/>
  <c r="AC345" i="2"/>
  <c r="W340" i="2"/>
  <c r="AC337" i="2"/>
  <c r="W332" i="2"/>
  <c r="AC329" i="2"/>
  <c r="W324" i="2"/>
  <c r="AC321" i="2"/>
  <c r="W316" i="2"/>
  <c r="AC313" i="2"/>
  <c r="W308" i="2"/>
  <c r="AC305" i="2"/>
  <c r="W300" i="2"/>
  <c r="AC297" i="2"/>
  <c r="W292" i="2"/>
  <c r="AC289" i="2"/>
  <c r="W284" i="2"/>
  <c r="AC281" i="2"/>
  <c r="W276" i="2"/>
  <c r="AC273" i="2"/>
  <c r="W268" i="2"/>
  <c r="AC265" i="2"/>
  <c r="W261" i="2"/>
  <c r="AC258" i="2"/>
  <c r="AC251" i="2"/>
  <c r="W246" i="2"/>
  <c r="AC243" i="2"/>
  <c r="W238" i="2"/>
  <c r="AC235" i="2"/>
  <c r="W230" i="2"/>
  <c r="AC227" i="2"/>
  <c r="W222" i="2"/>
  <c r="AC219" i="2"/>
  <c r="W214" i="2"/>
  <c r="AC211" i="2"/>
  <c r="W206" i="2"/>
  <c r="AC203" i="2"/>
  <c r="W198" i="2"/>
  <c r="AC195" i="2"/>
  <c r="W1560" i="2"/>
  <c r="W1548" i="2"/>
  <c r="W1400" i="2"/>
  <c r="AC1324" i="2"/>
  <c r="W1318" i="2"/>
  <c r="W1311" i="2"/>
  <c r="AC1257" i="2"/>
  <c r="W1211" i="2"/>
  <c r="AC1185" i="2"/>
  <c r="W1129" i="2"/>
  <c r="W1105" i="2"/>
  <c r="AC1094" i="2"/>
  <c r="W1041" i="2"/>
  <c r="AC1022" i="2"/>
  <c r="W1014" i="2"/>
  <c r="AC978" i="2"/>
  <c r="W974" i="2"/>
  <c r="W970" i="2"/>
  <c r="AC960" i="2"/>
  <c r="W933" i="2"/>
  <c r="W929" i="2"/>
  <c r="AC924" i="2"/>
  <c r="W921" i="2"/>
  <c r="AC916" i="2"/>
  <c r="W913" i="2"/>
  <c r="AC908" i="2"/>
  <c r="W905" i="2"/>
  <c r="AC900" i="2"/>
  <c r="W897" i="2"/>
  <c r="AC892" i="2"/>
  <c r="W889" i="2"/>
  <c r="AC884" i="2"/>
  <c r="W881" i="2"/>
  <c r="AC876" i="2"/>
  <c r="W873" i="2"/>
  <c r="AC868" i="2"/>
  <c r="W865" i="2"/>
  <c r="AC860" i="2"/>
  <c r="W857" i="2"/>
  <c r="AC852" i="2"/>
  <c r="W849" i="2"/>
  <c r="AC844" i="2"/>
  <c r="W841" i="2"/>
  <c r="AC836" i="2"/>
  <c r="W833" i="2"/>
  <c r="AC828" i="2"/>
  <c r="W825" i="2"/>
  <c r="AC820" i="2"/>
  <c r="W817" i="2"/>
  <c r="AC812" i="2"/>
  <c r="AC788" i="2"/>
  <c r="W786" i="2"/>
  <c r="AC772" i="2"/>
  <c r="W770" i="2"/>
  <c r="AC756" i="2"/>
  <c r="W754" i="2"/>
  <c r="AC740" i="2"/>
  <c r="W738" i="2"/>
  <c r="AC724" i="2"/>
  <c r="W722" i="2"/>
  <c r="AC708" i="2"/>
  <c r="W706" i="2"/>
  <c r="AC692" i="2"/>
  <c r="W690" i="2"/>
  <c r="AC676" i="2"/>
  <c r="W674" i="2"/>
  <c r="AC660" i="2"/>
  <c r="AC652" i="2"/>
  <c r="AC644" i="2"/>
  <c r="AC636" i="2"/>
  <c r="AC628" i="2"/>
  <c r="AC620" i="2"/>
  <c r="AC612" i="2"/>
  <c r="AC604" i="2"/>
  <c r="AC596" i="2"/>
  <c r="W363" i="2"/>
  <c r="AC360" i="2"/>
  <c r="W355" i="2"/>
  <c r="AC352" i="2"/>
  <c r="W347" i="2"/>
  <c r="AC344" i="2"/>
  <c r="W339" i="2"/>
  <c r="AC336" i="2"/>
  <c r="W331" i="2"/>
  <c r="AC328" i="2"/>
  <c r="W323" i="2"/>
  <c r="AC320" i="2"/>
  <c r="W315" i="2"/>
  <c r="AC312" i="2"/>
  <c r="W307" i="2"/>
  <c r="AC304" i="2"/>
  <c r="W299" i="2"/>
  <c r="AC296" i="2"/>
  <c r="W291" i="2"/>
  <c r="AC288" i="2"/>
  <c r="W283" i="2"/>
  <c r="AC280" i="2"/>
  <c r="W275" i="2"/>
  <c r="AC272" i="2"/>
  <c r="W267" i="2"/>
  <c r="W260" i="2"/>
  <c r="AC257" i="2"/>
  <c r="W253" i="2"/>
  <c r="AC250" i="2"/>
  <c r="W245" i="2"/>
  <c r="AC242" i="2"/>
  <c r="W237" i="2"/>
  <c r="AC234" i="2"/>
  <c r="W229" i="2"/>
  <c r="AC226" i="2"/>
  <c r="W221" i="2"/>
  <c r="AC218" i="2"/>
  <c r="W213" i="2"/>
  <c r="AC210" i="2"/>
  <c r="W205" i="2"/>
  <c r="AC202" i="2"/>
  <c r="W197" i="2"/>
  <c r="W1702" i="2"/>
  <c r="W1609" i="2"/>
  <c r="AC1544" i="2"/>
  <c r="W1516" i="2"/>
  <c r="W1445" i="2"/>
  <c r="W1425" i="2"/>
  <c r="AC1327" i="2"/>
  <c r="AC1295" i="2"/>
  <c r="AC1247" i="2"/>
  <c r="W1241" i="2"/>
  <c r="AC1207" i="2"/>
  <c r="AC1175" i="2"/>
  <c r="W1061" i="2"/>
  <c r="AC1056" i="2"/>
  <c r="W1048" i="2"/>
  <c r="AC1038" i="2"/>
  <c r="W1004" i="2"/>
  <c r="W963" i="2"/>
  <c r="W954" i="2"/>
  <c r="AC948" i="2"/>
  <c r="AC926" i="2"/>
  <c r="AC918" i="2"/>
  <c r="AC910" i="2"/>
  <c r="AC902" i="2"/>
  <c r="AC894" i="2"/>
  <c r="AC886" i="2"/>
  <c r="AC878" i="2"/>
  <c r="AC870" i="2"/>
  <c r="AC862" i="2"/>
  <c r="AC854" i="2"/>
  <c r="AC846" i="2"/>
  <c r="AC838" i="2"/>
  <c r="AC830" i="2"/>
  <c r="AC822" i="2"/>
  <c r="AC814" i="2"/>
  <c r="AC796" i="2"/>
  <c r="W794" i="2"/>
  <c r="AC780" i="2"/>
  <c r="W778" i="2"/>
  <c r="AC764" i="2"/>
  <c r="W762" i="2"/>
  <c r="AC748" i="2"/>
  <c r="W746" i="2"/>
  <c r="AC732" i="2"/>
  <c r="W730" i="2"/>
  <c r="AC716" i="2"/>
  <c r="W714" i="2"/>
  <c r="AC700" i="2"/>
  <c r="W698" i="2"/>
  <c r="AC684" i="2"/>
  <c r="W682" i="2"/>
  <c r="AC668" i="2"/>
  <c r="W666" i="2"/>
  <c r="AC656" i="2"/>
  <c r="AC648" i="2"/>
  <c r="AC640" i="2"/>
  <c r="AC632" i="2"/>
  <c r="AC624" i="2"/>
  <c r="AC616" i="2"/>
  <c r="AC608" i="2"/>
  <c r="AC600" i="2"/>
  <c r="AC592" i="2"/>
  <c r="W359" i="2"/>
  <c r="AC356" i="2"/>
  <c r="W351" i="2"/>
  <c r="AC348" i="2"/>
  <c r="W343" i="2"/>
  <c r="AC340" i="2"/>
  <c r="W335" i="2"/>
  <c r="AC332" i="2"/>
  <c r="W327" i="2"/>
  <c r="AC324" i="2"/>
  <c r="W319" i="2"/>
  <c r="AC316" i="2"/>
  <c r="W311" i="2"/>
  <c r="AC308" i="2"/>
  <c r="W303" i="2"/>
  <c r="AC300" i="2"/>
  <c r="W295" i="2"/>
  <c r="AC292" i="2"/>
  <c r="W287" i="2"/>
  <c r="AC284" i="2"/>
  <c r="W279" i="2"/>
  <c r="AC276" i="2"/>
  <c r="W271" i="2"/>
  <c r="AC268" i="2"/>
  <c r="W264" i="2"/>
  <c r="AC261" i="2"/>
  <c r="W256" i="2"/>
  <c r="W249" i="2"/>
  <c r="AC246" i="2"/>
  <c r="W241" i="2"/>
  <c r="AC238" i="2"/>
  <c r="W233" i="2"/>
  <c r="AC230" i="2"/>
  <c r="W225" i="2"/>
  <c r="AC222" i="2"/>
  <c r="W217" i="2"/>
  <c r="AC214" i="2"/>
  <c r="W209" i="2"/>
  <c r="AC206" i="2"/>
  <c r="W201" i="2"/>
  <c r="AC198" i="2"/>
  <c r="W1271" i="2"/>
  <c r="AC1263" i="2"/>
  <c r="W1165" i="2"/>
  <c r="W1036" i="2"/>
  <c r="W1007" i="2"/>
  <c r="W995" i="2"/>
  <c r="AC972" i="2"/>
  <c r="W805" i="2"/>
  <c r="AC800" i="2"/>
  <c r="AC790" i="2"/>
  <c r="W782" i="2"/>
  <c r="AC758" i="2"/>
  <c r="W750" i="2"/>
  <c r="AC726" i="2"/>
  <c r="W718" i="2"/>
  <c r="AC694" i="2"/>
  <c r="W686" i="2"/>
  <c r="AC662" i="2"/>
  <c r="W658" i="2"/>
  <c r="W650" i="2"/>
  <c r="W642" i="2"/>
  <c r="W634" i="2"/>
  <c r="W626" i="2"/>
  <c r="W618" i="2"/>
  <c r="W610" i="2"/>
  <c r="W602" i="2"/>
  <c r="W594" i="2"/>
  <c r="AC358" i="2"/>
  <c r="AC350" i="2"/>
  <c r="AC342" i="2"/>
  <c r="AC334" i="2"/>
  <c r="AC326" i="2"/>
  <c r="AC318" i="2"/>
  <c r="AC310" i="2"/>
  <c r="AC302" i="2"/>
  <c r="AC294" i="2"/>
  <c r="AC286" i="2"/>
  <c r="AC278" i="2"/>
  <c r="AC270" i="2"/>
  <c r="AC249" i="2"/>
  <c r="AC241" i="2"/>
  <c r="AC233" i="2"/>
  <c r="AC225" i="2"/>
  <c r="AC217" i="2"/>
  <c r="AC209" i="2"/>
  <c r="AC201" i="2"/>
  <c r="W191" i="2"/>
  <c r="AC188" i="2"/>
  <c r="AC181" i="2"/>
  <c r="W176" i="2"/>
  <c r="AC173" i="2"/>
  <c r="W168" i="2"/>
  <c r="AC165" i="2"/>
  <c r="W161" i="2"/>
  <c r="AC158" i="2"/>
  <c r="W153" i="2"/>
  <c r="AC150" i="2"/>
  <c r="W145" i="2"/>
  <c r="AC142" i="2"/>
  <c r="W137" i="2"/>
  <c r="AC134" i="2"/>
  <c r="W129" i="2"/>
  <c r="AC126" i="2"/>
  <c r="W121" i="2"/>
  <c r="AC118" i="2"/>
  <c r="W114" i="2"/>
  <c r="AC111" i="2"/>
  <c r="W106" i="2"/>
  <c r="AC103" i="2"/>
  <c r="W99" i="2"/>
  <c r="AC96" i="2"/>
  <c r="W91" i="2"/>
  <c r="AC88" i="2"/>
  <c r="W83" i="2"/>
  <c r="AC80" i="2"/>
  <c r="W76" i="2"/>
  <c r="AC74" i="2"/>
  <c r="W69" i="2"/>
  <c r="AC66" i="2"/>
  <c r="W61" i="2"/>
  <c r="AC59" i="2"/>
  <c r="W55" i="2"/>
  <c r="AC52" i="2"/>
  <c r="W47" i="2"/>
  <c r="AC45" i="2"/>
  <c r="W41" i="2"/>
  <c r="AC38" i="2"/>
  <c r="W34" i="2"/>
  <c r="AC31" i="2"/>
  <c r="W27" i="2"/>
  <c r="AC24" i="2"/>
  <c r="W20" i="2"/>
  <c r="AC18" i="2"/>
  <c r="W14" i="2"/>
  <c r="AC11" i="2"/>
  <c r="W887" i="2"/>
  <c r="W839" i="2"/>
  <c r="AC738" i="2"/>
  <c r="AC588" i="2"/>
  <c r="AC576" i="2"/>
  <c r="AC568" i="2"/>
  <c r="AC556" i="2"/>
  <c r="AC544" i="2"/>
  <c r="AC532" i="2"/>
  <c r="AC520" i="2"/>
  <c r="AC508" i="2"/>
  <c r="AC496" i="2"/>
  <c r="AC484" i="2"/>
  <c r="AC472" i="2"/>
  <c r="AC460" i="2"/>
  <c r="AC448" i="2"/>
  <c r="AC436" i="2"/>
  <c r="AC424" i="2"/>
  <c r="AC416" i="2"/>
  <c r="AC404" i="2"/>
  <c r="AC392" i="2"/>
  <c r="AC380" i="2"/>
  <c r="AC368" i="2"/>
  <c r="AC1374" i="2"/>
  <c r="W1277" i="2"/>
  <c r="AC1190" i="2"/>
  <c r="AC1121" i="2"/>
  <c r="W1084" i="2"/>
  <c r="W1052" i="2"/>
  <c r="W1013" i="2"/>
  <c r="AC994" i="2"/>
  <c r="AC988" i="2"/>
  <c r="W967" i="2"/>
  <c r="W936" i="2"/>
  <c r="AC804" i="2"/>
  <c r="AC794" i="2"/>
  <c r="W772" i="2"/>
  <c r="W768" i="2"/>
  <c r="AC762" i="2"/>
  <c r="W740" i="2"/>
  <c r="W736" i="2"/>
  <c r="AC730" i="2"/>
  <c r="W708" i="2"/>
  <c r="W704" i="2"/>
  <c r="AC698" i="2"/>
  <c r="W676" i="2"/>
  <c r="W672" i="2"/>
  <c r="AC666" i="2"/>
  <c r="W654" i="2"/>
  <c r="W646" i="2"/>
  <c r="W638" i="2"/>
  <c r="W630" i="2"/>
  <c r="W622" i="2"/>
  <c r="W614" i="2"/>
  <c r="W606" i="2"/>
  <c r="W598" i="2"/>
  <c r="AC363" i="2"/>
  <c r="W362" i="2"/>
  <c r="AC355" i="2"/>
  <c r="W354" i="2"/>
  <c r="AC347" i="2"/>
  <c r="W346" i="2"/>
  <c r="AC339" i="2"/>
  <c r="W338" i="2"/>
  <c r="AC331" i="2"/>
  <c r="W330" i="2"/>
  <c r="AC323" i="2"/>
  <c r="W322" i="2"/>
  <c r="AC315" i="2"/>
  <c r="W314" i="2"/>
  <c r="AC307" i="2"/>
  <c r="W306" i="2"/>
  <c r="AC299" i="2"/>
  <c r="W298" i="2"/>
  <c r="AC291" i="2"/>
  <c r="W290" i="2"/>
  <c r="AC283" i="2"/>
  <c r="W282" i="2"/>
  <c r="AC275" i="2"/>
  <c r="W274" i="2"/>
  <c r="AC267" i="2"/>
  <c r="W266" i="2"/>
  <c r="AC262" i="2"/>
  <c r="W257" i="2"/>
  <c r="AC254" i="2"/>
  <c r="W248" i="2"/>
  <c r="W240" i="2"/>
  <c r="W232" i="2"/>
  <c r="W224" i="2"/>
  <c r="W216" i="2"/>
  <c r="W208" i="2"/>
  <c r="W200" i="2"/>
  <c r="W190" i="2"/>
  <c r="AC187" i="2"/>
  <c r="W183" i="2"/>
  <c r="AC180" i="2"/>
  <c r="W175" i="2"/>
  <c r="AC172" i="2"/>
  <c r="W167" i="2"/>
  <c r="AC164" i="2"/>
  <c r="W160" i="2"/>
  <c r="AC157" i="2"/>
  <c r="W152" i="2"/>
  <c r="AC149" i="2"/>
  <c r="W144" i="2"/>
  <c r="AC141" i="2"/>
  <c r="W136" i="2"/>
  <c r="AC133" i="2"/>
  <c r="W128" i="2"/>
  <c r="AC125" i="2"/>
  <c r="W120" i="2"/>
  <c r="W113" i="2"/>
  <c r="AC110" i="2"/>
  <c r="W105" i="2"/>
  <c r="AC102" i="2"/>
  <c r="W98" i="2"/>
  <c r="AC95" i="2"/>
  <c r="W90" i="2"/>
  <c r="AC87" i="2"/>
  <c r="W82" i="2"/>
  <c r="AC79" i="2"/>
  <c r="W75" i="2"/>
  <c r="AC73" i="2"/>
  <c r="W68" i="2"/>
  <c r="AC65" i="2"/>
  <c r="W60" i="2"/>
  <c r="AC58" i="2"/>
  <c r="W54" i="2"/>
  <c r="AC51" i="2"/>
  <c r="AC44" i="2"/>
  <c r="W40" i="2"/>
  <c r="AC37" i="2"/>
  <c r="W33" i="2"/>
  <c r="W26" i="2"/>
  <c r="W19" i="2"/>
  <c r="AC17" i="2"/>
  <c r="W13" i="2"/>
  <c r="AC1647" i="2"/>
  <c r="W1039" i="2"/>
  <c r="AC1004" i="2"/>
  <c r="AC976" i="2"/>
  <c r="W823" i="2"/>
  <c r="AC770" i="2"/>
  <c r="AC706" i="2"/>
  <c r="AC584" i="2"/>
  <c r="AC572" i="2"/>
  <c r="AC560" i="2"/>
  <c r="AC548" i="2"/>
  <c r="AC540" i="2"/>
  <c r="AC528" i="2"/>
  <c r="AC516" i="2"/>
  <c r="AC504" i="2"/>
  <c r="AC492" i="2"/>
  <c r="AC480" i="2"/>
  <c r="AC468" i="2"/>
  <c r="AC456" i="2"/>
  <c r="AC444" i="2"/>
  <c r="AC432" i="2"/>
  <c r="AC420" i="2"/>
  <c r="AC408" i="2"/>
  <c r="AC400" i="2"/>
  <c r="AC388" i="2"/>
  <c r="AC376" i="2"/>
  <c r="W1336" i="2"/>
  <c r="W1329" i="2"/>
  <c r="W1197" i="2"/>
  <c r="W1169" i="2"/>
  <c r="AC1114" i="2"/>
  <c r="W1088" i="2"/>
  <c r="W1063" i="2"/>
  <c r="W1057" i="2"/>
  <c r="W1045" i="2"/>
  <c r="W1029" i="2"/>
  <c r="W942" i="2"/>
  <c r="W808" i="2"/>
  <c r="AC784" i="2"/>
  <c r="W776" i="2"/>
  <c r="AC752" i="2"/>
  <c r="W744" i="2"/>
  <c r="AC720" i="2"/>
  <c r="W712" i="2"/>
  <c r="AC688" i="2"/>
  <c r="W680" i="2"/>
  <c r="W589" i="2"/>
  <c r="W585" i="2"/>
  <c r="W581" i="2"/>
  <c r="W577" i="2"/>
  <c r="W573" i="2"/>
  <c r="W569" i="2"/>
  <c r="W565" i="2"/>
  <c r="W561" i="2"/>
  <c r="W557" i="2"/>
  <c r="W553" i="2"/>
  <c r="W549" i="2"/>
  <c r="W545" i="2"/>
  <c r="W541" i="2"/>
  <c r="W537" i="2"/>
  <c r="W533" i="2"/>
  <c r="W529" i="2"/>
  <c r="W525" i="2"/>
  <c r="W521" i="2"/>
  <c r="W517" i="2"/>
  <c r="W513" i="2"/>
  <c r="W509" i="2"/>
  <c r="W505" i="2"/>
  <c r="W501" i="2"/>
  <c r="W497" i="2"/>
  <c r="W493" i="2"/>
  <c r="W489" i="2"/>
  <c r="W485" i="2"/>
  <c r="W481" i="2"/>
  <c r="W477" i="2"/>
  <c r="W473" i="2"/>
  <c r="W469" i="2"/>
  <c r="W465" i="2"/>
  <c r="W461" i="2"/>
  <c r="W457" i="2"/>
  <c r="W453" i="2"/>
  <c r="W449" i="2"/>
  <c r="W445" i="2"/>
  <c r="W441" i="2"/>
  <c r="W437" i="2"/>
  <c r="W433" i="2"/>
  <c r="W429" i="2"/>
  <c r="W425" i="2"/>
  <c r="W421" i="2"/>
  <c r="W417" i="2"/>
  <c r="W413" i="2"/>
  <c r="W409" i="2"/>
  <c r="W405" i="2"/>
  <c r="W401" i="2"/>
  <c r="W397" i="2"/>
  <c r="W393" i="2"/>
  <c r="W389" i="2"/>
  <c r="W385" i="2"/>
  <c r="W381" i="2"/>
  <c r="W377" i="2"/>
  <c r="W373" i="2"/>
  <c r="W369" i="2"/>
  <c r="W365" i="2"/>
  <c r="AC359" i="2"/>
  <c r="AC351" i="2"/>
  <c r="AC343" i="2"/>
  <c r="AC335" i="2"/>
  <c r="AC327" i="2"/>
  <c r="AC319" i="2"/>
  <c r="AC311" i="2"/>
  <c r="AC303" i="2"/>
  <c r="AC295" i="2"/>
  <c r="AC287" i="2"/>
  <c r="AC279" i="2"/>
  <c r="AC271" i="2"/>
  <c r="W258" i="2"/>
  <c r="AC194" i="2"/>
  <c r="W189" i="2"/>
  <c r="AC186" i="2"/>
  <c r="W182" i="2"/>
  <c r="AC179" i="2"/>
  <c r="W174" i="2"/>
  <c r="AC171" i="2"/>
  <c r="W166" i="2"/>
  <c r="W159" i="2"/>
  <c r="AC156" i="2"/>
  <c r="W151" i="2"/>
  <c r="AC148" i="2"/>
  <c r="W143" i="2"/>
  <c r="AC140" i="2"/>
  <c r="W135" i="2"/>
  <c r="AC132" i="2"/>
  <c r="W127" i="2"/>
  <c r="AC124" i="2"/>
  <c r="W119" i="2"/>
  <c r="AC117" i="2"/>
  <c r="W112" i="2"/>
  <c r="AC109" i="2"/>
  <c r="W104" i="2"/>
  <c r="W97" i="2"/>
  <c r="AC94" i="2"/>
  <c r="W89" i="2"/>
  <c r="AC86" i="2"/>
  <c r="W81" i="2"/>
  <c r="AC78" i="2"/>
  <c r="AC72" i="2"/>
  <c r="W67" i="2"/>
  <c r="AC64" i="2"/>
  <c r="AC57" i="2"/>
  <c r="W53" i="2"/>
  <c r="AC50" i="2"/>
  <c r="W46" i="2"/>
  <c r="W39" i="2"/>
  <c r="AC36" i="2"/>
  <c r="W32" i="2"/>
  <c r="AC30" i="2"/>
  <c r="W25" i="2"/>
  <c r="AC23" i="2"/>
  <c r="AC16" i="2"/>
  <c r="W12" i="2"/>
  <c r="AC10" i="2"/>
  <c r="AC1044" i="2"/>
  <c r="W982" i="2"/>
  <c r="W919" i="2"/>
  <c r="W903" i="2"/>
  <c r="W871" i="2"/>
  <c r="W855" i="2"/>
  <c r="AC674" i="2"/>
  <c r="AC580" i="2"/>
  <c r="AC564" i="2"/>
  <c r="AC552" i="2"/>
  <c r="AC536" i="2"/>
  <c r="AC524" i="2"/>
  <c r="AC512" i="2"/>
  <c r="AC500" i="2"/>
  <c r="AC488" i="2"/>
  <c r="AC476" i="2"/>
  <c r="AC464" i="2"/>
  <c r="AC452" i="2"/>
  <c r="AC440" i="2"/>
  <c r="AC428" i="2"/>
  <c r="AC412" i="2"/>
  <c r="AC396" i="2"/>
  <c r="AC384" i="2"/>
  <c r="AC372" i="2"/>
  <c r="W1497" i="2"/>
  <c r="AC1444" i="2"/>
  <c r="AC1235" i="2"/>
  <c r="W1054" i="2"/>
  <c r="W991" i="2"/>
  <c r="W951" i="2"/>
  <c r="AC944" i="2"/>
  <c r="W792" i="2"/>
  <c r="AC768" i="2"/>
  <c r="W760" i="2"/>
  <c r="AC736" i="2"/>
  <c r="W728" i="2"/>
  <c r="AC704" i="2"/>
  <c r="W696" i="2"/>
  <c r="AC672" i="2"/>
  <c r="W664" i="2"/>
  <c r="AC654" i="2"/>
  <c r="AC646" i="2"/>
  <c r="AC638" i="2"/>
  <c r="AC630" i="2"/>
  <c r="AC622" i="2"/>
  <c r="AC614" i="2"/>
  <c r="AC606" i="2"/>
  <c r="AC598" i="2"/>
  <c r="W591" i="2"/>
  <c r="W587" i="2"/>
  <c r="W583" i="2"/>
  <c r="W579" i="2"/>
  <c r="W575" i="2"/>
  <c r="W571" i="2"/>
  <c r="W567" i="2"/>
  <c r="W563" i="2"/>
  <c r="W559" i="2"/>
  <c r="W555" i="2"/>
  <c r="W551" i="2"/>
  <c r="W547" i="2"/>
  <c r="W543" i="2"/>
  <c r="W539" i="2"/>
  <c r="W535" i="2"/>
  <c r="W531" i="2"/>
  <c r="W527" i="2"/>
  <c r="W523" i="2"/>
  <c r="W519" i="2"/>
  <c r="W515" i="2"/>
  <c r="W511" i="2"/>
  <c r="W507" i="2"/>
  <c r="W503" i="2"/>
  <c r="W499" i="2"/>
  <c r="W495" i="2"/>
  <c r="W491" i="2"/>
  <c r="W487" i="2"/>
  <c r="W483" i="2"/>
  <c r="W479" i="2"/>
  <c r="W475" i="2"/>
  <c r="W471" i="2"/>
  <c r="W467" i="2"/>
  <c r="W463" i="2"/>
  <c r="W459" i="2"/>
  <c r="W455" i="2"/>
  <c r="W451" i="2"/>
  <c r="W447" i="2"/>
  <c r="W443" i="2"/>
  <c r="W439" i="2"/>
  <c r="W435" i="2"/>
  <c r="W431" i="2"/>
  <c r="W427" i="2"/>
  <c r="W423" i="2"/>
  <c r="W419" i="2"/>
  <c r="W415" i="2"/>
  <c r="W411" i="2"/>
  <c r="W407" i="2"/>
  <c r="W403" i="2"/>
  <c r="W399" i="2"/>
  <c r="W395" i="2"/>
  <c r="W391" i="2"/>
  <c r="W387" i="2"/>
  <c r="W383" i="2"/>
  <c r="W379" i="2"/>
  <c r="W375" i="2"/>
  <c r="W371" i="2"/>
  <c r="W367" i="2"/>
  <c r="W364" i="2"/>
  <c r="W360" i="2"/>
  <c r="AC357" i="2"/>
  <c r="W352" i="2"/>
  <c r="AC349" i="2"/>
  <c r="W344" i="2"/>
  <c r="AC341" i="2"/>
  <c r="W336" i="2"/>
  <c r="AC333" i="2"/>
  <c r="W328" i="2"/>
  <c r="AC325" i="2"/>
  <c r="W320" i="2"/>
  <c r="AC317" i="2"/>
  <c r="W312" i="2"/>
  <c r="AC309" i="2"/>
  <c r="W304" i="2"/>
  <c r="AC301" i="2"/>
  <c r="W296" i="2"/>
  <c r="AC293" i="2"/>
  <c r="W288" i="2"/>
  <c r="AC285" i="2"/>
  <c r="W280" i="2"/>
  <c r="AC277" i="2"/>
  <c r="W272" i="2"/>
  <c r="AC269" i="2"/>
  <c r="W263" i="2"/>
  <c r="W255" i="2"/>
  <c r="AC248" i="2"/>
  <c r="AC240" i="2"/>
  <c r="AC232" i="2"/>
  <c r="AC224" i="2"/>
  <c r="AC216" i="2"/>
  <c r="AC208" i="2"/>
  <c r="AC200" i="2"/>
  <c r="W193" i="2"/>
  <c r="AC190" i="2"/>
  <c r="W185" i="2"/>
  <c r="AC183" i="2"/>
  <c r="W178" i="2"/>
  <c r="AC175" i="2"/>
  <c r="W170" i="2"/>
  <c r="AC167" i="2"/>
  <c r="W163" i="2"/>
  <c r="AC160" i="2"/>
  <c r="W155" i="2"/>
  <c r="AC152" i="2"/>
  <c r="W147" i="2"/>
  <c r="AC144" i="2"/>
  <c r="W139" i="2"/>
  <c r="AC136" i="2"/>
  <c r="W131" i="2"/>
  <c r="AC128" i="2"/>
  <c r="W123" i="2"/>
  <c r="AC120" i="2"/>
  <c r="W116" i="2"/>
  <c r="AC113" i="2"/>
  <c r="W108" i="2"/>
  <c r="AC105" i="2"/>
  <c r="W101" i="2"/>
  <c r="AC98" i="2"/>
  <c r="W93" i="2"/>
  <c r="AC90" i="2"/>
  <c r="W85" i="2"/>
  <c r="AC82" i="2"/>
  <c r="W77" i="2"/>
  <c r="AC75" i="2"/>
  <c r="W71" i="2"/>
  <c r="AC68" i="2"/>
  <c r="W63" i="2"/>
  <c r="AC60" i="2"/>
  <c r="AC54" i="2"/>
  <c r="W49" i="2"/>
  <c r="W43" i="2"/>
  <c r="AC40" i="2"/>
  <c r="AC33" i="2"/>
  <c r="W29" i="2"/>
  <c r="AC26" i="2"/>
  <c r="W22" i="2"/>
  <c r="AC19" i="2"/>
  <c r="AC13" i="2"/>
  <c r="W9" i="2"/>
  <c r="W1362" i="2"/>
  <c r="AC1158" i="2"/>
  <c r="AC1103" i="2"/>
  <c r="AC932" i="2"/>
  <c r="W927" i="2"/>
  <c r="W911" i="2"/>
  <c r="W895" i="2"/>
  <c r="W879" i="2"/>
  <c r="W863" i="2"/>
  <c r="W847" i="2"/>
  <c r="W831" i="2"/>
  <c r="W815" i="2"/>
  <c r="W801" i="2"/>
  <c r="AC786" i="2"/>
  <c r="AC754" i="2"/>
  <c r="AC722" i="2"/>
  <c r="AC690" i="2"/>
  <c r="W1491" i="2"/>
  <c r="W1281" i="2"/>
  <c r="W935" i="2"/>
  <c r="W807" i="2"/>
  <c r="W766" i="2"/>
  <c r="W752" i="2"/>
  <c r="W724" i="2"/>
  <c r="AC710" i="2"/>
  <c r="AC682" i="2"/>
  <c r="W670" i="2"/>
  <c r="AC578" i="2"/>
  <c r="AC546" i="2"/>
  <c r="AC514" i="2"/>
  <c r="AC482" i="2"/>
  <c r="AC450" i="2"/>
  <c r="AC418" i="2"/>
  <c r="AC386" i="2"/>
  <c r="AC253" i="2"/>
  <c r="AC237" i="2"/>
  <c r="AC221" i="2"/>
  <c r="AC205" i="2"/>
  <c r="AC193" i="2"/>
  <c r="AC185" i="2"/>
  <c r="W179" i="2"/>
  <c r="AC176" i="2"/>
  <c r="W171" i="2"/>
  <c r="AC168" i="2"/>
  <c r="W162" i="2"/>
  <c r="W154" i="2"/>
  <c r="W146" i="2"/>
  <c r="W138" i="2"/>
  <c r="W130" i="2"/>
  <c r="W122" i="2"/>
  <c r="AC115" i="2"/>
  <c r="AC107" i="2"/>
  <c r="AC70" i="2"/>
  <c r="AC62" i="2"/>
  <c r="W57" i="2"/>
  <c r="W56" i="2"/>
  <c r="W48" i="2"/>
  <c r="AC197" i="2"/>
  <c r="W96" i="2"/>
  <c r="W88" i="2"/>
  <c r="W80" i="2"/>
  <c r="AC8" i="2"/>
  <c r="W945" i="2"/>
  <c r="W692" i="2"/>
  <c r="W620" i="2"/>
  <c r="AC574" i="2"/>
  <c r="AC414" i="2"/>
  <c r="W270" i="2"/>
  <c r="W259" i="2"/>
  <c r="AC138" i="2"/>
  <c r="AC56" i="2"/>
  <c r="AC48" i="2"/>
  <c r="AC1060" i="2"/>
  <c r="W1016" i="2"/>
  <c r="AC774" i="2"/>
  <c r="AC746" i="2"/>
  <c r="AC458" i="2"/>
  <c r="AC255" i="2"/>
  <c r="W236" i="2"/>
  <c r="W220" i="2"/>
  <c r="W211" i="2"/>
  <c r="AC127" i="2"/>
  <c r="W118" i="2"/>
  <c r="AC106" i="2"/>
  <c r="AC69" i="2"/>
  <c r="W64" i="2"/>
  <c r="AC61" i="2"/>
  <c r="W52" i="2"/>
  <c r="W612" i="2"/>
  <c r="AC534" i="2"/>
  <c r="AC438" i="2"/>
  <c r="AC406" i="2"/>
  <c r="AC374" i="2"/>
  <c r="W353" i="2"/>
  <c r="W305" i="2"/>
  <c r="AC264" i="2"/>
  <c r="AC260" i="2"/>
  <c r="AC189" i="2"/>
  <c r="AC139" i="2"/>
  <c r="AC123" i="2"/>
  <c r="W110" i="2"/>
  <c r="W102" i="2"/>
  <c r="AC49" i="2"/>
  <c r="W30" i="2"/>
  <c r="AC1310" i="2"/>
  <c r="AC1118" i="2"/>
  <c r="AC778" i="2"/>
  <c r="W636" i="2"/>
  <c r="W604" i="2"/>
  <c r="AC590" i="2"/>
  <c r="AC558" i="2"/>
  <c r="AC526" i="2"/>
  <c r="AC494" i="2"/>
  <c r="AC462" i="2"/>
  <c r="AC430" i="2"/>
  <c r="AC398" i="2"/>
  <c r="AC366" i="2"/>
  <c r="W358" i="2"/>
  <c r="W342" i="2"/>
  <c r="W326" i="2"/>
  <c r="W310" i="2"/>
  <c r="W294" i="2"/>
  <c r="W278" i="2"/>
  <c r="W192" i="2"/>
  <c r="W184" i="2"/>
  <c r="W180" i="2"/>
  <c r="W172" i="2"/>
  <c r="W164" i="2"/>
  <c r="AC112" i="2"/>
  <c r="W111" i="2"/>
  <c r="AC104" i="2"/>
  <c r="W103" i="2"/>
  <c r="AC99" i="2"/>
  <c r="W94" i="2"/>
  <c r="AC91" i="2"/>
  <c r="W86" i="2"/>
  <c r="AC83" i="2"/>
  <c r="W78" i="2"/>
  <c r="W74" i="2"/>
  <c r="AC67" i="2"/>
  <c r="W66" i="2"/>
  <c r="W58" i="2"/>
  <c r="AC46" i="2"/>
  <c r="W45" i="2"/>
  <c r="AC41" i="2"/>
  <c r="W36" i="2"/>
  <c r="W35" i="2"/>
  <c r="AC28" i="2"/>
  <c r="AC15" i="2"/>
  <c r="AC466" i="2"/>
  <c r="AC170" i="2"/>
  <c r="AC89" i="2"/>
  <c r="AC81" i="2"/>
  <c r="W15" i="2"/>
  <c r="W1386" i="2"/>
  <c r="W803" i="2"/>
  <c r="W720" i="2"/>
  <c r="AC510" i="2"/>
  <c r="AC478" i="2"/>
  <c r="AC382" i="2"/>
  <c r="W177" i="2"/>
  <c r="W169" i="2"/>
  <c r="AC162" i="2"/>
  <c r="AC154" i="2"/>
  <c r="AC93" i="2"/>
  <c r="W17" i="2"/>
  <c r="AC586" i="2"/>
  <c r="W195" i="2"/>
  <c r="AC151" i="2"/>
  <c r="AC143" i="2"/>
  <c r="AC135" i="2"/>
  <c r="AC114" i="2"/>
  <c r="W42" i="2"/>
  <c r="AC35" i="2"/>
  <c r="AC9" i="2"/>
  <c r="W986" i="2"/>
  <c r="W337" i="2"/>
  <c r="W321" i="2"/>
  <c r="W250" i="2"/>
  <c r="AC239" i="2"/>
  <c r="AC223" i="2"/>
  <c r="W218" i="2"/>
  <c r="AC163" i="2"/>
  <c r="AC155" i="2"/>
  <c r="AC147" i="2"/>
  <c r="W73" i="2"/>
  <c r="W31" i="2"/>
  <c r="W8" i="2"/>
  <c r="W1133" i="2"/>
  <c r="AC1026" i="2"/>
  <c r="W998" i="2"/>
  <c r="W702" i="2"/>
  <c r="W688" i="2"/>
  <c r="AC570" i="2"/>
  <c r="AC538" i="2"/>
  <c r="AC506" i="2"/>
  <c r="AC474" i="2"/>
  <c r="AC442" i="2"/>
  <c r="AC410" i="2"/>
  <c r="AC378" i="2"/>
  <c r="AC256" i="2"/>
  <c r="W251" i="2"/>
  <c r="W244" i="2"/>
  <c r="W235" i="2"/>
  <c r="W228" i="2"/>
  <c r="W219" i="2"/>
  <c r="W212" i="2"/>
  <c r="W203" i="2"/>
  <c r="W196" i="2"/>
  <c r="AC177" i="2"/>
  <c r="AC169" i="2"/>
  <c r="AC116" i="2"/>
  <c r="AC108" i="2"/>
  <c r="W95" i="2"/>
  <c r="W87" i="2"/>
  <c r="W79" i="2"/>
  <c r="AC71" i="2"/>
  <c r="AC63" i="2"/>
  <c r="W37" i="2"/>
  <c r="AC25" i="2"/>
  <c r="W24" i="2"/>
  <c r="W23" i="2"/>
  <c r="AC20" i="2"/>
  <c r="AC12" i="2"/>
  <c r="W11" i="2"/>
  <c r="W10" i="2"/>
  <c r="AC213" i="2"/>
  <c r="W194" i="2"/>
  <c r="AC178" i="2"/>
  <c r="W125" i="2"/>
  <c r="AC97" i="2"/>
  <c r="AC76" i="2"/>
  <c r="W51" i="2"/>
  <c r="W38" i="2"/>
  <c r="AC34" i="2"/>
  <c r="W28" i="2"/>
  <c r="AC21" i="2"/>
  <c r="W652" i="2"/>
  <c r="W286" i="2"/>
  <c r="AC146" i="2"/>
  <c r="AC130" i="2"/>
  <c r="AC122" i="2"/>
  <c r="AC1430" i="2"/>
  <c r="AC554" i="2"/>
  <c r="AC426" i="2"/>
  <c r="W243" i="2"/>
  <c r="W227" i="2"/>
  <c r="W204" i="2"/>
  <c r="AC192" i="2"/>
  <c r="W158" i="2"/>
  <c r="W150" i="2"/>
  <c r="W142" i="2"/>
  <c r="W134" i="2"/>
  <c r="W126" i="2"/>
  <c r="W117" i="2"/>
  <c r="W109" i="2"/>
  <c r="W92" i="2"/>
  <c r="W84" i="2"/>
  <c r="W72" i="2"/>
  <c r="AC53" i="2"/>
  <c r="W958" i="2"/>
  <c r="W273" i="2"/>
  <c r="AC207" i="2"/>
  <c r="W188" i="2"/>
  <c r="W44" i="2"/>
  <c r="W21" i="2"/>
  <c r="W18" i="2"/>
  <c r="AC14" i="2"/>
  <c r="W1223" i="2"/>
  <c r="W1201" i="2"/>
  <c r="W798" i="2"/>
  <c r="W784" i="2"/>
  <c r="W756" i="2"/>
  <c r="AC742" i="2"/>
  <c r="AC714" i="2"/>
  <c r="W660" i="2"/>
  <c r="W628" i="2"/>
  <c r="W596" i="2"/>
  <c r="AC582" i="2"/>
  <c r="AC550" i="2"/>
  <c r="AC518" i="2"/>
  <c r="AC486" i="2"/>
  <c r="AC454" i="2"/>
  <c r="AC422" i="2"/>
  <c r="AC390" i="2"/>
  <c r="W361" i="2"/>
  <c r="W345" i="2"/>
  <c r="W329" i="2"/>
  <c r="W313" i="2"/>
  <c r="W297" i="2"/>
  <c r="W281" i="2"/>
  <c r="W265" i="2"/>
  <c r="AC263" i="2"/>
  <c r="AC247" i="2"/>
  <c r="W242" i="2"/>
  <c r="AC231" i="2"/>
  <c r="W226" i="2"/>
  <c r="AC215" i="2"/>
  <c r="W210" i="2"/>
  <c r="AC199" i="2"/>
  <c r="AC182" i="2"/>
  <c r="W181" i="2"/>
  <c r="AC174" i="2"/>
  <c r="W173" i="2"/>
  <c r="AC166" i="2"/>
  <c r="W165" i="2"/>
  <c r="AC161" i="2"/>
  <c r="W156" i="2"/>
  <c r="AC153" i="2"/>
  <c r="W148" i="2"/>
  <c r="AC145" i="2"/>
  <c r="W140" i="2"/>
  <c r="AC137" i="2"/>
  <c r="W132" i="2"/>
  <c r="AC129" i="2"/>
  <c r="W124" i="2"/>
  <c r="AC121" i="2"/>
  <c r="W115" i="2"/>
  <c r="W107" i="2"/>
  <c r="AC100" i="2"/>
  <c r="AC92" i="2"/>
  <c r="AC84" i="2"/>
  <c r="W70" i="2"/>
  <c r="W62" i="2"/>
  <c r="W59" i="2"/>
  <c r="AC55" i="2"/>
  <c r="W50" i="2"/>
  <c r="AC47" i="2"/>
  <c r="AC42" i="2"/>
  <c r="AC29" i="2"/>
  <c r="W2005" i="2"/>
  <c r="AC1153" i="2"/>
  <c r="AC562" i="2"/>
  <c r="AC530" i="2"/>
  <c r="AC498" i="2"/>
  <c r="AC434" i="2"/>
  <c r="AC402" i="2"/>
  <c r="AC370" i="2"/>
  <c r="AC245" i="2"/>
  <c r="AC229" i="2"/>
  <c r="AC191" i="2"/>
  <c r="W186" i="2"/>
  <c r="W157" i="2"/>
  <c r="W149" i="2"/>
  <c r="W141" i="2"/>
  <c r="W133" i="2"/>
  <c r="AC39" i="2"/>
  <c r="W16" i="2"/>
  <c r="AC1424" i="2"/>
  <c r="W734" i="2"/>
  <c r="AC678" i="2"/>
  <c r="AC542" i="2"/>
  <c r="AC446" i="2"/>
  <c r="W350" i="2"/>
  <c r="W334" i="2"/>
  <c r="W318" i="2"/>
  <c r="W302" i="2"/>
  <c r="W187" i="2"/>
  <c r="AC101" i="2"/>
  <c r="AC85" i="2"/>
  <c r="AC77" i="2"/>
  <c r="AC43" i="2"/>
  <c r="W788" i="2"/>
  <c r="AC522" i="2"/>
  <c r="AC490" i="2"/>
  <c r="AC394" i="2"/>
  <c r="W252" i="2"/>
  <c r="AC184" i="2"/>
  <c r="AC159" i="2"/>
  <c r="AC119" i="2"/>
  <c r="W100" i="2"/>
  <c r="AC22" i="2"/>
  <c r="W644" i="2"/>
  <c r="AC566" i="2"/>
  <c r="AC502" i="2"/>
  <c r="AC470" i="2"/>
  <c r="W289" i="2"/>
  <c r="W234" i="2"/>
  <c r="W202" i="2"/>
  <c r="AC131" i="2"/>
  <c r="W65" i="2"/>
  <c r="AC32" i="2"/>
  <c r="AC27" i="2"/>
  <c r="H137" i="2"/>
  <c r="H322" i="2"/>
  <c r="H21" i="2"/>
  <c r="H16" i="2"/>
  <c r="H51" i="2"/>
  <c r="H332" i="2"/>
  <c r="H127" i="2"/>
  <c r="H172" i="2"/>
  <c r="H240" i="2"/>
  <c r="H319" i="2"/>
  <c r="H463" i="2"/>
  <c r="H490" i="2"/>
  <c r="H283" i="2"/>
  <c r="H500" i="2"/>
  <c r="H955" i="2"/>
  <c r="H643" i="2"/>
  <c r="H817" i="2"/>
  <c r="H848" i="2"/>
  <c r="B53" i="1"/>
  <c r="B50" i="1"/>
  <c r="F50" i="1" s="1"/>
  <c r="B46" i="1"/>
  <c r="B44" i="1"/>
  <c r="B51" i="1"/>
  <c r="B52" i="1"/>
  <c r="B45" i="1"/>
  <c r="B49" i="1"/>
  <c r="B47" i="1"/>
  <c r="B48" i="1"/>
  <c r="D50" i="1"/>
  <c r="D48" i="1"/>
  <c r="D49" i="1"/>
  <c r="D47" i="1"/>
  <c r="D46" i="1"/>
  <c r="D52" i="1"/>
  <c r="D53" i="1"/>
  <c r="D51" i="1"/>
  <c r="D44" i="1"/>
  <c r="G43" i="1"/>
  <c r="D45" i="1"/>
  <c r="H967" i="2"/>
  <c r="H991" i="2"/>
  <c r="H1005" i="2"/>
  <c r="H869" i="2"/>
  <c r="H992" i="2"/>
  <c r="H868" i="2"/>
  <c r="H853" i="2"/>
  <c r="H903" i="2"/>
  <c r="H939" i="2"/>
  <c r="H786" i="2"/>
  <c r="H798" i="2"/>
  <c r="H918" i="2"/>
  <c r="H762" i="2"/>
  <c r="H985" i="2"/>
  <c r="H953" i="2"/>
  <c r="H765" i="2"/>
  <c r="H891" i="2"/>
  <c r="H647" i="2"/>
  <c r="H714" i="2"/>
  <c r="H566" i="2"/>
  <c r="H438" i="2"/>
  <c r="H686" i="2"/>
  <c r="H531" i="2"/>
  <c r="H878" i="2"/>
  <c r="H584" i="2"/>
  <c r="H456" i="2"/>
  <c r="H764" i="2"/>
  <c r="H564" i="2"/>
  <c r="H436" i="2"/>
  <c r="H627" i="2"/>
  <c r="H399" i="2"/>
  <c r="H275" i="2"/>
  <c r="H363" i="2"/>
  <c r="H747" i="2"/>
  <c r="H551" i="2"/>
  <c r="H458" i="2"/>
  <c r="H337" i="2"/>
  <c r="H609" i="2"/>
  <c r="H498" i="2"/>
  <c r="H400" i="2"/>
  <c r="H269" i="2"/>
  <c r="H376" i="2"/>
  <c r="H248" i="2"/>
  <c r="H237" i="2"/>
  <c r="H387" i="2"/>
  <c r="H268" i="2"/>
  <c r="H975" i="2"/>
  <c r="H981" i="2"/>
  <c r="H954" i="2"/>
  <c r="H973" i="2"/>
  <c r="H852" i="2"/>
  <c r="H838" i="2"/>
  <c r="H897" i="2"/>
  <c r="H920" i="2"/>
  <c r="H952" i="2"/>
  <c r="H782" i="2"/>
  <c r="H910" i="2"/>
  <c r="H743" i="2"/>
  <c r="H951" i="2"/>
  <c r="H942" i="2"/>
  <c r="H749" i="2"/>
  <c r="H863" i="2"/>
  <c r="H631" i="2"/>
  <c r="H684" i="2"/>
  <c r="H550" i="2"/>
  <c r="H422" i="2"/>
  <c r="H660" i="2"/>
  <c r="H515" i="2"/>
  <c r="H760" i="2"/>
  <c r="H568" i="2"/>
  <c r="H440" i="2"/>
  <c r="H737" i="2"/>
  <c r="H548" i="2"/>
  <c r="H420" i="2"/>
  <c r="H601" i="2"/>
  <c r="H988" i="2"/>
  <c r="H949" i="2"/>
  <c r="H922" i="2"/>
  <c r="H948" i="2"/>
  <c r="H820" i="2"/>
  <c r="H808" i="2"/>
  <c r="H833" i="2"/>
  <c r="H873" i="2"/>
  <c r="H905" i="2"/>
  <c r="H750" i="2"/>
  <c r="H867" i="2"/>
  <c r="H713" i="2"/>
  <c r="H757" i="2"/>
  <c r="H819" i="2"/>
  <c r="H712" i="2"/>
  <c r="H741" i="2"/>
  <c r="H1007" i="2"/>
  <c r="H971" i="2"/>
  <c r="H885" i="2"/>
  <c r="H1000" i="2"/>
  <c r="H884" i="2"/>
  <c r="H886" i="2"/>
  <c r="H944" i="2"/>
  <c r="H997" i="2"/>
  <c r="H802" i="2"/>
  <c r="H814" i="2"/>
  <c r="H984" i="2"/>
  <c r="H773" i="2"/>
  <c r="H640" i="2"/>
  <c r="H685" i="2"/>
  <c r="H779" i="2"/>
  <c r="H935" i="2"/>
  <c r="H663" i="2"/>
  <c r="H724" i="2"/>
  <c r="H582" i="2"/>
  <c r="H454" i="2"/>
  <c r="H732" i="2"/>
  <c r="H547" i="2"/>
  <c r="H1002" i="2"/>
  <c r="H602" i="2"/>
  <c r="H472" i="2"/>
  <c r="H771" i="2"/>
  <c r="H580" i="2"/>
  <c r="H452" i="2"/>
  <c r="H641" i="2"/>
  <c r="H407" i="2"/>
  <c r="H291" i="2"/>
  <c r="H369" i="2"/>
  <c r="H840" i="2"/>
  <c r="H554" i="2"/>
  <c r="H473" i="2"/>
  <c r="H353" i="2"/>
  <c r="H676" i="2"/>
  <c r="H513" i="2"/>
  <c r="H431" i="2"/>
  <c r="H285" i="2"/>
  <c r="H385" i="2"/>
  <c r="H264" i="2"/>
  <c r="H370" i="2"/>
  <c r="H525" i="2"/>
  <c r="H272" i="2"/>
  <c r="H176" i="2"/>
  <c r="H246" i="2"/>
  <c r="H356" i="2"/>
  <c r="H96" i="2"/>
  <c r="H134" i="2"/>
  <c r="H249" i="2"/>
  <c r="H999" i="2"/>
  <c r="H877" i="2"/>
  <c r="H876" i="2"/>
  <c r="H926" i="2"/>
  <c r="H794" i="2"/>
  <c r="H928" i="2"/>
  <c r="H1006" i="2"/>
  <c r="H772" i="2"/>
  <c r="H655" i="2"/>
  <c r="H636" i="2"/>
  <c r="H960" i="2"/>
  <c r="H579" i="2"/>
  <c r="H654" i="2"/>
  <c r="H464" i="2"/>
  <c r="H637" i="2"/>
  <c r="H388" i="2"/>
  <c r="H485" i="2"/>
  <c r="H739" i="2"/>
  <c r="H310" i="2"/>
  <c r="H583" i="2"/>
  <c r="H455" i="2"/>
  <c r="H281" i="2"/>
  <c r="H530" i="2"/>
  <c r="H390" i="2"/>
  <c r="H657" i="2"/>
  <c r="H303" i="2"/>
  <c r="H221" i="2"/>
  <c r="H328" i="2"/>
  <c r="H208" i="2"/>
  <c r="H244" i="2"/>
  <c r="H292" i="2"/>
  <c r="H61" i="2"/>
  <c r="H72" i="2"/>
  <c r="H78" i="2"/>
  <c r="H199" i="2"/>
  <c r="H36" i="2"/>
  <c r="H238" i="2"/>
  <c r="H10" i="2"/>
  <c r="H19" i="2"/>
  <c r="H214" i="2"/>
  <c r="H55" i="2"/>
  <c r="H85" i="2"/>
  <c r="H147" i="2"/>
  <c r="H689" i="2"/>
  <c r="H89" i="2"/>
  <c r="H980" i="2"/>
  <c r="H914" i="2"/>
  <c r="H986" i="2"/>
  <c r="H830" i="2"/>
  <c r="H888" i="2"/>
  <c r="H851" i="2"/>
  <c r="H746" i="2"/>
  <c r="H700" i="2"/>
  <c r="H599" i="2"/>
  <c r="H621" i="2"/>
  <c r="H931" i="2"/>
  <c r="H539" i="2"/>
  <c r="H646" i="2"/>
  <c r="H408" i="2"/>
  <c r="H622" i="2"/>
  <c r="H380" i="2"/>
  <c r="H403" i="2"/>
  <c r="H612" i="2"/>
  <c r="H302" i="2"/>
  <c r="H553" i="2"/>
  <c r="H426" i="2"/>
  <c r="H273" i="2"/>
  <c r="H511" i="2"/>
  <c r="H349" i="2"/>
  <c r="H614" i="2"/>
  <c r="H255" i="2"/>
  <c r="H189" i="2"/>
  <c r="H320" i="2"/>
  <c r="H168" i="2"/>
  <c r="H236" i="2"/>
  <c r="H235" i="2"/>
  <c r="H775" i="2"/>
  <c r="H64" i="2"/>
  <c r="H75" i="2"/>
  <c r="H191" i="2"/>
  <c r="H33" i="2"/>
  <c r="H169" i="2"/>
  <c r="H7" i="2"/>
  <c r="H11" i="2"/>
  <c r="H201" i="2"/>
  <c r="H38" i="2"/>
  <c r="H77" i="2"/>
  <c r="H146" i="2"/>
  <c r="H477" i="2"/>
  <c r="H81" i="2"/>
  <c r="H972" i="2"/>
  <c r="H906" i="2"/>
  <c r="H965" i="2"/>
  <c r="H813" i="2"/>
  <c r="H870" i="2"/>
  <c r="H843" i="2"/>
  <c r="H735" i="2"/>
  <c r="H697" i="2"/>
  <c r="H591" i="2"/>
  <c r="H574" i="2"/>
  <c r="H850" i="2"/>
  <c r="H483" i="2"/>
  <c r="H632" i="2"/>
  <c r="H989" i="2"/>
  <c r="H572" i="2"/>
  <c r="H372" i="2"/>
  <c r="H377" i="2"/>
  <c r="H604" i="2"/>
  <c r="H286" i="2"/>
  <c r="H537" i="2"/>
  <c r="H425" i="2"/>
  <c r="H821" i="2"/>
  <c r="H495" i="2"/>
  <c r="H341" i="2"/>
  <c r="H493" i="2"/>
  <c r="H234" i="2"/>
  <c r="H181" i="2"/>
  <c r="H304" i="2"/>
  <c r="H160" i="2"/>
  <c r="H220" i="2"/>
  <c r="H203" i="2"/>
  <c r="H541" i="2"/>
  <c r="H645" i="2"/>
  <c r="H56" i="2"/>
  <c r="H175" i="2"/>
  <c r="H346" i="2"/>
  <c r="H37" i="2"/>
  <c r="H116" i="2"/>
  <c r="H135" i="2"/>
  <c r="H145" i="2"/>
  <c r="H418" i="2"/>
  <c r="H22" i="2"/>
  <c r="H131" i="2"/>
  <c r="H190" i="2"/>
  <c r="H34" i="2"/>
  <c r="H635" i="2"/>
  <c r="H402" i="2"/>
  <c r="H465" i="2"/>
  <c r="H367" i="2"/>
  <c r="H834" i="2"/>
  <c r="H1003" i="2"/>
  <c r="H890" i="2"/>
  <c r="H927" i="2"/>
  <c r="H797" i="2"/>
  <c r="H854" i="2"/>
  <c r="H815" i="2"/>
  <c r="H720" i="2"/>
  <c r="H682" i="2"/>
  <c r="H936" i="2"/>
  <c r="H518" i="2"/>
  <c r="H832" i="2"/>
  <c r="H475" i="2"/>
  <c r="H590" i="2"/>
  <c r="H959" i="2"/>
  <c r="H516" i="2"/>
  <c r="H824" i="2"/>
  <c r="H355" i="2"/>
  <c r="H603" i="2"/>
  <c r="H795" i="2"/>
  <c r="H519" i="2"/>
  <c r="H423" i="2"/>
  <c r="H616" i="2"/>
  <c r="H466" i="2"/>
  <c r="H333" i="2"/>
  <c r="H383" i="2"/>
  <c r="H202" i="2"/>
  <c r="H173" i="2"/>
  <c r="H270" i="2"/>
  <c r="H889" i="2"/>
  <c r="H188" i="2"/>
  <c r="H195" i="2"/>
  <c r="H330" i="2"/>
  <c r="H429" i="2"/>
  <c r="H589" i="2"/>
  <c r="H114" i="2"/>
  <c r="H171" i="2"/>
  <c r="H170" i="2"/>
  <c r="H31" i="2"/>
  <c r="H994" i="2"/>
  <c r="H49" i="2"/>
  <c r="H57" i="2"/>
  <c r="H340" i="2"/>
  <c r="H103" i="2"/>
  <c r="H149" i="2"/>
  <c r="H12" i="2"/>
  <c r="H963" i="2"/>
  <c r="H998" i="2"/>
  <c r="H864" i="2"/>
  <c r="H943" i="2"/>
  <c r="H806" i="2"/>
  <c r="H769" i="2"/>
  <c r="H993" i="2"/>
  <c r="H912" i="2"/>
  <c r="H831" i="2"/>
  <c r="H510" i="2"/>
  <c r="H709" i="2"/>
  <c r="H467" i="2"/>
  <c r="H536" i="2"/>
  <c r="H871" i="2"/>
  <c r="H508" i="2"/>
  <c r="H347" i="2"/>
  <c r="H421" i="2"/>
  <c r="H670" i="2"/>
  <c r="H506" i="2"/>
  <c r="H577" i="2"/>
  <c r="H317" i="2"/>
  <c r="H194" i="2"/>
  <c r="F43" i="1"/>
  <c r="H142" i="2"/>
  <c r="H338" i="2"/>
  <c r="H29" i="2"/>
  <c r="H26" i="2"/>
  <c r="H53" i="2"/>
  <c r="H557" i="2"/>
  <c r="H162" i="2"/>
  <c r="H180" i="2"/>
  <c r="H259" i="2"/>
  <c r="H327" i="2"/>
  <c r="H545" i="2"/>
  <c r="H505" i="2"/>
  <c r="H323" i="2"/>
  <c r="H651" i="2"/>
  <c r="H451" i="2"/>
  <c r="H650" i="2"/>
  <c r="H672" i="2"/>
  <c r="H859" i="2"/>
  <c r="H933" i="2"/>
  <c r="H28" i="2"/>
  <c r="H755" i="2"/>
  <c r="H93" i="2"/>
  <c r="H247" i="2"/>
  <c r="H18" i="2"/>
  <c r="H44" i="2"/>
  <c r="H86" i="2"/>
  <c r="H80" i="2"/>
  <c r="H262" i="2"/>
  <c r="H336" i="2"/>
  <c r="H335" i="2"/>
  <c r="H546" i="2"/>
  <c r="H586" i="2"/>
  <c r="H339" i="2"/>
  <c r="H668" i="2"/>
  <c r="H598" i="2"/>
  <c r="H721" i="2"/>
  <c r="H688" i="2"/>
  <c r="H776" i="2"/>
  <c r="H941" i="2"/>
  <c r="H101" i="2"/>
  <c r="H70" i="2"/>
  <c r="H151" i="2"/>
  <c r="H354" i="2"/>
  <c r="H54" i="2"/>
  <c r="H82" i="2"/>
  <c r="H118" i="2"/>
  <c r="H88" i="2"/>
  <c r="H362" i="2"/>
  <c r="H371" i="2"/>
  <c r="H796" i="2"/>
  <c r="H559" i="2"/>
  <c r="H630" i="2"/>
  <c r="H517" i="2"/>
  <c r="H770" i="2"/>
  <c r="H610" i="2"/>
  <c r="H704" i="2"/>
  <c r="H701" i="2"/>
  <c r="H792" i="2"/>
  <c r="E53" i="1"/>
  <c r="E50" i="1"/>
  <c r="E52" i="1"/>
  <c r="E44" i="1"/>
  <c r="E47" i="1"/>
  <c r="E48" i="1"/>
  <c r="E51" i="1"/>
  <c r="E45" i="1"/>
  <c r="E46" i="1"/>
  <c r="E49" i="1"/>
  <c r="I87" i="2"/>
  <c r="I214" i="2"/>
  <c r="I146" i="2"/>
  <c r="I172" i="2"/>
  <c r="I151" i="2"/>
  <c r="I950" i="2"/>
  <c r="I248" i="2"/>
  <c r="I396" i="2"/>
  <c r="I611" i="2"/>
  <c r="I493" i="2"/>
  <c r="I681" i="2"/>
  <c r="I676" i="2"/>
  <c r="I816" i="2"/>
  <c r="I791" i="2"/>
  <c r="I881" i="2"/>
  <c r="B28" i="1"/>
  <c r="B23" i="1"/>
  <c r="B30" i="1"/>
  <c r="B25" i="1"/>
  <c r="B26" i="1"/>
  <c r="B24" i="1"/>
  <c r="B27" i="1"/>
  <c r="B29" i="1"/>
  <c r="I430" i="2"/>
  <c r="I275" i="2"/>
  <c r="I169" i="2"/>
  <c r="I675" i="2"/>
  <c r="I333" i="2"/>
  <c r="I508" i="2"/>
  <c r="I259" i="2"/>
  <c r="I382" i="2"/>
  <c r="I487" i="2"/>
  <c r="I401" i="2"/>
  <c r="I635" i="2"/>
  <c r="I459" i="2"/>
  <c r="I821" i="2"/>
  <c r="I693" i="2"/>
  <c r="I967" i="2"/>
  <c r="I972" i="2"/>
  <c r="I977" i="2"/>
  <c r="I903" i="2"/>
  <c r="I880" i="2"/>
  <c r="I942" i="2"/>
  <c r="I811" i="2"/>
  <c r="I685" i="2"/>
  <c r="I690" i="2"/>
  <c r="I820" i="2"/>
  <c r="I832" i="2"/>
  <c r="I451" i="2"/>
  <c r="I544" i="2"/>
  <c r="I624" i="2"/>
  <c r="I706" i="2"/>
  <c r="I393" i="2"/>
  <c r="I286" i="2"/>
  <c r="I486" i="2"/>
  <c r="I792" i="2"/>
  <c r="I370" i="2"/>
  <c r="I221" i="2"/>
  <c r="I254" i="2"/>
  <c r="I354" i="2"/>
  <c r="I484" i="2"/>
  <c r="I186" i="2"/>
  <c r="I315" i="2"/>
  <c r="I495" i="2"/>
  <c r="I664" i="2"/>
  <c r="I39" i="2"/>
  <c r="I164" i="2"/>
  <c r="I58" i="2"/>
  <c r="I230" i="2"/>
  <c r="I69" i="2"/>
  <c r="I968" i="2"/>
  <c r="I945" i="2"/>
  <c r="I797" i="2"/>
  <c r="I863" i="2"/>
  <c r="I755" i="2"/>
  <c r="I970" i="2"/>
  <c r="I756" i="2"/>
  <c r="I745" i="2"/>
  <c r="I678" i="2"/>
  <c r="I395" i="2"/>
  <c r="I488" i="2"/>
  <c r="I557" i="2"/>
  <c r="I592" i="2"/>
  <c r="I724" i="2"/>
  <c r="I777" i="2"/>
  <c r="I442" i="2"/>
  <c r="I621" i="2"/>
  <c r="I312" i="2"/>
  <c r="I917" i="2"/>
  <c r="I216" i="2"/>
  <c r="I298" i="2"/>
  <c r="I215" i="2"/>
  <c r="I107" i="2"/>
  <c r="I236" i="2"/>
  <c r="I258" i="2"/>
  <c r="I217" i="2"/>
  <c r="I122" i="2"/>
  <c r="I95" i="2"/>
  <c r="I251" i="2"/>
  <c r="I68" i="2"/>
  <c r="I12" i="2"/>
  <c r="I960" i="2"/>
  <c r="I937" i="2"/>
  <c r="I789" i="2"/>
  <c r="I851" i="2"/>
  <c r="I747" i="2"/>
  <c r="I965" i="2"/>
  <c r="I753" i="2"/>
  <c r="I733" i="2"/>
  <c r="I666" i="2"/>
  <c r="I955" i="2"/>
  <c r="I480" i="2"/>
  <c r="I549" i="2"/>
  <c r="I585" i="2"/>
  <c r="I713" i="2"/>
  <c r="I762" i="2"/>
  <c r="I439" i="2"/>
  <c r="I606" i="2"/>
  <c r="I304" i="2"/>
  <c r="I894" i="2"/>
  <c r="I208" i="2"/>
  <c r="I290" i="2"/>
  <c r="I207" i="2"/>
  <c r="I99" i="2"/>
  <c r="I228" i="2"/>
  <c r="I157" i="2"/>
  <c r="I209" i="2"/>
  <c r="I114" i="2"/>
  <c r="I460" i="2"/>
  <c r="I222" i="2"/>
  <c r="I46" i="2"/>
  <c r="I672" i="2"/>
  <c r="I996" i="2"/>
  <c r="I994" i="2"/>
  <c r="I971" i="2"/>
  <c r="I822" i="2"/>
  <c r="I908" i="2"/>
  <c r="I757" i="2"/>
  <c r="I761" i="2"/>
  <c r="I936" i="2"/>
  <c r="I604" i="2"/>
  <c r="I515" i="2"/>
  <c r="I605" i="2"/>
  <c r="I710" i="2"/>
  <c r="I421" i="2"/>
  <c r="I457" i="2"/>
  <c r="I350" i="2"/>
  <c r="I522" i="2"/>
  <c r="I313" i="2"/>
  <c r="I284" i="2"/>
  <c r="I516" i="2"/>
  <c r="I408" i="2"/>
  <c r="I548" i="2"/>
  <c r="I983" i="2"/>
  <c r="I362" i="2"/>
  <c r="I468" i="2"/>
  <c r="I78" i="2"/>
  <c r="I70" i="2"/>
  <c r="I101" i="2"/>
  <c r="I265" i="2"/>
  <c r="I494" i="2"/>
  <c r="I8" i="2"/>
  <c r="I343" i="2"/>
  <c r="I80" i="2"/>
  <c r="I88" i="2"/>
  <c r="I16" i="2"/>
  <c r="I277" i="2"/>
  <c r="I81" i="2"/>
  <c r="I514" i="2"/>
  <c r="I155" i="2"/>
  <c r="I414" i="2"/>
  <c r="I292" i="2"/>
  <c r="I534" i="2"/>
  <c r="I465" i="2"/>
  <c r="I716" i="2"/>
  <c r="I523" i="2"/>
  <c r="I957" i="2"/>
  <c r="I767" i="2"/>
  <c r="I837" i="2"/>
  <c r="I995" i="2"/>
  <c r="F22" i="1"/>
  <c r="I291" i="2"/>
  <c r="I84" i="2"/>
  <c r="I41" i="2"/>
  <c r="I131" i="2"/>
  <c r="I695" i="2"/>
  <c r="I211" i="2"/>
  <c r="I559" i="2"/>
  <c r="I348" i="2"/>
  <c r="I567" i="2"/>
  <c r="I521" i="2"/>
  <c r="I982" i="2"/>
  <c r="I579" i="2"/>
  <c r="I671" i="2"/>
  <c r="I973" i="2"/>
  <c r="I920" i="2"/>
  <c r="I906" i="2"/>
  <c r="G32" i="1"/>
  <c r="G14" i="1"/>
  <c r="B20" i="5" s="1"/>
  <c r="C39" i="1"/>
  <c r="E39" i="1" s="1"/>
  <c r="C34" i="1"/>
  <c r="E34" i="1" s="1"/>
  <c r="C35" i="1"/>
  <c r="D35" i="1" s="1"/>
  <c r="C38" i="1"/>
  <c r="E38" i="1" s="1"/>
  <c r="C40" i="1"/>
  <c r="E40" i="1" s="1"/>
  <c r="C33" i="1"/>
  <c r="D33" i="1" s="1"/>
  <c r="C37" i="1"/>
  <c r="D37" i="1" s="1"/>
  <c r="C36" i="1"/>
  <c r="D36" i="1" s="1"/>
  <c r="C30" i="1"/>
  <c r="C28" i="1"/>
  <c r="C23" i="1"/>
  <c r="C27" i="1"/>
  <c r="C24" i="1"/>
  <c r="C25" i="1"/>
  <c r="C29" i="1"/>
  <c r="C26" i="1"/>
  <c r="AA2006" i="2"/>
  <c r="Y2004" i="2"/>
  <c r="AA1998" i="2"/>
  <c r="Y1996" i="2"/>
  <c r="AA1990" i="2"/>
  <c r="Y1988" i="2"/>
  <c r="AA1982" i="2"/>
  <c r="Y1980" i="2"/>
  <c r="AA1974" i="2"/>
  <c r="Y1972" i="2"/>
  <c r="AA1966" i="2"/>
  <c r="Y1964" i="2"/>
  <c r="AA1958" i="2"/>
  <c r="Y1956" i="2"/>
  <c r="AA1950" i="2"/>
  <c r="Y1948" i="2"/>
  <c r="AA1942" i="2"/>
  <c r="Y1940" i="2"/>
  <c r="AA2007" i="2"/>
  <c r="Y2005" i="2"/>
  <c r="AA1999" i="2"/>
  <c r="Y1997" i="2"/>
  <c r="AA1991" i="2"/>
  <c r="Y1989" i="2"/>
  <c r="AA1983" i="2"/>
  <c r="Y1981" i="2"/>
  <c r="AA1975" i="2"/>
  <c r="Y1973" i="2"/>
  <c r="AA1967" i="2"/>
  <c r="Y1965" i="2"/>
  <c r="AA1959" i="2"/>
  <c r="Y1957" i="2"/>
  <c r="AA1951" i="2"/>
  <c r="Y1949" i="2"/>
  <c r="AA1943" i="2"/>
  <c r="Y1941" i="2"/>
  <c r="AA1935" i="2"/>
  <c r="Y1933" i="2"/>
  <c r="AA1927" i="2"/>
  <c r="Y1925" i="2"/>
  <c r="AA1919" i="2"/>
  <c r="Y1917" i="2"/>
  <c r="AA1911" i="2"/>
  <c r="Y1909" i="2"/>
  <c r="AA1903" i="2"/>
  <c r="Y1901" i="2"/>
  <c r="AA1895" i="2"/>
  <c r="Y1893" i="2"/>
  <c r="AA1887" i="2"/>
  <c r="Y1885" i="2"/>
  <c r="AA1879" i="2"/>
  <c r="Y1877" i="2"/>
  <c r="AA1871" i="2"/>
  <c r="Y1869" i="2"/>
  <c r="AA1863" i="2"/>
  <c r="Y1861" i="2"/>
  <c r="AA1855" i="2"/>
  <c r="Y1853" i="2"/>
  <c r="AA1847" i="2"/>
  <c r="Y1845" i="2"/>
  <c r="AA1839" i="2"/>
  <c r="Y1837" i="2"/>
  <c r="AA1831" i="2"/>
  <c r="Y1829" i="2"/>
  <c r="AA1823" i="2"/>
  <c r="Y1821" i="2"/>
  <c r="AA1815" i="2"/>
  <c r="Y1813" i="2"/>
  <c r="AA1807" i="2"/>
  <c r="Y1805" i="2"/>
  <c r="AA1799" i="2"/>
  <c r="Y1797" i="2"/>
  <c r="AA1791" i="2"/>
  <c r="Y1789" i="2"/>
  <c r="AA1783" i="2"/>
  <c r="Y2006" i="2"/>
  <c r="AA2003" i="2"/>
  <c r="Y2002" i="2"/>
  <c r="AA1994" i="2"/>
  <c r="Y1992" i="2"/>
  <c r="AA1984" i="2"/>
  <c r="Y1983" i="2"/>
  <c r="Y1979" i="2"/>
  <c r="Y1974" i="2"/>
  <c r="AA1971" i="2"/>
  <c r="Y1970" i="2"/>
  <c r="AA1962" i="2"/>
  <c r="Y1960" i="2"/>
  <c r="AA1952" i="2"/>
  <c r="Y1951" i="2"/>
  <c r="Y1947" i="2"/>
  <c r="Y1942" i="2"/>
  <c r="AA1939" i="2"/>
  <c r="Y1938" i="2"/>
  <c r="AA1933" i="2"/>
  <c r="Y1932" i="2"/>
  <c r="Y1926" i="2"/>
  <c r="AA1922" i="2"/>
  <c r="Y1920" i="2"/>
  <c r="AA1916" i="2"/>
  <c r="Y1915" i="2"/>
  <c r="AA1910" i="2"/>
  <c r="AA1904" i="2"/>
  <c r="Y1903" i="2"/>
  <c r="AA1899" i="2"/>
  <c r="Y1897" i="2"/>
  <c r="AA1881" i="2"/>
  <c r="Y1874" i="2"/>
  <c r="AA1869" i="2"/>
  <c r="Y1868" i="2"/>
  <c r="Y1862" i="2"/>
  <c r="AA1858" i="2"/>
  <c r="Y1856" i="2"/>
  <c r="AA1852" i="2"/>
  <c r="Y1851" i="2"/>
  <c r="AA1846" i="2"/>
  <c r="AA1840" i="2"/>
  <c r="Y1839" i="2"/>
  <c r="AA1835" i="2"/>
  <c r="Y1833" i="2"/>
  <c r="AA1817" i="2"/>
  <c r="Y1810" i="2"/>
  <c r="AA1805" i="2"/>
  <c r="Y1804" i="2"/>
  <c r="Y1798" i="2"/>
  <c r="AA1794" i="2"/>
  <c r="Y1792" i="2"/>
  <c r="AA1788" i="2"/>
  <c r="Y1787" i="2"/>
  <c r="AA1782" i="2"/>
  <c r="Y1780" i="2"/>
  <c r="AA1774" i="2"/>
  <c r="Y1772" i="2"/>
  <c r="AA1766" i="2"/>
  <c r="Y1764" i="2"/>
  <c r="AA1758" i="2"/>
  <c r="Y1756" i="2"/>
  <c r="AA1750" i="2"/>
  <c r="Y1993" i="2"/>
  <c r="AA1989" i="2"/>
  <c r="AA1985" i="2"/>
  <c r="AA1980" i="2"/>
  <c r="Y1961" i="2"/>
  <c r="AA1957" i="2"/>
  <c r="AA1953" i="2"/>
  <c r="AA1948" i="2"/>
  <c r="AA1934" i="2"/>
  <c r="AA1928" i="2"/>
  <c r="Y1927" i="2"/>
  <c r="AA1923" i="2"/>
  <c r="Y1921" i="2"/>
  <c r="AA1905" i="2"/>
  <c r="Y1898" i="2"/>
  <c r="AA1893" i="2"/>
  <c r="Y1892" i="2"/>
  <c r="Y1886" i="2"/>
  <c r="AA1882" i="2"/>
  <c r="Y1880" i="2"/>
  <c r="AA1876" i="2"/>
  <c r="Y1875" i="2"/>
  <c r="AA1870" i="2"/>
  <c r="AA1864" i="2"/>
  <c r="Y1863" i="2"/>
  <c r="AA1859" i="2"/>
  <c r="Y1857" i="2"/>
  <c r="AA1841" i="2"/>
  <c r="Y1834" i="2"/>
  <c r="AA1829" i="2"/>
  <c r="Y1828" i="2"/>
  <c r="Y1822" i="2"/>
  <c r="AA1818" i="2"/>
  <c r="Y1816" i="2"/>
  <c r="AA1812" i="2"/>
  <c r="Y1811" i="2"/>
  <c r="AA1806" i="2"/>
  <c r="AA1800" i="2"/>
  <c r="Y1799" i="2"/>
  <c r="AA1795" i="2"/>
  <c r="Y1793" i="2"/>
  <c r="Y1781" i="2"/>
  <c r="AA1775" i="2"/>
  <c r="Y1773" i="2"/>
  <c r="AA1767" i="2"/>
  <c r="Y1765" i="2"/>
  <c r="AA1759" i="2"/>
  <c r="Y1757" i="2"/>
  <c r="AA1751" i="2"/>
  <c r="Y1749" i="2"/>
  <c r="AA2008" i="2"/>
  <c r="Y2007" i="2"/>
  <c r="Y2003" i="2"/>
  <c r="Y1998" i="2"/>
  <c r="AA1995" i="2"/>
  <c r="Y1994" i="2"/>
  <c r="AA1986" i="2"/>
  <c r="Y1984" i="2"/>
  <c r="AA1976" i="2"/>
  <c r="Y1975" i="2"/>
  <c r="Y1971" i="2"/>
  <c r="Y1966" i="2"/>
  <c r="AA1963" i="2"/>
  <c r="Y1962" i="2"/>
  <c r="AA1954" i="2"/>
  <c r="Y1952" i="2"/>
  <c r="AA1944" i="2"/>
  <c r="Y1943" i="2"/>
  <c r="Y1939" i="2"/>
  <c r="AA1929" i="2"/>
  <c r="Y1922" i="2"/>
  <c r="AA1917" i="2"/>
  <c r="Y1916" i="2"/>
  <c r="Y1910" i="2"/>
  <c r="AA1906" i="2"/>
  <c r="Y1904" i="2"/>
  <c r="AA1900" i="2"/>
  <c r="Y1899" i="2"/>
  <c r="AA1894" i="2"/>
  <c r="AA1888" i="2"/>
  <c r="Y1887" i="2"/>
  <c r="AA1883" i="2"/>
  <c r="Y1881" i="2"/>
  <c r="AA1865" i="2"/>
  <c r="Y1858" i="2"/>
  <c r="AA1853" i="2"/>
  <c r="Y1852" i="2"/>
  <c r="Y1846" i="2"/>
  <c r="AA1842" i="2"/>
  <c r="Y1840" i="2"/>
  <c r="AA1836" i="2"/>
  <c r="Y1835" i="2"/>
  <c r="AA1830" i="2"/>
  <c r="AA1824" i="2"/>
  <c r="Y1823" i="2"/>
  <c r="AA1819" i="2"/>
  <c r="Y1817" i="2"/>
  <c r="AA1801" i="2"/>
  <c r="Y1794" i="2"/>
  <c r="AA1789" i="2"/>
  <c r="Y1788" i="2"/>
  <c r="Y1782" i="2"/>
  <c r="AA1776" i="2"/>
  <c r="Y1774" i="2"/>
  <c r="AA1768" i="2"/>
  <c r="Y1766" i="2"/>
  <c r="AA1760" i="2"/>
  <c r="Y1758" i="2"/>
  <c r="AA1752" i="2"/>
  <c r="Y1750" i="2"/>
  <c r="AA2002" i="2"/>
  <c r="Y1995" i="2"/>
  <c r="Y1986" i="2"/>
  <c r="AA1977" i="2"/>
  <c r="Y1976" i="2"/>
  <c r="AA1968" i="2"/>
  <c r="Y1967" i="2"/>
  <c r="Y1955" i="2"/>
  <c r="Y1946" i="2"/>
  <c r="AA1930" i="2"/>
  <c r="Y1929" i="2"/>
  <c r="AA1920" i="2"/>
  <c r="AA1914" i="2"/>
  <c r="Y1913" i="2"/>
  <c r="Y1905" i="2"/>
  <c r="Y1902" i="2"/>
  <c r="Y1896" i="2"/>
  <c r="AA1890" i="2"/>
  <c r="Y1882" i="2"/>
  <c r="Y1879" i="2"/>
  <c r="AA1873" i="2"/>
  <c r="Y1872" i="2"/>
  <c r="AA1862" i="2"/>
  <c r="Y1848" i="2"/>
  <c r="AA1845" i="2"/>
  <c r="AA1825" i="2"/>
  <c r="Y1824" i="2"/>
  <c r="Y1800" i="2"/>
  <c r="AA2005" i="2"/>
  <c r="AA1993" i="2"/>
  <c r="AA1987" i="2"/>
  <c r="AA1978" i="2"/>
  <c r="Y1959" i="2"/>
  <c r="AA1956" i="2"/>
  <c r="AA1947" i="2"/>
  <c r="AA1940" i="2"/>
  <c r="Y1937" i="2"/>
  <c r="AA1931" i="2"/>
  <c r="Y1923" i="2"/>
  <c r="AA1897" i="2"/>
  <c r="Y1889" i="2"/>
  <c r="AA1886" i="2"/>
  <c r="AA1866" i="2"/>
  <c r="Y1865" i="2"/>
  <c r="AA1856" i="2"/>
  <c r="AA1850" i="2"/>
  <c r="Y1849" i="2"/>
  <c r="Y1841" i="2"/>
  <c r="Y1838" i="2"/>
  <c r="Y1832" i="2"/>
  <c r="AA1826" i="2"/>
  <c r="Y1818" i="2"/>
  <c r="Y1815" i="2"/>
  <c r="AA1809" i="2"/>
  <c r="Y1808" i="2"/>
  <c r="AA1798" i="2"/>
  <c r="Y1784" i="2"/>
  <c r="AA1781" i="2"/>
  <c r="AA1778" i="2"/>
  <c r="Y1769" i="2"/>
  <c r="AA1763" i="2"/>
  <c r="Y1762" i="2"/>
  <c r="AA1747" i="2"/>
  <c r="Y1745" i="2"/>
  <c r="AA1739" i="2"/>
  <c r="Y1737" i="2"/>
  <c r="AA1731" i="2"/>
  <c r="Y1729" i="2"/>
  <c r="AA1723" i="2"/>
  <c r="Y1721" i="2"/>
  <c r="AA1715" i="2"/>
  <c r="Y1713" i="2"/>
  <c r="AA1707" i="2"/>
  <c r="Y1705" i="2"/>
  <c r="AA1699" i="2"/>
  <c r="Y1697" i="2"/>
  <c r="AA1691" i="2"/>
  <c r="Y1689" i="2"/>
  <c r="AA1683" i="2"/>
  <c r="Y1681" i="2"/>
  <c r="AA1675" i="2"/>
  <c r="Y1673" i="2"/>
  <c r="AA1667" i="2"/>
  <c r="Y1665" i="2"/>
  <c r="AA1659" i="2"/>
  <c r="Y1657" i="2"/>
  <c r="AA1651" i="2"/>
  <c r="AA1996" i="2"/>
  <c r="Y1990" i="2"/>
  <c r="AA1981" i="2"/>
  <c r="Y1977" i="2"/>
  <c r="AA1969" i="2"/>
  <c r="Y1968" i="2"/>
  <c r="AA1965" i="2"/>
  <c r="Y1950" i="2"/>
  <c r="AA1938" i="2"/>
  <c r="Y1930" i="2"/>
  <c r="AA1924" i="2"/>
  <c r="Y1914" i="2"/>
  <c r="AA1907" i="2"/>
  <c r="Y1906" i="2"/>
  <c r="AA1891" i="2"/>
  <c r="Y1890" i="2"/>
  <c r="Y1883" i="2"/>
  <c r="AA1880" i="2"/>
  <c r="Y1876" i="2"/>
  <c r="Y1873" i="2"/>
  <c r="AA1867" i="2"/>
  <c r="Y1859" i="2"/>
  <c r="AA1833" i="2"/>
  <c r="Y1825" i="2"/>
  <c r="AA1822" i="2"/>
  <c r="AA1802" i="2"/>
  <c r="Y1801" i="2"/>
  <c r="AA1792" i="2"/>
  <c r="AA1786" i="2"/>
  <c r="Y1785" i="2"/>
  <c r="Y1777" i="2"/>
  <c r="AA1771" i="2"/>
  <c r="Y1770" i="2"/>
  <c r="Y1755" i="2"/>
  <c r="Y1746" i="2"/>
  <c r="AA1740" i="2"/>
  <c r="Y1738" i="2"/>
  <c r="AA1732" i="2"/>
  <c r="Y1730" i="2"/>
  <c r="AA1724" i="2"/>
  <c r="Y1722" i="2"/>
  <c r="AA1716" i="2"/>
  <c r="Y1714" i="2"/>
  <c r="AA1708" i="2"/>
  <c r="Y1706" i="2"/>
  <c r="AA1700" i="2"/>
  <c r="Y1698" i="2"/>
  <c r="AA1692" i="2"/>
  <c r="Y1690" i="2"/>
  <c r="AA1684" i="2"/>
  <c r="Y1682" i="2"/>
  <c r="AA1676" i="2"/>
  <c r="Y1674" i="2"/>
  <c r="AA1668" i="2"/>
  <c r="Y1666" i="2"/>
  <c r="AA1660" i="2"/>
  <c r="Y1658" i="2"/>
  <c r="AA1652" i="2"/>
  <c r="Y1991" i="2"/>
  <c r="AA1988" i="2"/>
  <c r="AA1979" i="2"/>
  <c r="AA1972" i="2"/>
  <c r="Y1969" i="2"/>
  <c r="AA1932" i="2"/>
  <c r="AA1925" i="2"/>
  <c r="Y1924" i="2"/>
  <c r="AA1908" i="2"/>
  <c r="Y1907" i="2"/>
  <c r="AA1901" i="2"/>
  <c r="AA1898" i="2"/>
  <c r="Y1891" i="2"/>
  <c r="AA1878" i="2"/>
  <c r="Y1870" i="2"/>
  <c r="Y1867" i="2"/>
  <c r="AA1857" i="2"/>
  <c r="AA1854" i="2"/>
  <c r="AA1851" i="2"/>
  <c r="Y1836" i="2"/>
  <c r="Y1830" i="2"/>
  <c r="AA1820" i="2"/>
  <c r="AA1813" i="2"/>
  <c r="AA1810" i="2"/>
  <c r="Y1802" i="2"/>
  <c r="AA1796" i="2"/>
  <c r="Y1786" i="2"/>
  <c r="Y1771" i="2"/>
  <c r="AA1764" i="2"/>
  <c r="Y1759" i="2"/>
  <c r="AA1742" i="2"/>
  <c r="Y1740" i="2"/>
  <c r="AA1734" i="2"/>
  <c r="Y1732" i="2"/>
  <c r="AA1726" i="2"/>
  <c r="Y1724" i="2"/>
  <c r="AA1718" i="2"/>
  <c r="Y1716" i="2"/>
  <c r="AA1710" i="2"/>
  <c r="Y1708" i="2"/>
  <c r="AA1702" i="2"/>
  <c r="Y1700" i="2"/>
  <c r="AA1694" i="2"/>
  <c r="Y1692" i="2"/>
  <c r="AA1686" i="2"/>
  <c r="Y1684" i="2"/>
  <c r="AA1678" i="2"/>
  <c r="Y1676" i="2"/>
  <c r="AA1670" i="2"/>
  <c r="Y1668" i="2"/>
  <c r="AA1662" i="2"/>
  <c r="Y1660" i="2"/>
  <c r="AA1654" i="2"/>
  <c r="Y1652" i="2"/>
  <c r="AA1946" i="2"/>
  <c r="Y1935" i="2"/>
  <c r="AA1918" i="2"/>
  <c r="AA1915" i="2"/>
  <c r="Y1912" i="2"/>
  <c r="AA1902" i="2"/>
  <c r="AA1885" i="2"/>
  <c r="Y1850" i="2"/>
  <c r="AA1837" i="2"/>
  <c r="AA1827" i="2"/>
  <c r="Y1819" i="2"/>
  <c r="Y1814" i="2"/>
  <c r="Y1809" i="2"/>
  <c r="AA1804" i="2"/>
  <c r="Y1791" i="2"/>
  <c r="AA1769" i="2"/>
  <c r="Y1763" i="2"/>
  <c r="Y1760" i="2"/>
  <c r="AA1755" i="2"/>
  <c r="AA1745" i="2"/>
  <c r="AA1741" i="2"/>
  <c r="AA1730" i="2"/>
  <c r="Y1725" i="2"/>
  <c r="AA1719" i="2"/>
  <c r="Y1718" i="2"/>
  <c r="AA1704" i="2"/>
  <c r="Y1703" i="2"/>
  <c r="Y1699" i="2"/>
  <c r="Y1688" i="2"/>
  <c r="AA1681" i="2"/>
  <c r="AA1677" i="2"/>
  <c r="AA1666" i="2"/>
  <c r="Y1661" i="2"/>
  <c r="AA1655" i="2"/>
  <c r="Y1654" i="2"/>
  <c r="Y1649" i="2"/>
  <c r="AA1643" i="2"/>
  <c r="Y1641" i="2"/>
  <c r="AA1635" i="2"/>
  <c r="Y1633" i="2"/>
  <c r="AA1627" i="2"/>
  <c r="Y1625" i="2"/>
  <c r="AA1619" i="2"/>
  <c r="Y1617" i="2"/>
  <c r="AA1611" i="2"/>
  <c r="Y1609" i="2"/>
  <c r="AA1603" i="2"/>
  <c r="Y1601" i="2"/>
  <c r="AA1595" i="2"/>
  <c r="Y1593" i="2"/>
  <c r="AA1587" i="2"/>
  <c r="Y1585" i="2"/>
  <c r="AA1579" i="2"/>
  <c r="Y1577" i="2"/>
  <c r="AA2001" i="2"/>
  <c r="Y2000" i="2"/>
  <c r="AA1970" i="2"/>
  <c r="Y1958" i="2"/>
  <c r="AA1936" i="2"/>
  <c r="Y1928" i="2"/>
  <c r="AA1921" i="2"/>
  <c r="AA1913" i="2"/>
  <c r="Y1895" i="2"/>
  <c r="AA1875" i="2"/>
  <c r="AA1860" i="2"/>
  <c r="Y1855" i="2"/>
  <c r="AA1848" i="2"/>
  <c r="Y1796" i="2"/>
  <c r="Y1783" i="2"/>
  <c r="AA1772" i="2"/>
  <c r="AA1761" i="2"/>
  <c r="Y1751" i="2"/>
  <c r="AA1749" i="2"/>
  <c r="Y1748" i="2"/>
  <c r="AA1738" i="2"/>
  <c r="Y1733" i="2"/>
  <c r="AA1727" i="2"/>
  <c r="Y1726" i="2"/>
  <c r="AA1712" i="2"/>
  <c r="Y1711" i="2"/>
  <c r="Y1707" i="2"/>
  <c r="Y1696" i="2"/>
  <c r="AA1689" i="2"/>
  <c r="Y1963" i="2"/>
  <c r="AA1961" i="2"/>
  <c r="Y1953" i="2"/>
  <c r="AA1941" i="2"/>
  <c r="AA1926" i="2"/>
  <c r="Y1918" i="2"/>
  <c r="Y1878" i="2"/>
  <c r="AA1843" i="2"/>
  <c r="Y1842" i="2"/>
  <c r="Y1827" i="2"/>
  <c r="Y1812" i="2"/>
  <c r="Y1807" i="2"/>
  <c r="AA1797" i="2"/>
  <c r="AA1770" i="2"/>
  <c r="AA1746" i="2"/>
  <c r="Y1741" i="2"/>
  <c r="AA1735" i="2"/>
  <c r="Y1734" i="2"/>
  <c r="AA1720" i="2"/>
  <c r="Y1719" i="2"/>
  <c r="Y1715" i="2"/>
  <c r="Y1704" i="2"/>
  <c r="AA1697" i="2"/>
  <c r="AA1693" i="2"/>
  <c r="AA1682" i="2"/>
  <c r="Y1677" i="2"/>
  <c r="AA1671" i="2"/>
  <c r="Y1670" i="2"/>
  <c r="AA1656" i="2"/>
  <c r="Y1655" i="2"/>
  <c r="Y1651" i="2"/>
  <c r="AA1645" i="2"/>
  <c r="Y1643" i="2"/>
  <c r="AA1637" i="2"/>
  <c r="Y1635" i="2"/>
  <c r="AA1629" i="2"/>
  <c r="Y1627" i="2"/>
  <c r="AA1621" i="2"/>
  <c r="Y1619" i="2"/>
  <c r="AA1613" i="2"/>
  <c r="Y1611" i="2"/>
  <c r="AA1605" i="2"/>
  <c r="Y1603" i="2"/>
  <c r="AA1597" i="2"/>
  <c r="Y1595" i="2"/>
  <c r="AA1589" i="2"/>
  <c r="Y1587" i="2"/>
  <c r="AA1581" i="2"/>
  <c r="Y1579" i="2"/>
  <c r="AA1573" i="2"/>
  <c r="Y2008" i="2"/>
  <c r="Y2001" i="2"/>
  <c r="AA1949" i="2"/>
  <c r="Y1936" i="2"/>
  <c r="Y1931" i="2"/>
  <c r="Y1919" i="2"/>
  <c r="Y1900" i="2"/>
  <c r="AA1896" i="2"/>
  <c r="Y1888" i="2"/>
  <c r="AA1868" i="2"/>
  <c r="AA1861" i="2"/>
  <c r="Y1860" i="2"/>
  <c r="AA1838" i="2"/>
  <c r="AA1828" i="2"/>
  <c r="Y1820" i="2"/>
  <c r="AA1784" i="2"/>
  <c r="Y1778" i="2"/>
  <c r="Y1775" i="2"/>
  <c r="Y1761" i="2"/>
  <c r="AA1756" i="2"/>
  <c r="AA1753" i="2"/>
  <c r="Y1752" i="2"/>
  <c r="AA1743" i="2"/>
  <c r="Y1742" i="2"/>
  <c r="AA1728" i="2"/>
  <c r="Y1727" i="2"/>
  <c r="Y1723" i="2"/>
  <c r="Y1712" i="2"/>
  <c r="AA1705" i="2"/>
  <c r="AA1701" i="2"/>
  <c r="AA1690" i="2"/>
  <c r="Y1685" i="2"/>
  <c r="AA1679" i="2"/>
  <c r="Y1678" i="2"/>
  <c r="AA1664" i="2"/>
  <c r="Y1663" i="2"/>
  <c r="Y1659" i="2"/>
  <c r="AA1646" i="2"/>
  <c r="Y1644" i="2"/>
  <c r="AA1638" i="2"/>
  <c r="Y1636" i="2"/>
  <c r="AA1630" i="2"/>
  <c r="Y1628" i="2"/>
  <c r="AA1622" i="2"/>
  <c r="Y1620" i="2"/>
  <c r="AA1614" i="2"/>
  <c r="Y1612" i="2"/>
  <c r="AA1606" i="2"/>
  <c r="Y1604" i="2"/>
  <c r="AA1598" i="2"/>
  <c r="Y1596" i="2"/>
  <c r="AA1590" i="2"/>
  <c r="Y1588" i="2"/>
  <c r="AA1582" i="2"/>
  <c r="Y1580" i="2"/>
  <c r="AA1574" i="2"/>
  <c r="AA1955" i="2"/>
  <c r="AA1909" i="2"/>
  <c r="AA1874" i="2"/>
  <c r="Y1854" i="2"/>
  <c r="AA1832" i="2"/>
  <c r="AA1814" i="2"/>
  <c r="AA1779" i="2"/>
  <c r="Y1776" i="2"/>
  <c r="AA1762" i="2"/>
  <c r="AA1748" i="2"/>
  <c r="AA1725" i="2"/>
  <c r="Y1710" i="2"/>
  <c r="Y1702" i="2"/>
  <c r="AA1685" i="2"/>
  <c r="Y1679" i="2"/>
  <c r="Y1671" i="2"/>
  <c r="AA1642" i="2"/>
  <c r="Y1637" i="2"/>
  <c r="Y1626" i="2"/>
  <c r="AA1623" i="2"/>
  <c r="Y1622" i="2"/>
  <c r="Y1999" i="2"/>
  <c r="AA1997" i="2"/>
  <c r="AA1964" i="2"/>
  <c r="AA1937" i="2"/>
  <c r="AA1912" i="2"/>
  <c r="Y1894" i="2"/>
  <c r="AA1892" i="2"/>
  <c r="AA1872" i="2"/>
  <c r="AA1803" i="2"/>
  <c r="Y1735" i="2"/>
  <c r="Y1720" i="2"/>
  <c r="AA1713" i="2"/>
  <c r="Y1694" i="2"/>
  <c r="Y1691" i="2"/>
  <c r="AA1680" i="2"/>
  <c r="AA1672" i="2"/>
  <c r="AA1669" i="2"/>
  <c r="AA1658" i="2"/>
  <c r="AA1650" i="2"/>
  <c r="Y1645" i="2"/>
  <c r="Y1634" i="2"/>
  <c r="AA1631" i="2"/>
  <c r="Y1630" i="2"/>
  <c r="AA1616" i="2"/>
  <c r="AA2000" i="2"/>
  <c r="AA1973" i="2"/>
  <c r="Y1944" i="2"/>
  <c r="AA1884" i="2"/>
  <c r="AA1877" i="2"/>
  <c r="AA1844" i="2"/>
  <c r="AA1808" i="2"/>
  <c r="Y1803" i="2"/>
  <c r="AA1790" i="2"/>
  <c r="AA1787" i="2"/>
  <c r="AA1780" i="2"/>
  <c r="AA1765" i="2"/>
  <c r="AA1754" i="2"/>
  <c r="AA1744" i="2"/>
  <c r="Y1728" i="2"/>
  <c r="AA1721" i="2"/>
  <c r="AA1698" i="2"/>
  <c r="AA1687" i="2"/>
  <c r="Y1686" i="2"/>
  <c r="Y1680" i="2"/>
  <c r="Y1675" i="2"/>
  <c r="Y1672" i="2"/>
  <c r="Y1669" i="2"/>
  <c r="Y1664" i="2"/>
  <c r="Y1650" i="2"/>
  <c r="AA1647" i="2"/>
  <c r="Y1646" i="2"/>
  <c r="AA1632" i="2"/>
  <c r="Y1631" i="2"/>
  <c r="AA1620" i="2"/>
  <c r="AA1617" i="2"/>
  <c r="Y1616" i="2"/>
  <c r="AA1602" i="2"/>
  <c r="Y1597" i="2"/>
  <c r="Y1586" i="2"/>
  <c r="AA1583" i="2"/>
  <c r="Y1582" i="2"/>
  <c r="AA1570" i="2"/>
  <c r="Y1568" i="2"/>
  <c r="AA1562" i="2"/>
  <c r="Y1560" i="2"/>
  <c r="AA1554" i="2"/>
  <c r="Y1552" i="2"/>
  <c r="AA1546" i="2"/>
  <c r="Y1544" i="2"/>
  <c r="AA1538" i="2"/>
  <c r="Y1536" i="2"/>
  <c r="AA1530" i="2"/>
  <c r="Y1528" i="2"/>
  <c r="AA1522" i="2"/>
  <c r="Y1520" i="2"/>
  <c r="AA1514" i="2"/>
  <c r="Y1512" i="2"/>
  <c r="AA1506" i="2"/>
  <c r="Y1504" i="2"/>
  <c r="Y1985" i="2"/>
  <c r="Y1978" i="2"/>
  <c r="Y1954" i="2"/>
  <c r="Y1945" i="2"/>
  <c r="Y1908" i="2"/>
  <c r="AA1889" i="2"/>
  <c r="Y1864" i="2"/>
  <c r="Y1831" i="2"/>
  <c r="AA1811" i="2"/>
  <c r="Y1795" i="2"/>
  <c r="AA1793" i="2"/>
  <c r="AA1757" i="2"/>
  <c r="Y1747" i="2"/>
  <c r="AA1722" i="2"/>
  <c r="Y1709" i="2"/>
  <c r="Y1701" i="2"/>
  <c r="AA1688" i="2"/>
  <c r="Y1662" i="2"/>
  <c r="AA1644" i="2"/>
  <c r="AA1641" i="2"/>
  <c r="Y1640" i="2"/>
  <c r="AA1626" i="2"/>
  <c r="Y1621" i="2"/>
  <c r="Y1610" i="2"/>
  <c r="AA1607" i="2"/>
  <c r="Y1606" i="2"/>
  <c r="AA1592" i="2"/>
  <c r="Y1591" i="2"/>
  <c r="AA1580" i="2"/>
  <c r="AA1577" i="2"/>
  <c r="Y1576" i="2"/>
  <c r="Y1571" i="2"/>
  <c r="AA1565" i="2"/>
  <c r="Y1563" i="2"/>
  <c r="AA1557" i="2"/>
  <c r="Y1555" i="2"/>
  <c r="AA1549" i="2"/>
  <c r="Y1547" i="2"/>
  <c r="AA1541" i="2"/>
  <c r="Y1539" i="2"/>
  <c r="AA1533" i="2"/>
  <c r="Y1531" i="2"/>
  <c r="AA1525" i="2"/>
  <c r="Y1523" i="2"/>
  <c r="AA1517" i="2"/>
  <c r="Y1515" i="2"/>
  <c r="AA1509" i="2"/>
  <c r="Y1507" i="2"/>
  <c r="AA1501" i="2"/>
  <c r="Y1499" i="2"/>
  <c r="AA1493" i="2"/>
  <c r="Y1491" i="2"/>
  <c r="AA1485" i="2"/>
  <c r="Y1483" i="2"/>
  <c r="AA1477" i="2"/>
  <c r="Y1475" i="2"/>
  <c r="Y1982" i="2"/>
  <c r="AA1733" i="2"/>
  <c r="AA1709" i="2"/>
  <c r="AA1695" i="2"/>
  <c r="AA1657" i="2"/>
  <c r="Y1647" i="2"/>
  <c r="Y1613" i="2"/>
  <c r="Y1607" i="2"/>
  <c r="AA1604" i="2"/>
  <c r="AA1586" i="2"/>
  <c r="Y1569" i="2"/>
  <c r="Y1564" i="2"/>
  <c r="AA1561" i="2"/>
  <c r="AA1556" i="2"/>
  <c r="AA1960" i="2"/>
  <c r="Y1871" i="2"/>
  <c r="Y1844" i="2"/>
  <c r="Y1806" i="2"/>
  <c r="Y1779" i="2"/>
  <c r="AA1777" i="2"/>
  <c r="Y1768" i="2"/>
  <c r="Y1753" i="2"/>
  <c r="AA1736" i="2"/>
  <c r="Y1683" i="2"/>
  <c r="AA1648" i="2"/>
  <c r="Y1629" i="2"/>
  <c r="Y1624" i="2"/>
  <c r="AA1608" i="2"/>
  <c r="AA1599" i="2"/>
  <c r="Y1598" i="2"/>
  <c r="Y1592" i="2"/>
  <c r="AA1566" i="2"/>
  <c r="Y1565" i="2"/>
  <c r="AA1552" i="2"/>
  <c r="Y1551" i="2"/>
  <c r="AA1547" i="2"/>
  <c r="AA1543" i="2"/>
  <c r="Y1542" i="2"/>
  <c r="AA1534" i="2"/>
  <c r="Y1533" i="2"/>
  <c r="AA1520" i="2"/>
  <c r="Y1519" i="2"/>
  <c r="AA1515" i="2"/>
  <c r="AA1511" i="2"/>
  <c r="Y1510" i="2"/>
  <c r="AA1502" i="2"/>
  <c r="Y1501" i="2"/>
  <c r="AA2004" i="2"/>
  <c r="Y1987" i="2"/>
  <c r="AA1849" i="2"/>
  <c r="AA1834" i="2"/>
  <c r="AA1821" i="2"/>
  <c r="Y1731" i="2"/>
  <c r="AA1729" i="2"/>
  <c r="AA1714" i="2"/>
  <c r="Y1695" i="2"/>
  <c r="AA1673" i="2"/>
  <c r="AA1653" i="2"/>
  <c r="Y1632" i="2"/>
  <c r="AA1625" i="2"/>
  <c r="Y1602" i="2"/>
  <c r="AA1596" i="2"/>
  <c r="AA1593" i="2"/>
  <c r="Y1589" i="2"/>
  <c r="Y1583" i="2"/>
  <c r="AA1578" i="2"/>
  <c r="AA1575" i="2"/>
  <c r="Y1574" i="2"/>
  <c r="Y1570" i="2"/>
  <c r="Y1561" i="2"/>
  <c r="Y1556" i="2"/>
  <c r="AA1553" i="2"/>
  <c r="AA1548" i="2"/>
  <c r="Y1538" i="2"/>
  <c r="Y1529" i="2"/>
  <c r="Y1524" i="2"/>
  <c r="AA1521" i="2"/>
  <c r="AA1516" i="2"/>
  <c r="Y1506" i="2"/>
  <c r="Y1496" i="2"/>
  <c r="AA1491" i="2"/>
  <c r="Y1490" i="2"/>
  <c r="Y1484" i="2"/>
  <c r="AA1480" i="2"/>
  <c r="Y1478" i="2"/>
  <c r="AA1474" i="2"/>
  <c r="Y1473" i="2"/>
  <c r="AA1467" i="2"/>
  <c r="Y1465" i="2"/>
  <c r="AA1459" i="2"/>
  <c r="Y1457" i="2"/>
  <c r="AA1451" i="2"/>
  <c r="Y1449" i="2"/>
  <c r="AA1443" i="2"/>
  <c r="Y1441" i="2"/>
  <c r="AA1435" i="2"/>
  <c r="Y1433" i="2"/>
  <c r="AA1427" i="2"/>
  <c r="Y1425" i="2"/>
  <c r="AA1419" i="2"/>
  <c r="Y1417" i="2"/>
  <c r="AA1411" i="2"/>
  <c r="Y1409" i="2"/>
  <c r="AA1403" i="2"/>
  <c r="Y1401" i="2"/>
  <c r="AA1395" i="2"/>
  <c r="Y1393" i="2"/>
  <c r="AA1387" i="2"/>
  <c r="Y1934" i="2"/>
  <c r="Y1866" i="2"/>
  <c r="Y1843" i="2"/>
  <c r="Y1744" i="2"/>
  <c r="AA1661" i="2"/>
  <c r="Y1656" i="2"/>
  <c r="Y1639" i="2"/>
  <c r="AA1634" i="2"/>
  <c r="Y1623" i="2"/>
  <c r="Y1618" i="2"/>
  <c r="AA1610" i="2"/>
  <c r="AA1601" i="2"/>
  <c r="Y1594" i="2"/>
  <c r="AA1588" i="2"/>
  <c r="Y1572" i="2"/>
  <c r="AA1569" i="2"/>
  <c r="AA1564" i="2"/>
  <c r="Y1554" i="2"/>
  <c r="Y1545" i="2"/>
  <c r="Y1540" i="2"/>
  <c r="AA1537" i="2"/>
  <c r="AA1532" i="2"/>
  <c r="Y1522" i="2"/>
  <c r="Y1513" i="2"/>
  <c r="Y1508" i="2"/>
  <c r="AA1505" i="2"/>
  <c r="AA1500" i="2"/>
  <c r="AA1494" i="2"/>
  <c r="Y1493" i="2"/>
  <c r="AA1489" i="2"/>
  <c r="Y1487" i="2"/>
  <c r="AA1471" i="2"/>
  <c r="Y1469" i="2"/>
  <c r="AA1463" i="2"/>
  <c r="Y1461" i="2"/>
  <c r="AA1455" i="2"/>
  <c r="Y1453" i="2"/>
  <c r="AA1447" i="2"/>
  <c r="Y1445" i="2"/>
  <c r="AA1439" i="2"/>
  <c r="Y1437" i="2"/>
  <c r="AA1431" i="2"/>
  <c r="Y1429" i="2"/>
  <c r="AA1423" i="2"/>
  <c r="Y1421" i="2"/>
  <c r="Y1847" i="2"/>
  <c r="Y1736" i="2"/>
  <c r="AA1624" i="2"/>
  <c r="Y1614" i="2"/>
  <c r="AA1612" i="2"/>
  <c r="Y1600" i="2"/>
  <c r="Y1590" i="2"/>
  <c r="AA1559" i="2"/>
  <c r="Y1558" i="2"/>
  <c r="AA1550" i="2"/>
  <c r="Y1549" i="2"/>
  <c r="Y1546" i="2"/>
  <c r="AA1540" i="2"/>
  <c r="AA1531" i="2"/>
  <c r="Y1527" i="2"/>
  <c r="AA1524" i="2"/>
  <c r="Y1521" i="2"/>
  <c r="Y1511" i="2"/>
  <c r="Y1505" i="2"/>
  <c r="AA1495" i="2"/>
  <c r="AA1484" i="2"/>
  <c r="Y1479" i="2"/>
  <c r="AA1475" i="2"/>
  <c r="AA1472" i="2"/>
  <c r="Y1467" i="2"/>
  <c r="Y1462" i="2"/>
  <c r="AA1454" i="2"/>
  <c r="AA1449" i="2"/>
  <c r="Y1448" i="2"/>
  <c r="AA1440" i="2"/>
  <c r="Y1435" i="2"/>
  <c r="Y1430" i="2"/>
  <c r="AA1422" i="2"/>
  <c r="AA1405" i="2"/>
  <c r="Y1398" i="2"/>
  <c r="AA1393" i="2"/>
  <c r="Y1392" i="2"/>
  <c r="Y1386" i="2"/>
  <c r="AA1380" i="2"/>
  <c r="Y1378" i="2"/>
  <c r="AA1372" i="2"/>
  <c r="Y1370" i="2"/>
  <c r="AA1364" i="2"/>
  <c r="Y1362" i="2"/>
  <c r="AA1356" i="2"/>
  <c r="Y1354" i="2"/>
  <c r="AA1348" i="2"/>
  <c r="Y1346" i="2"/>
  <c r="AA1340" i="2"/>
  <c r="Y1338" i="2"/>
  <c r="AA1332" i="2"/>
  <c r="Y1330" i="2"/>
  <c r="AA1324" i="2"/>
  <c r="Y1322" i="2"/>
  <c r="AA1316" i="2"/>
  <c r="Y1314" i="2"/>
  <c r="AA1308" i="2"/>
  <c r="Y1306" i="2"/>
  <c r="AA1300" i="2"/>
  <c r="Y1298" i="2"/>
  <c r="AA1292" i="2"/>
  <c r="Y1290" i="2"/>
  <c r="AA1284" i="2"/>
  <c r="Y1282" i="2"/>
  <c r="AA1276" i="2"/>
  <c r="Y1274" i="2"/>
  <c r="AA1268" i="2"/>
  <c r="Y1266" i="2"/>
  <c r="AA1260" i="2"/>
  <c r="Y1258" i="2"/>
  <c r="AA1252" i="2"/>
  <c r="Y1250" i="2"/>
  <c r="AA1244" i="2"/>
  <c r="Y1242" i="2"/>
  <c r="AA1236" i="2"/>
  <c r="Y1234" i="2"/>
  <c r="AA1228" i="2"/>
  <c r="Y1226" i="2"/>
  <c r="AA1220" i="2"/>
  <c r="Y1218" i="2"/>
  <c r="AA1212" i="2"/>
  <c r="Y1210" i="2"/>
  <c r="AA1204" i="2"/>
  <c r="Y1202" i="2"/>
  <c r="AA1196" i="2"/>
  <c r="Y1194" i="2"/>
  <c r="AA1188" i="2"/>
  <c r="Y1186" i="2"/>
  <c r="AA1180" i="2"/>
  <c r="Y1178" i="2"/>
  <c r="AA1172" i="2"/>
  <c r="Y1170" i="2"/>
  <c r="AA1164" i="2"/>
  <c r="Y1162" i="2"/>
  <c r="AA1156" i="2"/>
  <c r="Y1154" i="2"/>
  <c r="AA1148" i="2"/>
  <c r="Y1146" i="2"/>
  <c r="AA1140" i="2"/>
  <c r="Y1138" i="2"/>
  <c r="AA1132" i="2"/>
  <c r="Y1130" i="2"/>
  <c r="AA1124" i="2"/>
  <c r="Y1122" i="2"/>
  <c r="AA1116" i="2"/>
  <c r="Y1114" i="2"/>
  <c r="Y1743" i="2"/>
  <c r="AA1703" i="2"/>
  <c r="AA1615" i="2"/>
  <c r="Y1605" i="2"/>
  <c r="AA1591" i="2"/>
  <c r="Y1578" i="2"/>
  <c r="AA1576" i="2"/>
  <c r="Y1573" i="2"/>
  <c r="AA1568" i="2"/>
  <c r="Y1567" i="2"/>
  <c r="Y1553" i="2"/>
  <c r="Y1543" i="2"/>
  <c r="Y1537" i="2"/>
  <c r="AA1528" i="2"/>
  <c r="Y1518" i="2"/>
  <c r="AA1512" i="2"/>
  <c r="Y1502" i="2"/>
  <c r="AA1492" i="2"/>
  <c r="Y1488" i="2"/>
  <c r="Y1480" i="2"/>
  <c r="AA1476" i="2"/>
  <c r="AA1468" i="2"/>
  <c r="Y1463" i="2"/>
  <c r="Y1458" i="2"/>
  <c r="AA1450" i="2"/>
  <c r="AA1445" i="2"/>
  <c r="Y1444" i="2"/>
  <c r="AA1436" i="2"/>
  <c r="Y1431" i="2"/>
  <c r="Y1426" i="2"/>
  <c r="AA1417" i="2"/>
  <c r="Y1416" i="2"/>
  <c r="Y1410" i="2"/>
  <c r="AA1406" i="2"/>
  <c r="Y1404" i="2"/>
  <c r="AA1400" i="2"/>
  <c r="Y1399" i="2"/>
  <c r="AA1394" i="2"/>
  <c r="AA1388" i="2"/>
  <c r="Y1387" i="2"/>
  <c r="AA1381" i="2"/>
  <c r="Y1379" i="2"/>
  <c r="AA1373" i="2"/>
  <c r="Y1371" i="2"/>
  <c r="AA1365" i="2"/>
  <c r="Y1363" i="2"/>
  <c r="AA1357" i="2"/>
  <c r="Y1355" i="2"/>
  <c r="AA1349" i="2"/>
  <c r="Y1347" i="2"/>
  <c r="AA1341" i="2"/>
  <c r="Y1339" i="2"/>
  <c r="AA1333" i="2"/>
  <c r="Y1331" i="2"/>
  <c r="AA1325" i="2"/>
  <c r="Y1323" i="2"/>
  <c r="AA1317" i="2"/>
  <c r="Y1315" i="2"/>
  <c r="AA1309" i="2"/>
  <c r="Y1307" i="2"/>
  <c r="AA1301" i="2"/>
  <c r="Y1299" i="2"/>
  <c r="AA1293" i="2"/>
  <c r="Y1291" i="2"/>
  <c r="AA1285" i="2"/>
  <c r="Y1283" i="2"/>
  <c r="AA1277" i="2"/>
  <c r="Y1275" i="2"/>
  <c r="AA1269" i="2"/>
  <c r="Y1267" i="2"/>
  <c r="AA1261" i="2"/>
  <c r="Y1259" i="2"/>
  <c r="AA1253" i="2"/>
  <c r="Y1251" i="2"/>
  <c r="AA1245" i="2"/>
  <c r="Y1243" i="2"/>
  <c r="AA1237" i="2"/>
  <c r="Y1235" i="2"/>
  <c r="AA1229" i="2"/>
  <c r="Y1227" i="2"/>
  <c r="AA1221" i="2"/>
  <c r="Y1219" i="2"/>
  <c r="AA1213" i="2"/>
  <c r="Y1211" i="2"/>
  <c r="AA1205" i="2"/>
  <c r="Y1203" i="2"/>
  <c r="AA1197" i="2"/>
  <c r="Y1195" i="2"/>
  <c r="AA1189" i="2"/>
  <c r="Y1187" i="2"/>
  <c r="AA1181" i="2"/>
  <c r="Y1179" i="2"/>
  <c r="AA1173" i="2"/>
  <c r="Y1171" i="2"/>
  <c r="AA1165" i="2"/>
  <c r="Y1163" i="2"/>
  <c r="AA1157" i="2"/>
  <c r="Y1155" i="2"/>
  <c r="AA1149" i="2"/>
  <c r="Y1147" i="2"/>
  <c r="AA1141" i="2"/>
  <c r="Y1139" i="2"/>
  <c r="AA1133" i="2"/>
  <c r="Y1131" i="2"/>
  <c r="AA1125" i="2"/>
  <c r="Y1123" i="2"/>
  <c r="AA1117" i="2"/>
  <c r="Y1115" i="2"/>
  <c r="AA1109" i="2"/>
  <c r="Y1107" i="2"/>
  <c r="AA1101" i="2"/>
  <c r="Y1099" i="2"/>
  <c r="AA1945" i="2"/>
  <c r="Y1739" i="2"/>
  <c r="AA1737" i="2"/>
  <c r="Y1638" i="2"/>
  <c r="AA1636" i="2"/>
  <c r="Y1562" i="2"/>
  <c r="Y1559" i="2"/>
  <c r="Y1550" i="2"/>
  <c r="AA1544" i="2"/>
  <c r="Y1534" i="2"/>
  <c r="AA1519" i="2"/>
  <c r="Y1509" i="2"/>
  <c r="AA1503" i="2"/>
  <c r="AA1496" i="2"/>
  <c r="Y1495" i="2"/>
  <c r="Y1489" i="2"/>
  <c r="AA1481" i="2"/>
  <c r="AA1473" i="2"/>
  <c r="Y1472" i="2"/>
  <c r="AA1464" i="2"/>
  <c r="Y1459" i="2"/>
  <c r="Y1454" i="2"/>
  <c r="AA1446" i="2"/>
  <c r="AA1441" i="2"/>
  <c r="Y1440" i="2"/>
  <c r="AA1432" i="2"/>
  <c r="Y1427" i="2"/>
  <c r="Y1422" i="2"/>
  <c r="AA1418" i="2"/>
  <c r="AA1412" i="2"/>
  <c r="Y1411" i="2"/>
  <c r="AA1407" i="2"/>
  <c r="Y1405" i="2"/>
  <c r="AA1389" i="2"/>
  <c r="AA1382" i="2"/>
  <c r="Y1380" i="2"/>
  <c r="AA1374" i="2"/>
  <c r="Y1372" i="2"/>
  <c r="AA1366" i="2"/>
  <c r="Y1364" i="2"/>
  <c r="AA1358" i="2"/>
  <c r="Y1356" i="2"/>
  <c r="AA1350" i="2"/>
  <c r="Y1348" i="2"/>
  <c r="AA1342" i="2"/>
  <c r="Y1340" i="2"/>
  <c r="AA1334" i="2"/>
  <c r="Y1332" i="2"/>
  <c r="AA1326" i="2"/>
  <c r="Y1324" i="2"/>
  <c r="AA1318" i="2"/>
  <c r="Y1316" i="2"/>
  <c r="AA1310" i="2"/>
  <c r="Y1308" i="2"/>
  <c r="AA1302" i="2"/>
  <c r="Y1300" i="2"/>
  <c r="AA1294" i="2"/>
  <c r="Y1292" i="2"/>
  <c r="AA1286" i="2"/>
  <c r="Y1284" i="2"/>
  <c r="AA1278" i="2"/>
  <c r="Y1276" i="2"/>
  <c r="AA1270" i="2"/>
  <c r="Y1268" i="2"/>
  <c r="AA1262" i="2"/>
  <c r="Y1260" i="2"/>
  <c r="AA1254" i="2"/>
  <c r="Y1252" i="2"/>
  <c r="AA1246" i="2"/>
  <c r="Y1244" i="2"/>
  <c r="AA1238" i="2"/>
  <c r="Y1236" i="2"/>
  <c r="AA1230" i="2"/>
  <c r="Y1228" i="2"/>
  <c r="AA1222" i="2"/>
  <c r="Y1220" i="2"/>
  <c r="AA1214" i="2"/>
  <c r="Y1212" i="2"/>
  <c r="AA1206" i="2"/>
  <c r="Y1204" i="2"/>
  <c r="AA1198" i="2"/>
  <c r="Y1196" i="2"/>
  <c r="AA1190" i="2"/>
  <c r="Y1188" i="2"/>
  <c r="AA1182" i="2"/>
  <c r="Y1180" i="2"/>
  <c r="AA1174" i="2"/>
  <c r="Y1172" i="2"/>
  <c r="AA1166" i="2"/>
  <c r="Y1164" i="2"/>
  <c r="AA1158" i="2"/>
  <c r="Y1156" i="2"/>
  <c r="AA1150" i="2"/>
  <c r="Y1148" i="2"/>
  <c r="AA1142" i="2"/>
  <c r="Y1140" i="2"/>
  <c r="AA1134" i="2"/>
  <c r="Y1132" i="2"/>
  <c r="AA1126" i="2"/>
  <c r="Y1124" i="2"/>
  <c r="AA1118" i="2"/>
  <c r="Y1116" i="2"/>
  <c r="AA1110" i="2"/>
  <c r="Y1108" i="2"/>
  <c r="AA1102" i="2"/>
  <c r="Y1100" i="2"/>
  <c r="AA1992" i="2"/>
  <c r="Y1884" i="2"/>
  <c r="AA1785" i="2"/>
  <c r="Y1667" i="2"/>
  <c r="AA1665" i="2"/>
  <c r="AA1639" i="2"/>
  <c r="AA1618" i="2"/>
  <c r="Y1615" i="2"/>
  <c r="AA1594" i="2"/>
  <c r="AA1584" i="2"/>
  <c r="Y1581" i="2"/>
  <c r="AA1571" i="2"/>
  <c r="AA1563" i="2"/>
  <c r="AA1560" i="2"/>
  <c r="AA1551" i="2"/>
  <c r="Y1541" i="2"/>
  <c r="AA1535" i="2"/>
  <c r="AA1529" i="2"/>
  <c r="Y1525" i="2"/>
  <c r="AA1513" i="2"/>
  <c r="Y1500" i="2"/>
  <c r="AA1497" i="2"/>
  <c r="Y1492" i="2"/>
  <c r="Y1485" i="2"/>
  <c r="Y1476" i="2"/>
  <c r="AA1469" i="2"/>
  <c r="Y1468" i="2"/>
  <c r="AA1460" i="2"/>
  <c r="Y1455" i="2"/>
  <c r="Y1450" i="2"/>
  <c r="AA1442" i="2"/>
  <c r="AA1437" i="2"/>
  <c r="Y1436" i="2"/>
  <c r="AA1428" i="2"/>
  <c r="Y1423" i="2"/>
  <c r="AA1413" i="2"/>
  <c r="Y1406" i="2"/>
  <c r="AA1401" i="2"/>
  <c r="Y1400" i="2"/>
  <c r="Y1394" i="2"/>
  <c r="AA1390" i="2"/>
  <c r="Y1388" i="2"/>
  <c r="AA1383" i="2"/>
  <c r="Y1381" i="2"/>
  <c r="AA1375" i="2"/>
  <c r="Y1373" i="2"/>
  <c r="AA1367" i="2"/>
  <c r="Y1365" i="2"/>
  <c r="AA1359" i="2"/>
  <c r="Y1357" i="2"/>
  <c r="AA1351" i="2"/>
  <c r="Y1349" i="2"/>
  <c r="AA1343" i="2"/>
  <c r="Y1341" i="2"/>
  <c r="AA1335" i="2"/>
  <c r="Y1333" i="2"/>
  <c r="AA1327" i="2"/>
  <c r="Y1325" i="2"/>
  <c r="AA1319" i="2"/>
  <c r="Y1317" i="2"/>
  <c r="AA1311" i="2"/>
  <c r="Y1309" i="2"/>
  <c r="AA1303" i="2"/>
  <c r="Y1301" i="2"/>
  <c r="AA1295" i="2"/>
  <c r="Y1293" i="2"/>
  <c r="AA1287" i="2"/>
  <c r="Y1285" i="2"/>
  <c r="AA1279" i="2"/>
  <c r="Y1277" i="2"/>
  <c r="AA1271" i="2"/>
  <c r="Y1269" i="2"/>
  <c r="AA1263" i="2"/>
  <c r="Y1261" i="2"/>
  <c r="AA1255" i="2"/>
  <c r="Y1253" i="2"/>
  <c r="AA1247" i="2"/>
  <c r="Y1245" i="2"/>
  <c r="AA1239" i="2"/>
  <c r="Y1237" i="2"/>
  <c r="AA1231" i="2"/>
  <c r="Y1229" i="2"/>
  <c r="AA1223" i="2"/>
  <c r="Y1221" i="2"/>
  <c r="AA1215" i="2"/>
  <c r="Y1213" i="2"/>
  <c r="AA1207" i="2"/>
  <c r="Y1205" i="2"/>
  <c r="AA1199" i="2"/>
  <c r="Y1197" i="2"/>
  <c r="AA1191" i="2"/>
  <c r="Y1189" i="2"/>
  <c r="AA1183" i="2"/>
  <c r="Y1181" i="2"/>
  <c r="AA1175" i="2"/>
  <c r="Y1173" i="2"/>
  <c r="AA1167" i="2"/>
  <c r="Y1165" i="2"/>
  <c r="AA1159" i="2"/>
  <c r="Y1157" i="2"/>
  <c r="AA1151" i="2"/>
  <c r="Y1149" i="2"/>
  <c r="AA1143" i="2"/>
  <c r="Y1141" i="2"/>
  <c r="AA1135" i="2"/>
  <c r="Y1133" i="2"/>
  <c r="AA1127" i="2"/>
  <c r="Y1125" i="2"/>
  <c r="AA1119" i="2"/>
  <c r="Y1117" i="2"/>
  <c r="AA1111" i="2"/>
  <c r="Y1109" i="2"/>
  <c r="AA1103" i="2"/>
  <c r="Y1101" i="2"/>
  <c r="Y1790" i="2"/>
  <c r="AA1717" i="2"/>
  <c r="AA1706" i="2"/>
  <c r="Y1693" i="2"/>
  <c r="Y1532" i="2"/>
  <c r="AA1518" i="2"/>
  <c r="Y1498" i="2"/>
  <c r="AA1486" i="2"/>
  <c r="AA1478" i="2"/>
  <c r="AA1470" i="2"/>
  <c r="AA1448" i="2"/>
  <c r="Y1439" i="2"/>
  <c r="AA1434" i="2"/>
  <c r="AA1414" i="2"/>
  <c r="Y1413" i="2"/>
  <c r="Y1407" i="2"/>
  <c r="AA1402" i="2"/>
  <c r="AA1399" i="2"/>
  <c r="AA1396" i="2"/>
  <c r="Y1395" i="2"/>
  <c r="Y1382" i="2"/>
  <c r="AA1377" i="2"/>
  <c r="Y1376" i="2"/>
  <c r="Y1366" i="2"/>
  <c r="AA1361" i="2"/>
  <c r="Y1360" i="2"/>
  <c r="Y1350" i="2"/>
  <c r="AA1345" i="2"/>
  <c r="Y1344" i="2"/>
  <c r="Y1334" i="2"/>
  <c r="AA1329" i="2"/>
  <c r="Y1328" i="2"/>
  <c r="Y1318" i="2"/>
  <c r="AA1313" i="2"/>
  <c r="Y1312" i="2"/>
  <c r="Y1302" i="2"/>
  <c r="AA1297" i="2"/>
  <c r="Y1296" i="2"/>
  <c r="Y1286" i="2"/>
  <c r="AA1281" i="2"/>
  <c r="Y1280" i="2"/>
  <c r="Y1270" i="2"/>
  <c r="AA1265" i="2"/>
  <c r="Y1264" i="2"/>
  <c r="Y1254" i="2"/>
  <c r="AA1249" i="2"/>
  <c r="Y1248" i="2"/>
  <c r="Y1238" i="2"/>
  <c r="AA1233" i="2"/>
  <c r="Y1232" i="2"/>
  <c r="Y1222" i="2"/>
  <c r="AA1217" i="2"/>
  <c r="Y1216" i="2"/>
  <c r="Y1206" i="2"/>
  <c r="AA1201" i="2"/>
  <c r="Y1200" i="2"/>
  <c r="Y1190" i="2"/>
  <c r="AA1185" i="2"/>
  <c r="Y1184" i="2"/>
  <c r="Y1174" i="2"/>
  <c r="AA1169" i="2"/>
  <c r="Y1168" i="2"/>
  <c r="Y1158" i="2"/>
  <c r="AA1153" i="2"/>
  <c r="Y1152" i="2"/>
  <c r="Y1142" i="2"/>
  <c r="AA1137" i="2"/>
  <c r="Y1136" i="2"/>
  <c r="Y1126" i="2"/>
  <c r="AA1121" i="2"/>
  <c r="Y1120" i="2"/>
  <c r="AA1107" i="2"/>
  <c r="Y1102" i="2"/>
  <c r="AA1095" i="2"/>
  <c r="Y1093" i="2"/>
  <c r="AA1087" i="2"/>
  <c r="Y1085" i="2"/>
  <c r="AA1079" i="2"/>
  <c r="Y1077" i="2"/>
  <c r="AA1071" i="2"/>
  <c r="Y1069" i="2"/>
  <c r="AA1063" i="2"/>
  <c r="Y1061" i="2"/>
  <c r="AA1055" i="2"/>
  <c r="Y1053" i="2"/>
  <c r="AA1047" i="2"/>
  <c r="Y1045" i="2"/>
  <c r="AA1039" i="2"/>
  <c r="Y1037" i="2"/>
  <c r="AA1031" i="2"/>
  <c r="Y1029" i="2"/>
  <c r="AA1023" i="2"/>
  <c r="Y1021" i="2"/>
  <c r="AA1015" i="2"/>
  <c r="Y1013" i="2"/>
  <c r="AA1007" i="2"/>
  <c r="Y1005" i="2"/>
  <c r="AA999" i="2"/>
  <c r="Y997" i="2"/>
  <c r="AA991" i="2"/>
  <c r="Y989" i="2"/>
  <c r="AA983" i="2"/>
  <c r="Y981" i="2"/>
  <c r="AA975" i="2"/>
  <c r="Y973" i="2"/>
  <c r="AA967" i="2"/>
  <c r="Y965" i="2"/>
  <c r="Y1911" i="2"/>
  <c r="Y1687" i="2"/>
  <c r="AA1628" i="2"/>
  <c r="AA1542" i="2"/>
  <c r="Y1530" i="2"/>
  <c r="Y1503" i="2"/>
  <c r="AA1499" i="2"/>
  <c r="Y1464" i="2"/>
  <c r="AA1462" i="2"/>
  <c r="Y1456" i="2"/>
  <c r="Y1442" i="2"/>
  <c r="Y1428" i="2"/>
  <c r="AA1426" i="2"/>
  <c r="Y1420" i="2"/>
  <c r="AA1408" i="2"/>
  <c r="Y1389" i="2"/>
  <c r="Y1110" i="2"/>
  <c r="AA1096" i="2"/>
  <c r="Y1094" i="2"/>
  <c r="AA1088" i="2"/>
  <c r="Y1086" i="2"/>
  <c r="AA1080" i="2"/>
  <c r="Y1078" i="2"/>
  <c r="AA1072" i="2"/>
  <c r="Y1070" i="2"/>
  <c r="AA1064" i="2"/>
  <c r="Y1062" i="2"/>
  <c r="AA1056" i="2"/>
  <c r="Y1054" i="2"/>
  <c r="AA1048" i="2"/>
  <c r="Y1046" i="2"/>
  <c r="AA1040" i="2"/>
  <c r="Y1038" i="2"/>
  <c r="AA1032" i="2"/>
  <c r="Y1030" i="2"/>
  <c r="AA1024" i="2"/>
  <c r="Y1022" i="2"/>
  <c r="AA1016" i="2"/>
  <c r="Y1014" i="2"/>
  <c r="AA1008" i="2"/>
  <c r="AA1004" i="2"/>
  <c r="Y1002" i="2"/>
  <c r="AA996" i="2"/>
  <c r="Y994" i="2"/>
  <c r="AA988" i="2"/>
  <c r="Y986" i="2"/>
  <c r="AA980" i="2"/>
  <c r="Y978" i="2"/>
  <c r="AA972" i="2"/>
  <c r="Y970" i="2"/>
  <c r="AA964" i="2"/>
  <c r="Y962" i="2"/>
  <c r="Y1754" i="2"/>
  <c r="Y1599" i="2"/>
  <c r="Y1584" i="2"/>
  <c r="Y1566" i="2"/>
  <c r="AA1536" i="2"/>
  <c r="AA1507" i="2"/>
  <c r="Y1494" i="2"/>
  <c r="AA1482" i="2"/>
  <c r="Y1471" i="2"/>
  <c r="AA1466" i="2"/>
  <c r="Y1446" i="2"/>
  <c r="AA1438" i="2"/>
  <c r="Y1418" i="2"/>
  <c r="Y1415" i="2"/>
  <c r="AA1409" i="2"/>
  <c r="Y1403" i="2"/>
  <c r="Y1397" i="2"/>
  <c r="AA1385" i="2"/>
  <c r="Y1384" i="2"/>
  <c r="Y1374" i="2"/>
  <c r="AA1369" i="2"/>
  <c r="Y1368" i="2"/>
  <c r="Y1358" i="2"/>
  <c r="AA1353" i="2"/>
  <c r="Y1352" i="2"/>
  <c r="Y1342" i="2"/>
  <c r="AA1337" i="2"/>
  <c r="Y1336" i="2"/>
  <c r="Y1326" i="2"/>
  <c r="AA1321" i="2"/>
  <c r="Y1320" i="2"/>
  <c r="Y1310" i="2"/>
  <c r="AA1305" i="2"/>
  <c r="Y1304" i="2"/>
  <c r="Y1294" i="2"/>
  <c r="AA1289" i="2"/>
  <c r="Y1288" i="2"/>
  <c r="Y1278" i="2"/>
  <c r="AA1273" i="2"/>
  <c r="Y1272" i="2"/>
  <c r="Y1262" i="2"/>
  <c r="AA1257" i="2"/>
  <c r="Y1256" i="2"/>
  <c r="Y1246" i="2"/>
  <c r="AA1241" i="2"/>
  <c r="Y1240" i="2"/>
  <c r="Y1230" i="2"/>
  <c r="AA1225" i="2"/>
  <c r="Y1224" i="2"/>
  <c r="Y1214" i="2"/>
  <c r="AA1209" i="2"/>
  <c r="Y1208" i="2"/>
  <c r="Y1198" i="2"/>
  <c r="AA1193" i="2"/>
  <c r="Y1192" i="2"/>
  <c r="Y1182" i="2"/>
  <c r="AA1177" i="2"/>
  <c r="Y1176" i="2"/>
  <c r="Y1166" i="2"/>
  <c r="AA1161" i="2"/>
  <c r="Y1160" i="2"/>
  <c r="Y1150" i="2"/>
  <c r="AA1145" i="2"/>
  <c r="Y1144" i="2"/>
  <c r="Y1134" i="2"/>
  <c r="AA1129" i="2"/>
  <c r="Y1128" i="2"/>
  <c r="Y1118" i="2"/>
  <c r="AA1113" i="2"/>
  <c r="Y1104" i="2"/>
  <c r="AA1098" i="2"/>
  <c r="Y1097" i="2"/>
  <c r="AA1091" i="2"/>
  <c r="Y1089" i="2"/>
  <c r="AA1083" i="2"/>
  <c r="Y1081" i="2"/>
  <c r="AA1075" i="2"/>
  <c r="Y1073" i="2"/>
  <c r="AA1067" i="2"/>
  <c r="Y1065" i="2"/>
  <c r="AA1059" i="2"/>
  <c r="Y1057" i="2"/>
  <c r="AA1051" i="2"/>
  <c r="Y1049" i="2"/>
  <c r="AA1043" i="2"/>
  <c r="Y1041" i="2"/>
  <c r="AA1035" i="2"/>
  <c r="Y1033" i="2"/>
  <c r="AA1027" i="2"/>
  <c r="Y1025" i="2"/>
  <c r="AA1019" i="2"/>
  <c r="Y1017" i="2"/>
  <c r="AA1011" i="2"/>
  <c r="Y1009" i="2"/>
  <c r="AA1003" i="2"/>
  <c r="Y1001" i="2"/>
  <c r="AA995" i="2"/>
  <c r="Y993" i="2"/>
  <c r="AA987" i="2"/>
  <c r="Y985" i="2"/>
  <c r="AA979" i="2"/>
  <c r="Y977" i="2"/>
  <c r="AA971" i="2"/>
  <c r="Y969" i="2"/>
  <c r="AA963" i="2"/>
  <c r="Y961" i="2"/>
  <c r="Y1826" i="2"/>
  <c r="AA1816" i="2"/>
  <c r="AA1674" i="2"/>
  <c r="Y1608" i="2"/>
  <c r="AA1600" i="2"/>
  <c r="AA1567" i="2"/>
  <c r="AA1555" i="2"/>
  <c r="AA1527" i="2"/>
  <c r="Y1517" i="2"/>
  <c r="AA1510" i="2"/>
  <c r="AA1498" i="2"/>
  <c r="AA1488" i="2"/>
  <c r="Y1482" i="2"/>
  <c r="Y1474" i="2"/>
  <c r="Y1466" i="2"/>
  <c r="AA1461" i="2"/>
  <c r="AA1453" i="2"/>
  <c r="Y1447" i="2"/>
  <c r="Y1438" i="2"/>
  <c r="AA1433" i="2"/>
  <c r="AA1425" i="2"/>
  <c r="Y1419" i="2"/>
  <c r="Y1412" i="2"/>
  <c r="AA1404" i="2"/>
  <c r="AA1392" i="2"/>
  <c r="Y1385" i="2"/>
  <c r="AA1379" i="2"/>
  <c r="AA1376" i="2"/>
  <c r="Y1375" i="2"/>
  <c r="Y1369" i="2"/>
  <c r="AA1363" i="2"/>
  <c r="AA1360" i="2"/>
  <c r="Y1359" i="2"/>
  <c r="Y1353" i="2"/>
  <c r="AA1347" i="2"/>
  <c r="AA1344" i="2"/>
  <c r="Y1343" i="2"/>
  <c r="Y1337" i="2"/>
  <c r="AA1331" i="2"/>
  <c r="AA1328" i="2"/>
  <c r="Y1327" i="2"/>
  <c r="Y1321" i="2"/>
  <c r="AA1315" i="2"/>
  <c r="AA1312" i="2"/>
  <c r="Y1311" i="2"/>
  <c r="Y1305" i="2"/>
  <c r="AA1299" i="2"/>
  <c r="AA1296" i="2"/>
  <c r="Y1295" i="2"/>
  <c r="Y1289" i="2"/>
  <c r="AA1283" i="2"/>
  <c r="AA1280" i="2"/>
  <c r="Y1279" i="2"/>
  <c r="Y1273" i="2"/>
  <c r="AA1267" i="2"/>
  <c r="AA1264" i="2"/>
  <c r="Y1263" i="2"/>
  <c r="Y1257" i="2"/>
  <c r="AA1251" i="2"/>
  <c r="AA1248" i="2"/>
  <c r="Y1247" i="2"/>
  <c r="Y1241" i="2"/>
  <c r="AA1235" i="2"/>
  <c r="AA1232" i="2"/>
  <c r="Y1231" i="2"/>
  <c r="Y1225" i="2"/>
  <c r="AA1219" i="2"/>
  <c r="AA1216" i="2"/>
  <c r="Y1215" i="2"/>
  <c r="Y1209" i="2"/>
  <c r="AA1203" i="2"/>
  <c r="AA1200" i="2"/>
  <c r="Y1199" i="2"/>
  <c r="Y1193" i="2"/>
  <c r="AA1187" i="2"/>
  <c r="AA1184" i="2"/>
  <c r="Y1183" i="2"/>
  <c r="Y1177" i="2"/>
  <c r="AA1171" i="2"/>
  <c r="AA1168" i="2"/>
  <c r="Y1167" i="2"/>
  <c r="Y1161" i="2"/>
  <c r="AA1155" i="2"/>
  <c r="AA1152" i="2"/>
  <c r="Y1151" i="2"/>
  <c r="Y1145" i="2"/>
  <c r="AA1139" i="2"/>
  <c r="AA1136" i="2"/>
  <c r="Y1135" i="2"/>
  <c r="Y1129" i="2"/>
  <c r="AA1123" i="2"/>
  <c r="AA1120" i="2"/>
  <c r="Y1119" i="2"/>
  <c r="Y1113" i="2"/>
  <c r="Y1098" i="2"/>
  <c r="AA1093" i="2"/>
  <c r="Y1091" i="2"/>
  <c r="AA1085" i="2"/>
  <c r="Y1083" i="2"/>
  <c r="AA1077" i="2"/>
  <c r="Y1075" i="2"/>
  <c r="AA1069" i="2"/>
  <c r="Y1067" i="2"/>
  <c r="AA1061" i="2"/>
  <c r="Y1059" i="2"/>
  <c r="AA1053" i="2"/>
  <c r="Y1051" i="2"/>
  <c r="AA1045" i="2"/>
  <c r="Y1043" i="2"/>
  <c r="AA1037" i="2"/>
  <c r="Y1035" i="2"/>
  <c r="AA1029" i="2"/>
  <c r="Y1027" i="2"/>
  <c r="AA1021" i="2"/>
  <c r="Y1019" i="2"/>
  <c r="AA1013" i="2"/>
  <c r="Y1011" i="2"/>
  <c r="AA1005" i="2"/>
  <c r="Y1003" i="2"/>
  <c r="AA997" i="2"/>
  <c r="AA1773" i="2"/>
  <c r="Y1653" i="2"/>
  <c r="AA1649" i="2"/>
  <c r="AA1490" i="2"/>
  <c r="AA1483" i="2"/>
  <c r="AA1444" i="2"/>
  <c r="AA1421" i="2"/>
  <c r="AA1416" i="2"/>
  <c r="Y1402" i="2"/>
  <c r="Y1390" i="2"/>
  <c r="AA1371" i="2"/>
  <c r="Y1361" i="2"/>
  <c r="AA1354" i="2"/>
  <c r="Y1351" i="2"/>
  <c r="AA1330" i="2"/>
  <c r="AA1272" i="2"/>
  <c r="AA1243" i="2"/>
  <c r="Y1233" i="2"/>
  <c r="AA1226" i="2"/>
  <c r="Y1223" i="2"/>
  <c r="AA1202" i="2"/>
  <c r="AA1144" i="2"/>
  <c r="AA1115" i="2"/>
  <c r="Y1103" i="2"/>
  <c r="Y1092" i="2"/>
  <c r="AA1086" i="2"/>
  <c r="Y1076" i="2"/>
  <c r="AA1070" i="2"/>
  <c r="Y1060" i="2"/>
  <c r="AA1054" i="2"/>
  <c r="Y1044" i="2"/>
  <c r="AA1038" i="2"/>
  <c r="Y1028" i="2"/>
  <c r="AA1022" i="2"/>
  <c r="Y1012" i="2"/>
  <c r="Y998" i="2"/>
  <c r="AA989" i="2"/>
  <c r="Y987" i="2"/>
  <c r="AA985" i="2"/>
  <c r="AA984" i="2"/>
  <c r="Y968" i="2"/>
  <c r="Y967" i="2"/>
  <c r="AA966" i="2"/>
  <c r="AA962" i="2"/>
  <c r="AA957" i="2"/>
  <c r="Y955" i="2"/>
  <c r="AA949" i="2"/>
  <c r="Y947" i="2"/>
  <c r="AA941" i="2"/>
  <c r="Y939" i="2"/>
  <c r="AA933" i="2"/>
  <c r="Y931" i="2"/>
  <c r="AA925" i="2"/>
  <c r="Y923" i="2"/>
  <c r="AA917" i="2"/>
  <c r="Y915" i="2"/>
  <c r="AA909" i="2"/>
  <c r="Y907" i="2"/>
  <c r="AA901" i="2"/>
  <c r="Y899" i="2"/>
  <c r="AA893" i="2"/>
  <c r="Y891" i="2"/>
  <c r="AA885" i="2"/>
  <c r="Y883" i="2"/>
  <c r="AA877" i="2"/>
  <c r="Y875" i="2"/>
  <c r="AA869" i="2"/>
  <c r="Y867" i="2"/>
  <c r="AA1696" i="2"/>
  <c r="AA1585" i="2"/>
  <c r="Y1548" i="2"/>
  <c r="Y1535" i="2"/>
  <c r="AA1465" i="2"/>
  <c r="AA1456" i="2"/>
  <c r="Y1451" i="2"/>
  <c r="AA1424" i="2"/>
  <c r="AA1398" i="2"/>
  <c r="AA1391" i="2"/>
  <c r="AA1352" i="2"/>
  <c r="AA1323" i="2"/>
  <c r="Y1313" i="2"/>
  <c r="AA1306" i="2"/>
  <c r="Y1303" i="2"/>
  <c r="AA1282" i="2"/>
  <c r="AA1224" i="2"/>
  <c r="AA1195" i="2"/>
  <c r="Y1185" i="2"/>
  <c r="AA1178" i="2"/>
  <c r="Y1175" i="2"/>
  <c r="AA1154" i="2"/>
  <c r="Y1112" i="2"/>
  <c r="AA1104" i="2"/>
  <c r="AA1090" i="2"/>
  <c r="AA1074" i="2"/>
  <c r="AA1058" i="2"/>
  <c r="AA1042" i="2"/>
  <c r="AA1026" i="2"/>
  <c r="AA1010" i="2"/>
  <c r="Y1004" i="2"/>
  <c r="Y990" i="2"/>
  <c r="Y988" i="2"/>
  <c r="AA965" i="2"/>
  <c r="Y963" i="2"/>
  <c r="AA961" i="2"/>
  <c r="AA960" i="2"/>
  <c r="AA954" i="2"/>
  <c r="Y952" i="2"/>
  <c r="AA946" i="2"/>
  <c r="Y944" i="2"/>
  <c r="AA938" i="2"/>
  <c r="Y936" i="2"/>
  <c r="AA930" i="2"/>
  <c r="Y928" i="2"/>
  <c r="AA922" i="2"/>
  <c r="Y920" i="2"/>
  <c r="AA914" i="2"/>
  <c r="Y912" i="2"/>
  <c r="AA906" i="2"/>
  <c r="Y904" i="2"/>
  <c r="AA898" i="2"/>
  <c r="Y896" i="2"/>
  <c r="AA890" i="2"/>
  <c r="Y888" i="2"/>
  <c r="AA882" i="2"/>
  <c r="Y880" i="2"/>
  <c r="AA874" i="2"/>
  <c r="Y872" i="2"/>
  <c r="AA866" i="2"/>
  <c r="Y1767" i="2"/>
  <c r="AA1572" i="2"/>
  <c r="Y1516" i="2"/>
  <c r="Y1481" i="2"/>
  <c r="AA1479" i="2"/>
  <c r="AA1452" i="2"/>
  <c r="AA1386" i="2"/>
  <c r="Y1383" i="2"/>
  <c r="AA1362" i="2"/>
  <c r="AA1304" i="2"/>
  <c r="AA1275" i="2"/>
  <c r="Y1265" i="2"/>
  <c r="AA1258" i="2"/>
  <c r="Y1255" i="2"/>
  <c r="AA1234" i="2"/>
  <c r="Y1717" i="2"/>
  <c r="AA1711" i="2"/>
  <c r="Y1514" i="2"/>
  <c r="Y1497" i="2"/>
  <c r="Y1486" i="2"/>
  <c r="Y1424" i="2"/>
  <c r="Y1414" i="2"/>
  <c r="Y1391" i="2"/>
  <c r="AA1384" i="2"/>
  <c r="AA1355" i="2"/>
  <c r="Y1345" i="2"/>
  <c r="AA1338" i="2"/>
  <c r="Y1335" i="2"/>
  <c r="AA1314" i="2"/>
  <c r="AA1256" i="2"/>
  <c r="AA1227" i="2"/>
  <c r="Y1217" i="2"/>
  <c r="AA1210" i="2"/>
  <c r="Y1207" i="2"/>
  <c r="AA1186" i="2"/>
  <c r="AA1128" i="2"/>
  <c r="AA1105" i="2"/>
  <c r="AA1097" i="2"/>
  <c r="Y1090" i="2"/>
  <c r="Y1087" i="2"/>
  <c r="AA1081" i="2"/>
  <c r="Y1074" i="2"/>
  <c r="Y1071" i="2"/>
  <c r="AA1065" i="2"/>
  <c r="Y1058" i="2"/>
  <c r="Y1055" i="2"/>
  <c r="AA1049" i="2"/>
  <c r="Y1042" i="2"/>
  <c r="Y1039" i="2"/>
  <c r="AA1033" i="2"/>
  <c r="Y1026" i="2"/>
  <c r="Y1023" i="2"/>
  <c r="AA1017" i="2"/>
  <c r="Y1010" i="2"/>
  <c r="Y1007" i="2"/>
  <c r="AA981" i="2"/>
  <c r="Y979" i="2"/>
  <c r="AA977" i="2"/>
  <c r="AA976" i="2"/>
  <c r="Y960" i="2"/>
  <c r="AA956" i="2"/>
  <c r="Y954" i="2"/>
  <c r="AA948" i="2"/>
  <c r="Y946" i="2"/>
  <c r="AA940" i="2"/>
  <c r="Y938" i="2"/>
  <c r="AA932" i="2"/>
  <c r="Y930" i="2"/>
  <c r="AA924" i="2"/>
  <c r="Y922" i="2"/>
  <c r="AA916" i="2"/>
  <c r="Y914" i="2"/>
  <c r="AA908" i="2"/>
  <c r="Y906" i="2"/>
  <c r="AA900" i="2"/>
  <c r="Y898" i="2"/>
  <c r="AA892" i="2"/>
  <c r="Y890" i="2"/>
  <c r="AA884" i="2"/>
  <c r="Y882" i="2"/>
  <c r="AA876" i="2"/>
  <c r="Y874" i="2"/>
  <c r="AA868" i="2"/>
  <c r="Y866" i="2"/>
  <c r="AA860" i="2"/>
  <c r="Y858" i="2"/>
  <c r="AA852" i="2"/>
  <c r="Y850" i="2"/>
  <c r="AA844" i="2"/>
  <c r="Y842" i="2"/>
  <c r="AA836" i="2"/>
  <c r="Y834" i="2"/>
  <c r="AA828" i="2"/>
  <c r="Y826" i="2"/>
  <c r="AA820" i="2"/>
  <c r="Y1575" i="2"/>
  <c r="Y1377" i="2"/>
  <c r="AA1274" i="2"/>
  <c r="AA1259" i="2"/>
  <c r="Y1239" i="2"/>
  <c r="AA1194" i="2"/>
  <c r="AA1176" i="2"/>
  <c r="Y1127" i="2"/>
  <c r="AA1112" i="2"/>
  <c r="Y1072" i="2"/>
  <c r="Y1064" i="2"/>
  <c r="AA1046" i="2"/>
  <c r="AA1041" i="2"/>
  <c r="AA1036" i="2"/>
  <c r="AA1012" i="2"/>
  <c r="AA994" i="2"/>
  <c r="Y992" i="2"/>
  <c r="AA973" i="2"/>
  <c r="AA968" i="2"/>
  <c r="Y959" i="2"/>
  <c r="Y953" i="2"/>
  <c r="AA934" i="2"/>
  <c r="AA931" i="2"/>
  <c r="AA928" i="2"/>
  <c r="Y918" i="2"/>
  <c r="Y917" i="2"/>
  <c r="Y916" i="2"/>
  <c r="AA911" i="2"/>
  <c r="AA905" i="2"/>
  <c r="Y895" i="2"/>
  <c r="Y889" i="2"/>
  <c r="AA870" i="2"/>
  <c r="AA867" i="2"/>
  <c r="AA864" i="2"/>
  <c r="Y862" i="2"/>
  <c r="AA861" i="2"/>
  <c r="AA849" i="2"/>
  <c r="AA846" i="2"/>
  <c r="Y839" i="2"/>
  <c r="Y835" i="2"/>
  <c r="AA834" i="2"/>
  <c r="AA823" i="2"/>
  <c r="Y820" i="2"/>
  <c r="AA819" i="2"/>
  <c r="AA816" i="2"/>
  <c r="Y814" i="2"/>
  <c r="AA808" i="2"/>
  <c r="Y806" i="2"/>
  <c r="AA800" i="2"/>
  <c r="Y798" i="2"/>
  <c r="AA792" i="2"/>
  <c r="Y790" i="2"/>
  <c r="AA784" i="2"/>
  <c r="Y782" i="2"/>
  <c r="AA776" i="2"/>
  <c r="Y774" i="2"/>
  <c r="AA768" i="2"/>
  <c r="Y766" i="2"/>
  <c r="AA1523" i="2"/>
  <c r="Y1452" i="2"/>
  <c r="AA1397" i="2"/>
  <c r="AA1339" i="2"/>
  <c r="AA1290" i="2"/>
  <c r="Y1287" i="2"/>
  <c r="AA1242" i="2"/>
  <c r="AA1192" i="2"/>
  <c r="Y1169" i="2"/>
  <c r="AA1162" i="2"/>
  <c r="Y1159" i="2"/>
  <c r="Y1143" i="2"/>
  <c r="AA1130" i="2"/>
  <c r="Y1088" i="2"/>
  <c r="Y1080" i="2"/>
  <c r="AA1062" i="2"/>
  <c r="AA1057" i="2"/>
  <c r="AA1052" i="2"/>
  <c r="AA1028" i="2"/>
  <c r="Y1020" i="2"/>
  <c r="AA1018" i="2"/>
  <c r="Y1006" i="2"/>
  <c r="Y980" i="2"/>
  <c r="AA974" i="2"/>
  <c r="Y958" i="2"/>
  <c r="Y957" i="2"/>
  <c r="Y956" i="2"/>
  <c r="AA951" i="2"/>
  <c r="AA945" i="2"/>
  <c r="Y935" i="2"/>
  <c r="Y929" i="2"/>
  <c r="AA910" i="2"/>
  <c r="AA907" i="2"/>
  <c r="AA904" i="2"/>
  <c r="Y894" i="2"/>
  <c r="Y893" i="2"/>
  <c r="Y892" i="2"/>
  <c r="AA887" i="2"/>
  <c r="AA881" i="2"/>
  <c r="Y871" i="2"/>
  <c r="Y865" i="2"/>
  <c r="Y857" i="2"/>
  <c r="AA856" i="2"/>
  <c r="Y854" i="2"/>
  <c r="AA853" i="2"/>
  <c r="AA841" i="2"/>
  <c r="AA838" i="2"/>
  <c r="Y831" i="2"/>
  <c r="Y827" i="2"/>
  <c r="AA826" i="2"/>
  <c r="AA813" i="2"/>
  <c r="Y811" i="2"/>
  <c r="AA805" i="2"/>
  <c r="Y803" i="2"/>
  <c r="AA797" i="2"/>
  <c r="Y795" i="2"/>
  <c r="AA789" i="2"/>
  <c r="Y787" i="2"/>
  <c r="AA781" i="2"/>
  <c r="AA1526" i="2"/>
  <c r="AA1429" i="2"/>
  <c r="AA1378" i="2"/>
  <c r="AA1346" i="2"/>
  <c r="Y1297" i="2"/>
  <c r="AA1288" i="2"/>
  <c r="AA1266" i="2"/>
  <c r="AA1240" i="2"/>
  <c r="AA1208" i="2"/>
  <c r="Y1201" i="2"/>
  <c r="AA1160" i="2"/>
  <c r="AA1146" i="2"/>
  <c r="Y1121" i="2"/>
  <c r="AA1108" i="2"/>
  <c r="Y1105" i="2"/>
  <c r="Y1096" i="2"/>
  <c r="AA1078" i="2"/>
  <c r="AA1073" i="2"/>
  <c r="AA1068" i="2"/>
  <c r="AA1044" i="2"/>
  <c r="Y1036" i="2"/>
  <c r="AA1034" i="2"/>
  <c r="Y1015" i="2"/>
  <c r="AA998" i="2"/>
  <c r="AA982" i="2"/>
  <c r="AA969" i="2"/>
  <c r="AA950" i="2"/>
  <c r="AA947" i="2"/>
  <c r="AA944" i="2"/>
  <c r="Y934" i="2"/>
  <c r="Y933" i="2"/>
  <c r="Y932" i="2"/>
  <c r="AA927" i="2"/>
  <c r="AA921" i="2"/>
  <c r="Y911" i="2"/>
  <c r="Y905" i="2"/>
  <c r="AA886" i="2"/>
  <c r="AA883" i="2"/>
  <c r="AA880" i="2"/>
  <c r="Y870" i="2"/>
  <c r="Y869" i="2"/>
  <c r="Y868" i="2"/>
  <c r="Y864" i="2"/>
  <c r="Y861" i="2"/>
  <c r="Y849" i="2"/>
  <c r="AA848" i="2"/>
  <c r="Y846" i="2"/>
  <c r="AA845" i="2"/>
  <c r="AA833" i="2"/>
  <c r="AA830" i="2"/>
  <c r="Y823" i="2"/>
  <c r="Y819" i="2"/>
  <c r="AA818" i="2"/>
  <c r="Y816" i="2"/>
  <c r="AA810" i="2"/>
  <c r="Y808" i="2"/>
  <c r="AA802" i="2"/>
  <c r="Y800" i="2"/>
  <c r="AA794" i="2"/>
  <c r="Y792" i="2"/>
  <c r="AA786" i="2"/>
  <c r="Y784" i="2"/>
  <c r="AA1663" i="2"/>
  <c r="AA1508" i="2"/>
  <c r="Y1477" i="2"/>
  <c r="Y1460" i="2"/>
  <c r="AA1458" i="2"/>
  <c r="Y1443" i="2"/>
  <c r="AA1368" i="2"/>
  <c r="AA1336" i="2"/>
  <c r="Y1329" i="2"/>
  <c r="AA1307" i="2"/>
  <c r="Y1271" i="2"/>
  <c r="AA1250" i="2"/>
  <c r="AA1218" i="2"/>
  <c r="Y1111" i="2"/>
  <c r="AA1100" i="2"/>
  <c r="Y1079" i="2"/>
  <c r="Y1066" i="2"/>
  <c r="Y1040" i="2"/>
  <c r="Y1032" i="2"/>
  <c r="AA1014" i="2"/>
  <c r="AA1009" i="2"/>
  <c r="AA1001" i="2"/>
  <c r="Y996" i="2"/>
  <c r="AA992" i="2"/>
  <c r="Y991" i="2"/>
  <c r="AA978" i="2"/>
  <c r="Y966" i="2"/>
  <c r="AA959" i="2"/>
  <c r="AA953" i="2"/>
  <c r="Y943" i="2"/>
  <c r="Y937" i="2"/>
  <c r="AA918" i="2"/>
  <c r="AA915" i="2"/>
  <c r="AA912" i="2"/>
  <c r="Y902" i="2"/>
  <c r="Y901" i="2"/>
  <c r="Y900" i="2"/>
  <c r="AA895" i="2"/>
  <c r="AA889" i="2"/>
  <c r="Y879" i="2"/>
  <c r="Y873" i="2"/>
  <c r="AA862" i="2"/>
  <c r="Y855" i="2"/>
  <c r="Y851" i="2"/>
  <c r="AA850" i="2"/>
  <c r="AA839" i="2"/>
  <c r="Y836" i="2"/>
  <c r="AA835" i="2"/>
  <c r="Y832" i="2"/>
  <c r="Y829" i="2"/>
  <c r="AA814" i="2"/>
  <c r="Y812" i="2"/>
  <c r="AA806" i="2"/>
  <c r="Y804" i="2"/>
  <c r="AA798" i="2"/>
  <c r="Y796" i="2"/>
  <c r="AA790" i="2"/>
  <c r="Y788" i="2"/>
  <c r="AA782" i="2"/>
  <c r="Y780" i="2"/>
  <c r="AA774" i="2"/>
  <c r="Y772" i="2"/>
  <c r="AA766" i="2"/>
  <c r="Y764" i="2"/>
  <c r="AA758" i="2"/>
  <c r="Y756" i="2"/>
  <c r="AA750" i="2"/>
  <c r="Y748" i="2"/>
  <c r="AA742" i="2"/>
  <c r="Y740" i="2"/>
  <c r="AA734" i="2"/>
  <c r="Y732" i="2"/>
  <c r="AA726" i="2"/>
  <c r="Y724" i="2"/>
  <c r="AA718" i="2"/>
  <c r="Y716" i="2"/>
  <c r="AA710" i="2"/>
  <c r="Y708" i="2"/>
  <c r="AA702" i="2"/>
  <c r="Y700" i="2"/>
  <c r="AA694" i="2"/>
  <c r="AA1415" i="2"/>
  <c r="Y1408" i="2"/>
  <c r="Y1367" i="2"/>
  <c r="AA1322" i="2"/>
  <c r="Y1249" i="2"/>
  <c r="AA1179" i="2"/>
  <c r="Y1153" i="2"/>
  <c r="Y1095" i="2"/>
  <c r="AA1076" i="2"/>
  <c r="AA1025" i="2"/>
  <c r="AA986" i="2"/>
  <c r="AA943" i="2"/>
  <c r="Y942" i="2"/>
  <c r="AA939" i="2"/>
  <c r="Y924" i="2"/>
  <c r="Y919" i="2"/>
  <c r="AA913" i="2"/>
  <c r="Y881" i="2"/>
  <c r="Y876" i="2"/>
  <c r="AA847" i="2"/>
  <c r="AA829" i="2"/>
  <c r="AA809" i="2"/>
  <c r="AA807" i="2"/>
  <c r="AA793" i="2"/>
  <c r="AA791" i="2"/>
  <c r="Y755" i="2"/>
  <c r="AA754" i="2"/>
  <c r="Y752" i="2"/>
  <c r="AA751" i="2"/>
  <c r="AA739" i="2"/>
  <c r="AA736" i="2"/>
  <c r="Y729" i="2"/>
  <c r="Y725" i="2"/>
  <c r="AA724" i="2"/>
  <c r="AA713" i="2"/>
  <c r="Y710" i="2"/>
  <c r="AA709" i="2"/>
  <c r="Y706" i="2"/>
  <c r="Y703" i="2"/>
  <c r="AA688" i="2"/>
  <c r="Y686" i="2"/>
  <c r="AA680" i="2"/>
  <c r="Y678" i="2"/>
  <c r="AA672" i="2"/>
  <c r="Y670" i="2"/>
  <c r="AA664" i="2"/>
  <c r="Y662" i="2"/>
  <c r="AA656" i="2"/>
  <c r="Y654" i="2"/>
  <c r="AA648" i="2"/>
  <c r="Y646" i="2"/>
  <c r="AA640" i="2"/>
  <c r="Y638" i="2"/>
  <c r="Y1557" i="2"/>
  <c r="AA1545" i="2"/>
  <c r="Y1526" i="2"/>
  <c r="AA1504" i="2"/>
  <c r="Y1434" i="2"/>
  <c r="Y1396" i="2"/>
  <c r="AA1320" i="2"/>
  <c r="AA1147" i="2"/>
  <c r="Y1106" i="2"/>
  <c r="Y1056" i="2"/>
  <c r="Y1034" i="2"/>
  <c r="Y1018" i="2"/>
  <c r="AA1002" i="2"/>
  <c r="Y974" i="2"/>
  <c r="Y971" i="2"/>
  <c r="Y948" i="2"/>
  <c r="AA937" i="2"/>
  <c r="Y921" i="2"/>
  <c r="AA903" i="2"/>
  <c r="AA897" i="2"/>
  <c r="AA888" i="2"/>
  <c r="Y886" i="2"/>
  <c r="AA865" i="2"/>
  <c r="Y863" i="2"/>
  <c r="AA858" i="2"/>
  <c r="AA857" i="2"/>
  <c r="Y856" i="2"/>
  <c r="Y845" i="2"/>
  <c r="Y838" i="2"/>
  <c r="Y837" i="2"/>
  <c r="AA832" i="2"/>
  <c r="AA831" i="2"/>
  <c r="AA824" i="2"/>
  <c r="AA822" i="2"/>
  <c r="Y821" i="2"/>
  <c r="AA812" i="2"/>
  <c r="AA811" i="2"/>
  <c r="AA796" i="2"/>
  <c r="AA795" i="2"/>
  <c r="AA780" i="2"/>
  <c r="Y777" i="2"/>
  <c r="AA775" i="2"/>
  <c r="Y770" i="2"/>
  <c r="AA769" i="2"/>
  <c r="Y763" i="2"/>
  <c r="AA762" i="2"/>
  <c r="Y759" i="2"/>
  <c r="Y747" i="2"/>
  <c r="AA746" i="2"/>
  <c r="Y744" i="2"/>
  <c r="AA743" i="2"/>
  <c r="AA731" i="2"/>
  <c r="AA728" i="2"/>
  <c r="Y721" i="2"/>
  <c r="Y717" i="2"/>
  <c r="AA716" i="2"/>
  <c r="AA705" i="2"/>
  <c r="Y702" i="2"/>
  <c r="AA701" i="2"/>
  <c r="Y698" i="2"/>
  <c r="Y695" i="2"/>
  <c r="Y691" i="2"/>
  <c r="AA685" i="2"/>
  <c r="AA1633" i="2"/>
  <c r="AA1457" i="2"/>
  <c r="Y1432" i="2"/>
  <c r="AA1430" i="2"/>
  <c r="AA1370" i="2"/>
  <c r="AA1084" i="2"/>
  <c r="Y1063" i="2"/>
  <c r="AA1030" i="2"/>
  <c r="Y1016" i="2"/>
  <c r="Y999" i="2"/>
  <c r="AA926" i="2"/>
  <c r="Y925" i="2"/>
  <c r="Y913" i="2"/>
  <c r="Y887" i="2"/>
  <c r="AA878" i="2"/>
  <c r="Y877" i="2"/>
  <c r="Y848" i="2"/>
  <c r="Y847" i="2"/>
  <c r="AA840" i="2"/>
  <c r="Y830" i="2"/>
  <c r="Y810" i="2"/>
  <c r="Y809" i="2"/>
  <c r="Y807" i="2"/>
  <c r="Y794" i="2"/>
  <c r="Y793" i="2"/>
  <c r="Y791" i="2"/>
  <c r="Y776" i="2"/>
  <c r="AA773" i="2"/>
  <c r="Y758" i="2"/>
  <c r="AA757" i="2"/>
  <c r="Y754" i="2"/>
  <c r="Y751" i="2"/>
  <c r="Y739" i="2"/>
  <c r="AA738" i="2"/>
  <c r="Y736" i="2"/>
  <c r="AA735" i="2"/>
  <c r="AA723" i="2"/>
  <c r="AA720" i="2"/>
  <c r="Y713" i="2"/>
  <c r="Y709" i="2"/>
  <c r="AA708" i="2"/>
  <c r="AA697" i="2"/>
  <c r="Y694" i="2"/>
  <c r="AA693" i="2"/>
  <c r="AA690" i="2"/>
  <c r="Y688" i="2"/>
  <c r="AA682" i="2"/>
  <c r="Y680" i="2"/>
  <c r="AA674" i="2"/>
  <c r="Y672" i="2"/>
  <c r="AA666" i="2"/>
  <c r="Y664" i="2"/>
  <c r="AA658" i="2"/>
  <c r="Y656" i="2"/>
  <c r="Y1648" i="2"/>
  <c r="AA1558" i="2"/>
  <c r="AA1539" i="2"/>
  <c r="AA1420" i="2"/>
  <c r="AA1211" i="2"/>
  <c r="Y1068" i="2"/>
  <c r="AA1066" i="2"/>
  <c r="Y1052" i="2"/>
  <c r="AA1050" i="2"/>
  <c r="Y1047" i="2"/>
  <c r="Y1008" i="2"/>
  <c r="AA1000" i="2"/>
  <c r="Y982" i="2"/>
  <c r="Y975" i="2"/>
  <c r="AA955" i="2"/>
  <c r="Y949" i="2"/>
  <c r="Y908" i="2"/>
  <c r="Y903" i="2"/>
  <c r="Y897" i="2"/>
  <c r="AA894" i="2"/>
  <c r="AA872" i="2"/>
  <c r="AA871" i="2"/>
  <c r="AA859" i="2"/>
  <c r="AA843" i="2"/>
  <c r="AA842" i="2"/>
  <c r="Y833" i="2"/>
  <c r="AA825" i="2"/>
  <c r="Y824" i="2"/>
  <c r="Y822" i="2"/>
  <c r="Y813" i="2"/>
  <c r="Y797" i="2"/>
  <c r="Y781" i="2"/>
  <c r="AA779" i="2"/>
  <c r="Y775" i="2"/>
  <c r="AA772" i="2"/>
  <c r="Y769" i="2"/>
  <c r="AA767" i="2"/>
  <c r="Y762" i="2"/>
  <c r="AA761" i="2"/>
  <c r="AA753" i="2"/>
  <c r="Y750" i="2"/>
  <c r="AA749" i="2"/>
  <c r="Y746" i="2"/>
  <c r="Y743" i="2"/>
  <c r="Y731" i="2"/>
  <c r="AA730" i="2"/>
  <c r="Y728" i="2"/>
  <c r="AA727" i="2"/>
  <c r="AA715" i="2"/>
  <c r="AA712" i="2"/>
  <c r="Y705" i="2"/>
  <c r="Y701" i="2"/>
  <c r="AA700" i="2"/>
  <c r="AA687" i="2"/>
  <c r="Y685" i="2"/>
  <c r="AA679" i="2"/>
  <c r="Y677" i="2"/>
  <c r="AA671" i="2"/>
  <c r="Y669" i="2"/>
  <c r="AA663" i="2"/>
  <c r="Y661" i="2"/>
  <c r="AA655" i="2"/>
  <c r="Y653" i="2"/>
  <c r="AA647" i="2"/>
  <c r="Y645" i="2"/>
  <c r="AA639" i="2"/>
  <c r="Y637" i="2"/>
  <c r="AA631" i="2"/>
  <c r="Y629" i="2"/>
  <c r="AA623" i="2"/>
  <c r="Y621" i="2"/>
  <c r="AA615" i="2"/>
  <c r="Y613" i="2"/>
  <c r="AA607" i="2"/>
  <c r="Y605" i="2"/>
  <c r="AA599" i="2"/>
  <c r="Y597" i="2"/>
  <c r="AA591" i="2"/>
  <c r="Y589" i="2"/>
  <c r="AA1131" i="2"/>
  <c r="AA1106" i="2"/>
  <c r="Y1050" i="2"/>
  <c r="Y995" i="2"/>
  <c r="Y972" i="2"/>
  <c r="AA970" i="2"/>
  <c r="Y941" i="2"/>
  <c r="AA929" i="2"/>
  <c r="Y909" i="2"/>
  <c r="AA899" i="2"/>
  <c r="Y884" i="2"/>
  <c r="Y878" i="2"/>
  <c r="AA803" i="2"/>
  <c r="Y799" i="2"/>
  <c r="Y767" i="2"/>
  <c r="Y760" i="2"/>
  <c r="Y753" i="2"/>
  <c r="AA747" i="2"/>
  <c r="Y734" i="2"/>
  <c r="AA711" i="2"/>
  <c r="AA703" i="2"/>
  <c r="Y675" i="2"/>
  <c r="AA673" i="2"/>
  <c r="Y671" i="2"/>
  <c r="AA668" i="2"/>
  <c r="Y657" i="2"/>
  <c r="Y652" i="2"/>
  <c r="Y644" i="2"/>
  <c r="AA643" i="2"/>
  <c r="Y634" i="2"/>
  <c r="Y630" i="2"/>
  <c r="AA629" i="2"/>
  <c r="AA618" i="2"/>
  <c r="Y615" i="2"/>
  <c r="AA614" i="2"/>
  <c r="Y611" i="2"/>
  <c r="Y608" i="2"/>
  <c r="Y596" i="2"/>
  <c r="AA595" i="2"/>
  <c r="Y593" i="2"/>
  <c r="AA592" i="2"/>
  <c r="AA582" i="2"/>
  <c r="Y580" i="2"/>
  <c r="AA574" i="2"/>
  <c r="Y572" i="2"/>
  <c r="AA566" i="2"/>
  <c r="Y564" i="2"/>
  <c r="AA558" i="2"/>
  <c r="Y556" i="2"/>
  <c r="AA550" i="2"/>
  <c r="Y548" i="2"/>
  <c r="AA542" i="2"/>
  <c r="Y540" i="2"/>
  <c r="AA534" i="2"/>
  <c r="Y532" i="2"/>
  <c r="AA526" i="2"/>
  <c r="Y524" i="2"/>
  <c r="AA518" i="2"/>
  <c r="Y516" i="2"/>
  <c r="AA510" i="2"/>
  <c r="Y508" i="2"/>
  <c r="AA502" i="2"/>
  <c r="Y500" i="2"/>
  <c r="AA494" i="2"/>
  <c r="Y492" i="2"/>
  <c r="AA486" i="2"/>
  <c r="Y484" i="2"/>
  <c r="AA478" i="2"/>
  <c r="Y476" i="2"/>
  <c r="AA470" i="2"/>
  <c r="Y468" i="2"/>
  <c r="AA462" i="2"/>
  <c r="Y460" i="2"/>
  <c r="AA454" i="2"/>
  <c r="Y452" i="2"/>
  <c r="AA446" i="2"/>
  <c r="Y444" i="2"/>
  <c r="AA438" i="2"/>
  <c r="Y436" i="2"/>
  <c r="AA430" i="2"/>
  <c r="Y428" i="2"/>
  <c r="AA422" i="2"/>
  <c r="Y420" i="2"/>
  <c r="AA414" i="2"/>
  <c r="Y412" i="2"/>
  <c r="AA406" i="2"/>
  <c r="Y404" i="2"/>
  <c r="AA398" i="2"/>
  <c r="Y396" i="2"/>
  <c r="AA1609" i="2"/>
  <c r="Y1470" i="2"/>
  <c r="Y1191" i="2"/>
  <c r="AA1138" i="2"/>
  <c r="Y1084" i="2"/>
  <c r="AA1082" i="2"/>
  <c r="Y1048" i="2"/>
  <c r="Y983" i="2"/>
  <c r="AA958" i="2"/>
  <c r="AA923" i="2"/>
  <c r="AA920" i="2"/>
  <c r="AA879" i="2"/>
  <c r="AA855" i="2"/>
  <c r="Y844" i="2"/>
  <c r="Y840" i="2"/>
  <c r="AA837" i="2"/>
  <c r="AA827" i="2"/>
  <c r="Y817" i="2"/>
  <c r="Y785" i="2"/>
  <c r="AA777" i="2"/>
  <c r="AA770" i="2"/>
  <c r="Y768" i="2"/>
  <c r="AA763" i="2"/>
  <c r="Y761" i="2"/>
  <c r="AA755" i="2"/>
  <c r="AA748" i="2"/>
  <c r="Y745" i="2"/>
  <c r="AA737" i="2"/>
  <c r="Y735" i="2"/>
  <c r="AA729" i="2"/>
  <c r="Y727" i="2"/>
  <c r="Y718" i="2"/>
  <c r="AA704" i="2"/>
  <c r="AA695" i="2"/>
  <c r="Y693" i="2"/>
  <c r="Y692" i="2"/>
  <c r="Y690" i="2"/>
  <c r="Y689" i="2"/>
  <c r="Y674" i="2"/>
  <c r="AA667" i="2"/>
  <c r="AA662" i="2"/>
  <c r="Y651" i="2"/>
  <c r="AA650" i="2"/>
  <c r="AA636" i="2"/>
  <c r="AA633" i="2"/>
  <c r="Y626" i="2"/>
  <c r="Y622" i="2"/>
  <c r="AA621" i="2"/>
  <c r="AA610" i="2"/>
  <c r="Y607" i="2"/>
  <c r="AA606" i="2"/>
  <c r="Y603" i="2"/>
  <c r="Y600" i="2"/>
  <c r="Y588" i="2"/>
  <c r="AA587" i="2"/>
  <c r="Y585" i="2"/>
  <c r="AA579" i="2"/>
  <c r="Y577" i="2"/>
  <c r="AA571" i="2"/>
  <c r="Y569" i="2"/>
  <c r="AA563" i="2"/>
  <c r="Y561" i="2"/>
  <c r="AA555" i="2"/>
  <c r="Y553" i="2"/>
  <c r="AA547" i="2"/>
  <c r="Y545" i="2"/>
  <c r="AA539" i="2"/>
  <c r="Y537" i="2"/>
  <c r="AA531" i="2"/>
  <c r="Y529" i="2"/>
  <c r="AA523" i="2"/>
  <c r="Y521" i="2"/>
  <c r="AA515" i="2"/>
  <c r="Y513" i="2"/>
  <c r="AA507" i="2"/>
  <c r="Y505" i="2"/>
  <c r="AA499" i="2"/>
  <c r="Y497" i="2"/>
  <c r="AA491" i="2"/>
  <c r="Y489" i="2"/>
  <c r="AA483" i="2"/>
  <c r="Y481" i="2"/>
  <c r="AA475" i="2"/>
  <c r="Y473" i="2"/>
  <c r="AA467" i="2"/>
  <c r="Y465" i="2"/>
  <c r="AA459" i="2"/>
  <c r="Y457" i="2"/>
  <c r="AA451" i="2"/>
  <c r="Y449" i="2"/>
  <c r="AA443" i="2"/>
  <c r="Y441" i="2"/>
  <c r="AA435" i="2"/>
  <c r="Y433" i="2"/>
  <c r="AA427" i="2"/>
  <c r="Y425" i="2"/>
  <c r="Y1319" i="2"/>
  <c r="Y1000" i="2"/>
  <c r="AA993" i="2"/>
  <c r="Y950" i="2"/>
  <c r="AA942" i="2"/>
  <c r="Y910" i="2"/>
  <c r="Y852" i="2"/>
  <c r="Y841" i="2"/>
  <c r="AA821" i="2"/>
  <c r="Y818" i="2"/>
  <c r="AA815" i="2"/>
  <c r="AA804" i="2"/>
  <c r="Y789" i="2"/>
  <c r="Y786" i="2"/>
  <c r="AA783" i="2"/>
  <c r="AA778" i="2"/>
  <c r="AA771" i="2"/>
  <c r="AA764" i="2"/>
  <c r="AA722" i="2"/>
  <c r="AA721" i="2"/>
  <c r="AA719" i="2"/>
  <c r="Y711" i="2"/>
  <c r="AA706" i="2"/>
  <c r="AA698" i="2"/>
  <c r="AA696" i="2"/>
  <c r="Y673" i="2"/>
  <c r="Y668" i="2"/>
  <c r="AA661" i="2"/>
  <c r="Y643" i="2"/>
  <c r="AA628" i="2"/>
  <c r="AA625" i="2"/>
  <c r="Y618" i="2"/>
  <c r="Y614" i="2"/>
  <c r="AA613" i="2"/>
  <c r="AA602" i="2"/>
  <c r="Y599" i="2"/>
  <c r="AA598" i="2"/>
  <c r="Y595" i="2"/>
  <c r="Y592" i="2"/>
  <c r="AA584" i="2"/>
  <c r="Y582" i="2"/>
  <c r="AA576" i="2"/>
  <c r="Y574" i="2"/>
  <c r="AA568" i="2"/>
  <c r="Y566" i="2"/>
  <c r="AA560" i="2"/>
  <c r="Y558" i="2"/>
  <c r="AA552" i="2"/>
  <c r="Y550" i="2"/>
  <c r="AA544" i="2"/>
  <c r="Y542" i="2"/>
  <c r="AA536" i="2"/>
  <c r="Y534" i="2"/>
  <c r="AA528" i="2"/>
  <c r="Y526" i="2"/>
  <c r="AA520" i="2"/>
  <c r="Y518" i="2"/>
  <c r="AA512" i="2"/>
  <c r="Y510" i="2"/>
  <c r="AA504" i="2"/>
  <c r="Y502" i="2"/>
  <c r="AA496" i="2"/>
  <c r="Y494" i="2"/>
  <c r="AA488" i="2"/>
  <c r="Y486" i="2"/>
  <c r="AA480" i="2"/>
  <c r="Y478" i="2"/>
  <c r="AA472" i="2"/>
  <c r="Y470" i="2"/>
  <c r="AA464" i="2"/>
  <c r="Y462" i="2"/>
  <c r="AA456" i="2"/>
  <c r="Y454" i="2"/>
  <c r="AA448" i="2"/>
  <c r="Y446" i="2"/>
  <c r="AA440" i="2"/>
  <c r="Y438" i="2"/>
  <c r="AA432" i="2"/>
  <c r="Y430" i="2"/>
  <c r="AA424" i="2"/>
  <c r="Y422" i="2"/>
  <c r="AA416" i="2"/>
  <c r="Y414" i="2"/>
  <c r="AA408" i="2"/>
  <c r="Y406" i="2"/>
  <c r="AA1122" i="2"/>
  <c r="AA1006" i="2"/>
  <c r="AA952" i="2"/>
  <c r="AA919" i="2"/>
  <c r="AA875" i="2"/>
  <c r="Y860" i="2"/>
  <c r="Y843" i="2"/>
  <c r="Y805" i="2"/>
  <c r="Y802" i="2"/>
  <c r="AA799" i="2"/>
  <c r="AA788" i="2"/>
  <c r="Y773" i="2"/>
  <c r="AA760" i="2"/>
  <c r="AA717" i="2"/>
  <c r="Y715" i="2"/>
  <c r="Y682" i="2"/>
  <c r="AA675" i="2"/>
  <c r="AA670" i="2"/>
  <c r="Y659" i="2"/>
  <c r="AA657" i="2"/>
  <c r="Y655" i="2"/>
  <c r="AA652" i="2"/>
  <c r="AA644" i="2"/>
  <c r="AA638" i="2"/>
  <c r="AA634" i="2"/>
  <c r="Y631" i="2"/>
  <c r="AA630" i="2"/>
  <c r="Y627" i="2"/>
  <c r="Y624" i="2"/>
  <c r="Y612" i="2"/>
  <c r="AA611" i="2"/>
  <c r="Y609" i="2"/>
  <c r="AA608" i="2"/>
  <c r="AA596" i="2"/>
  <c r="AA593" i="2"/>
  <c r="Y586" i="2"/>
  <c r="AA580" i="2"/>
  <c r="Y578" i="2"/>
  <c r="AA572" i="2"/>
  <c r="Y570" i="2"/>
  <c r="AA564" i="2"/>
  <c r="Y562" i="2"/>
  <c r="AA556" i="2"/>
  <c r="Y554" i="2"/>
  <c r="AA548" i="2"/>
  <c r="Y546" i="2"/>
  <c r="AA540" i="2"/>
  <c r="Y538" i="2"/>
  <c r="AA532" i="2"/>
  <c r="Y530" i="2"/>
  <c r="AA524" i="2"/>
  <c r="Y522" i="2"/>
  <c r="AA516" i="2"/>
  <c r="Y514" i="2"/>
  <c r="AA508" i="2"/>
  <c r="Y506" i="2"/>
  <c r="AA500" i="2"/>
  <c r="Y498" i="2"/>
  <c r="AA492" i="2"/>
  <c r="Y490" i="2"/>
  <c r="AA484" i="2"/>
  <c r="Y482" i="2"/>
  <c r="AA476" i="2"/>
  <c r="Y474" i="2"/>
  <c r="AA468" i="2"/>
  <c r="Y466" i="2"/>
  <c r="AA460" i="2"/>
  <c r="Y458" i="2"/>
  <c r="AA452" i="2"/>
  <c r="Y450" i="2"/>
  <c r="AA444" i="2"/>
  <c r="Y442" i="2"/>
  <c r="AA436" i="2"/>
  <c r="Y434" i="2"/>
  <c r="AA428" i="2"/>
  <c r="Y426" i="2"/>
  <c r="AA420" i="2"/>
  <c r="Y418" i="2"/>
  <c r="AA412" i="2"/>
  <c r="Y410" i="2"/>
  <c r="AA404" i="2"/>
  <c r="Y402" i="2"/>
  <c r="AA396" i="2"/>
  <c r="Y394" i="2"/>
  <c r="AA388" i="2"/>
  <c r="Y386" i="2"/>
  <c r="AA380" i="2"/>
  <c r="Y378" i="2"/>
  <c r="AA372" i="2"/>
  <c r="Y370" i="2"/>
  <c r="Y364" i="2"/>
  <c r="Y360" i="2"/>
  <c r="AA358" i="2"/>
  <c r="AA1020" i="2"/>
  <c r="Y951" i="2"/>
  <c r="AA902" i="2"/>
  <c r="Y825" i="2"/>
  <c r="Y757" i="2"/>
  <c r="AA740" i="2"/>
  <c r="Y720" i="2"/>
  <c r="Y714" i="2"/>
  <c r="Y704" i="2"/>
  <c r="AA686" i="2"/>
  <c r="Y681" i="2"/>
  <c r="Y647" i="2"/>
  <c r="Y642" i="2"/>
  <c r="AA575" i="2"/>
  <c r="AA573" i="2"/>
  <c r="AA559" i="2"/>
  <c r="AA557" i="2"/>
  <c r="AA543" i="2"/>
  <c r="AA541" i="2"/>
  <c r="AA527" i="2"/>
  <c r="AA525" i="2"/>
  <c r="AA511" i="2"/>
  <c r="AA509" i="2"/>
  <c r="AA495" i="2"/>
  <c r="AA493" i="2"/>
  <c r="AA479" i="2"/>
  <c r="AA477" i="2"/>
  <c r="AA463" i="2"/>
  <c r="AA461" i="2"/>
  <c r="AA447" i="2"/>
  <c r="AA445" i="2"/>
  <c r="AA431" i="2"/>
  <c r="AA429" i="2"/>
  <c r="Y417" i="2"/>
  <c r="Y416" i="2"/>
  <c r="AA410" i="2"/>
  <c r="AA385" i="2"/>
  <c r="AA382" i="2"/>
  <c r="Y375" i="2"/>
  <c r="Y371" i="2"/>
  <c r="AA370" i="2"/>
  <c r="AA362" i="2"/>
  <c r="Y351" i="2"/>
  <c r="AA349" i="2"/>
  <c r="Y343" i="2"/>
  <c r="AA341" i="2"/>
  <c r="Y335" i="2"/>
  <c r="AA333" i="2"/>
  <c r="Y327" i="2"/>
  <c r="AA325" i="2"/>
  <c r="Y319" i="2"/>
  <c r="AA317" i="2"/>
  <c r="Y311" i="2"/>
  <c r="AA309" i="2"/>
  <c r="Y303" i="2"/>
  <c r="AA301" i="2"/>
  <c r="Y295" i="2"/>
  <c r="AA293" i="2"/>
  <c r="Y287" i="2"/>
  <c r="AA285" i="2"/>
  <c r="Y279" i="2"/>
  <c r="AA277" i="2"/>
  <c r="Y271" i="2"/>
  <c r="AA1487" i="2"/>
  <c r="AA1298" i="2"/>
  <c r="Y1281" i="2"/>
  <c r="AA1114" i="2"/>
  <c r="AA896" i="2"/>
  <c r="AA891" i="2"/>
  <c r="Y815" i="2"/>
  <c r="Y783" i="2"/>
  <c r="AA744" i="2"/>
  <c r="AA733" i="2"/>
  <c r="AA699" i="2"/>
  <c r="AA665" i="2"/>
  <c r="AA660" i="2"/>
  <c r="AA654" i="2"/>
  <c r="AA645" i="2"/>
  <c r="AA632" i="2"/>
  <c r="Y623" i="2"/>
  <c r="AA616" i="2"/>
  <c r="AA597" i="2"/>
  <c r="AA590" i="2"/>
  <c r="AA578" i="2"/>
  <c r="AA577" i="2"/>
  <c r="AA562" i="2"/>
  <c r="AA561" i="2"/>
  <c r="AA546" i="2"/>
  <c r="AA545" i="2"/>
  <c r="AA530" i="2"/>
  <c r="AA529" i="2"/>
  <c r="AA514" i="2"/>
  <c r="AA513" i="2"/>
  <c r="AA498" i="2"/>
  <c r="AA497" i="2"/>
  <c r="AA482" i="2"/>
  <c r="AA481" i="2"/>
  <c r="AA466" i="2"/>
  <c r="AA465" i="2"/>
  <c r="AA450" i="2"/>
  <c r="AA449" i="2"/>
  <c r="AA434" i="2"/>
  <c r="AA433" i="2"/>
  <c r="Y415" i="2"/>
  <c r="Y413" i="2"/>
  <c r="Y411" i="2"/>
  <c r="AA409" i="2"/>
  <c r="Y400" i="2"/>
  <c r="AA399" i="2"/>
  <c r="Y393" i="2"/>
  <c r="AA392" i="2"/>
  <c r="Y390" i="2"/>
  <c r="AA389" i="2"/>
  <c r="AA377" i="2"/>
  <c r="AA374" i="2"/>
  <c r="Y367" i="2"/>
  <c r="AA357" i="2"/>
  <c r="Y354" i="2"/>
  <c r="AA352" i="2"/>
  <c r="Y346" i="2"/>
  <c r="AA344" i="2"/>
  <c r="Y338" i="2"/>
  <c r="AA336" i="2"/>
  <c r="Y330" i="2"/>
  <c r="AA328" i="2"/>
  <c r="Y322" i="2"/>
  <c r="AA320" i="2"/>
  <c r="Y314" i="2"/>
  <c r="AA312" i="2"/>
  <c r="Y306" i="2"/>
  <c r="AA304" i="2"/>
  <c r="Y298" i="2"/>
  <c r="AA296" i="2"/>
  <c r="Y290" i="2"/>
  <c r="AA288" i="2"/>
  <c r="Y282" i="2"/>
  <c r="AA280" i="2"/>
  <c r="Y274" i="2"/>
  <c r="AA272" i="2"/>
  <c r="Y1082" i="2"/>
  <c r="Y1031" i="2"/>
  <c r="Y940" i="2"/>
  <c r="AA936" i="2"/>
  <c r="Y828" i="2"/>
  <c r="AA801" i="2"/>
  <c r="Y778" i="2"/>
  <c r="AA752" i="2"/>
  <c r="AA741" i="2"/>
  <c r="AA691" i="2"/>
  <c r="AA683" i="2"/>
  <c r="Y679" i="2"/>
  <c r="AA676" i="2"/>
  <c r="AA649" i="2"/>
  <c r="Y648" i="2"/>
  <c r="Y639" i="2"/>
  <c r="AA624" i="2"/>
  <c r="AA609" i="2"/>
  <c r="Y576" i="2"/>
  <c r="Y575" i="2"/>
  <c r="Y573" i="2"/>
  <c r="Y560" i="2"/>
  <c r="Y559" i="2"/>
  <c r="Y557" i="2"/>
  <c r="Y544" i="2"/>
  <c r="Y543" i="2"/>
  <c r="Y541" i="2"/>
  <c r="Y528" i="2"/>
  <c r="Y527" i="2"/>
  <c r="Y525" i="2"/>
  <c r="Y512" i="2"/>
  <c r="Y511" i="2"/>
  <c r="Y509" i="2"/>
  <c r="Y496" i="2"/>
  <c r="Y495" i="2"/>
  <c r="Y493" i="2"/>
  <c r="Y480" i="2"/>
  <c r="Y479" i="2"/>
  <c r="Y477" i="2"/>
  <c r="Y464" i="2"/>
  <c r="Y463" i="2"/>
  <c r="Y461" i="2"/>
  <c r="Y448" i="2"/>
  <c r="Y447" i="2"/>
  <c r="Y445" i="2"/>
  <c r="Y432" i="2"/>
  <c r="Y431" i="2"/>
  <c r="Y429" i="2"/>
  <c r="AA407" i="2"/>
  <c r="AA405" i="2"/>
  <c r="AA403" i="2"/>
  <c r="Y385" i="2"/>
  <c r="AA384" i="2"/>
  <c r="Y382" i="2"/>
  <c r="AA381" i="2"/>
  <c r="AA369" i="2"/>
  <c r="AA366" i="2"/>
  <c r="Y362" i="2"/>
  <c r="AA355" i="2"/>
  <c r="Y349" i="2"/>
  <c r="AA347" i="2"/>
  <c r="Y341" i="2"/>
  <c r="AA339" i="2"/>
  <c r="Y333" i="2"/>
  <c r="AA331" i="2"/>
  <c r="Y325" i="2"/>
  <c r="AA323" i="2"/>
  <c r="Y317" i="2"/>
  <c r="AA315" i="2"/>
  <c r="Y309" i="2"/>
  <c r="AA307" i="2"/>
  <c r="Y301" i="2"/>
  <c r="AA299" i="2"/>
  <c r="Y293" i="2"/>
  <c r="AA291" i="2"/>
  <c r="Y285" i="2"/>
  <c r="AA283" i="2"/>
  <c r="Y277" i="2"/>
  <c r="AA275" i="2"/>
  <c r="AA1099" i="2"/>
  <c r="AA1092" i="2"/>
  <c r="Y742" i="2"/>
  <c r="AA714" i="2"/>
  <c r="Y696" i="2"/>
  <c r="Y684" i="2"/>
  <c r="AA681" i="2"/>
  <c r="AA678" i="2"/>
  <c r="Y658" i="2"/>
  <c r="AA653" i="2"/>
  <c r="AA642" i="2"/>
  <c r="Y641" i="2"/>
  <c r="Y636" i="2"/>
  <c r="Y635" i="2"/>
  <c r="Y604" i="2"/>
  <c r="Y584" i="2"/>
  <c r="Y583" i="2"/>
  <c r="Y581" i="2"/>
  <c r="Y568" i="2"/>
  <c r="Y567" i="2"/>
  <c r="Y565" i="2"/>
  <c r="Y552" i="2"/>
  <c r="Y551" i="2"/>
  <c r="Y549" i="2"/>
  <c r="Y536" i="2"/>
  <c r="Y535" i="2"/>
  <c r="Y533" i="2"/>
  <c r="Y520" i="2"/>
  <c r="Y519" i="2"/>
  <c r="Y517" i="2"/>
  <c r="Y504" i="2"/>
  <c r="Y503" i="2"/>
  <c r="Y501" i="2"/>
  <c r="Y488" i="2"/>
  <c r="Y487" i="2"/>
  <c r="Y485" i="2"/>
  <c r="Y472" i="2"/>
  <c r="Y471" i="2"/>
  <c r="Y469" i="2"/>
  <c r="Y456" i="2"/>
  <c r="Y455" i="2"/>
  <c r="Y453" i="2"/>
  <c r="Y440" i="2"/>
  <c r="Y439" i="2"/>
  <c r="Y437" i="2"/>
  <c r="Y424" i="2"/>
  <c r="Y423" i="2"/>
  <c r="Y421" i="2"/>
  <c r="Y419" i="2"/>
  <c r="AA417" i="2"/>
  <c r="Y395" i="2"/>
  <c r="Y391" i="2"/>
  <c r="Y387" i="2"/>
  <c r="AA386" i="2"/>
  <c r="AA375" i="2"/>
  <c r="Y372" i="2"/>
  <c r="AA371" i="2"/>
  <c r="Y368" i="2"/>
  <c r="Y365" i="2"/>
  <c r="Y361" i="2"/>
  <c r="Y353" i="2"/>
  <c r="AA351" i="2"/>
  <c r="Y345" i="2"/>
  <c r="AA343" i="2"/>
  <c r="Y337" i="2"/>
  <c r="AA335" i="2"/>
  <c r="Y329" i="2"/>
  <c r="AA327" i="2"/>
  <c r="Y321" i="2"/>
  <c r="AA319" i="2"/>
  <c r="Y313" i="2"/>
  <c r="AA311" i="2"/>
  <c r="Y305" i="2"/>
  <c r="AA303" i="2"/>
  <c r="Y297" i="2"/>
  <c r="AA295" i="2"/>
  <c r="Y289" i="2"/>
  <c r="AA287" i="2"/>
  <c r="Y281" i="2"/>
  <c r="AA279" i="2"/>
  <c r="Y273" i="2"/>
  <c r="AA271" i="2"/>
  <c r="Y265" i="2"/>
  <c r="AA263" i="2"/>
  <c r="Y257" i="2"/>
  <c r="AA255" i="2"/>
  <c r="Y249" i="2"/>
  <c r="AA247" i="2"/>
  <c r="AA1170" i="2"/>
  <c r="Y1137" i="2"/>
  <c r="AA1060" i="2"/>
  <c r="AA863" i="2"/>
  <c r="Y749" i="2"/>
  <c r="Y723" i="2"/>
  <c r="Y719" i="2"/>
  <c r="Y707" i="2"/>
  <c r="Y697" i="2"/>
  <c r="AA692" i="2"/>
  <c r="Y683" i="2"/>
  <c r="AA677" i="2"/>
  <c r="AA669" i="2"/>
  <c r="Y666" i="2"/>
  <c r="Y650" i="2"/>
  <c r="AA588" i="2"/>
  <c r="Y579" i="2"/>
  <c r="AA569" i="2"/>
  <c r="AA538" i="2"/>
  <c r="AA535" i="2"/>
  <c r="AA517" i="2"/>
  <c r="Y475" i="2"/>
  <c r="Y451" i="2"/>
  <c r="AA441" i="2"/>
  <c r="AA397" i="2"/>
  <c r="Y388" i="2"/>
  <c r="AA360" i="2"/>
  <c r="AA359" i="2"/>
  <c r="Y350" i="2"/>
  <c r="Y342" i="2"/>
  <c r="Y334" i="2"/>
  <c r="Y326" i="2"/>
  <c r="Y318" i="2"/>
  <c r="Y310" i="2"/>
  <c r="Y302" i="2"/>
  <c r="Y294" i="2"/>
  <c r="Y286" i="2"/>
  <c r="Y278" i="2"/>
  <c r="AA265" i="2"/>
  <c r="Y263" i="2"/>
  <c r="AA260" i="2"/>
  <c r="AA256" i="2"/>
  <c r="Y254" i="2"/>
  <c r="AA249" i="2"/>
  <c r="Y247" i="2"/>
  <c r="AA244" i="2"/>
  <c r="Y238" i="2"/>
  <c r="AA236" i="2"/>
  <c r="Y230" i="2"/>
  <c r="AA228" i="2"/>
  <c r="Y222" i="2"/>
  <c r="AA220" i="2"/>
  <c r="Y214" i="2"/>
  <c r="AA212" i="2"/>
  <c r="Y206" i="2"/>
  <c r="AA204" i="2"/>
  <c r="Y198" i="2"/>
  <c r="AA196" i="2"/>
  <c r="Y190" i="2"/>
  <c r="AA188" i="2"/>
  <c r="Y182" i="2"/>
  <c r="AA180" i="2"/>
  <c r="Y174" i="2"/>
  <c r="AA172" i="2"/>
  <c r="Y926" i="2"/>
  <c r="AA873" i="2"/>
  <c r="Y801" i="2"/>
  <c r="Y726" i="2"/>
  <c r="AA689" i="2"/>
  <c r="Y663" i="2"/>
  <c r="Y660" i="2"/>
  <c r="AA651" i="2"/>
  <c r="AA637" i="2"/>
  <c r="Y628" i="2"/>
  <c r="Y620" i="2"/>
  <c r="Y616" i="2"/>
  <c r="Y602" i="2"/>
  <c r="Y598" i="2"/>
  <c r="AA589" i="2"/>
  <c r="AA585" i="2"/>
  <c r="AA554" i="2"/>
  <c r="AA551" i="2"/>
  <c r="AA533" i="2"/>
  <c r="Y491" i="2"/>
  <c r="Y467" i="2"/>
  <c r="AA457" i="2"/>
  <c r="AA426" i="2"/>
  <c r="AA423" i="2"/>
  <c r="AA411" i="2"/>
  <c r="Y405" i="2"/>
  <c r="AA391" i="2"/>
  <c r="AA390" i="2"/>
  <c r="Y389" i="2"/>
  <c r="Y380" i="2"/>
  <c r="AA373" i="2"/>
  <c r="Y363" i="2"/>
  <c r="AA354" i="2"/>
  <c r="AA353" i="2"/>
  <c r="Y352" i="2"/>
  <c r="AA346" i="2"/>
  <c r="AA345" i="2"/>
  <c r="Y344" i="2"/>
  <c r="AA338" i="2"/>
  <c r="AA337" i="2"/>
  <c r="Y336" i="2"/>
  <c r="AA330" i="2"/>
  <c r="AA329" i="2"/>
  <c r="Y328" i="2"/>
  <c r="AA322" i="2"/>
  <c r="AA321" i="2"/>
  <c r="Y320" i="2"/>
  <c r="AA314" i="2"/>
  <c r="AA313" i="2"/>
  <c r="Y312" i="2"/>
  <c r="AA306" i="2"/>
  <c r="AA305" i="2"/>
  <c r="Y304" i="2"/>
  <c r="AA298" i="2"/>
  <c r="AA297" i="2"/>
  <c r="Y296" i="2"/>
  <c r="AA290" i="2"/>
  <c r="AA289" i="2"/>
  <c r="Y288" i="2"/>
  <c r="AA282" i="2"/>
  <c r="AA281" i="2"/>
  <c r="Y280" i="2"/>
  <c r="AA274" i="2"/>
  <c r="AA273" i="2"/>
  <c r="Y272" i="2"/>
  <c r="AA270" i="2"/>
  <c r="AA269" i="2"/>
  <c r="AA267" i="2"/>
  <c r="AA258" i="2"/>
  <c r="AA253" i="2"/>
  <c r="AA251" i="2"/>
  <c r="Y241" i="2"/>
  <c r="AA239" i="2"/>
  <c r="Y233" i="2"/>
  <c r="AA231" i="2"/>
  <c r="Y225" i="2"/>
  <c r="AA223" i="2"/>
  <c r="Y217" i="2"/>
  <c r="AA215" i="2"/>
  <c r="Y209" i="2"/>
  <c r="AA207" i="2"/>
  <c r="Y201" i="2"/>
  <c r="AA199" i="2"/>
  <c r="Y193" i="2"/>
  <c r="AA191" i="2"/>
  <c r="Y185" i="2"/>
  <c r="AA183" i="2"/>
  <c r="Y177" i="2"/>
  <c r="AA175" i="2"/>
  <c r="Y169" i="2"/>
  <c r="AA167" i="2"/>
  <c r="Y161" i="2"/>
  <c r="AA159" i="2"/>
  <c r="AA1089" i="2"/>
  <c r="Y1024" i="2"/>
  <c r="Y927" i="2"/>
  <c r="Y859" i="2"/>
  <c r="Y779" i="2"/>
  <c r="Y737" i="2"/>
  <c r="AA732" i="2"/>
  <c r="AA684" i="2"/>
  <c r="Y667" i="2"/>
  <c r="AA617" i="2"/>
  <c r="AA603" i="2"/>
  <c r="AA570" i="2"/>
  <c r="AA567" i="2"/>
  <c r="AA549" i="2"/>
  <c r="Y507" i="2"/>
  <c r="Y483" i="2"/>
  <c r="AA473" i="2"/>
  <c r="AA442" i="2"/>
  <c r="AA439" i="2"/>
  <c r="AA421" i="2"/>
  <c r="Y398" i="2"/>
  <c r="Y397" i="2"/>
  <c r="AA383" i="2"/>
  <c r="AA365" i="2"/>
  <c r="Y359" i="2"/>
  <c r="AA262" i="2"/>
  <c r="Y260" i="2"/>
  <c r="Y256" i="2"/>
  <c r="AA246" i="2"/>
  <c r="Y244" i="2"/>
  <c r="AA242" i="2"/>
  <c r="Y236" i="2"/>
  <c r="AA234" i="2"/>
  <c r="Y228" i="2"/>
  <c r="AA226" i="2"/>
  <c r="Y220" i="2"/>
  <c r="AA218" i="2"/>
  <c r="Y212" i="2"/>
  <c r="AA210" i="2"/>
  <c r="Y204" i="2"/>
  <c r="AA202" i="2"/>
  <c r="Y196" i="2"/>
  <c r="AA194" i="2"/>
  <c r="Y188" i="2"/>
  <c r="AA186" i="2"/>
  <c r="Y180" i="2"/>
  <c r="AA178" i="2"/>
  <c r="Y172" i="2"/>
  <c r="AA170" i="2"/>
  <c r="Y164" i="2"/>
  <c r="AA162" i="2"/>
  <c r="Y156" i="2"/>
  <c r="AA1163" i="2"/>
  <c r="Y984" i="2"/>
  <c r="Y964" i="2"/>
  <c r="Y945" i="2"/>
  <c r="Y733" i="2"/>
  <c r="AA707" i="2"/>
  <c r="Y676" i="2"/>
  <c r="Y665" i="2"/>
  <c r="AA641" i="2"/>
  <c r="Y571" i="2"/>
  <c r="Y547" i="2"/>
  <c r="AA537" i="2"/>
  <c r="AA506" i="2"/>
  <c r="AA503" i="2"/>
  <c r="AA485" i="2"/>
  <c r="Y443" i="2"/>
  <c r="AA415" i="2"/>
  <c r="Y408" i="2"/>
  <c r="Y403" i="2"/>
  <c r="AA387" i="2"/>
  <c r="Y377" i="2"/>
  <c r="Y376" i="2"/>
  <c r="Y358" i="2"/>
  <c r="AA350" i="2"/>
  <c r="AA342" i="2"/>
  <c r="AA334" i="2"/>
  <c r="AA326" i="2"/>
  <c r="AA318" i="2"/>
  <c r="AA310" i="2"/>
  <c r="AA302" i="2"/>
  <c r="AA294" i="2"/>
  <c r="AA286" i="2"/>
  <c r="AA278" i="2"/>
  <c r="Y268" i="2"/>
  <c r="Y264" i="2"/>
  <c r="AA254" i="2"/>
  <c r="Y252" i="2"/>
  <c r="Y248" i="2"/>
  <c r="Y240" i="2"/>
  <c r="AA238" i="2"/>
  <c r="Y232" i="2"/>
  <c r="AA230" i="2"/>
  <c r="Y224" i="2"/>
  <c r="AA222" i="2"/>
  <c r="Y216" i="2"/>
  <c r="AA214" i="2"/>
  <c r="Y208" i="2"/>
  <c r="AA206" i="2"/>
  <c r="Y200" i="2"/>
  <c r="AA198" i="2"/>
  <c r="Y192" i="2"/>
  <c r="AA190" i="2"/>
  <c r="Y184" i="2"/>
  <c r="AA182" i="2"/>
  <c r="Y176" i="2"/>
  <c r="AA174" i="2"/>
  <c r="Y168" i="2"/>
  <c r="AA166" i="2"/>
  <c r="Y160" i="2"/>
  <c r="AA158" i="2"/>
  <c r="Y152" i="2"/>
  <c r="AA150" i="2"/>
  <c r="Y144" i="2"/>
  <c r="AA142" i="2"/>
  <c r="Y136" i="2"/>
  <c r="AA134" i="2"/>
  <c r="Y128" i="2"/>
  <c r="AA126" i="2"/>
  <c r="AA1094" i="2"/>
  <c r="AA854" i="2"/>
  <c r="Y765" i="2"/>
  <c r="AA759" i="2"/>
  <c r="Y625" i="2"/>
  <c r="Y619" i="2"/>
  <c r="AA604" i="2"/>
  <c r="Y601" i="2"/>
  <c r="AA522" i="2"/>
  <c r="AA501" i="2"/>
  <c r="AA471" i="2"/>
  <c r="Y401" i="2"/>
  <c r="AA395" i="2"/>
  <c r="Y384" i="2"/>
  <c r="Y374" i="2"/>
  <c r="AA356" i="2"/>
  <c r="Y332" i="2"/>
  <c r="AA324" i="2"/>
  <c r="Y300" i="2"/>
  <c r="AA292" i="2"/>
  <c r="Y269" i="2"/>
  <c r="AA257" i="2"/>
  <c r="AA248" i="2"/>
  <c r="Y242" i="2"/>
  <c r="Y234" i="2"/>
  <c r="Y226" i="2"/>
  <c r="Y218" i="2"/>
  <c r="Y210" i="2"/>
  <c r="Y202" i="2"/>
  <c r="Y194" i="2"/>
  <c r="Y186" i="2"/>
  <c r="Y178" i="2"/>
  <c r="AA171" i="2"/>
  <c r="Y158" i="2"/>
  <c r="AA157" i="2"/>
  <c r="Y154" i="2"/>
  <c r="Y145" i="2"/>
  <c r="Y140" i="2"/>
  <c r="Y138" i="2"/>
  <c r="Y129" i="2"/>
  <c r="Y124" i="2"/>
  <c r="AA122" i="2"/>
  <c r="Y116" i="2"/>
  <c r="AA114" i="2"/>
  <c r="Y108" i="2"/>
  <c r="AA106" i="2"/>
  <c r="Y100" i="2"/>
  <c r="AA98" i="2"/>
  <c r="Y92" i="2"/>
  <c r="AA90" i="2"/>
  <c r="Y84" i="2"/>
  <c r="AA82" i="2"/>
  <c r="Y73" i="2"/>
  <c r="AA71" i="2"/>
  <c r="Y65" i="2"/>
  <c r="AA63" i="2"/>
  <c r="Y54" i="2"/>
  <c r="AA52" i="2"/>
  <c r="Y46" i="2"/>
  <c r="AA44" i="2"/>
  <c r="Y741" i="2"/>
  <c r="Y730" i="2"/>
  <c r="AA725" i="2"/>
  <c r="Y722" i="2"/>
  <c r="AA626" i="2"/>
  <c r="AA620" i="2"/>
  <c r="AA612" i="2"/>
  <c r="AA594" i="2"/>
  <c r="Y539" i="2"/>
  <c r="AA469" i="2"/>
  <c r="AA402" i="2"/>
  <c r="AA364" i="2"/>
  <c r="Y347" i="2"/>
  <c r="Y315" i="2"/>
  <c r="Y283" i="2"/>
  <c r="AA259" i="2"/>
  <c r="Y258" i="2"/>
  <c r="AA245" i="2"/>
  <c r="Y243" i="2"/>
  <c r="Y235" i="2"/>
  <c r="Y227" i="2"/>
  <c r="Y219" i="2"/>
  <c r="Y211" i="2"/>
  <c r="Y203" i="2"/>
  <c r="Y195" i="2"/>
  <c r="Y187" i="2"/>
  <c r="Y179" i="2"/>
  <c r="AA156" i="2"/>
  <c r="AA151" i="2"/>
  <c r="Y149" i="2"/>
  <c r="AA144" i="2"/>
  <c r="Y142" i="2"/>
  <c r="AA139" i="2"/>
  <c r="AA135" i="2"/>
  <c r="Y133" i="2"/>
  <c r="AA128" i="2"/>
  <c r="Y126" i="2"/>
  <c r="Y119" i="2"/>
  <c r="AA117" i="2"/>
  <c r="Y111" i="2"/>
  <c r="AA109" i="2"/>
  <c r="Y103" i="2"/>
  <c r="AA101" i="2"/>
  <c r="Y95" i="2"/>
  <c r="AA93" i="2"/>
  <c r="Y87" i="2"/>
  <c r="AA85" i="2"/>
  <c r="Y79" i="2"/>
  <c r="AA77" i="2"/>
  <c r="Y76" i="2"/>
  <c r="AA74" i="2"/>
  <c r="Y68" i="2"/>
  <c r="AA66" i="2"/>
  <c r="Y60" i="2"/>
  <c r="Y57" i="2"/>
  <c r="AA55" i="2"/>
  <c r="AA990" i="2"/>
  <c r="AA659" i="2"/>
  <c r="Y591" i="2"/>
  <c r="AA583" i="2"/>
  <c r="Y515" i="2"/>
  <c r="Y435" i="2"/>
  <c r="Y427" i="2"/>
  <c r="AA378" i="2"/>
  <c r="Y369" i="2"/>
  <c r="Y356" i="2"/>
  <c r="AA348" i="2"/>
  <c r="Y324" i="2"/>
  <c r="AA316" i="2"/>
  <c r="Y292" i="2"/>
  <c r="AA284" i="2"/>
  <c r="AA264" i="2"/>
  <c r="AA237" i="2"/>
  <c r="AA229" i="2"/>
  <c r="AA221" i="2"/>
  <c r="AA213" i="2"/>
  <c r="AA205" i="2"/>
  <c r="AA197" i="2"/>
  <c r="AA189" i="2"/>
  <c r="AA181" i="2"/>
  <c r="AA173" i="2"/>
  <c r="Y171" i="2"/>
  <c r="AA169" i="2"/>
  <c r="AA168" i="2"/>
  <c r="AA164" i="2"/>
  <c r="Y157" i="2"/>
  <c r="AA153" i="2"/>
  <c r="AA148" i="2"/>
  <c r="AA146" i="2"/>
  <c r="AA137" i="2"/>
  <c r="AA132" i="2"/>
  <c r="AA130" i="2"/>
  <c r="Y122" i="2"/>
  <c r="AA120" i="2"/>
  <c r="Y114" i="2"/>
  <c r="AA112" i="2"/>
  <c r="Y106" i="2"/>
  <c r="AA104" i="2"/>
  <c r="Y98" i="2"/>
  <c r="AA96" i="2"/>
  <c r="Y90" i="2"/>
  <c r="AA88" i="2"/>
  <c r="Y82" i="2"/>
  <c r="AA80" i="2"/>
  <c r="Y71" i="2"/>
  <c r="AA69" i="2"/>
  <c r="Y63" i="2"/>
  <c r="AA61" i="2"/>
  <c r="AA58" i="2"/>
  <c r="Y52" i="2"/>
  <c r="AA50" i="2"/>
  <c r="Y44" i="2"/>
  <c r="Y976" i="2"/>
  <c r="Y853" i="2"/>
  <c r="AA851" i="2"/>
  <c r="AA817" i="2"/>
  <c r="AA785" i="2"/>
  <c r="AA765" i="2"/>
  <c r="AA745" i="2"/>
  <c r="Y649" i="2"/>
  <c r="AA622" i="2"/>
  <c r="AA619" i="2"/>
  <c r="AA601" i="2"/>
  <c r="Y563" i="2"/>
  <c r="Y555" i="2"/>
  <c r="AA487" i="2"/>
  <c r="AA455" i="2"/>
  <c r="AA413" i="2"/>
  <c r="AA401" i="2"/>
  <c r="AA394" i="2"/>
  <c r="Y379" i="2"/>
  <c r="Y373" i="2"/>
  <c r="AA368" i="2"/>
  <c r="AA361" i="2"/>
  <c r="Y340" i="2"/>
  <c r="AA332" i="2"/>
  <c r="Y308" i="2"/>
  <c r="AA300" i="2"/>
  <c r="Y276" i="2"/>
  <c r="Y262" i="2"/>
  <c r="Y253" i="2"/>
  <c r="Y163" i="2"/>
  <c r="AA161" i="2"/>
  <c r="AA160" i="2"/>
  <c r="AA154" i="2"/>
  <c r="AA145" i="2"/>
  <c r="AA140" i="2"/>
  <c r="AA138" i="2"/>
  <c r="AA129" i="2"/>
  <c r="AA124" i="2"/>
  <c r="Y118" i="2"/>
  <c r="AA116" i="2"/>
  <c r="Y110" i="2"/>
  <c r="AA108" i="2"/>
  <c r="Y102" i="2"/>
  <c r="AA100" i="2"/>
  <c r="Y94" i="2"/>
  <c r="AA92" i="2"/>
  <c r="Y86" i="2"/>
  <c r="AA84" i="2"/>
  <c r="Y78" i="2"/>
  <c r="Y75" i="2"/>
  <c r="AA73" i="2"/>
  <c r="Y67" i="2"/>
  <c r="AA65" i="2"/>
  <c r="Y56" i="2"/>
  <c r="AA54" i="2"/>
  <c r="Y48" i="2"/>
  <c r="AA46" i="2"/>
  <c r="Y40" i="2"/>
  <c r="AA38" i="2"/>
  <c r="AA35" i="2"/>
  <c r="Y29" i="2"/>
  <c r="AA27" i="2"/>
  <c r="AA646" i="2"/>
  <c r="AA586" i="2"/>
  <c r="AA553" i="2"/>
  <c r="AA489" i="2"/>
  <c r="AA418" i="2"/>
  <c r="AA340" i="2"/>
  <c r="AA276" i="2"/>
  <c r="Y246" i="2"/>
  <c r="AA241" i="2"/>
  <c r="AA235" i="2"/>
  <c r="Y223" i="2"/>
  <c r="AA208" i="2"/>
  <c r="Y205" i="2"/>
  <c r="AA177" i="2"/>
  <c r="Y170" i="2"/>
  <c r="Y166" i="2"/>
  <c r="AA143" i="2"/>
  <c r="Y139" i="2"/>
  <c r="AA127" i="2"/>
  <c r="Y121" i="2"/>
  <c r="Y113" i="2"/>
  <c r="Y105" i="2"/>
  <c r="Y97" i="2"/>
  <c r="Y89" i="2"/>
  <c r="Y81" i="2"/>
  <c r="AA72" i="2"/>
  <c r="AA64" i="2"/>
  <c r="Y51" i="2"/>
  <c r="Y50" i="2"/>
  <c r="AA48" i="2"/>
  <c r="AA42" i="2"/>
  <c r="Y33" i="2"/>
  <c r="Y31" i="2"/>
  <c r="Y19" i="2"/>
  <c r="AA17" i="2"/>
  <c r="Y11" i="2"/>
  <c r="AA9" i="2"/>
  <c r="Y229" i="2"/>
  <c r="AA195" i="2"/>
  <c r="Y107" i="2"/>
  <c r="Y83" i="2"/>
  <c r="AA76" i="2"/>
  <c r="AA75" i="2"/>
  <c r="Y74" i="2"/>
  <c r="Y47" i="2"/>
  <c r="AA34" i="2"/>
  <c r="Y32" i="2"/>
  <c r="AA18" i="2"/>
  <c r="Y399" i="2"/>
  <c r="AA308" i="2"/>
  <c r="Y245" i="2"/>
  <c r="Y191" i="2"/>
  <c r="AA165" i="2"/>
  <c r="AA141" i="2"/>
  <c r="AA136" i="2"/>
  <c r="Y135" i="2"/>
  <c r="Y117" i="2"/>
  <c r="AA94" i="2"/>
  <c r="Y93" i="2"/>
  <c r="AA86" i="2"/>
  <c r="AA79" i="2"/>
  <c r="Y23" i="2"/>
  <c r="AA21" i="2"/>
  <c r="Y15" i="2"/>
  <c r="AA13" i="2"/>
  <c r="Y299" i="2"/>
  <c r="Y270" i="2"/>
  <c r="Y259" i="2"/>
  <c r="Y199" i="2"/>
  <c r="AA147" i="2"/>
  <c r="Y45" i="2"/>
  <c r="Y39" i="2"/>
  <c r="Y34" i="2"/>
  <c r="AA29" i="2"/>
  <c r="Y27" i="2"/>
  <c r="AA605" i="2"/>
  <c r="AA505" i="2"/>
  <c r="AA458" i="2"/>
  <c r="AA425" i="2"/>
  <c r="Y381" i="2"/>
  <c r="Y331" i="2"/>
  <c r="Y307" i="2"/>
  <c r="AA266" i="2"/>
  <c r="AA261" i="2"/>
  <c r="Y250" i="2"/>
  <c r="AA243" i="2"/>
  <c r="Y231" i="2"/>
  <c r="AA216" i="2"/>
  <c r="Y213" i="2"/>
  <c r="AA185" i="2"/>
  <c r="AA179" i="2"/>
  <c r="Y167" i="2"/>
  <c r="AA155" i="2"/>
  <c r="AA123" i="2"/>
  <c r="AA115" i="2"/>
  <c r="AA107" i="2"/>
  <c r="AA99" i="2"/>
  <c r="AA91" i="2"/>
  <c r="AA83" i="2"/>
  <c r="Y53" i="2"/>
  <c r="Y49" i="2"/>
  <c r="AA47" i="2"/>
  <c r="AA37" i="2"/>
  <c r="Y35" i="2"/>
  <c r="AA32" i="2"/>
  <c r="AA28" i="2"/>
  <c r="Y26" i="2"/>
  <c r="Y22" i="2"/>
  <c r="AA20" i="2"/>
  <c r="Y14" i="2"/>
  <c r="AA12" i="2"/>
  <c r="AA521" i="2"/>
  <c r="AA232" i="2"/>
  <c r="AA201" i="2"/>
  <c r="Y123" i="2"/>
  <c r="AA68" i="2"/>
  <c r="Y66" i="2"/>
  <c r="AA45" i="2"/>
  <c r="AA39" i="2"/>
  <c r="Y37" i="2"/>
  <c r="Y20" i="2"/>
  <c r="Y12" i="2"/>
  <c r="AA10" i="2"/>
  <c r="AA240" i="2"/>
  <c r="AA176" i="2"/>
  <c r="Y173" i="2"/>
  <c r="Y151" i="2"/>
  <c r="Y134" i="2"/>
  <c r="AA125" i="2"/>
  <c r="AA118" i="2"/>
  <c r="AA110" i="2"/>
  <c r="AA102" i="2"/>
  <c r="AA95" i="2"/>
  <c r="AA87" i="2"/>
  <c r="Y85" i="2"/>
  <c r="Y77" i="2"/>
  <c r="AA41" i="2"/>
  <c r="AA36" i="2"/>
  <c r="Y30" i="2"/>
  <c r="Y25" i="2"/>
  <c r="Y409" i="2"/>
  <c r="Y275" i="2"/>
  <c r="Y181" i="2"/>
  <c r="Y18" i="2"/>
  <c r="AA16" i="2"/>
  <c r="AA8" i="2"/>
  <c r="Y885" i="2"/>
  <c r="Y771" i="2"/>
  <c r="Y633" i="2"/>
  <c r="Y610" i="2"/>
  <c r="AA419" i="2"/>
  <c r="AA379" i="2"/>
  <c r="Y355" i="2"/>
  <c r="Y291" i="2"/>
  <c r="AA268" i="2"/>
  <c r="Y239" i="2"/>
  <c r="AA224" i="2"/>
  <c r="Y221" i="2"/>
  <c r="AA193" i="2"/>
  <c r="AA187" i="2"/>
  <c r="Y175" i="2"/>
  <c r="AA163" i="2"/>
  <c r="Y143" i="2"/>
  <c r="Y127" i="2"/>
  <c r="Y72" i="2"/>
  <c r="Y64" i="2"/>
  <c r="AA57" i="2"/>
  <c r="AA56" i="2"/>
  <c r="Y55" i="2"/>
  <c r="Y42" i="2"/>
  <c r="AA30" i="2"/>
  <c r="AA25" i="2"/>
  <c r="AA23" i="2"/>
  <c r="Y17" i="2"/>
  <c r="AA15" i="2"/>
  <c r="Y9" i="2"/>
  <c r="Y1642" i="2"/>
  <c r="AA1640" i="2"/>
  <c r="AA1291" i="2"/>
  <c r="Y712" i="2"/>
  <c r="Y699" i="2"/>
  <c r="Y640" i="2"/>
  <c r="AA565" i="2"/>
  <c r="Y523" i="2"/>
  <c r="AA490" i="2"/>
  <c r="AA474" i="2"/>
  <c r="AA437" i="2"/>
  <c r="Y392" i="2"/>
  <c r="AA363" i="2"/>
  <c r="Y316" i="2"/>
  <c r="Y266" i="2"/>
  <c r="Y261" i="2"/>
  <c r="Y183" i="2"/>
  <c r="Y155" i="2"/>
  <c r="Y115" i="2"/>
  <c r="Y99" i="2"/>
  <c r="Y91" i="2"/>
  <c r="AA67" i="2"/>
  <c r="AA60" i="2"/>
  <c r="AA43" i="2"/>
  <c r="Y28" i="2"/>
  <c r="Y594" i="2"/>
  <c r="Y587" i="2"/>
  <c r="Y499" i="2"/>
  <c r="Y357" i="2"/>
  <c r="Y255" i="2"/>
  <c r="Y251" i="2"/>
  <c r="Y237" i="2"/>
  <c r="AA209" i="2"/>
  <c r="AA203" i="2"/>
  <c r="AA152" i="2"/>
  <c r="Y150" i="2"/>
  <c r="AA119" i="2"/>
  <c r="AA111" i="2"/>
  <c r="Y109" i="2"/>
  <c r="AA103" i="2"/>
  <c r="Y101" i="2"/>
  <c r="AA78" i="2"/>
  <c r="AA59" i="2"/>
  <c r="AA217" i="2"/>
  <c r="AA184" i="2"/>
  <c r="AA131" i="2"/>
  <c r="Y58" i="2"/>
  <c r="Y10" i="2"/>
  <c r="AA935" i="2"/>
  <c r="Y738" i="2"/>
  <c r="AA581" i="2"/>
  <c r="AA453" i="2"/>
  <c r="Y407" i="2"/>
  <c r="AA400" i="2"/>
  <c r="Y383" i="2"/>
  <c r="Y323" i="2"/>
  <c r="AA252" i="2"/>
  <c r="AA225" i="2"/>
  <c r="AA219" i="2"/>
  <c r="Y207" i="2"/>
  <c r="AA192" i="2"/>
  <c r="Y189" i="2"/>
  <c r="Y165" i="2"/>
  <c r="Y153" i="2"/>
  <c r="AA149" i="2"/>
  <c r="Y146" i="2"/>
  <c r="Y141" i="2"/>
  <c r="Y137" i="2"/>
  <c r="AA133" i="2"/>
  <c r="Y130" i="2"/>
  <c r="Y125" i="2"/>
  <c r="AA121" i="2"/>
  <c r="AA113" i="2"/>
  <c r="AA105" i="2"/>
  <c r="AA97" i="2"/>
  <c r="AA89" i="2"/>
  <c r="AA81" i="2"/>
  <c r="Y69" i="2"/>
  <c r="Y61" i="2"/>
  <c r="Y59" i="2"/>
  <c r="AA51" i="2"/>
  <c r="Y41" i="2"/>
  <c r="Y36" i="2"/>
  <c r="AA33" i="2"/>
  <c r="AA31" i="2"/>
  <c r="Y21" i="2"/>
  <c r="AA19" i="2"/>
  <c r="Y13" i="2"/>
  <c r="AA11" i="2"/>
  <c r="AA787" i="2"/>
  <c r="AA756" i="2"/>
  <c r="Y687" i="2"/>
  <c r="AA635" i="2"/>
  <c r="Y632" i="2"/>
  <c r="AA600" i="2"/>
  <c r="Y531" i="2"/>
  <c r="AA376" i="2"/>
  <c r="AA367" i="2"/>
  <c r="Y348" i="2"/>
  <c r="Y284" i="2"/>
  <c r="Y267" i="2"/>
  <c r="AA250" i="2"/>
  <c r="AA233" i="2"/>
  <c r="AA227" i="2"/>
  <c r="Y215" i="2"/>
  <c r="AA200" i="2"/>
  <c r="Y197" i="2"/>
  <c r="Y162" i="2"/>
  <c r="Y159" i="2"/>
  <c r="Y148" i="2"/>
  <c r="Y147" i="2"/>
  <c r="Y132" i="2"/>
  <c r="Y131" i="2"/>
  <c r="Y120" i="2"/>
  <c r="Y112" i="2"/>
  <c r="Y104" i="2"/>
  <c r="Y96" i="2"/>
  <c r="Y88" i="2"/>
  <c r="Y80" i="2"/>
  <c r="Y70" i="2"/>
  <c r="Y62" i="2"/>
  <c r="AA53" i="2"/>
  <c r="AA49" i="2"/>
  <c r="AA40" i="2"/>
  <c r="Y38" i="2"/>
  <c r="AA26" i="2"/>
  <c r="Y24" i="2"/>
  <c r="AA22" i="2"/>
  <c r="Y16" i="2"/>
  <c r="AA14" i="2"/>
  <c r="Y8" i="2"/>
  <c r="AA1410" i="2"/>
  <c r="AA627" i="2"/>
  <c r="Y617" i="2"/>
  <c r="Y606" i="2"/>
  <c r="Y590" i="2"/>
  <c r="AA519" i="2"/>
  <c r="Y459" i="2"/>
  <c r="AA393" i="2"/>
  <c r="Y366" i="2"/>
  <c r="Y339" i="2"/>
  <c r="AA211" i="2"/>
  <c r="AA70" i="2"/>
  <c r="AA62" i="2"/>
  <c r="Y43" i="2"/>
  <c r="AA24" i="2"/>
  <c r="I63" i="2"/>
  <c r="I161" i="2"/>
  <c r="I526" i="2"/>
  <c r="I34" i="2"/>
  <c r="I279" i="2"/>
  <c r="I9" i="2"/>
  <c r="I35" i="2"/>
  <c r="I40" i="2"/>
  <c r="I589" i="2"/>
  <c r="I38" i="2"/>
  <c r="I128" i="2"/>
  <c r="I391" i="2"/>
  <c r="I76" i="2"/>
  <c r="I50" i="2"/>
  <c r="I349" i="2"/>
  <c r="I580" i="2"/>
  <c r="I11" i="2"/>
  <c r="I27" i="2"/>
  <c r="I98" i="2"/>
  <c r="I599" i="2"/>
  <c r="I85" i="2"/>
  <c r="I137" i="2"/>
  <c r="I193" i="2"/>
  <c r="I436" i="2"/>
  <c r="I59" i="2"/>
  <c r="I121" i="2"/>
  <c r="I149" i="2"/>
  <c r="I416" i="2"/>
  <c r="I67" i="2"/>
  <c r="I136" i="2"/>
  <c r="I212" i="2"/>
  <c r="I301" i="2"/>
  <c r="I410" i="2"/>
  <c r="I622" i="2"/>
  <c r="I83" i="2"/>
  <c r="I162" i="2"/>
  <c r="I234" i="2"/>
  <c r="I127" i="2"/>
  <c r="I191" i="2"/>
  <c r="I399" i="2"/>
  <c r="I824" i="2"/>
  <c r="I195" i="2"/>
  <c r="I274" i="2"/>
  <c r="I338" i="2"/>
  <c r="I478" i="2"/>
  <c r="I754" i="2"/>
  <c r="I192" i="2"/>
  <c r="I250" i="2"/>
  <c r="I371" i="2"/>
  <c r="I532" i="2"/>
  <c r="I702" i="2"/>
  <c r="I205" i="2"/>
  <c r="I446" i="2"/>
  <c r="I776" i="2"/>
  <c r="I288" i="2"/>
  <c r="I352" i="2"/>
  <c r="I981" i="2"/>
  <c r="I332" i="2"/>
  <c r="I418" i="2"/>
  <c r="I728" i="2"/>
  <c r="I297" i="2"/>
  <c r="I373" i="2"/>
  <c r="I426" i="2"/>
  <c r="I471" i="2"/>
  <c r="I518" i="2"/>
  <c r="I554" i="2"/>
  <c r="I638" i="2"/>
  <c r="I270" i="2"/>
  <c r="I334" i="2"/>
  <c r="I397" i="2"/>
  <c r="I673" i="2"/>
  <c r="I377" i="2"/>
  <c r="I441" i="2"/>
  <c r="I505" i="2"/>
  <c r="I569" i="2"/>
  <c r="I629" i="2"/>
  <c r="I405" i="2"/>
  <c r="I469" i="2"/>
  <c r="I533" i="2"/>
  <c r="I597" i="2"/>
  <c r="I682" i="2"/>
  <c r="I847" i="2"/>
  <c r="I464" i="2"/>
  <c r="I528" i="2"/>
  <c r="I590" i="2"/>
  <c r="I648" i="2"/>
  <c r="I808" i="2"/>
  <c r="I435" i="2"/>
  <c r="I499" i="2"/>
  <c r="I563" i="2"/>
  <c r="I625" i="2"/>
  <c r="I752" i="2"/>
  <c r="I588" i="2"/>
  <c r="I652" i="2"/>
  <c r="I722" i="2"/>
  <c r="I790" i="2"/>
  <c r="I916" i="2"/>
  <c r="I655" i="2"/>
  <c r="I734" i="2"/>
  <c r="I952" i="2"/>
  <c r="I742" i="2"/>
  <c r="I800" i="2"/>
  <c r="I868" i="2"/>
  <c r="I669" i="2"/>
  <c r="I746" i="2"/>
  <c r="I941" i="2"/>
  <c r="I731" i="2"/>
  <c r="I795" i="2"/>
  <c r="I869" i="2"/>
  <c r="I975" i="2"/>
  <c r="I840" i="2"/>
  <c r="I915" i="2"/>
  <c r="I810" i="2"/>
  <c r="I900" i="2"/>
  <c r="I773" i="2"/>
  <c r="I856" i="2"/>
  <c r="I949" i="2"/>
  <c r="I857" i="2"/>
  <c r="I921" i="2"/>
  <c r="I887" i="2"/>
  <c r="I951" i="2"/>
  <c r="I890" i="2"/>
  <c r="I954" i="2"/>
  <c r="I961" i="2"/>
  <c r="I980" i="2"/>
  <c r="H256" i="2"/>
  <c r="H39" i="2"/>
  <c r="H133" i="2"/>
  <c r="H241" i="2"/>
  <c r="H79" i="2"/>
  <c r="H138" i="2"/>
  <c r="H276" i="2"/>
  <c r="H68" i="2"/>
  <c r="H157" i="2"/>
  <c r="H24" i="2"/>
  <c r="H13" i="2"/>
  <c r="H167" i="2"/>
  <c r="H405" i="2"/>
  <c r="H225" i="2"/>
  <c r="H8" i="2"/>
  <c r="H222" i="2"/>
  <c r="H139" i="2"/>
  <c r="H60" i="2"/>
  <c r="H23" i="2"/>
  <c r="H25" i="2"/>
  <c r="H90" i="2"/>
  <c r="H183" i="2"/>
  <c r="H300" i="2"/>
  <c r="H67" i="2"/>
  <c r="H136" i="2"/>
  <c r="H596" i="2"/>
  <c r="H115" i="2"/>
  <c r="H298" i="2"/>
  <c r="H69" i="2"/>
  <c r="H179" i="2"/>
  <c r="H243" i="2"/>
  <c r="H164" i="2"/>
  <c r="H228" i="2"/>
  <c r="H267" i="2"/>
  <c r="H968" i="2"/>
  <c r="H216" i="2"/>
  <c r="H266" i="2"/>
  <c r="H312" i="2"/>
  <c r="H379" i="2"/>
  <c r="H165" i="2"/>
  <c r="H229" i="2"/>
  <c r="H178" i="2"/>
  <c r="H242" i="2"/>
  <c r="H311" i="2"/>
  <c r="H368" i="2"/>
  <c r="H597" i="2"/>
  <c r="H261" i="2"/>
  <c r="H325" i="2"/>
  <c r="H393" i="2"/>
  <c r="H450" i="2"/>
  <c r="H497" i="2"/>
  <c r="H543" i="2"/>
  <c r="H578" i="2"/>
  <c r="H913" i="2"/>
  <c r="H329" i="2"/>
  <c r="H419" i="2"/>
  <c r="H457" i="2"/>
  <c r="H503" i="2"/>
  <c r="H538" i="2"/>
  <c r="H585" i="2"/>
  <c r="H717" i="2"/>
  <c r="H294" i="2"/>
  <c r="H361" i="2"/>
  <c r="H594" i="2"/>
  <c r="H809" i="2"/>
  <c r="H331" i="2"/>
  <c r="H389" i="2"/>
  <c r="H501" i="2"/>
  <c r="H626" i="2"/>
  <c r="H849" i="2"/>
  <c r="H428" i="2"/>
  <c r="H492" i="2"/>
  <c r="H556" i="2"/>
  <c r="H634" i="2"/>
  <c r="H763" i="2"/>
  <c r="H945" i="2"/>
  <c r="H448" i="2"/>
  <c r="H512" i="2"/>
  <c r="H576" i="2"/>
  <c r="H642" i="2"/>
  <c r="H791" i="2"/>
  <c r="H459" i="2"/>
  <c r="H523" i="2"/>
  <c r="H587" i="2"/>
  <c r="H678" i="2"/>
  <c r="H846" i="2"/>
  <c r="H430" i="2"/>
  <c r="H494" i="2"/>
  <c r="H558" i="2"/>
  <c r="H633" i="2"/>
  <c r="H698" i="2"/>
  <c r="H883" i="2"/>
  <c r="H639" i="2"/>
  <c r="H707" i="2"/>
  <c r="H881" i="2"/>
  <c r="H690" i="2"/>
  <c r="H761" i="2"/>
  <c r="H803" i="2"/>
  <c r="H947" i="2"/>
  <c r="H723" i="2"/>
  <c r="H961" i="2"/>
  <c r="H680" i="2"/>
  <c r="H754" i="2"/>
  <c r="H835" i="2"/>
  <c r="H915" i="2"/>
  <c r="H726" i="2"/>
  <c r="H790" i="2"/>
  <c r="H857" i="2"/>
  <c r="H962" i="2"/>
  <c r="H837" i="2"/>
  <c r="H937" i="2"/>
  <c r="H805" i="2"/>
  <c r="H899" i="2"/>
  <c r="H784" i="2"/>
  <c r="H841" i="2"/>
  <c r="H950" i="2"/>
  <c r="H860" i="2"/>
  <c r="H924" i="2"/>
  <c r="H974" i="2"/>
  <c r="H898" i="2"/>
  <c r="H976" i="2"/>
  <c r="H925" i="2"/>
  <c r="H982" i="2"/>
  <c r="H964" i="2"/>
  <c r="H983" i="2"/>
  <c r="X2003" i="2"/>
  <c r="X1995" i="2"/>
  <c r="X1987" i="2"/>
  <c r="X1979" i="2"/>
  <c r="X1971" i="2"/>
  <c r="X1963" i="2"/>
  <c r="X1955" i="2"/>
  <c r="X1947" i="2"/>
  <c r="X1939" i="2"/>
  <c r="X2004" i="2"/>
  <c r="X1996" i="2"/>
  <c r="X1988" i="2"/>
  <c r="X1980" i="2"/>
  <c r="X1972" i="2"/>
  <c r="X1964" i="2"/>
  <c r="X1956" i="2"/>
  <c r="X1948" i="2"/>
  <c r="X1940" i="2"/>
  <c r="X1932" i="2"/>
  <c r="X1924" i="2"/>
  <c r="X1916" i="2"/>
  <c r="X1908" i="2"/>
  <c r="X1900" i="2"/>
  <c r="X1892" i="2"/>
  <c r="X1884" i="2"/>
  <c r="X1876" i="2"/>
  <c r="X1868" i="2"/>
  <c r="X1860" i="2"/>
  <c r="X1852" i="2"/>
  <c r="X1844" i="2"/>
  <c r="X1836" i="2"/>
  <c r="X1828" i="2"/>
  <c r="X1820" i="2"/>
  <c r="X1812" i="2"/>
  <c r="X1804" i="2"/>
  <c r="X1796" i="2"/>
  <c r="X1788" i="2"/>
  <c r="X2001" i="2"/>
  <c r="X1969" i="2"/>
  <c r="X1937" i="2"/>
  <c r="X1914" i="2"/>
  <c r="X1902" i="2"/>
  <c r="X1896" i="2"/>
  <c r="X1891" i="2"/>
  <c r="X1885" i="2"/>
  <c r="X1879" i="2"/>
  <c r="X1873" i="2"/>
  <c r="X1850" i="2"/>
  <c r="X1838" i="2"/>
  <c r="X1832" i="2"/>
  <c r="X1827" i="2"/>
  <c r="X1821" i="2"/>
  <c r="X1815" i="2"/>
  <c r="X1809" i="2"/>
  <c r="X1786" i="2"/>
  <c r="X1779" i="2"/>
  <c r="X1771" i="2"/>
  <c r="X1763" i="2"/>
  <c r="X1755" i="2"/>
  <c r="X2006" i="2"/>
  <c r="X2002" i="2"/>
  <c r="X1997" i="2"/>
  <c r="X1992" i="2"/>
  <c r="X1983" i="2"/>
  <c r="X1974" i="2"/>
  <c r="X1970" i="2"/>
  <c r="X1965" i="2"/>
  <c r="X1960" i="2"/>
  <c r="X1951" i="2"/>
  <c r="X1942" i="2"/>
  <c r="X1938" i="2"/>
  <c r="X1926" i="2"/>
  <c r="X1920" i="2"/>
  <c r="X1915" i="2"/>
  <c r="X1909" i="2"/>
  <c r="X1903" i="2"/>
  <c r="X1897" i="2"/>
  <c r="X1874" i="2"/>
  <c r="X1862" i="2"/>
  <c r="X1856" i="2"/>
  <c r="X1851" i="2"/>
  <c r="X1845" i="2"/>
  <c r="X1839" i="2"/>
  <c r="X1833" i="2"/>
  <c r="X1810" i="2"/>
  <c r="X1798" i="2"/>
  <c r="X1792" i="2"/>
  <c r="X1787" i="2"/>
  <c r="X1780" i="2"/>
  <c r="X1772" i="2"/>
  <c r="X1764" i="2"/>
  <c r="X1756" i="2"/>
  <c r="X1748" i="2"/>
  <c r="X1993" i="2"/>
  <c r="X1961" i="2"/>
  <c r="X1933" i="2"/>
  <c r="X1927" i="2"/>
  <c r="X1921" i="2"/>
  <c r="X1898" i="2"/>
  <c r="X1886" i="2"/>
  <c r="X1880" i="2"/>
  <c r="X1875" i="2"/>
  <c r="X1869" i="2"/>
  <c r="X1863" i="2"/>
  <c r="X1857" i="2"/>
  <c r="X1834" i="2"/>
  <c r="X1822" i="2"/>
  <c r="X1816" i="2"/>
  <c r="X1811" i="2"/>
  <c r="X1805" i="2"/>
  <c r="X1799" i="2"/>
  <c r="X1793" i="2"/>
  <c r="X1781" i="2"/>
  <c r="X1773" i="2"/>
  <c r="X1765" i="2"/>
  <c r="X1757" i="2"/>
  <c r="X1989" i="2"/>
  <c r="X1973" i="2"/>
  <c r="X1958" i="2"/>
  <c r="X1945" i="2"/>
  <c r="X1936" i="2"/>
  <c r="X1912" i="2"/>
  <c r="X1899" i="2"/>
  <c r="X1888" i="2"/>
  <c r="X1864" i="2"/>
  <c r="X1858" i="2"/>
  <c r="X1855" i="2"/>
  <c r="X1814" i="2"/>
  <c r="X1807" i="2"/>
  <c r="X2007" i="2"/>
  <c r="X1998" i="2"/>
  <c r="X1986" i="2"/>
  <c r="X1976" i="2"/>
  <c r="X1967" i="2"/>
  <c r="X1952" i="2"/>
  <c r="X1949" i="2"/>
  <c r="X1946" i="2"/>
  <c r="X1929" i="2"/>
  <c r="X1913" i="2"/>
  <c r="X1905" i="2"/>
  <c r="X1893" i="2"/>
  <c r="X1882" i="2"/>
  <c r="X1872" i="2"/>
  <c r="X1848" i="2"/>
  <c r="X1835" i="2"/>
  <c r="X1824" i="2"/>
  <c r="X1800" i="2"/>
  <c r="X1794" i="2"/>
  <c r="X1791" i="2"/>
  <c r="X1776" i="2"/>
  <c r="X1761" i="2"/>
  <c r="X1754" i="2"/>
  <c r="X1750" i="2"/>
  <c r="X1744" i="2"/>
  <c r="X1736" i="2"/>
  <c r="X1728" i="2"/>
  <c r="X1720" i="2"/>
  <c r="X1712" i="2"/>
  <c r="X1704" i="2"/>
  <c r="X1696" i="2"/>
  <c r="X1688" i="2"/>
  <c r="X1680" i="2"/>
  <c r="X1672" i="2"/>
  <c r="X1664" i="2"/>
  <c r="X1656" i="2"/>
  <c r="X1962" i="2"/>
  <c r="X1959" i="2"/>
  <c r="X1923" i="2"/>
  <c r="X1889" i="2"/>
  <c r="X1865" i="2"/>
  <c r="X1849" i="2"/>
  <c r="X1841" i="2"/>
  <c r="X1829" i="2"/>
  <c r="X1818" i="2"/>
  <c r="X1808" i="2"/>
  <c r="X1784" i="2"/>
  <c r="X1769" i="2"/>
  <c r="X1762" i="2"/>
  <c r="X1758" i="2"/>
  <c r="X1745" i="2"/>
  <c r="X1737" i="2"/>
  <c r="X1729" i="2"/>
  <c r="X1721" i="2"/>
  <c r="X1713" i="2"/>
  <c r="X1705" i="2"/>
  <c r="X1697" i="2"/>
  <c r="X1689" i="2"/>
  <c r="X1681" i="2"/>
  <c r="X1673" i="2"/>
  <c r="X1665" i="2"/>
  <c r="X1657" i="2"/>
  <c r="X2008" i="2"/>
  <c r="X1999" i="2"/>
  <c r="X1984" i="2"/>
  <c r="X1981" i="2"/>
  <c r="X1978" i="2"/>
  <c r="X1953" i="2"/>
  <c r="X1934" i="2"/>
  <c r="X1931" i="2"/>
  <c r="X1894" i="2"/>
  <c r="X1866" i="2"/>
  <c r="X1853" i="2"/>
  <c r="X1846" i="2"/>
  <c r="X1842" i="2"/>
  <c r="X1826" i="2"/>
  <c r="X1819" i="2"/>
  <c r="X1795" i="2"/>
  <c r="X1778" i="2"/>
  <c r="X1774" i="2"/>
  <c r="X1751" i="2"/>
  <c r="X1747" i="2"/>
  <c r="X1739" i="2"/>
  <c r="X1731" i="2"/>
  <c r="X1723" i="2"/>
  <c r="X1715" i="2"/>
  <c r="X1707" i="2"/>
  <c r="X1699" i="2"/>
  <c r="X1691" i="2"/>
  <c r="X1683" i="2"/>
  <c r="X1675" i="2"/>
  <c r="X1667" i="2"/>
  <c r="X1659" i="2"/>
  <c r="X2005" i="2"/>
  <c r="X1990" i="2"/>
  <c r="X1930" i="2"/>
  <c r="X1925" i="2"/>
  <c r="X1917" i="2"/>
  <c r="X1904" i="2"/>
  <c r="X1887" i="2"/>
  <c r="X1859" i="2"/>
  <c r="X1847" i="2"/>
  <c r="X1806" i="2"/>
  <c r="X1803" i="2"/>
  <c r="X1740" i="2"/>
  <c r="X1717" i="2"/>
  <c r="X1714" i="2"/>
  <c r="X1710" i="2"/>
  <c r="X1695" i="2"/>
  <c r="X1676" i="2"/>
  <c r="X1653" i="2"/>
  <c r="X1648" i="2"/>
  <c r="X1640" i="2"/>
  <c r="X1632" i="2"/>
  <c r="X1624" i="2"/>
  <c r="X1616" i="2"/>
  <c r="X1608" i="2"/>
  <c r="X1600" i="2"/>
  <c r="X1592" i="2"/>
  <c r="X1584" i="2"/>
  <c r="X1576" i="2"/>
  <c r="X1935" i="2"/>
  <c r="X1890" i="2"/>
  <c r="X1877" i="2"/>
  <c r="X1867" i="2"/>
  <c r="X1817" i="2"/>
  <c r="X1777" i="2"/>
  <c r="X1760" i="2"/>
  <c r="X1725" i="2"/>
  <c r="X1722" i="2"/>
  <c r="X1718" i="2"/>
  <c r="X1703" i="2"/>
  <c r="X2000" i="2"/>
  <c r="X1943" i="2"/>
  <c r="X1928" i="2"/>
  <c r="X1907" i="2"/>
  <c r="X1895" i="2"/>
  <c r="X1837" i="2"/>
  <c r="X1801" i="2"/>
  <c r="X1783" i="2"/>
  <c r="X1766" i="2"/>
  <c r="X1733" i="2"/>
  <c r="X1730" i="2"/>
  <c r="X1726" i="2"/>
  <c r="X1711" i="2"/>
  <c r="X1692" i="2"/>
  <c r="X1669" i="2"/>
  <c r="X1666" i="2"/>
  <c r="X1662" i="2"/>
  <c r="X1650" i="2"/>
  <c r="X1642" i="2"/>
  <c r="X1634" i="2"/>
  <c r="X1626" i="2"/>
  <c r="X1618" i="2"/>
  <c r="X1610" i="2"/>
  <c r="X1602" i="2"/>
  <c r="X1594" i="2"/>
  <c r="X1586" i="2"/>
  <c r="X1578" i="2"/>
  <c r="X1991" i="2"/>
  <c r="X1977" i="2"/>
  <c r="X1968" i="2"/>
  <c r="X1918" i="2"/>
  <c r="X1910" i="2"/>
  <c r="X1878" i="2"/>
  <c r="X1870" i="2"/>
  <c r="X1840" i="2"/>
  <c r="X1830" i="2"/>
  <c r="X1749" i="2"/>
  <c r="X1741" i="2"/>
  <c r="X1738" i="2"/>
  <c r="X1734" i="2"/>
  <c r="X1719" i="2"/>
  <c r="X1700" i="2"/>
  <c r="X1677" i="2"/>
  <c r="X1674" i="2"/>
  <c r="X1670" i="2"/>
  <c r="X1655" i="2"/>
  <c r="X1651" i="2"/>
  <c r="X1643" i="2"/>
  <c r="X1635" i="2"/>
  <c r="X1627" i="2"/>
  <c r="X1619" i="2"/>
  <c r="X1611" i="2"/>
  <c r="X1603" i="2"/>
  <c r="X1595" i="2"/>
  <c r="X1587" i="2"/>
  <c r="X1579" i="2"/>
  <c r="X1957" i="2"/>
  <c r="X1950" i="2"/>
  <c r="X1922" i="2"/>
  <c r="X1911" i="2"/>
  <c r="X1871" i="2"/>
  <c r="X1802" i="2"/>
  <c r="X1752" i="2"/>
  <c r="X1742" i="2"/>
  <c r="X1732" i="2"/>
  <c r="X1727" i="2"/>
  <c r="X1693" i="2"/>
  <c r="X1668" i="2"/>
  <c r="X1644" i="2"/>
  <c r="X1641" i="2"/>
  <c r="X1629" i="2"/>
  <c r="X1614" i="2"/>
  <c r="X1966" i="2"/>
  <c r="X1941" i="2"/>
  <c r="X1854" i="2"/>
  <c r="X1825" i="2"/>
  <c r="X1702" i="2"/>
  <c r="X1682" i="2"/>
  <c r="X1679" i="2"/>
  <c r="X1671" i="2"/>
  <c r="X1663" i="2"/>
  <c r="X1660" i="2"/>
  <c r="X1652" i="2"/>
  <c r="X1649" i="2"/>
  <c r="X1637" i="2"/>
  <c r="X1622" i="2"/>
  <c r="X1975" i="2"/>
  <c r="X1881" i="2"/>
  <c r="X1861" i="2"/>
  <c r="X1843" i="2"/>
  <c r="X1789" i="2"/>
  <c r="X1782" i="2"/>
  <c r="X1770" i="2"/>
  <c r="X1767" i="2"/>
  <c r="X1753" i="2"/>
  <c r="X1746" i="2"/>
  <c r="X1743" i="2"/>
  <c r="X1658" i="2"/>
  <c r="X1638" i="2"/>
  <c r="X1623" i="2"/>
  <c r="X1604" i="2"/>
  <c r="X1601" i="2"/>
  <c r="X1589" i="2"/>
  <c r="X1574" i="2"/>
  <c r="X1567" i="2"/>
  <c r="X1559" i="2"/>
  <c r="X1551" i="2"/>
  <c r="X1543" i="2"/>
  <c r="X1535" i="2"/>
  <c r="X1527" i="2"/>
  <c r="X1519" i="2"/>
  <c r="X1511" i="2"/>
  <c r="X1503" i="2"/>
  <c r="X1813" i="2"/>
  <c r="X1790" i="2"/>
  <c r="X1785" i="2"/>
  <c r="X1759" i="2"/>
  <c r="X1724" i="2"/>
  <c r="X1706" i="2"/>
  <c r="X1690" i="2"/>
  <c r="X1687" i="2"/>
  <c r="X1678" i="2"/>
  <c r="X1654" i="2"/>
  <c r="X1647" i="2"/>
  <c r="X1628" i="2"/>
  <c r="X1625" i="2"/>
  <c r="X1613" i="2"/>
  <c r="X1598" i="2"/>
  <c r="X1583" i="2"/>
  <c r="X1570" i="2"/>
  <c r="X1562" i="2"/>
  <c r="X1554" i="2"/>
  <c r="X1546" i="2"/>
  <c r="X1538" i="2"/>
  <c r="X1530" i="2"/>
  <c r="X1522" i="2"/>
  <c r="X1514" i="2"/>
  <c r="X1506" i="2"/>
  <c r="X1498" i="2"/>
  <c r="X1490" i="2"/>
  <c r="X1482" i="2"/>
  <c r="X1474" i="2"/>
  <c r="X1883" i="2"/>
  <c r="X1831" i="2"/>
  <c r="X1735" i="2"/>
  <c r="X1661" i="2"/>
  <c r="X1588" i="2"/>
  <c r="X1573" i="2"/>
  <c r="X1982" i="2"/>
  <c r="X1906" i="2"/>
  <c r="X1607" i="2"/>
  <c r="X1577" i="2"/>
  <c r="X1569" i="2"/>
  <c r="X1564" i="2"/>
  <c r="X1560" i="2"/>
  <c r="X1555" i="2"/>
  <c r="X1537" i="2"/>
  <c r="X1532" i="2"/>
  <c r="X1528" i="2"/>
  <c r="X1523" i="2"/>
  <c r="X1505" i="2"/>
  <c r="X1500" i="2"/>
  <c r="X1823" i="2"/>
  <c r="X1768" i="2"/>
  <c r="X1716" i="2"/>
  <c r="X1709" i="2"/>
  <c r="X1686" i="2"/>
  <c r="X1645" i="2"/>
  <c r="X1580" i="2"/>
  <c r="X1565" i="2"/>
  <c r="X1542" i="2"/>
  <c r="X1533" i="2"/>
  <c r="X1510" i="2"/>
  <c r="X1501" i="2"/>
  <c r="X1495" i="2"/>
  <c r="X1472" i="2"/>
  <c r="X1464" i="2"/>
  <c r="X1456" i="2"/>
  <c r="X1448" i="2"/>
  <c r="X1440" i="2"/>
  <c r="X1432" i="2"/>
  <c r="X1424" i="2"/>
  <c r="X1416" i="2"/>
  <c r="X1408" i="2"/>
  <c r="X1400" i="2"/>
  <c r="X1392" i="2"/>
  <c r="X1901" i="2"/>
  <c r="X1797" i="2"/>
  <c r="X1701" i="2"/>
  <c r="X1636" i="2"/>
  <c r="X1615" i="2"/>
  <c r="X1612" i="2"/>
  <c r="X1606" i="2"/>
  <c r="X1597" i="2"/>
  <c r="X1558" i="2"/>
  <c r="X1549" i="2"/>
  <c r="X1526" i="2"/>
  <c r="X1517" i="2"/>
  <c r="X1492" i="2"/>
  <c r="X1486" i="2"/>
  <c r="X1481" i="2"/>
  <c r="X1475" i="2"/>
  <c r="X1468" i="2"/>
  <c r="X1460" i="2"/>
  <c r="X1452" i="2"/>
  <c r="X1444" i="2"/>
  <c r="X1436" i="2"/>
  <c r="X1428" i="2"/>
  <c r="X1944" i="2"/>
  <c r="X1685" i="2"/>
  <c r="X1575" i="2"/>
  <c r="X1539" i="2"/>
  <c r="X1494" i="2"/>
  <c r="X1491" i="2"/>
  <c r="X1487" i="2"/>
  <c r="X1483" i="2"/>
  <c r="X1471" i="2"/>
  <c r="X1466" i="2"/>
  <c r="X1457" i="2"/>
  <c r="X1439" i="2"/>
  <c r="X1434" i="2"/>
  <c r="X1425" i="2"/>
  <c r="X1420" i="2"/>
  <c r="X1415" i="2"/>
  <c r="X1409" i="2"/>
  <c r="X1403" i="2"/>
  <c r="X1397" i="2"/>
  <c r="X1385" i="2"/>
  <c r="X1377" i="2"/>
  <c r="X1369" i="2"/>
  <c r="X1361" i="2"/>
  <c r="X1353" i="2"/>
  <c r="X1345" i="2"/>
  <c r="X1337" i="2"/>
  <c r="X1329" i="2"/>
  <c r="X1321" i="2"/>
  <c r="X1313" i="2"/>
  <c r="X1305" i="2"/>
  <c r="X1297" i="2"/>
  <c r="X1289" i="2"/>
  <c r="X1281" i="2"/>
  <c r="X1273" i="2"/>
  <c r="X1265" i="2"/>
  <c r="X1257" i="2"/>
  <c r="X1249" i="2"/>
  <c r="X1241" i="2"/>
  <c r="X1233" i="2"/>
  <c r="X1225" i="2"/>
  <c r="X1217" i="2"/>
  <c r="X1209" i="2"/>
  <c r="X1201" i="2"/>
  <c r="X1193" i="2"/>
  <c r="X1185" i="2"/>
  <c r="X1177" i="2"/>
  <c r="X1169" i="2"/>
  <c r="X1161" i="2"/>
  <c r="X1153" i="2"/>
  <c r="X1145" i="2"/>
  <c r="X1137" i="2"/>
  <c r="X1129" i="2"/>
  <c r="X1121" i="2"/>
  <c r="X1985" i="2"/>
  <c r="X1694" i="2"/>
  <c r="X1633" i="2"/>
  <c r="X1617" i="2"/>
  <c r="X1593" i="2"/>
  <c r="X1590" i="2"/>
  <c r="X1521" i="2"/>
  <c r="X1508" i="2"/>
  <c r="X1499" i="2"/>
  <c r="X1479" i="2"/>
  <c r="X1467" i="2"/>
  <c r="X1462" i="2"/>
  <c r="X1453" i="2"/>
  <c r="X1435" i="2"/>
  <c r="X1430" i="2"/>
  <c r="X1421" i="2"/>
  <c r="X1398" i="2"/>
  <c r="X1386" i="2"/>
  <c r="X1378" i="2"/>
  <c r="X1370" i="2"/>
  <c r="X1362" i="2"/>
  <c r="X1354" i="2"/>
  <c r="X1346" i="2"/>
  <c r="X1338" i="2"/>
  <c r="X1330" i="2"/>
  <c r="X1322" i="2"/>
  <c r="X1314" i="2"/>
  <c r="X1306" i="2"/>
  <c r="X1298" i="2"/>
  <c r="X1290" i="2"/>
  <c r="X1282" i="2"/>
  <c r="X1274" i="2"/>
  <c r="X1266" i="2"/>
  <c r="X1258" i="2"/>
  <c r="X1250" i="2"/>
  <c r="X1242" i="2"/>
  <c r="X1234" i="2"/>
  <c r="X1226" i="2"/>
  <c r="X1218" i="2"/>
  <c r="X1210" i="2"/>
  <c r="X1202" i="2"/>
  <c r="X1194" i="2"/>
  <c r="X1186" i="2"/>
  <c r="X1178" i="2"/>
  <c r="X1170" i="2"/>
  <c r="X1162" i="2"/>
  <c r="X1154" i="2"/>
  <c r="X1146" i="2"/>
  <c r="X1138" i="2"/>
  <c r="X1130" i="2"/>
  <c r="X1122" i="2"/>
  <c r="X1114" i="2"/>
  <c r="X1106" i="2"/>
  <c r="X1098" i="2"/>
  <c r="X1631" i="2"/>
  <c r="X1605" i="2"/>
  <c r="X1553" i="2"/>
  <c r="X1540" i="2"/>
  <c r="X1531" i="2"/>
  <c r="X1524" i="2"/>
  <c r="X1518" i="2"/>
  <c r="X1515" i="2"/>
  <c r="X1502" i="2"/>
  <c r="X1488" i="2"/>
  <c r="X1484" i="2"/>
  <c r="X1480" i="2"/>
  <c r="X1463" i="2"/>
  <c r="X1458" i="2"/>
  <c r="X1449" i="2"/>
  <c r="X1431" i="2"/>
  <c r="X1426" i="2"/>
  <c r="X1410" i="2"/>
  <c r="X1404" i="2"/>
  <c r="X1399" i="2"/>
  <c r="X1393" i="2"/>
  <c r="X1387" i="2"/>
  <c r="X1379" i="2"/>
  <c r="X1371" i="2"/>
  <c r="X1363" i="2"/>
  <c r="X1355" i="2"/>
  <c r="X1347" i="2"/>
  <c r="X1339" i="2"/>
  <c r="X1331" i="2"/>
  <c r="X1323" i="2"/>
  <c r="X1315" i="2"/>
  <c r="X1307" i="2"/>
  <c r="X1299" i="2"/>
  <c r="X1291" i="2"/>
  <c r="X1283" i="2"/>
  <c r="X1275" i="2"/>
  <c r="X1267" i="2"/>
  <c r="X1259" i="2"/>
  <c r="X1251" i="2"/>
  <c r="X1243" i="2"/>
  <c r="X1235" i="2"/>
  <c r="X1227" i="2"/>
  <c r="X1219" i="2"/>
  <c r="X1211" i="2"/>
  <c r="X1203" i="2"/>
  <c r="X1195" i="2"/>
  <c r="X1187" i="2"/>
  <c r="X1179" i="2"/>
  <c r="X1171" i="2"/>
  <c r="X1163" i="2"/>
  <c r="X1155" i="2"/>
  <c r="X1147" i="2"/>
  <c r="X1139" i="2"/>
  <c r="X1131" i="2"/>
  <c r="X1123" i="2"/>
  <c r="X1115" i="2"/>
  <c r="X1107" i="2"/>
  <c r="X1099" i="2"/>
  <c r="X1994" i="2"/>
  <c r="X1620" i="2"/>
  <c r="X1596" i="2"/>
  <c r="X1591" i="2"/>
  <c r="X1568" i="2"/>
  <c r="X1556" i="2"/>
  <c r="X1550" i="2"/>
  <c r="X1547" i="2"/>
  <c r="X1534" i="2"/>
  <c r="X1512" i="2"/>
  <c r="X1509" i="2"/>
  <c r="X1489" i="2"/>
  <c r="X1459" i="2"/>
  <c r="X1454" i="2"/>
  <c r="X1445" i="2"/>
  <c r="X1427" i="2"/>
  <c r="X1422" i="2"/>
  <c r="X1417" i="2"/>
  <c r="X1411" i="2"/>
  <c r="X1405" i="2"/>
  <c r="X1380" i="2"/>
  <c r="X1372" i="2"/>
  <c r="X1364" i="2"/>
  <c r="X1356" i="2"/>
  <c r="X1348" i="2"/>
  <c r="X1340" i="2"/>
  <c r="X1332" i="2"/>
  <c r="X1324" i="2"/>
  <c r="X1316" i="2"/>
  <c r="X1308" i="2"/>
  <c r="X1300" i="2"/>
  <c r="X1292" i="2"/>
  <c r="X1284" i="2"/>
  <c r="X1276" i="2"/>
  <c r="X1268" i="2"/>
  <c r="X1260" i="2"/>
  <c r="X1252" i="2"/>
  <c r="X1244" i="2"/>
  <c r="X1236" i="2"/>
  <c r="X1228" i="2"/>
  <c r="X1220" i="2"/>
  <c r="X1212" i="2"/>
  <c r="X1204" i="2"/>
  <c r="X1196" i="2"/>
  <c r="X1188" i="2"/>
  <c r="X1180" i="2"/>
  <c r="X1172" i="2"/>
  <c r="X1164" i="2"/>
  <c r="X1156" i="2"/>
  <c r="X1148" i="2"/>
  <c r="X1140" i="2"/>
  <c r="X1132" i="2"/>
  <c r="X1124" i="2"/>
  <c r="X1116" i="2"/>
  <c r="X1108" i="2"/>
  <c r="X1100" i="2"/>
  <c r="X1919" i="2"/>
  <c r="X1708" i="2"/>
  <c r="X1520" i="2"/>
  <c r="X1477" i="2"/>
  <c r="X1469" i="2"/>
  <c r="X1461" i="2"/>
  <c r="X1450" i="2"/>
  <c r="X1433" i="2"/>
  <c r="X1401" i="2"/>
  <c r="X1092" i="2"/>
  <c r="X1084" i="2"/>
  <c r="X1076" i="2"/>
  <c r="X1068" i="2"/>
  <c r="X1060" i="2"/>
  <c r="X1052" i="2"/>
  <c r="X1044" i="2"/>
  <c r="X1036" i="2"/>
  <c r="X1028" i="2"/>
  <c r="X1020" i="2"/>
  <c r="X1012" i="2"/>
  <c r="X1000" i="2"/>
  <c r="X992" i="2"/>
  <c r="X984" i="2"/>
  <c r="X976" i="2"/>
  <c r="X968" i="2"/>
  <c r="X960" i="2"/>
  <c r="X1630" i="2"/>
  <c r="X1609" i="2"/>
  <c r="X1572" i="2"/>
  <c r="X1544" i="2"/>
  <c r="X1493" i="2"/>
  <c r="X1413" i="2"/>
  <c r="X1407" i="2"/>
  <c r="X1395" i="2"/>
  <c r="X1382" i="2"/>
  <c r="X1376" i="2"/>
  <c r="X1366" i="2"/>
  <c r="X1360" i="2"/>
  <c r="X1350" i="2"/>
  <c r="X1344" i="2"/>
  <c r="X1334" i="2"/>
  <c r="X1328" i="2"/>
  <c r="X1318" i="2"/>
  <c r="X1312" i="2"/>
  <c r="X1302" i="2"/>
  <c r="X1296" i="2"/>
  <c r="X1286" i="2"/>
  <c r="X1280" i="2"/>
  <c r="X1270" i="2"/>
  <c r="X1264" i="2"/>
  <c r="X1254" i="2"/>
  <c r="X1248" i="2"/>
  <c r="X1238" i="2"/>
  <c r="X1232" i="2"/>
  <c r="X1222" i="2"/>
  <c r="X1216" i="2"/>
  <c r="X1206" i="2"/>
  <c r="X1200" i="2"/>
  <c r="X1190" i="2"/>
  <c r="X1184" i="2"/>
  <c r="X1174" i="2"/>
  <c r="X1168" i="2"/>
  <c r="X1158" i="2"/>
  <c r="X1152" i="2"/>
  <c r="X1142" i="2"/>
  <c r="X1136" i="2"/>
  <c r="X1126" i="2"/>
  <c r="X1120" i="2"/>
  <c r="X1102" i="2"/>
  <c r="X1093" i="2"/>
  <c r="X1085" i="2"/>
  <c r="X1077" i="2"/>
  <c r="X1069" i="2"/>
  <c r="X1061" i="2"/>
  <c r="X1053" i="2"/>
  <c r="X1045" i="2"/>
  <c r="X1037" i="2"/>
  <c r="X1029" i="2"/>
  <c r="X1021" i="2"/>
  <c r="X1013" i="2"/>
  <c r="X1005" i="2"/>
  <c r="X997" i="2"/>
  <c r="X989" i="2"/>
  <c r="X981" i="2"/>
  <c r="X973" i="2"/>
  <c r="X965" i="2"/>
  <c r="X1646" i="2"/>
  <c r="X1552" i="2"/>
  <c r="X1545" i="2"/>
  <c r="X1516" i="2"/>
  <c r="X1504" i="2"/>
  <c r="X1465" i="2"/>
  <c r="X1443" i="2"/>
  <c r="X1437" i="2"/>
  <c r="X1429" i="2"/>
  <c r="X1390" i="2"/>
  <c r="X1111" i="2"/>
  <c r="X1096" i="2"/>
  <c r="X1088" i="2"/>
  <c r="X1080" i="2"/>
  <c r="X1072" i="2"/>
  <c r="X1064" i="2"/>
  <c r="X1056" i="2"/>
  <c r="X1048" i="2"/>
  <c r="X1040" i="2"/>
  <c r="X1032" i="2"/>
  <c r="X1024" i="2"/>
  <c r="X1016" i="2"/>
  <c r="X1008" i="2"/>
  <c r="X1004" i="2"/>
  <c r="X996" i="2"/>
  <c r="X988" i="2"/>
  <c r="X980" i="2"/>
  <c r="X972" i="2"/>
  <c r="X964" i="2"/>
  <c r="X1684" i="2"/>
  <c r="X1571" i="2"/>
  <c r="X1557" i="2"/>
  <c r="X1548" i="2"/>
  <c r="X1536" i="2"/>
  <c r="X1529" i="2"/>
  <c r="X1507" i="2"/>
  <c r="X1497" i="2"/>
  <c r="X1455" i="2"/>
  <c r="X1406" i="2"/>
  <c r="X1394" i="2"/>
  <c r="X1391" i="2"/>
  <c r="X1381" i="2"/>
  <c r="X1365" i="2"/>
  <c r="X1349" i="2"/>
  <c r="X1333" i="2"/>
  <c r="X1317" i="2"/>
  <c r="X1301" i="2"/>
  <c r="X1285" i="2"/>
  <c r="X1269" i="2"/>
  <c r="X1253" i="2"/>
  <c r="X1237" i="2"/>
  <c r="X1221" i="2"/>
  <c r="X1205" i="2"/>
  <c r="X1189" i="2"/>
  <c r="X1173" i="2"/>
  <c r="X1157" i="2"/>
  <c r="X1141" i="2"/>
  <c r="X1125" i="2"/>
  <c r="X1112" i="2"/>
  <c r="X1105" i="2"/>
  <c r="X1101" i="2"/>
  <c r="X1090" i="2"/>
  <c r="X1082" i="2"/>
  <c r="X1074" i="2"/>
  <c r="X1066" i="2"/>
  <c r="X1058" i="2"/>
  <c r="X1050" i="2"/>
  <c r="X1042" i="2"/>
  <c r="X1034" i="2"/>
  <c r="X1026" i="2"/>
  <c r="X1018" i="2"/>
  <c r="X1010" i="2"/>
  <c r="X1006" i="2"/>
  <c r="X998" i="2"/>
  <c r="X1775" i="2"/>
  <c r="X1582" i="2"/>
  <c r="X1513" i="2"/>
  <c r="X1496" i="2"/>
  <c r="X1485" i="2"/>
  <c r="X1478" i="2"/>
  <c r="X1446" i="2"/>
  <c r="X1441" i="2"/>
  <c r="X1423" i="2"/>
  <c r="X1418" i="2"/>
  <c r="X1373" i="2"/>
  <c r="X1368" i="2"/>
  <c r="X1279" i="2"/>
  <c r="X1271" i="2"/>
  <c r="X1262" i="2"/>
  <c r="X1245" i="2"/>
  <c r="X1240" i="2"/>
  <c r="X1151" i="2"/>
  <c r="X1143" i="2"/>
  <c r="X1134" i="2"/>
  <c r="X1117" i="2"/>
  <c r="X1109" i="2"/>
  <c r="X1095" i="2"/>
  <c r="X1079" i="2"/>
  <c r="X1063" i="2"/>
  <c r="X1047" i="2"/>
  <c r="X1031" i="2"/>
  <c r="X1015" i="2"/>
  <c r="X999" i="2"/>
  <c r="X991" i="2"/>
  <c r="X974" i="2"/>
  <c r="X969" i="2"/>
  <c r="X958" i="2"/>
  <c r="X950" i="2"/>
  <c r="X942" i="2"/>
  <c r="X934" i="2"/>
  <c r="X926" i="2"/>
  <c r="X918" i="2"/>
  <c r="X910" i="2"/>
  <c r="X902" i="2"/>
  <c r="X894" i="2"/>
  <c r="X886" i="2"/>
  <c r="X878" i="2"/>
  <c r="X870" i="2"/>
  <c r="X1698" i="2"/>
  <c r="X1599" i="2"/>
  <c r="X1563" i="2"/>
  <c r="X1402" i="2"/>
  <c r="X1359" i="2"/>
  <c r="X1351" i="2"/>
  <c r="X1342" i="2"/>
  <c r="X1325" i="2"/>
  <c r="X1320" i="2"/>
  <c r="X1231" i="2"/>
  <c r="X1223" i="2"/>
  <c r="X1214" i="2"/>
  <c r="X1197" i="2"/>
  <c r="X1192" i="2"/>
  <c r="X1103" i="2"/>
  <c r="X1089" i="2"/>
  <c r="X1083" i="2"/>
  <c r="X1073" i="2"/>
  <c r="X1067" i="2"/>
  <c r="X1057" i="2"/>
  <c r="X1051" i="2"/>
  <c r="X1041" i="2"/>
  <c r="X1035" i="2"/>
  <c r="X1025" i="2"/>
  <c r="X1019" i="2"/>
  <c r="X1009" i="2"/>
  <c r="X987" i="2"/>
  <c r="X986" i="2"/>
  <c r="X967" i="2"/>
  <c r="X955" i="2"/>
  <c r="X947" i="2"/>
  <c r="X939" i="2"/>
  <c r="X931" i="2"/>
  <c r="X923" i="2"/>
  <c r="X915" i="2"/>
  <c r="X907" i="2"/>
  <c r="X899" i="2"/>
  <c r="X891" i="2"/>
  <c r="X883" i="2"/>
  <c r="X875" i="2"/>
  <c r="X867" i="2"/>
  <c r="X1561" i="2"/>
  <c r="X1476" i="2"/>
  <c r="X1451" i="2"/>
  <c r="X1388" i="2"/>
  <c r="X1311" i="2"/>
  <c r="X1303" i="2"/>
  <c r="X1294" i="2"/>
  <c r="X1277" i="2"/>
  <c r="X1272" i="2"/>
  <c r="X1954" i="2"/>
  <c r="X1585" i="2"/>
  <c r="X1447" i="2"/>
  <c r="X1442" i="2"/>
  <c r="X1419" i="2"/>
  <c r="X1383" i="2"/>
  <c r="X1374" i="2"/>
  <c r="X1357" i="2"/>
  <c r="X1352" i="2"/>
  <c r="X1263" i="2"/>
  <c r="X1255" i="2"/>
  <c r="X1246" i="2"/>
  <c r="X1229" i="2"/>
  <c r="X1224" i="2"/>
  <c r="X1135" i="2"/>
  <c r="X1127" i="2"/>
  <c r="X1118" i="2"/>
  <c r="X1113" i="2"/>
  <c r="X1110" i="2"/>
  <c r="X1104" i="2"/>
  <c r="X983" i="2"/>
  <c r="X966" i="2"/>
  <c r="X961" i="2"/>
  <c r="X957" i="2"/>
  <c r="X949" i="2"/>
  <c r="X941" i="2"/>
  <c r="X933" i="2"/>
  <c r="X925" i="2"/>
  <c r="X917" i="2"/>
  <c r="X909" i="2"/>
  <c r="X901" i="2"/>
  <c r="X893" i="2"/>
  <c r="X885" i="2"/>
  <c r="X877" i="2"/>
  <c r="X869" i="2"/>
  <c r="X861" i="2"/>
  <c r="X853" i="2"/>
  <c r="X845" i="2"/>
  <c r="X837" i="2"/>
  <c r="X829" i="2"/>
  <c r="X821" i="2"/>
  <c r="X1396" i="2"/>
  <c r="X1343" i="2"/>
  <c r="X1336" i="2"/>
  <c r="X1278" i="2"/>
  <c r="X1261" i="2"/>
  <c r="X1198" i="2"/>
  <c r="X1191" i="2"/>
  <c r="X1150" i="2"/>
  <c r="X1043" i="2"/>
  <c r="X1038" i="2"/>
  <c r="X1017" i="2"/>
  <c r="X1014" i="2"/>
  <c r="X1001" i="2"/>
  <c r="X979" i="2"/>
  <c r="X978" i="2"/>
  <c r="X954" i="2"/>
  <c r="X940" i="2"/>
  <c r="X919" i="2"/>
  <c r="X913" i="2"/>
  <c r="X912" i="2"/>
  <c r="X890" i="2"/>
  <c r="X876" i="2"/>
  <c r="X850" i="2"/>
  <c r="X847" i="2"/>
  <c r="X843" i="2"/>
  <c r="X828" i="2"/>
  <c r="X824" i="2"/>
  <c r="X817" i="2"/>
  <c r="X809" i="2"/>
  <c r="X801" i="2"/>
  <c r="X793" i="2"/>
  <c r="X785" i="2"/>
  <c r="X777" i="2"/>
  <c r="X769" i="2"/>
  <c r="X761" i="2"/>
  <c r="X1525" i="2"/>
  <c r="X1375" i="2"/>
  <c r="X1341" i="2"/>
  <c r="X1310" i="2"/>
  <c r="X1239" i="2"/>
  <c r="X1207" i="2"/>
  <c r="X1183" i="2"/>
  <c r="X1059" i="2"/>
  <c r="X1054" i="2"/>
  <c r="X1033" i="2"/>
  <c r="X1030" i="2"/>
  <c r="X1007" i="2"/>
  <c r="X1002" i="2"/>
  <c r="X993" i="2"/>
  <c r="X959" i="2"/>
  <c r="X953" i="2"/>
  <c r="X952" i="2"/>
  <c r="X930" i="2"/>
  <c r="X916" i="2"/>
  <c r="X895" i="2"/>
  <c r="X889" i="2"/>
  <c r="X888" i="2"/>
  <c r="X866" i="2"/>
  <c r="X862" i="2"/>
  <c r="X842" i="2"/>
  <c r="X839" i="2"/>
  <c r="X835" i="2"/>
  <c r="X820" i="2"/>
  <c r="X814" i="2"/>
  <c r="X806" i="2"/>
  <c r="X798" i="2"/>
  <c r="X790" i="2"/>
  <c r="X782" i="2"/>
  <c r="X1414" i="2"/>
  <c r="X1384" i="2"/>
  <c r="X1358" i="2"/>
  <c r="X1287" i="2"/>
  <c r="X1176" i="2"/>
  <c r="X1167" i="2"/>
  <c r="X1159" i="2"/>
  <c r="X1075" i="2"/>
  <c r="X1070" i="2"/>
  <c r="X1049" i="2"/>
  <c r="X1046" i="2"/>
  <c r="X1023" i="2"/>
  <c r="X1003" i="2"/>
  <c r="X994" i="2"/>
  <c r="X962" i="2"/>
  <c r="X956" i="2"/>
  <c r="X935" i="2"/>
  <c r="X929" i="2"/>
  <c r="X928" i="2"/>
  <c r="X906" i="2"/>
  <c r="X892" i="2"/>
  <c r="X871" i="2"/>
  <c r="X865" i="2"/>
  <c r="X857" i="2"/>
  <c r="X854" i="2"/>
  <c r="X834" i="2"/>
  <c r="X831" i="2"/>
  <c r="X827" i="2"/>
  <c r="X811" i="2"/>
  <c r="X803" i="2"/>
  <c r="X795" i="2"/>
  <c r="X787" i="2"/>
  <c r="X1309" i="2"/>
  <c r="X1256" i="2"/>
  <c r="X1230" i="2"/>
  <c r="X1182" i="2"/>
  <c r="X1087" i="2"/>
  <c r="X1011" i="2"/>
  <c r="X990" i="2"/>
  <c r="X971" i="2"/>
  <c r="X938" i="2"/>
  <c r="X924" i="2"/>
  <c r="X903" i="2"/>
  <c r="X897" i="2"/>
  <c r="X896" i="2"/>
  <c r="X874" i="2"/>
  <c r="X863" i="2"/>
  <c r="X859" i="2"/>
  <c r="X844" i="2"/>
  <c r="X840" i="2"/>
  <c r="X825" i="2"/>
  <c r="X822" i="2"/>
  <c r="X815" i="2"/>
  <c r="X807" i="2"/>
  <c r="X799" i="2"/>
  <c r="X791" i="2"/>
  <c r="X783" i="2"/>
  <c r="X775" i="2"/>
  <c r="X767" i="2"/>
  <c r="X759" i="2"/>
  <c r="X751" i="2"/>
  <c r="X743" i="2"/>
  <c r="X735" i="2"/>
  <c r="X727" i="2"/>
  <c r="X719" i="2"/>
  <c r="X711" i="2"/>
  <c r="X703" i="2"/>
  <c r="X695" i="2"/>
  <c r="X1473" i="2"/>
  <c r="X1438" i="2"/>
  <c r="X1326" i="2"/>
  <c r="X1319" i="2"/>
  <c r="X1181" i="2"/>
  <c r="X1166" i="2"/>
  <c r="X1078" i="2"/>
  <c r="X1027" i="2"/>
  <c r="X977" i="2"/>
  <c r="X805" i="2"/>
  <c r="X789" i="2"/>
  <c r="X778" i="2"/>
  <c r="X771" i="2"/>
  <c r="X760" i="2"/>
  <c r="X740" i="2"/>
  <c r="X737" i="2"/>
  <c r="X733" i="2"/>
  <c r="X718" i="2"/>
  <c r="X714" i="2"/>
  <c r="X699" i="2"/>
  <c r="X696" i="2"/>
  <c r="X689" i="2"/>
  <c r="X681" i="2"/>
  <c r="X673" i="2"/>
  <c r="X665" i="2"/>
  <c r="X657" i="2"/>
  <c r="X649" i="2"/>
  <c r="X641" i="2"/>
  <c r="X1367" i="2"/>
  <c r="X1247" i="2"/>
  <c r="X1208" i="2"/>
  <c r="X1149" i="2"/>
  <c r="X1065" i="2"/>
  <c r="X936" i="2"/>
  <c r="X920" i="2"/>
  <c r="X900" i="2"/>
  <c r="X881" i="2"/>
  <c r="X864" i="2"/>
  <c r="X855" i="2"/>
  <c r="X755" i="2"/>
  <c r="X752" i="2"/>
  <c r="X732" i="2"/>
  <c r="X729" i="2"/>
  <c r="X725" i="2"/>
  <c r="X710" i="2"/>
  <c r="X706" i="2"/>
  <c r="X686" i="2"/>
  <c r="X1639" i="2"/>
  <c r="X1335" i="2"/>
  <c r="X1288" i="2"/>
  <c r="X1215" i="2"/>
  <c r="X1175" i="2"/>
  <c r="X1119" i="2"/>
  <c r="X1086" i="2"/>
  <c r="X948" i="2"/>
  <c r="X943" i="2"/>
  <c r="X921" i="2"/>
  <c r="X882" i="2"/>
  <c r="X856" i="2"/>
  <c r="X846" i="2"/>
  <c r="X838" i="2"/>
  <c r="X808" i="2"/>
  <c r="X792" i="2"/>
  <c r="X770" i="2"/>
  <c r="X763" i="2"/>
  <c r="X747" i="2"/>
  <c r="X744" i="2"/>
  <c r="X724" i="2"/>
  <c r="X721" i="2"/>
  <c r="X717" i="2"/>
  <c r="X702" i="2"/>
  <c r="X698" i="2"/>
  <c r="X691" i="2"/>
  <c r="X683" i="2"/>
  <c r="X675" i="2"/>
  <c r="X667" i="2"/>
  <c r="X659" i="2"/>
  <c r="X651" i="2"/>
  <c r="X1566" i="2"/>
  <c r="X1541" i="2"/>
  <c r="X1327" i="2"/>
  <c r="X1295" i="2"/>
  <c r="X1213" i="2"/>
  <c r="X1160" i="2"/>
  <c r="X1081" i="2"/>
  <c r="X963" i="2"/>
  <c r="X944" i="2"/>
  <c r="X937" i="2"/>
  <c r="X932" i="2"/>
  <c r="X922" i="2"/>
  <c r="X904" i="2"/>
  <c r="X887" i="2"/>
  <c r="X858" i="2"/>
  <c r="X849" i="2"/>
  <c r="X848" i="2"/>
  <c r="X832" i="2"/>
  <c r="X830" i="2"/>
  <c r="X823" i="2"/>
  <c r="X812" i="2"/>
  <c r="X810" i="2"/>
  <c r="X796" i="2"/>
  <c r="X794" i="2"/>
  <c r="X780" i="2"/>
  <c r="X776" i="2"/>
  <c r="X774" i="2"/>
  <c r="X758" i="2"/>
  <c r="X754" i="2"/>
  <c r="X739" i="2"/>
  <c r="X736" i="2"/>
  <c r="X716" i="2"/>
  <c r="X713" i="2"/>
  <c r="X709" i="2"/>
  <c r="X694" i="2"/>
  <c r="X688" i="2"/>
  <c r="X680" i="2"/>
  <c r="X672" i="2"/>
  <c r="X664" i="2"/>
  <c r="X656" i="2"/>
  <c r="X648" i="2"/>
  <c r="X640" i="2"/>
  <c r="X632" i="2"/>
  <c r="X624" i="2"/>
  <c r="X616" i="2"/>
  <c r="X608" i="2"/>
  <c r="X600" i="2"/>
  <c r="X592" i="2"/>
  <c r="X1199" i="2"/>
  <c r="X1133" i="2"/>
  <c r="X1071" i="2"/>
  <c r="X982" i="2"/>
  <c r="X813" i="2"/>
  <c r="X788" i="2"/>
  <c r="X781" i="2"/>
  <c r="X742" i="2"/>
  <c r="X741" i="2"/>
  <c r="X726" i="2"/>
  <c r="X687" i="2"/>
  <c r="X676" i="2"/>
  <c r="X670" i="2"/>
  <c r="X658" i="2"/>
  <c r="X639" i="2"/>
  <c r="X638" i="2"/>
  <c r="X623" i="2"/>
  <c r="X619" i="2"/>
  <c r="X604" i="2"/>
  <c r="X601" i="2"/>
  <c r="X583" i="2"/>
  <c r="X575" i="2"/>
  <c r="X567" i="2"/>
  <c r="X559" i="2"/>
  <c r="X551" i="2"/>
  <c r="X543" i="2"/>
  <c r="X535" i="2"/>
  <c r="X527" i="2"/>
  <c r="X519" i="2"/>
  <c r="X511" i="2"/>
  <c r="X503" i="2"/>
  <c r="X495" i="2"/>
  <c r="X487" i="2"/>
  <c r="X479" i="2"/>
  <c r="X471" i="2"/>
  <c r="X463" i="2"/>
  <c r="X455" i="2"/>
  <c r="X447" i="2"/>
  <c r="X439" i="2"/>
  <c r="X431" i="2"/>
  <c r="X423" i="2"/>
  <c r="X415" i="2"/>
  <c r="X407" i="2"/>
  <c r="X399" i="2"/>
  <c r="X1621" i="2"/>
  <c r="X1389" i="2"/>
  <c r="X1144" i="2"/>
  <c r="X995" i="2"/>
  <c r="X884" i="2"/>
  <c r="X873" i="2"/>
  <c r="X851" i="2"/>
  <c r="X833" i="2"/>
  <c r="X753" i="2"/>
  <c r="X746" i="2"/>
  <c r="X734" i="2"/>
  <c r="X671" i="2"/>
  <c r="X669" i="2"/>
  <c r="X652" i="2"/>
  <c r="X644" i="2"/>
  <c r="X637" i="2"/>
  <c r="X634" i="2"/>
  <c r="X630" i="2"/>
  <c r="X615" i="2"/>
  <c r="X611" i="2"/>
  <c r="X596" i="2"/>
  <c r="X593" i="2"/>
  <c r="X580" i="2"/>
  <c r="X572" i="2"/>
  <c r="X564" i="2"/>
  <c r="X556" i="2"/>
  <c r="X548" i="2"/>
  <c r="X540" i="2"/>
  <c r="X532" i="2"/>
  <c r="X524" i="2"/>
  <c r="X516" i="2"/>
  <c r="X508" i="2"/>
  <c r="X500" i="2"/>
  <c r="X492" i="2"/>
  <c r="X484" i="2"/>
  <c r="X476" i="2"/>
  <c r="X468" i="2"/>
  <c r="X460" i="2"/>
  <c r="X452" i="2"/>
  <c r="X444" i="2"/>
  <c r="X436" i="2"/>
  <c r="X428" i="2"/>
  <c r="X1470" i="2"/>
  <c r="X970" i="2"/>
  <c r="X800" i="2"/>
  <c r="X768" i="2"/>
  <c r="X762" i="2"/>
  <c r="X745" i="2"/>
  <c r="X728" i="2"/>
  <c r="X693" i="2"/>
  <c r="X692" i="2"/>
  <c r="X690" i="2"/>
  <c r="X674" i="2"/>
  <c r="X629" i="2"/>
  <c r="X626" i="2"/>
  <c r="X622" i="2"/>
  <c r="X607" i="2"/>
  <c r="X603" i="2"/>
  <c r="X588" i="2"/>
  <c r="X585" i="2"/>
  <c r="X577" i="2"/>
  <c r="X569" i="2"/>
  <c r="X561" i="2"/>
  <c r="X553" i="2"/>
  <c r="X545" i="2"/>
  <c r="X537" i="2"/>
  <c r="X529" i="2"/>
  <c r="X521" i="2"/>
  <c r="X513" i="2"/>
  <c r="X505" i="2"/>
  <c r="X497" i="2"/>
  <c r="X489" i="2"/>
  <c r="X481" i="2"/>
  <c r="X473" i="2"/>
  <c r="X465" i="2"/>
  <c r="X457" i="2"/>
  <c r="X449" i="2"/>
  <c r="X441" i="2"/>
  <c r="X433" i="2"/>
  <c r="X425" i="2"/>
  <c r="X417" i="2"/>
  <c r="X409" i="2"/>
  <c r="X1128" i="2"/>
  <c r="X1039" i="2"/>
  <c r="X985" i="2"/>
  <c r="X946" i="2"/>
  <c r="X898" i="2"/>
  <c r="X872" i="2"/>
  <c r="X816" i="2"/>
  <c r="X784" i="2"/>
  <c r="X779" i="2"/>
  <c r="X766" i="2"/>
  <c r="X765" i="2"/>
  <c r="X757" i="2"/>
  <c r="X707" i="2"/>
  <c r="X700" i="2"/>
  <c r="X684" i="2"/>
  <c r="X679" i="2"/>
  <c r="X677" i="2"/>
  <c r="X660" i="2"/>
  <c r="X654" i="2"/>
  <c r="X647" i="2"/>
  <c r="X646" i="2"/>
  <c r="X642" i="2"/>
  <c r="X635" i="2"/>
  <c r="X620" i="2"/>
  <c r="X617" i="2"/>
  <c r="X597" i="2"/>
  <c r="X594" i="2"/>
  <c r="X590" i="2"/>
  <c r="X581" i="2"/>
  <c r="X573" i="2"/>
  <c r="X565" i="2"/>
  <c r="X557" i="2"/>
  <c r="X549" i="2"/>
  <c r="X541" i="2"/>
  <c r="X533" i="2"/>
  <c r="X525" i="2"/>
  <c r="X517" i="2"/>
  <c r="X509" i="2"/>
  <c r="X501" i="2"/>
  <c r="X493" i="2"/>
  <c r="X485" i="2"/>
  <c r="X477" i="2"/>
  <c r="X469" i="2"/>
  <c r="X461" i="2"/>
  <c r="X453" i="2"/>
  <c r="X445" i="2"/>
  <c r="X437" i="2"/>
  <c r="X429" i="2"/>
  <c r="X421" i="2"/>
  <c r="X413" i="2"/>
  <c r="X405" i="2"/>
  <c r="X397" i="2"/>
  <c r="X389" i="2"/>
  <c r="X381" i="2"/>
  <c r="X373" i="2"/>
  <c r="X365" i="2"/>
  <c r="X357" i="2"/>
  <c r="X1097" i="2"/>
  <c r="X1022" i="2"/>
  <c r="X914" i="2"/>
  <c r="X852" i="2"/>
  <c r="X708" i="2"/>
  <c r="X697" i="2"/>
  <c r="X678" i="2"/>
  <c r="X663" i="2"/>
  <c r="X653" i="2"/>
  <c r="X643" i="2"/>
  <c r="X613" i="2"/>
  <c r="X606" i="2"/>
  <c r="X587" i="2"/>
  <c r="X571" i="2"/>
  <c r="X555" i="2"/>
  <c r="X539" i="2"/>
  <c r="X523" i="2"/>
  <c r="X507" i="2"/>
  <c r="X491" i="2"/>
  <c r="X475" i="2"/>
  <c r="X459" i="2"/>
  <c r="X443" i="2"/>
  <c r="X427" i="2"/>
  <c r="X412" i="2"/>
  <c r="X401" i="2"/>
  <c r="X386" i="2"/>
  <c r="X383" i="2"/>
  <c r="X379" i="2"/>
  <c r="X358" i="2"/>
  <c r="X356" i="2"/>
  <c r="X348" i="2"/>
  <c r="X340" i="2"/>
  <c r="X332" i="2"/>
  <c r="X324" i="2"/>
  <c r="X316" i="2"/>
  <c r="X308" i="2"/>
  <c r="X300" i="2"/>
  <c r="X292" i="2"/>
  <c r="X284" i="2"/>
  <c r="X276" i="2"/>
  <c r="X1581" i="2"/>
  <c r="X1304" i="2"/>
  <c r="X1055" i="2"/>
  <c r="X975" i="2"/>
  <c r="X951" i="2"/>
  <c r="X772" i="2"/>
  <c r="X748" i="2"/>
  <c r="X720" i="2"/>
  <c r="X704" i="2"/>
  <c r="X701" i="2"/>
  <c r="X631" i="2"/>
  <c r="X614" i="2"/>
  <c r="X589" i="2"/>
  <c r="X416" i="2"/>
  <c r="X414" i="2"/>
  <c r="X378" i="2"/>
  <c r="X375" i="2"/>
  <c r="X371" i="2"/>
  <c r="X360" i="2"/>
  <c r="X351" i="2"/>
  <c r="X343" i="2"/>
  <c r="X335" i="2"/>
  <c r="X327" i="2"/>
  <c r="X319" i="2"/>
  <c r="X311" i="2"/>
  <c r="X303" i="2"/>
  <c r="X295" i="2"/>
  <c r="X287" i="2"/>
  <c r="X279" i="2"/>
  <c r="X905" i="2"/>
  <c r="X860" i="2"/>
  <c r="X836" i="2"/>
  <c r="X715" i="2"/>
  <c r="X705" i="2"/>
  <c r="X682" i="2"/>
  <c r="X574" i="2"/>
  <c r="X558" i="2"/>
  <c r="X542" i="2"/>
  <c r="X526" i="2"/>
  <c r="X510" i="2"/>
  <c r="X494" i="2"/>
  <c r="X478" i="2"/>
  <c r="X462" i="2"/>
  <c r="X446" i="2"/>
  <c r="X430" i="2"/>
  <c r="X411" i="2"/>
  <c r="X410" i="2"/>
  <c r="X400" i="2"/>
  <c r="X393" i="2"/>
  <c r="X390" i="2"/>
  <c r="X370" i="2"/>
  <c r="X367" i="2"/>
  <c r="X354" i="2"/>
  <c r="X346" i="2"/>
  <c r="X338" i="2"/>
  <c r="X330" i="2"/>
  <c r="X322" i="2"/>
  <c r="X314" i="2"/>
  <c r="X306" i="2"/>
  <c r="X298" i="2"/>
  <c r="X290" i="2"/>
  <c r="X282" i="2"/>
  <c r="X274" i="2"/>
  <c r="X1094" i="2"/>
  <c r="X911" i="2"/>
  <c r="X880" i="2"/>
  <c r="X819" i="2"/>
  <c r="X802" i="2"/>
  <c r="X797" i="2"/>
  <c r="X756" i="2"/>
  <c r="X738" i="2"/>
  <c r="X731" i="2"/>
  <c r="X668" i="2"/>
  <c r="X628" i="2"/>
  <c r="X602" i="2"/>
  <c r="X582" i="2"/>
  <c r="X566" i="2"/>
  <c r="X550" i="2"/>
  <c r="X534" i="2"/>
  <c r="X518" i="2"/>
  <c r="X502" i="2"/>
  <c r="X486" i="2"/>
  <c r="X470" i="2"/>
  <c r="X454" i="2"/>
  <c r="X438" i="2"/>
  <c r="X422" i="2"/>
  <c r="X380" i="2"/>
  <c r="X376" i="2"/>
  <c r="X363" i="2"/>
  <c r="X359" i="2"/>
  <c r="X350" i="2"/>
  <c r="X342" i="2"/>
  <c r="X334" i="2"/>
  <c r="X326" i="2"/>
  <c r="X318" i="2"/>
  <c r="X310" i="2"/>
  <c r="X302" i="2"/>
  <c r="X294" i="2"/>
  <c r="X286" i="2"/>
  <c r="X278" i="2"/>
  <c r="X270" i="2"/>
  <c r="X262" i="2"/>
  <c r="X254" i="2"/>
  <c r="X246" i="2"/>
  <c r="X1062" i="2"/>
  <c r="X879" i="2"/>
  <c r="X722" i="2"/>
  <c r="X712" i="2"/>
  <c r="X655" i="2"/>
  <c r="X633" i="2"/>
  <c r="X591" i="2"/>
  <c r="X563" i="2"/>
  <c r="X544" i="2"/>
  <c r="X506" i="2"/>
  <c r="X482" i="2"/>
  <c r="X472" i="2"/>
  <c r="X435" i="2"/>
  <c r="X420" i="2"/>
  <c r="X396" i="2"/>
  <c r="X387" i="2"/>
  <c r="X266" i="2"/>
  <c r="X261" i="2"/>
  <c r="X259" i="2"/>
  <c r="X250" i="2"/>
  <c r="X245" i="2"/>
  <c r="X243" i="2"/>
  <c r="X235" i="2"/>
  <c r="X227" i="2"/>
  <c r="X219" i="2"/>
  <c r="X211" i="2"/>
  <c r="X203" i="2"/>
  <c r="X195" i="2"/>
  <c r="X187" i="2"/>
  <c r="X179" i="2"/>
  <c r="X749" i="2"/>
  <c r="X723" i="2"/>
  <c r="X666" i="2"/>
  <c r="X650" i="2"/>
  <c r="X612" i="2"/>
  <c r="X605" i="2"/>
  <c r="X595" i="2"/>
  <c r="X579" i="2"/>
  <c r="X560" i="2"/>
  <c r="X522" i="2"/>
  <c r="X498" i="2"/>
  <c r="X488" i="2"/>
  <c r="X451" i="2"/>
  <c r="X432" i="2"/>
  <c r="X388" i="2"/>
  <c r="X372" i="2"/>
  <c r="X271" i="2"/>
  <c r="X263" i="2"/>
  <c r="X247" i="2"/>
  <c r="X238" i="2"/>
  <c r="X230" i="2"/>
  <c r="X222" i="2"/>
  <c r="X214" i="2"/>
  <c r="X206" i="2"/>
  <c r="X198" i="2"/>
  <c r="X190" i="2"/>
  <c r="X182" i="2"/>
  <c r="X174" i="2"/>
  <c r="X166" i="2"/>
  <c r="X158" i="2"/>
  <c r="X1091" i="2"/>
  <c r="X868" i="2"/>
  <c r="X841" i="2"/>
  <c r="X764" i="2"/>
  <c r="X750" i="2"/>
  <c r="X645" i="2"/>
  <c r="X609" i="2"/>
  <c r="X598" i="2"/>
  <c r="X576" i="2"/>
  <c r="X538" i="2"/>
  <c r="X514" i="2"/>
  <c r="X504" i="2"/>
  <c r="X467" i="2"/>
  <c r="X448" i="2"/>
  <c r="X352" i="2"/>
  <c r="X344" i="2"/>
  <c r="X336" i="2"/>
  <c r="X328" i="2"/>
  <c r="X320" i="2"/>
  <c r="X312" i="2"/>
  <c r="X304" i="2"/>
  <c r="X296" i="2"/>
  <c r="X288" i="2"/>
  <c r="X280" i="2"/>
  <c r="X272" i="2"/>
  <c r="X265" i="2"/>
  <c r="X249" i="2"/>
  <c r="X241" i="2"/>
  <c r="X233" i="2"/>
  <c r="X225" i="2"/>
  <c r="X217" i="2"/>
  <c r="X209" i="2"/>
  <c r="X201" i="2"/>
  <c r="X193" i="2"/>
  <c r="X185" i="2"/>
  <c r="X177" i="2"/>
  <c r="X169" i="2"/>
  <c r="X161" i="2"/>
  <c r="X1165" i="2"/>
  <c r="X908" i="2"/>
  <c r="X685" i="2"/>
  <c r="X662" i="2"/>
  <c r="X578" i="2"/>
  <c r="X568" i="2"/>
  <c r="X531" i="2"/>
  <c r="X512" i="2"/>
  <c r="X474" i="2"/>
  <c r="X450" i="2"/>
  <c r="X440" i="2"/>
  <c r="X402" i="2"/>
  <c r="X369" i="2"/>
  <c r="X361" i="2"/>
  <c r="X257" i="2"/>
  <c r="X237" i="2"/>
  <c r="X229" i="2"/>
  <c r="X221" i="2"/>
  <c r="X213" i="2"/>
  <c r="X205" i="2"/>
  <c r="X197" i="2"/>
  <c r="X189" i="2"/>
  <c r="X181" i="2"/>
  <c r="X173" i="2"/>
  <c r="X165" i="2"/>
  <c r="X157" i="2"/>
  <c r="X149" i="2"/>
  <c r="X141" i="2"/>
  <c r="X133" i="2"/>
  <c r="X125" i="2"/>
  <c r="X826" i="2"/>
  <c r="X636" i="2"/>
  <c r="X530" i="2"/>
  <c r="X404" i="2"/>
  <c r="X394" i="2"/>
  <c r="X377" i="2"/>
  <c r="X368" i="2"/>
  <c r="X355" i="2"/>
  <c r="X329" i="2"/>
  <c r="X323" i="2"/>
  <c r="X297" i="2"/>
  <c r="X291" i="2"/>
  <c r="X267" i="2"/>
  <c r="X244" i="2"/>
  <c r="X236" i="2"/>
  <c r="X228" i="2"/>
  <c r="X220" i="2"/>
  <c r="X212" i="2"/>
  <c r="X204" i="2"/>
  <c r="X196" i="2"/>
  <c r="X188" i="2"/>
  <c r="X180" i="2"/>
  <c r="X172" i="2"/>
  <c r="X162" i="2"/>
  <c r="X160" i="2"/>
  <c r="X159" i="2"/>
  <c r="X147" i="2"/>
  <c r="X143" i="2"/>
  <c r="X131" i="2"/>
  <c r="X127" i="2"/>
  <c r="X121" i="2"/>
  <c r="X113" i="2"/>
  <c r="X105" i="2"/>
  <c r="X97" i="2"/>
  <c r="X89" i="2"/>
  <c r="X81" i="2"/>
  <c r="X70" i="2"/>
  <c r="X62" i="2"/>
  <c r="X59" i="2"/>
  <c r="X51" i="2"/>
  <c r="X773" i="2"/>
  <c r="X625" i="2"/>
  <c r="X490" i="2"/>
  <c r="X483" i="2"/>
  <c r="X466" i="2"/>
  <c r="X458" i="2"/>
  <c r="X424" i="2"/>
  <c r="X384" i="2"/>
  <c r="X374" i="2"/>
  <c r="X362" i="2"/>
  <c r="X333" i="2"/>
  <c r="X301" i="2"/>
  <c r="X269" i="2"/>
  <c r="X268" i="2"/>
  <c r="X242" i="2"/>
  <c r="X234" i="2"/>
  <c r="X226" i="2"/>
  <c r="X218" i="2"/>
  <c r="X210" i="2"/>
  <c r="X202" i="2"/>
  <c r="X194" i="2"/>
  <c r="X186" i="2"/>
  <c r="X178" i="2"/>
  <c r="X154" i="2"/>
  <c r="X145" i="2"/>
  <c r="X140" i="2"/>
  <c r="X138" i="2"/>
  <c r="X129" i="2"/>
  <c r="X124" i="2"/>
  <c r="X116" i="2"/>
  <c r="X108" i="2"/>
  <c r="X100" i="2"/>
  <c r="X92" i="2"/>
  <c r="X84" i="2"/>
  <c r="X73" i="2"/>
  <c r="X65" i="2"/>
  <c r="X54" i="2"/>
  <c r="X818" i="2"/>
  <c r="X786" i="2"/>
  <c r="X730" i="2"/>
  <c r="X661" i="2"/>
  <c r="X547" i="2"/>
  <c r="X496" i="2"/>
  <c r="X456" i="2"/>
  <c r="X408" i="2"/>
  <c r="X398" i="2"/>
  <c r="X395" i="2"/>
  <c r="X391" i="2"/>
  <c r="X385" i="2"/>
  <c r="X353" i="2"/>
  <c r="X347" i="2"/>
  <c r="X321" i="2"/>
  <c r="X315" i="2"/>
  <c r="X289" i="2"/>
  <c r="X283" i="2"/>
  <c r="X260" i="2"/>
  <c r="X258" i="2"/>
  <c r="X248" i="2"/>
  <c r="X142" i="2"/>
  <c r="X126" i="2"/>
  <c r="X119" i="2"/>
  <c r="X111" i="2"/>
  <c r="X103" i="2"/>
  <c r="X95" i="2"/>
  <c r="X87" i="2"/>
  <c r="X79" i="2"/>
  <c r="X76" i="2"/>
  <c r="X68" i="2"/>
  <c r="X60" i="2"/>
  <c r="X57" i="2"/>
  <c r="X49" i="2"/>
  <c r="X927" i="2"/>
  <c r="X804" i="2"/>
  <c r="X584" i="2"/>
  <c r="X536" i="2"/>
  <c r="X337" i="2"/>
  <c r="X331" i="2"/>
  <c r="X305" i="2"/>
  <c r="X299" i="2"/>
  <c r="X273" i="2"/>
  <c r="X251" i="2"/>
  <c r="X239" i="2"/>
  <c r="X231" i="2"/>
  <c r="X223" i="2"/>
  <c r="X215" i="2"/>
  <c r="X207" i="2"/>
  <c r="X199" i="2"/>
  <c r="X191" i="2"/>
  <c r="X183" i="2"/>
  <c r="X175" i="2"/>
  <c r="X155" i="2"/>
  <c r="X150" i="2"/>
  <c r="X134" i="2"/>
  <c r="X123" i="2"/>
  <c r="X115" i="2"/>
  <c r="X107" i="2"/>
  <c r="X99" i="2"/>
  <c r="X91" i="2"/>
  <c r="X83" i="2"/>
  <c r="X72" i="2"/>
  <c r="X64" i="2"/>
  <c r="X53" i="2"/>
  <c r="X45" i="2"/>
  <c r="X37" i="2"/>
  <c r="X34" i="2"/>
  <c r="X26" i="2"/>
  <c r="X480" i="2"/>
  <c r="X325" i="2"/>
  <c r="X252" i="2"/>
  <c r="X192" i="2"/>
  <c r="X148" i="2"/>
  <c r="X132" i="2"/>
  <c r="X120" i="2"/>
  <c r="X112" i="2"/>
  <c r="X104" i="2"/>
  <c r="X96" i="2"/>
  <c r="X88" i="2"/>
  <c r="X80" i="2"/>
  <c r="X38" i="2"/>
  <c r="X24" i="2"/>
  <c r="X16" i="2"/>
  <c r="X8" i="2"/>
  <c r="X382" i="2"/>
  <c r="X44" i="2"/>
  <c r="X42" i="2"/>
  <c r="X9" i="2"/>
  <c r="X419" i="2"/>
  <c r="X224" i="2"/>
  <c r="X56" i="2"/>
  <c r="X47" i="2"/>
  <c r="X32" i="2"/>
  <c r="X28" i="2"/>
  <c r="X426" i="2"/>
  <c r="X67" i="2"/>
  <c r="X30" i="2"/>
  <c r="X15" i="2"/>
  <c r="X562" i="2"/>
  <c r="X520" i="2"/>
  <c r="X434" i="2"/>
  <c r="X349" i="2"/>
  <c r="X309" i="2"/>
  <c r="X285" i="2"/>
  <c r="X200" i="2"/>
  <c r="X170" i="2"/>
  <c r="X144" i="2"/>
  <c r="X139" i="2"/>
  <c r="X128" i="2"/>
  <c r="X50" i="2"/>
  <c r="X40" i="2"/>
  <c r="X33" i="2"/>
  <c r="X31" i="2"/>
  <c r="X19" i="2"/>
  <c r="X11" i="2"/>
  <c r="X216" i="2"/>
  <c r="X55" i="2"/>
  <c r="X554" i="2"/>
  <c r="X293" i="2"/>
  <c r="X168" i="2"/>
  <c r="X164" i="2"/>
  <c r="X156" i="2"/>
  <c r="X74" i="2"/>
  <c r="X66" i="2"/>
  <c r="X20" i="2"/>
  <c r="X1412" i="2"/>
  <c r="X341" i="2"/>
  <c r="X317" i="2"/>
  <c r="X109" i="2"/>
  <c r="X93" i="2"/>
  <c r="X85" i="2"/>
  <c r="X77" i="2"/>
  <c r="X25" i="2"/>
  <c r="X23" i="2"/>
  <c r="X621" i="2"/>
  <c r="X586" i="2"/>
  <c r="X418" i="2"/>
  <c r="X403" i="2"/>
  <c r="X313" i="2"/>
  <c r="X307" i="2"/>
  <c r="X208" i="2"/>
  <c r="X171" i="2"/>
  <c r="X167" i="2"/>
  <c r="X48" i="2"/>
  <c r="X35" i="2"/>
  <c r="X22" i="2"/>
  <c r="X14" i="2"/>
  <c r="X1293" i="2"/>
  <c r="X610" i="2"/>
  <c r="X406" i="2"/>
  <c r="X364" i="2"/>
  <c r="X264" i="2"/>
  <c r="X253" i="2"/>
  <c r="X46" i="2"/>
  <c r="X17" i="2"/>
  <c r="X392" i="2"/>
  <c r="X163" i="2"/>
  <c r="X12" i="2"/>
  <c r="X255" i="2"/>
  <c r="X135" i="2"/>
  <c r="X117" i="2"/>
  <c r="X101" i="2"/>
  <c r="X75" i="2"/>
  <c r="X945" i="2"/>
  <c r="X599" i="2"/>
  <c r="X552" i="2"/>
  <c r="X464" i="2"/>
  <c r="X366" i="2"/>
  <c r="X345" i="2"/>
  <c r="X339" i="2"/>
  <c r="X281" i="2"/>
  <c r="X275" i="2"/>
  <c r="X256" i="2"/>
  <c r="X240" i="2"/>
  <c r="X176" i="2"/>
  <c r="X152" i="2"/>
  <c r="X136" i="2"/>
  <c r="X118" i="2"/>
  <c r="X110" i="2"/>
  <c r="X102" i="2"/>
  <c r="X94" i="2"/>
  <c r="X86" i="2"/>
  <c r="X78" i="2"/>
  <c r="X71" i="2"/>
  <c r="X63" i="2"/>
  <c r="X58" i="2"/>
  <c r="X43" i="2"/>
  <c r="X39" i="2"/>
  <c r="X27" i="2"/>
  <c r="X18" i="2"/>
  <c r="X10" i="2"/>
  <c r="X627" i="2"/>
  <c r="X618" i="2"/>
  <c r="X570" i="2"/>
  <c r="X546" i="2"/>
  <c r="X515" i="2"/>
  <c r="X442" i="2"/>
  <c r="X184" i="2"/>
  <c r="X153" i="2"/>
  <c r="X146" i="2"/>
  <c r="X137" i="2"/>
  <c r="X130" i="2"/>
  <c r="X122" i="2"/>
  <c r="X114" i="2"/>
  <c r="X106" i="2"/>
  <c r="X98" i="2"/>
  <c r="X90" i="2"/>
  <c r="X82" i="2"/>
  <c r="X69" i="2"/>
  <c r="X61" i="2"/>
  <c r="X52" i="2"/>
  <c r="X41" i="2"/>
  <c r="X36" i="2"/>
  <c r="X29" i="2"/>
  <c r="X21" i="2"/>
  <c r="X13" i="2"/>
  <c r="X528" i="2"/>
  <c r="X499" i="2"/>
  <c r="X277" i="2"/>
  <c r="X232" i="2"/>
  <c r="X151" i="2"/>
  <c r="I71" i="2"/>
  <c r="I198" i="2"/>
  <c r="I643" i="2"/>
  <c r="I61" i="2"/>
  <c r="I325" i="2"/>
  <c r="I17" i="2"/>
  <c r="I42" i="2"/>
  <c r="I57" i="2"/>
  <c r="I703" i="2"/>
  <c r="I48" i="2"/>
  <c r="I144" i="2"/>
  <c r="I698" i="2"/>
  <c r="I238" i="2"/>
  <c r="I65" i="2"/>
  <c r="I351" i="2"/>
  <c r="I37" i="2"/>
  <c r="I156" i="2"/>
  <c r="I36" i="2"/>
  <c r="I106" i="2"/>
  <c r="I28" i="2"/>
  <c r="I93" i="2"/>
  <c r="I139" i="2"/>
  <c r="I201" i="2"/>
  <c r="I479" i="2"/>
  <c r="I62" i="2"/>
  <c r="I129" i="2"/>
  <c r="I154" i="2"/>
  <c r="I463" i="2"/>
  <c r="I75" i="2"/>
  <c r="I152" i="2"/>
  <c r="I220" i="2"/>
  <c r="I303" i="2"/>
  <c r="I434" i="2"/>
  <c r="I667" i="2"/>
  <c r="I91" i="2"/>
  <c r="I178" i="2"/>
  <c r="I242" i="2"/>
  <c r="I135" i="2"/>
  <c r="I199" i="2"/>
  <c r="I412" i="2"/>
  <c r="I932" i="2"/>
  <c r="I203" i="2"/>
  <c r="I282" i="2"/>
  <c r="I346" i="2"/>
  <c r="I482" i="2"/>
  <c r="I870" i="2"/>
  <c r="I200" i="2"/>
  <c r="I252" i="2"/>
  <c r="I379" i="2"/>
  <c r="I556" i="2"/>
  <c r="I736" i="2"/>
  <c r="I213" i="2"/>
  <c r="I450" i="2"/>
  <c r="I867" i="2"/>
  <c r="I296" i="2"/>
  <c r="I367" i="2"/>
  <c r="I276" i="2"/>
  <c r="I340" i="2"/>
  <c r="I595" i="2"/>
  <c r="I743" i="2"/>
  <c r="I305" i="2"/>
  <c r="I384" i="2"/>
  <c r="I438" i="2"/>
  <c r="I474" i="2"/>
  <c r="I519" i="2"/>
  <c r="I566" i="2"/>
  <c r="I670" i="2"/>
  <c r="I278" i="2"/>
  <c r="I342" i="2"/>
  <c r="I398" i="2"/>
  <c r="I688" i="2"/>
  <c r="I385" i="2"/>
  <c r="I449" i="2"/>
  <c r="I513" i="2"/>
  <c r="I577" i="2"/>
  <c r="I662" i="2"/>
  <c r="I413" i="2"/>
  <c r="I477" i="2"/>
  <c r="I541" i="2"/>
  <c r="I609" i="2"/>
  <c r="I701" i="2"/>
  <c r="I858" i="2"/>
  <c r="I472" i="2"/>
  <c r="I536" i="2"/>
  <c r="I602" i="2"/>
  <c r="I654" i="2"/>
  <c r="I839" i="2"/>
  <c r="I443" i="2"/>
  <c r="I507" i="2"/>
  <c r="I571" i="2"/>
  <c r="I649" i="2"/>
  <c r="I798" i="2"/>
  <c r="I596" i="2"/>
  <c r="I660" i="2"/>
  <c r="I726" i="2"/>
  <c r="I806" i="2"/>
  <c r="I931" i="2"/>
  <c r="I663" i="2"/>
  <c r="I741" i="2"/>
  <c r="I1007" i="2"/>
  <c r="I749" i="2"/>
  <c r="I801" i="2"/>
  <c r="I934" i="2"/>
  <c r="I677" i="2"/>
  <c r="I750" i="2"/>
  <c r="I956" i="2"/>
  <c r="I739" i="2"/>
  <c r="I803" i="2"/>
  <c r="I883" i="2"/>
  <c r="I989" i="2"/>
  <c r="I844" i="2"/>
  <c r="I940" i="2"/>
  <c r="I818" i="2"/>
  <c r="I902" i="2"/>
  <c r="I781" i="2"/>
  <c r="I860" i="2"/>
  <c r="I966" i="2"/>
  <c r="I865" i="2"/>
  <c r="I929" i="2"/>
  <c r="I895" i="2"/>
  <c r="I959" i="2"/>
  <c r="I898" i="2"/>
  <c r="I1002" i="2"/>
  <c r="I969" i="2"/>
  <c r="I988" i="2"/>
  <c r="I309" i="2"/>
  <c r="I634" i="2"/>
  <c r="I323" i="2"/>
  <c r="I255" i="2"/>
  <c r="I247" i="2"/>
  <c r="I299" i="2"/>
  <c r="I55" i="2"/>
  <c r="I823" i="2"/>
  <c r="I364" i="2"/>
  <c r="I94" i="2"/>
  <c r="I335" i="2"/>
  <c r="I45" i="2"/>
  <c r="I202" i="2"/>
  <c r="I223" i="2"/>
  <c r="I163" i="2"/>
  <c r="I306" i="2"/>
  <c r="I575" i="2"/>
  <c r="I261" i="2"/>
  <c r="I173" i="2"/>
  <c r="I543" i="2"/>
  <c r="I320" i="2"/>
  <c r="I300" i="2"/>
  <c r="I923" i="2"/>
  <c r="I402" i="2"/>
  <c r="I535" i="2"/>
  <c r="I812" i="2"/>
  <c r="I363" i="2"/>
  <c r="I782" i="2"/>
  <c r="I473" i="2"/>
  <c r="I603" i="2"/>
  <c r="I437" i="2"/>
  <c r="I565" i="2"/>
  <c r="I717" i="2"/>
  <c r="I560" i="2"/>
  <c r="I683" i="2"/>
  <c r="I467" i="2"/>
  <c r="I591" i="2"/>
  <c r="I850" i="2"/>
  <c r="I684" i="2"/>
  <c r="I854" i="2"/>
  <c r="I687" i="2"/>
  <c r="I828" i="2"/>
  <c r="I772" i="2"/>
  <c r="I817" i="2"/>
  <c r="I705" i="2"/>
  <c r="I768" i="2"/>
  <c r="I699" i="2"/>
  <c r="I763" i="2"/>
  <c r="I831" i="2"/>
  <c r="I928" i="2"/>
  <c r="I799" i="2"/>
  <c r="I876" i="2"/>
  <c r="I1005" i="2"/>
  <c r="I848" i="2"/>
  <c r="I939" i="2"/>
  <c r="I805" i="2"/>
  <c r="I899" i="2"/>
  <c r="I825" i="2"/>
  <c r="I889" i="2"/>
  <c r="I953" i="2"/>
  <c r="I919" i="2"/>
  <c r="I997" i="2"/>
  <c r="I922" i="2"/>
  <c r="H42" i="2"/>
  <c r="H20" i="2"/>
  <c r="H105" i="2"/>
  <c r="H153" i="2"/>
  <c r="H9" i="2"/>
  <c r="H111" i="2"/>
  <c r="H182" i="2"/>
  <c r="H358" i="2"/>
  <c r="H109" i="2"/>
  <c r="H66" i="2"/>
  <c r="H209" i="2"/>
  <c r="H65" i="2"/>
  <c r="H290" i="2"/>
  <c r="H35" i="2"/>
  <c r="H217" i="2"/>
  <c r="H84" i="2"/>
  <c r="H27" i="2"/>
  <c r="H193" i="2"/>
  <c r="H411" i="2"/>
  <c r="H185" i="2"/>
  <c r="H52" i="2"/>
  <c r="H122" i="2"/>
  <c r="H215" i="2"/>
  <c r="H592" i="2"/>
  <c r="H94" i="2"/>
  <c r="H284" i="2"/>
  <c r="H83" i="2"/>
  <c r="H143" i="2"/>
  <c r="H811" i="2"/>
  <c r="H104" i="2"/>
  <c r="H211" i="2"/>
  <c r="H132" i="2"/>
  <c r="H196" i="2"/>
  <c r="H251" i="2"/>
  <c r="H675" i="2"/>
  <c r="H184" i="2"/>
  <c r="H250" i="2"/>
  <c r="H280" i="2"/>
  <c r="H344" i="2"/>
  <c r="H608" i="2"/>
  <c r="H197" i="2"/>
  <c r="H386" i="2"/>
  <c r="H210" i="2"/>
  <c r="H279" i="2"/>
  <c r="H343" i="2"/>
  <c r="H394" i="2"/>
  <c r="H858" i="2"/>
  <c r="H293" i="2"/>
  <c r="H357" i="2"/>
  <c r="H433" i="2"/>
  <c r="H479" i="2"/>
  <c r="H514" i="2"/>
  <c r="H561" i="2"/>
  <c r="H706" i="2"/>
  <c r="H297" i="2"/>
  <c r="H373" i="2"/>
  <c r="H439" i="2"/>
  <c r="H474" i="2"/>
  <c r="H521" i="2"/>
  <c r="H567" i="2"/>
  <c r="H653" i="2"/>
  <c r="H847" i="2"/>
  <c r="H326" i="2"/>
  <c r="H381" i="2"/>
  <c r="H619" i="2"/>
  <c r="H299" i="2"/>
  <c r="H364" i="2"/>
  <c r="H437" i="2"/>
  <c r="H565" i="2"/>
  <c r="H652" i="2"/>
  <c r="H396" i="2"/>
  <c r="H460" i="2"/>
  <c r="H524" i="2"/>
  <c r="H588" i="2"/>
  <c r="H695" i="2"/>
  <c r="H777" i="2"/>
  <c r="H416" i="2"/>
  <c r="H480" i="2"/>
  <c r="H544" i="2"/>
  <c r="H605" i="2"/>
  <c r="H681" i="2"/>
  <c r="H427" i="2"/>
  <c r="H491" i="2"/>
  <c r="H555" i="2"/>
  <c r="H625" i="2"/>
  <c r="H733" i="2"/>
  <c r="H398" i="2"/>
  <c r="H462" i="2"/>
  <c r="H526" i="2"/>
  <c r="H595" i="2"/>
  <c r="H661" i="2"/>
  <c r="H725" i="2"/>
  <c r="H607" i="2"/>
  <c r="H671" i="2"/>
  <c r="H753" i="2"/>
  <c r="H658" i="2"/>
  <c r="H715" i="2"/>
  <c r="H785" i="2"/>
  <c r="H862" i="2"/>
  <c r="H693" i="2"/>
  <c r="H767" i="2"/>
  <c r="H648" i="2"/>
  <c r="H716" i="2"/>
  <c r="H780" i="2"/>
  <c r="H872" i="2"/>
  <c r="H694" i="2"/>
  <c r="H758" i="2"/>
  <c r="H827" i="2"/>
  <c r="H907" i="2"/>
  <c r="H810" i="2"/>
  <c r="H875" i="2"/>
  <c r="H1001" i="2"/>
  <c r="H845" i="2"/>
  <c r="H966" i="2"/>
  <c r="H816" i="2"/>
  <c r="H904" i="2"/>
  <c r="H828" i="2"/>
  <c r="H892" i="2"/>
  <c r="H956" i="2"/>
  <c r="H866" i="2"/>
  <c r="H930" i="2"/>
  <c r="H893" i="2"/>
  <c r="H957" i="2"/>
  <c r="H979" i="2"/>
  <c r="H996" i="2"/>
  <c r="I631" i="2"/>
  <c r="I104" i="2"/>
  <c r="I331" i="2"/>
  <c r="I25" i="2"/>
  <c r="I166" i="2"/>
  <c r="I674" i="2"/>
  <c r="I182" i="2"/>
  <c r="I372" i="2"/>
  <c r="I339" i="2"/>
  <c r="I26" i="2"/>
  <c r="I108" i="2"/>
  <c r="I293" i="2"/>
  <c r="I22" i="2"/>
  <c r="I21" i="2"/>
  <c r="I253" i="2"/>
  <c r="I119" i="2"/>
  <c r="I267" i="2"/>
  <c r="I7" i="2"/>
  <c r="I54" i="2"/>
  <c r="I206" i="2"/>
  <c r="I66" i="2"/>
  <c r="I125" i="2"/>
  <c r="I153" i="2"/>
  <c r="I233" i="2"/>
  <c r="I918" i="2"/>
  <c r="I97" i="2"/>
  <c r="I140" i="2"/>
  <c r="I368" i="2"/>
  <c r="I564" i="2"/>
  <c r="I102" i="2"/>
  <c r="I188" i="2"/>
  <c r="I249" i="2"/>
  <c r="I347" i="2"/>
  <c r="I558" i="2"/>
  <c r="I53" i="2"/>
  <c r="I123" i="2"/>
  <c r="I210" i="2"/>
  <c r="I492" i="2"/>
  <c r="I167" i="2"/>
  <c r="I231" i="2"/>
  <c r="I542" i="2"/>
  <c r="I171" i="2"/>
  <c r="I235" i="2"/>
  <c r="I314" i="2"/>
  <c r="I415" i="2"/>
  <c r="I615" i="2"/>
  <c r="I168" i="2"/>
  <c r="I232" i="2"/>
  <c r="I266" i="2"/>
  <c r="I431" i="2"/>
  <c r="I623" i="2"/>
  <c r="I181" i="2"/>
  <c r="I257" i="2"/>
  <c r="I574" i="2"/>
  <c r="I264" i="2"/>
  <c r="I328" i="2"/>
  <c r="I640" i="2"/>
  <c r="I308" i="2"/>
  <c r="I376" i="2"/>
  <c r="I689" i="2"/>
  <c r="I273" i="2"/>
  <c r="I337" i="2"/>
  <c r="I420" i="2"/>
  <c r="I455" i="2"/>
  <c r="I502" i="2"/>
  <c r="I538" i="2"/>
  <c r="I583" i="2"/>
  <c r="I864" i="2"/>
  <c r="I310" i="2"/>
  <c r="I366" i="2"/>
  <c r="I619" i="2"/>
  <c r="I814" i="2"/>
  <c r="I417" i="2"/>
  <c r="I481" i="2"/>
  <c r="I545" i="2"/>
  <c r="I607" i="2"/>
  <c r="I838" i="2"/>
  <c r="I445" i="2"/>
  <c r="I509" i="2"/>
  <c r="I573" i="2"/>
  <c r="I656" i="2"/>
  <c r="I774" i="2"/>
  <c r="I440" i="2"/>
  <c r="I504" i="2"/>
  <c r="I568" i="2"/>
  <c r="I642" i="2"/>
  <c r="I758" i="2"/>
  <c r="I411" i="2"/>
  <c r="I475" i="2"/>
  <c r="I539" i="2"/>
  <c r="I598" i="2"/>
  <c r="I709" i="2"/>
  <c r="I872" i="2"/>
  <c r="I628" i="2"/>
  <c r="I692" i="2"/>
  <c r="I760" i="2"/>
  <c r="I855" i="2"/>
  <c r="I962" i="2"/>
  <c r="I704" i="2"/>
  <c r="I853" i="2"/>
  <c r="I712" i="2"/>
  <c r="I784" i="2"/>
  <c r="I827" i="2"/>
  <c r="I645" i="2"/>
  <c r="I708" i="2"/>
  <c r="I826" i="2"/>
  <c r="I707" i="2"/>
  <c r="I771" i="2"/>
  <c r="I834" i="2"/>
  <c r="I933" i="2"/>
  <c r="I807" i="2"/>
  <c r="I878" i="2"/>
  <c r="I786" i="2"/>
  <c r="I852" i="2"/>
  <c r="I987" i="2"/>
  <c r="I813" i="2"/>
  <c r="I924" i="2"/>
  <c r="I833" i="2"/>
  <c r="I897" i="2"/>
  <c r="I999" i="2"/>
  <c r="I927" i="2"/>
  <c r="I866" i="2"/>
  <c r="I930" i="2"/>
  <c r="I984" i="2"/>
  <c r="I1001" i="2"/>
  <c r="I96" i="2"/>
  <c r="I142" i="2"/>
  <c r="I262" i="2"/>
  <c r="I100" i="2"/>
  <c r="I13" i="2"/>
  <c r="I174" i="2"/>
  <c r="I170" i="2"/>
  <c r="I117" i="2"/>
  <c r="I225" i="2"/>
  <c r="I138" i="2"/>
  <c r="I530" i="2"/>
  <c r="I244" i="2"/>
  <c r="I527" i="2"/>
  <c r="I115" i="2"/>
  <c r="I159" i="2"/>
  <c r="I511" i="2"/>
  <c r="I227" i="2"/>
  <c r="I404" i="2"/>
  <c r="I224" i="2"/>
  <c r="I428" i="2"/>
  <c r="I608" i="2"/>
  <c r="I237" i="2"/>
  <c r="I256" i="2"/>
  <c r="I633" i="2"/>
  <c r="I358" i="2"/>
  <c r="I637" i="2"/>
  <c r="I329" i="2"/>
  <c r="I490" i="2"/>
  <c r="I582" i="2"/>
  <c r="I302" i="2"/>
  <c r="I618" i="2"/>
  <c r="I409" i="2"/>
  <c r="I537" i="2"/>
  <c r="I835" i="2"/>
  <c r="I501" i="2"/>
  <c r="I641" i="2"/>
  <c r="I432" i="2"/>
  <c r="I496" i="2"/>
  <c r="I632" i="2"/>
  <c r="I403" i="2"/>
  <c r="I531" i="2"/>
  <c r="I686" i="2"/>
  <c r="I620" i="2"/>
  <c r="I748" i="2"/>
  <c r="I958" i="2"/>
  <c r="I700" i="2"/>
  <c r="I998" i="2"/>
  <c r="I993" i="2"/>
  <c r="H46" i="2"/>
  <c r="H30" i="2"/>
  <c r="H113" i="2"/>
  <c r="H166" i="2"/>
  <c r="H17" i="2"/>
  <c r="H119" i="2"/>
  <c r="H233" i="2"/>
  <c r="H624" i="2"/>
  <c r="H125" i="2"/>
  <c r="H74" i="2"/>
  <c r="H415" i="2"/>
  <c r="H73" i="2"/>
  <c r="H306" i="2"/>
  <c r="H76" i="2"/>
  <c r="H230" i="2"/>
  <c r="H100" i="2"/>
  <c r="H41" i="2"/>
  <c r="H206" i="2"/>
  <c r="H45" i="2"/>
  <c r="H198" i="2"/>
  <c r="H63" i="2"/>
  <c r="H128" i="2"/>
  <c r="H223" i="2"/>
  <c r="H692" i="2"/>
  <c r="H102" i="2"/>
  <c r="H316" i="2"/>
  <c r="H91" i="2"/>
  <c r="H150" i="2"/>
  <c r="H50" i="2"/>
  <c r="H112" i="2"/>
  <c r="H219" i="2"/>
  <c r="H140" i="2"/>
  <c r="H204" i="2"/>
  <c r="H258" i="2"/>
  <c r="H711" i="2"/>
  <c r="H192" i="2"/>
  <c r="H252" i="2"/>
  <c r="H288" i="2"/>
  <c r="H352" i="2"/>
  <c r="H644" i="2"/>
  <c r="H205" i="2"/>
  <c r="H509" i="2"/>
  <c r="H218" i="2"/>
  <c r="H287" i="2"/>
  <c r="H351" i="2"/>
  <c r="H401" i="2"/>
  <c r="H958" i="2"/>
  <c r="H301" i="2"/>
  <c r="H375" i="2"/>
  <c r="H434" i="2"/>
  <c r="H481" i="2"/>
  <c r="H527" i="2"/>
  <c r="H562" i="2"/>
  <c r="H722" i="2"/>
  <c r="H305" i="2"/>
  <c r="H384" i="2"/>
  <c r="H441" i="2"/>
  <c r="H487" i="2"/>
  <c r="H522" i="2"/>
  <c r="H569" i="2"/>
  <c r="H659" i="2"/>
  <c r="H855" i="2"/>
  <c r="H334" i="2"/>
  <c r="H392" i="2"/>
  <c r="H629" i="2"/>
  <c r="H307" i="2"/>
  <c r="H365" i="2"/>
  <c r="H453" i="2"/>
  <c r="H581" i="2"/>
  <c r="H662" i="2"/>
  <c r="H404" i="2"/>
  <c r="H468" i="2"/>
  <c r="H532" i="2"/>
  <c r="H600" i="2"/>
  <c r="H696" i="2"/>
  <c r="H778" i="2"/>
  <c r="H424" i="2"/>
  <c r="H488" i="2"/>
  <c r="H552" i="2"/>
  <c r="H617" i="2"/>
  <c r="H683" i="2"/>
  <c r="H435" i="2"/>
  <c r="H499" i="2"/>
  <c r="H563" i="2"/>
  <c r="H628" i="2"/>
  <c r="H751" i="2"/>
  <c r="H406" i="2"/>
  <c r="H470" i="2"/>
  <c r="H534" i="2"/>
  <c r="H606" i="2"/>
  <c r="H665" i="2"/>
  <c r="H740" i="2"/>
  <c r="H615" i="2"/>
  <c r="H679" i="2"/>
  <c r="H756" i="2"/>
  <c r="H666" i="2"/>
  <c r="H727" i="2"/>
  <c r="H787" i="2"/>
  <c r="H896" i="2"/>
  <c r="H705" i="2"/>
  <c r="H861" i="2"/>
  <c r="H656" i="2"/>
  <c r="H728" i="2"/>
  <c r="H783" i="2"/>
  <c r="H894" i="2"/>
  <c r="H702" i="2"/>
  <c r="H766" i="2"/>
  <c r="H839" i="2"/>
  <c r="H911" i="2"/>
  <c r="H818" i="2"/>
  <c r="H879" i="2"/>
  <c r="H781" i="2"/>
  <c r="H856" i="2"/>
  <c r="H990" i="2"/>
  <c r="H823" i="2"/>
  <c r="H921" i="2"/>
  <c r="H836" i="2"/>
  <c r="H900" i="2"/>
  <c r="H969" i="2"/>
  <c r="H874" i="2"/>
  <c r="H938" i="2"/>
  <c r="H901" i="2"/>
  <c r="H977" i="2"/>
  <c r="H987" i="2"/>
  <c r="H1004" i="2"/>
  <c r="I15" i="2"/>
  <c r="I112" i="2"/>
  <c r="I355" i="2"/>
  <c r="I30" i="2"/>
  <c r="I190" i="2"/>
  <c r="I721" i="2"/>
  <c r="I246" i="2"/>
  <c r="I476" i="2"/>
  <c r="I341" i="2"/>
  <c r="I31" i="2"/>
  <c r="I116" i="2"/>
  <c r="I311" i="2"/>
  <c r="I44" i="2"/>
  <c r="I29" i="2"/>
  <c r="I285" i="2"/>
  <c r="I317" i="2"/>
  <c r="I295" i="2"/>
  <c r="I10" i="2"/>
  <c r="I82" i="2"/>
  <c r="I327" i="2"/>
  <c r="I74" i="2"/>
  <c r="I130" i="2"/>
  <c r="I177" i="2"/>
  <c r="I241" i="2"/>
  <c r="I978" i="2"/>
  <c r="I105" i="2"/>
  <c r="I145" i="2"/>
  <c r="I390" i="2"/>
  <c r="I650" i="2"/>
  <c r="I110" i="2"/>
  <c r="I196" i="2"/>
  <c r="I269" i="2"/>
  <c r="I383" i="2"/>
  <c r="I593" i="2"/>
  <c r="I64" i="2"/>
  <c r="I134" i="2"/>
  <c r="I218" i="2"/>
  <c r="I524" i="2"/>
  <c r="I175" i="2"/>
  <c r="I239" i="2"/>
  <c r="I546" i="2"/>
  <c r="I179" i="2"/>
  <c r="I243" i="2"/>
  <c r="I322" i="2"/>
  <c r="I444" i="2"/>
  <c r="I639" i="2"/>
  <c r="I176" i="2"/>
  <c r="I240" i="2"/>
  <c r="I268" i="2"/>
  <c r="I462" i="2"/>
  <c r="I627" i="2"/>
  <c r="I189" i="2"/>
  <c r="I365" i="2"/>
  <c r="I578" i="2"/>
  <c r="I272" i="2"/>
  <c r="I336" i="2"/>
  <c r="I691" i="2"/>
  <c r="I316" i="2"/>
  <c r="I380" i="2"/>
  <c r="I714" i="2"/>
  <c r="I281" i="2"/>
  <c r="I345" i="2"/>
  <c r="I422" i="2"/>
  <c r="I458" i="2"/>
  <c r="I503" i="2"/>
  <c r="I550" i="2"/>
  <c r="I586" i="2"/>
  <c r="I904" i="2"/>
  <c r="I318" i="2"/>
  <c r="I381" i="2"/>
  <c r="I651" i="2"/>
  <c r="I359" i="2"/>
  <c r="I425" i="2"/>
  <c r="I489" i="2"/>
  <c r="I553" i="2"/>
  <c r="I614" i="2"/>
  <c r="I888" i="2"/>
  <c r="I453" i="2"/>
  <c r="I517" i="2"/>
  <c r="I581" i="2"/>
  <c r="I657" i="2"/>
  <c r="I775" i="2"/>
  <c r="I448" i="2"/>
  <c r="I512" i="2"/>
  <c r="I576" i="2"/>
  <c r="I646" i="2"/>
  <c r="I759" i="2"/>
  <c r="I419" i="2"/>
  <c r="I483" i="2"/>
  <c r="I547" i="2"/>
  <c r="I610" i="2"/>
  <c r="I732" i="2"/>
  <c r="I892" i="2"/>
  <c r="I636" i="2"/>
  <c r="I696" i="2"/>
  <c r="I764" i="2"/>
  <c r="I886" i="2"/>
  <c r="I974" i="2"/>
  <c r="I719" i="2"/>
  <c r="I891" i="2"/>
  <c r="I727" i="2"/>
  <c r="I785" i="2"/>
  <c r="I836" i="2"/>
  <c r="I653" i="2"/>
  <c r="I720" i="2"/>
  <c r="I842" i="2"/>
  <c r="I715" i="2"/>
  <c r="I779" i="2"/>
  <c r="I846" i="2"/>
  <c r="I947" i="2"/>
  <c r="I815" i="2"/>
  <c r="I896" i="2"/>
  <c r="I794" i="2"/>
  <c r="I859" i="2"/>
  <c r="I991" i="2"/>
  <c r="I830" i="2"/>
  <c r="I926" i="2"/>
  <c r="I841" i="2"/>
  <c r="I905" i="2"/>
  <c r="I871" i="2"/>
  <c r="I935" i="2"/>
  <c r="I874" i="2"/>
  <c r="I938" i="2"/>
  <c r="I992" i="2"/>
  <c r="I964" i="2"/>
  <c r="I452" i="2"/>
  <c r="I20" i="2"/>
  <c r="I111" i="2"/>
  <c r="I24" i="2"/>
  <c r="I406" i="2"/>
  <c r="I103" i="2"/>
  <c r="I52" i="2"/>
  <c r="I148" i="2"/>
  <c r="I89" i="2"/>
  <c r="I180" i="2"/>
  <c r="I400" i="2"/>
  <c r="I160" i="2"/>
  <c r="I454" i="2"/>
  <c r="I976" i="2"/>
  <c r="G18" i="1"/>
  <c r="D18" i="1"/>
  <c r="F18" i="1" s="1"/>
  <c r="H59" i="2"/>
  <c r="H32" i="2"/>
  <c r="H121" i="2"/>
  <c r="H177" i="2"/>
  <c r="H62" i="2"/>
  <c r="H130" i="2"/>
  <c r="H271" i="2"/>
  <c r="H14" i="2"/>
  <c r="H141" i="2"/>
  <c r="H265" i="2"/>
  <c r="H445" i="2"/>
  <c r="H129" i="2"/>
  <c r="H308" i="2"/>
  <c r="H117" i="2"/>
  <c r="H314" i="2"/>
  <c r="H108" i="2"/>
  <c r="H43" i="2"/>
  <c r="H263" i="2"/>
  <c r="H92" i="2"/>
  <c r="H282" i="2"/>
  <c r="H71" i="2"/>
  <c r="H144" i="2"/>
  <c r="H231" i="2"/>
  <c r="H48" i="2"/>
  <c r="H110" i="2"/>
  <c r="H348" i="2"/>
  <c r="H99" i="2"/>
  <c r="H159" i="2"/>
  <c r="H58" i="2"/>
  <c r="H120" i="2"/>
  <c r="H227" i="2"/>
  <c r="H148" i="2"/>
  <c r="H212" i="2"/>
  <c r="H260" i="2"/>
  <c r="H793" i="2"/>
  <c r="H200" i="2"/>
  <c r="H254" i="2"/>
  <c r="H296" i="2"/>
  <c r="H360" i="2"/>
  <c r="H736" i="2"/>
  <c r="H213" i="2"/>
  <c r="H691" i="2"/>
  <c r="H226" i="2"/>
  <c r="H295" i="2"/>
  <c r="H359" i="2"/>
  <c r="H413" i="2"/>
  <c r="H245" i="2"/>
  <c r="H309" i="2"/>
  <c r="H378" i="2"/>
  <c r="H447" i="2"/>
  <c r="H482" i="2"/>
  <c r="H529" i="2"/>
  <c r="H575" i="2"/>
  <c r="H745" i="2"/>
  <c r="H313" i="2"/>
  <c r="H395" i="2"/>
  <c r="H442" i="2"/>
  <c r="H489" i="2"/>
  <c r="H535" i="2"/>
  <c r="H570" i="2"/>
  <c r="H669" i="2"/>
  <c r="H278" i="2"/>
  <c r="H342" i="2"/>
  <c r="H397" i="2"/>
  <c r="H673" i="2"/>
  <c r="H315" i="2"/>
  <c r="H374" i="2"/>
  <c r="H469" i="2"/>
  <c r="H593" i="2"/>
  <c r="H703" i="2"/>
  <c r="H412" i="2"/>
  <c r="H476" i="2"/>
  <c r="H540" i="2"/>
  <c r="H611" i="2"/>
  <c r="H729" i="2"/>
  <c r="H807" i="2"/>
  <c r="H432" i="2"/>
  <c r="H496" i="2"/>
  <c r="H560" i="2"/>
  <c r="H620" i="2"/>
  <c r="H759" i="2"/>
  <c r="H443" i="2"/>
  <c r="H507" i="2"/>
  <c r="H571" i="2"/>
  <c r="H649" i="2"/>
  <c r="H752" i="2"/>
  <c r="H414" i="2"/>
  <c r="H478" i="2"/>
  <c r="H542" i="2"/>
  <c r="H618" i="2"/>
  <c r="H667" i="2"/>
  <c r="H812" i="2"/>
  <c r="H623" i="2"/>
  <c r="H687" i="2"/>
  <c r="H829" i="2"/>
  <c r="H674" i="2"/>
  <c r="H738" i="2"/>
  <c r="H788" i="2"/>
  <c r="H919" i="2"/>
  <c r="H708" i="2"/>
  <c r="H929" i="2"/>
  <c r="H664" i="2"/>
  <c r="H731" i="2"/>
  <c r="H799" i="2"/>
  <c r="H895" i="2"/>
  <c r="H710" i="2"/>
  <c r="H774" i="2"/>
  <c r="H842" i="2"/>
  <c r="H934" i="2"/>
  <c r="H822" i="2"/>
  <c r="H902" i="2"/>
  <c r="H789" i="2"/>
  <c r="H880" i="2"/>
  <c r="H768" i="2"/>
  <c r="H826" i="2"/>
  <c r="H923" i="2"/>
  <c r="H844" i="2"/>
  <c r="H908" i="2"/>
  <c r="H970" i="2"/>
  <c r="H882" i="2"/>
  <c r="H946" i="2"/>
  <c r="H909" i="2"/>
  <c r="H978" i="2"/>
  <c r="H995" i="2"/>
  <c r="I23" i="2"/>
  <c r="I120" i="2"/>
  <c r="I375" i="2"/>
  <c r="I32" i="2"/>
  <c r="I260" i="2"/>
  <c r="I740" i="2"/>
  <c r="I14" i="2"/>
  <c r="I769" i="2"/>
  <c r="I562" i="2"/>
  <c r="I33" i="2"/>
  <c r="I124" i="2"/>
  <c r="I357" i="2"/>
  <c r="I60" i="2"/>
  <c r="I49" i="2"/>
  <c r="I287" i="2"/>
  <c r="I319" i="2"/>
  <c r="I737" i="2"/>
  <c r="I18" i="2"/>
  <c r="I90" i="2"/>
  <c r="I500" i="2"/>
  <c r="I77" i="2"/>
  <c r="I132" i="2"/>
  <c r="I185" i="2"/>
  <c r="I263" i="2"/>
  <c r="I51" i="2"/>
  <c r="I113" i="2"/>
  <c r="I147" i="2"/>
  <c r="I394" i="2"/>
  <c r="I56" i="2"/>
  <c r="I118" i="2"/>
  <c r="I204" i="2"/>
  <c r="I283" i="2"/>
  <c r="I407" i="2"/>
  <c r="I616" i="2"/>
  <c r="I72" i="2"/>
  <c r="I150" i="2"/>
  <c r="I226" i="2"/>
  <c r="I796" i="2"/>
  <c r="I183" i="2"/>
  <c r="I374" i="2"/>
  <c r="I718" i="2"/>
  <c r="I187" i="2"/>
  <c r="I271" i="2"/>
  <c r="I330" i="2"/>
  <c r="I447" i="2"/>
  <c r="I744" i="2"/>
  <c r="I184" i="2"/>
  <c r="I245" i="2"/>
  <c r="I360" i="2"/>
  <c r="I466" i="2"/>
  <c r="I694" i="2"/>
  <c r="I197" i="2"/>
  <c r="I386" i="2"/>
  <c r="I665" i="2"/>
  <c r="I280" i="2"/>
  <c r="I344" i="2"/>
  <c r="I770" i="2"/>
  <c r="I324" i="2"/>
  <c r="I387" i="2"/>
  <c r="I725" i="2"/>
  <c r="I289" i="2"/>
  <c r="I353" i="2"/>
  <c r="I423" i="2"/>
  <c r="I470" i="2"/>
  <c r="I506" i="2"/>
  <c r="I551" i="2"/>
  <c r="I630" i="2"/>
  <c r="I909" i="2"/>
  <c r="I326" i="2"/>
  <c r="I392" i="2"/>
  <c r="I658" i="2"/>
  <c r="I369" i="2"/>
  <c r="I433" i="2"/>
  <c r="I497" i="2"/>
  <c r="I561" i="2"/>
  <c r="I626" i="2"/>
  <c r="I948" i="2"/>
  <c r="I461" i="2"/>
  <c r="I525" i="2"/>
  <c r="I594" i="2"/>
  <c r="I659" i="2"/>
  <c r="I809" i="2"/>
  <c r="I456" i="2"/>
  <c r="I520" i="2"/>
  <c r="I584" i="2"/>
  <c r="I647" i="2"/>
  <c r="I780" i="2"/>
  <c r="I427" i="2"/>
  <c r="I491" i="2"/>
  <c r="I555" i="2"/>
  <c r="I613" i="2"/>
  <c r="I751" i="2"/>
  <c r="I979" i="2"/>
  <c r="I644" i="2"/>
  <c r="I711" i="2"/>
  <c r="I778" i="2"/>
  <c r="I907" i="2"/>
  <c r="I986" i="2"/>
  <c r="I730" i="2"/>
  <c r="I912" i="2"/>
  <c r="I738" i="2"/>
  <c r="I788" i="2"/>
  <c r="I862" i="2"/>
  <c r="I661" i="2"/>
  <c r="I735" i="2"/>
  <c r="I884" i="2"/>
  <c r="I723" i="2"/>
  <c r="I787" i="2"/>
  <c r="I861" i="2"/>
  <c r="I963" i="2"/>
  <c r="I829" i="2"/>
  <c r="I901" i="2"/>
  <c r="I802" i="2"/>
  <c r="I875" i="2"/>
  <c r="I765" i="2"/>
  <c r="I845" i="2"/>
  <c r="I944" i="2"/>
  <c r="I849" i="2"/>
  <c r="I913" i="2"/>
  <c r="I879" i="2"/>
  <c r="I943" i="2"/>
  <c r="I882" i="2"/>
  <c r="I946" i="2"/>
  <c r="I1000" i="2"/>
  <c r="AQ1488" i="2"/>
  <c r="AQ1603" i="2"/>
  <c r="AQ357" i="2"/>
  <c r="AQ1299" i="2"/>
  <c r="AQ1183" i="2"/>
  <c r="AQ721" i="2"/>
  <c r="AQ975" i="2"/>
  <c r="AQ801" i="2"/>
  <c r="AQ989" i="2"/>
  <c r="AQ496" i="2"/>
  <c r="AQ1103" i="2"/>
  <c r="AQ345" i="2"/>
  <c r="AQ217" i="2"/>
  <c r="AQ566" i="2"/>
  <c r="AQ558" i="2"/>
  <c r="AQ181" i="2"/>
  <c r="AQ134" i="2"/>
  <c r="AQ1999" i="2"/>
  <c r="AQ1725" i="2"/>
  <c r="AQ1868" i="2"/>
  <c r="AQ1640" i="2"/>
  <c r="AQ1781" i="2"/>
  <c r="AQ1681" i="2"/>
  <c r="AQ1528" i="2"/>
  <c r="AQ1463" i="2"/>
  <c r="AQ1238" i="2"/>
  <c r="AQ1502" i="2"/>
  <c r="AQ820" i="2"/>
  <c r="AQ840" i="2"/>
  <c r="AQ380" i="2"/>
  <c r="AQ378" i="2"/>
  <c r="AQ1202" i="2"/>
  <c r="AQ175" i="2"/>
  <c r="AQ618" i="2"/>
  <c r="AQ80" i="2"/>
  <c r="AQ1052" i="2"/>
  <c r="AQ908" i="2"/>
  <c r="AQ450" i="2"/>
  <c r="AQ1687" i="2"/>
  <c r="AQ1935" i="2"/>
  <c r="AQ1819" i="2"/>
  <c r="AQ1717" i="2"/>
  <c r="AQ1758" i="2"/>
  <c r="AQ1504" i="2"/>
  <c r="AQ906" i="2"/>
  <c r="AQ1321" i="2"/>
  <c r="AQ539" i="2"/>
  <c r="AQ860" i="2"/>
  <c r="AQ47" i="2"/>
  <c r="AQ347" i="2"/>
  <c r="AQ65" i="2"/>
  <c r="AQ1054" i="2"/>
  <c r="AQ1998" i="2"/>
  <c r="AQ1685" i="2"/>
  <c r="AQ1460" i="2"/>
  <c r="AQ1795" i="2"/>
  <c r="AQ1283" i="2"/>
  <c r="AQ1269" i="2"/>
  <c r="AQ1491" i="2"/>
  <c r="AQ483" i="2"/>
  <c r="AQ1195" i="2"/>
  <c r="AQ1240" i="2"/>
  <c r="AQ1842" i="2"/>
  <c r="AQ864" i="2"/>
  <c r="AQ33" i="2"/>
  <c r="AQ455" i="2"/>
  <c r="AQ1007" i="2"/>
  <c r="AQ83" i="2"/>
  <c r="AQ1945" i="2"/>
  <c r="AQ1780" i="2"/>
  <c r="AQ1798" i="2"/>
  <c r="AQ1572" i="2"/>
  <c r="AQ1201" i="2"/>
  <c r="AQ1570" i="2"/>
  <c r="AQ935" i="2"/>
  <c r="AQ507" i="2"/>
  <c r="AQ529" i="2"/>
  <c r="AQ319" i="2"/>
  <c r="AQ1274" i="2"/>
  <c r="AQ712" i="2"/>
  <c r="AQ70" i="2"/>
  <c r="AQ36" i="2"/>
  <c r="AQ1864" i="2"/>
  <c r="AQ1844" i="2"/>
  <c r="AQ1804" i="2"/>
  <c r="AQ1348" i="2"/>
  <c r="AQ1421" i="2"/>
  <c r="AQ810" i="2"/>
  <c r="AQ1186" i="2"/>
  <c r="AQ830" i="2"/>
  <c r="AQ917" i="2"/>
  <c r="AQ1180" i="2"/>
  <c r="AQ501" i="2"/>
  <c r="AQ269" i="2"/>
  <c r="AQ298" i="2"/>
  <c r="AQ122" i="2"/>
  <c r="AQ356" i="2"/>
  <c r="AQ270" i="2"/>
  <c r="AQ93" i="2"/>
  <c r="AQ219" i="2"/>
  <c r="AQ1644" i="2"/>
  <c r="AQ183" i="2"/>
  <c r="AQ291" i="2"/>
  <c r="AQ509" i="2"/>
  <c r="AQ1616" i="2"/>
  <c r="AQ1645" i="2"/>
  <c r="AQ1278" i="2"/>
  <c r="AQ823" i="2"/>
  <c r="AQ1139" i="2"/>
  <c r="AQ1135" i="2"/>
  <c r="AQ162" i="2"/>
  <c r="AQ1994" i="2"/>
  <c r="AQ1734" i="2"/>
  <c r="AQ1601" i="2"/>
  <c r="AQ1927" i="2"/>
  <c r="AQ190" i="2"/>
  <c r="AQ1899" i="2"/>
  <c r="AQ1633" i="2"/>
  <c r="AQ1642" i="2"/>
  <c r="AQ1767" i="2"/>
  <c r="AQ1522" i="2"/>
  <c r="AQ1158" i="2"/>
  <c r="AQ1025" i="2"/>
  <c r="AQ617" i="2"/>
  <c r="AQ372" i="2"/>
  <c r="AQ934" i="2"/>
  <c r="D11" i="4"/>
  <c r="AQ1478" i="2"/>
  <c r="AQ1439" i="2"/>
  <c r="AQ42" i="2"/>
  <c r="AQ1410" i="2"/>
  <c r="AQ1953" i="2"/>
  <c r="AQ1925" i="2"/>
  <c r="AQ1963" i="2"/>
  <c r="AQ1216" i="2"/>
  <c r="AQ999" i="2"/>
  <c r="AQ861" i="2"/>
  <c r="AQ1256" i="2"/>
  <c r="AQ680" i="2"/>
  <c r="AQ309" i="2"/>
  <c r="AQ645" i="2"/>
  <c r="AQ1926" i="2"/>
  <c r="AQ1686" i="2"/>
  <c r="AQ329" i="2"/>
  <c r="AQ150" i="2"/>
  <c r="AQ526" i="2"/>
  <c r="AQ414" i="2"/>
  <c r="AQ1108" i="2"/>
  <c r="AQ1524" i="2"/>
  <c r="AQ1343" i="2"/>
  <c r="AQ1350" i="2"/>
  <c r="AQ1265" i="2"/>
  <c r="AQ1069" i="2"/>
  <c r="AQ631" i="2"/>
  <c r="AQ480" i="2"/>
  <c r="AQ531" i="2"/>
  <c r="AQ648" i="2"/>
  <c r="AQ1784" i="2"/>
  <c r="AQ1855" i="2"/>
  <c r="AQ1404" i="2"/>
  <c r="AQ1468" i="2"/>
  <c r="AQ997" i="2"/>
  <c r="AQ777" i="2"/>
  <c r="AQ1057" i="2"/>
  <c r="AQ1110" i="2"/>
  <c r="AQ809" i="2"/>
  <c r="AQ1148" i="2"/>
  <c r="AQ858" i="2"/>
  <c r="AQ916" i="2"/>
  <c r="AQ574" i="2"/>
  <c r="AQ713" i="2"/>
  <c r="AQ337" i="2"/>
  <c r="AQ294" i="2"/>
  <c r="E11" i="4"/>
  <c r="C20" i="5" s="1"/>
  <c r="AQ352" i="2"/>
  <c r="AQ191" i="2"/>
  <c r="AQ1742" i="2"/>
  <c r="AQ1649" i="2"/>
  <c r="AQ1573" i="2"/>
  <c r="AQ1419" i="2"/>
  <c r="AQ1867" i="2"/>
  <c r="AQ1479" i="2"/>
  <c r="AQ1450" i="2"/>
  <c r="AQ749" i="2"/>
  <c r="AQ972" i="2"/>
  <c r="AQ984" i="2"/>
  <c r="AQ606" i="2"/>
  <c r="AQ632" i="2"/>
  <c r="AQ561" i="2"/>
  <c r="AQ130" i="2"/>
  <c r="AQ1921" i="2"/>
  <c r="AQ1857" i="2"/>
  <c r="AQ358" i="2"/>
  <c r="AQ837" i="2"/>
  <c r="AQ392" i="2"/>
  <c r="AQ23" i="2"/>
  <c r="AQ1947" i="2"/>
  <c r="AQ1641" i="2"/>
  <c r="AQ1407" i="2"/>
  <c r="AQ1529" i="2"/>
  <c r="AQ1002" i="2"/>
  <c r="AQ44" i="2"/>
  <c r="AQ677" i="2"/>
  <c r="AQ401" i="2"/>
  <c r="AQ1851" i="2"/>
  <c r="AQ1632" i="2"/>
  <c r="AQ1230" i="2"/>
  <c r="AQ1185" i="2"/>
  <c r="AQ1521" i="2"/>
  <c r="AQ967" i="2"/>
  <c r="AQ953" i="2"/>
  <c r="AQ196" i="2"/>
  <c r="AQ1702" i="2"/>
  <c r="AQ89" i="2"/>
  <c r="AQ799" i="2"/>
  <c r="AQ179" i="2"/>
  <c r="AQ282" i="2"/>
  <c r="AQ672" i="2"/>
  <c r="AQ1456" i="2"/>
  <c r="AQ1022" i="2"/>
  <c r="AQ1555" i="2"/>
  <c r="AQ708" i="2"/>
  <c r="AQ261" i="2"/>
  <c r="AQ431" i="2"/>
  <c r="AQ968" i="2"/>
  <c r="AQ307" i="2"/>
  <c r="AQ101" i="2"/>
  <c r="AQ35" i="2"/>
  <c r="AQ296" i="2"/>
  <c r="AQ59" i="2"/>
  <c r="AQ76" i="2"/>
  <c r="AQ131" i="2"/>
  <c r="AQ67" i="2"/>
  <c r="AQ918" i="2"/>
  <c r="AQ1713" i="2"/>
  <c r="AQ927" i="2"/>
  <c r="AQ836" i="2"/>
  <c r="AQ1049" i="2"/>
  <c r="AQ1168" i="2"/>
  <c r="AQ653" i="2"/>
  <c r="AQ1426" i="2"/>
  <c r="AQ1850" i="2"/>
  <c r="AQ1610" i="2"/>
  <c r="AQ51" i="2"/>
  <c r="AQ139" i="2"/>
  <c r="AQ30" i="2"/>
  <c r="AQ108" i="2"/>
  <c r="AQ21" i="2"/>
  <c r="AQ123" i="2"/>
  <c r="AQ338" i="2"/>
  <c r="AQ129" i="2"/>
  <c r="AQ362" i="2"/>
  <c r="AQ262" i="2"/>
  <c r="AQ132" i="2"/>
  <c r="AQ481" i="2"/>
  <c r="AQ1441" i="2"/>
  <c r="AQ457" i="2"/>
  <c r="AQ1475" i="2"/>
  <c r="AQ950" i="2"/>
  <c r="AQ691" i="2"/>
  <c r="AQ821" i="2"/>
  <c r="AQ1048" i="2"/>
  <c r="AQ817" i="2"/>
  <c r="AQ842" i="2"/>
  <c r="AQ1776" i="2"/>
  <c r="AQ1854" i="2"/>
  <c r="AQ1418" i="2"/>
  <c r="AQ1447" i="2"/>
  <c r="AQ1371" i="2"/>
  <c r="AQ1970" i="2"/>
  <c r="AQ1680" i="2"/>
  <c r="AQ1627" i="2"/>
  <c r="AQ1623" i="2"/>
  <c r="AQ1710" i="2"/>
  <c r="AQ1996" i="2"/>
  <c r="AQ1988" i="2"/>
  <c r="AQ127" i="2"/>
  <c r="AQ503" i="2"/>
  <c r="AQ796" i="2"/>
  <c r="AQ987" i="2"/>
  <c r="AQ1247" i="2"/>
  <c r="AQ1696" i="2"/>
  <c r="AQ393" i="2"/>
  <c r="AQ554" i="2"/>
  <c r="AQ168" i="2"/>
  <c r="AQ800" i="2"/>
  <c r="AQ582" i="2"/>
  <c r="AQ233" i="2"/>
  <c r="AQ391" i="2"/>
  <c r="AQ959" i="2"/>
  <c r="AQ980" i="2"/>
  <c r="AQ661" i="2"/>
  <c r="AQ312" i="2"/>
  <c r="AQ209" i="2"/>
  <c r="AQ1574" i="2"/>
  <c r="AQ1015" i="2"/>
  <c r="AQ1351" i="2"/>
  <c r="AQ1500" i="2"/>
  <c r="AQ964" i="2"/>
  <c r="AQ279" i="2"/>
  <c r="AQ1166" i="2"/>
  <c r="AQ1224" i="2"/>
  <c r="AQ1304" i="2"/>
  <c r="AQ880" i="2"/>
  <c r="AQ979" i="2"/>
  <c r="AQ1122" i="2"/>
  <c r="AQ1177" i="2"/>
  <c r="AQ1509" i="2"/>
  <c r="AQ479" i="2"/>
  <c r="AQ105" i="2"/>
  <c r="AQ114" i="2"/>
  <c r="AQ359" i="2"/>
  <c r="AQ588" i="2"/>
  <c r="AQ325" i="2"/>
  <c r="AQ495" i="2"/>
  <c r="AQ602" i="2"/>
  <c r="AQ1176" i="2"/>
  <c r="AQ540" i="2"/>
  <c r="AQ1021" i="2"/>
  <c r="AQ686" i="2"/>
  <c r="AQ1053" i="2"/>
  <c r="AQ993" i="2"/>
  <c r="AQ701" i="2"/>
  <c r="AQ1076" i="2"/>
  <c r="AQ1244" i="2"/>
  <c r="AQ1077" i="2"/>
  <c r="AQ1152" i="2"/>
  <c r="AQ1454" i="2"/>
  <c r="AQ1294" i="2"/>
  <c r="AQ1340" i="2"/>
  <c r="AQ1493" i="2"/>
  <c r="AQ1520" i="2"/>
  <c r="AQ1715" i="2"/>
  <c r="AQ1568" i="2"/>
  <c r="AQ1727" i="2"/>
  <c r="AQ1711" i="2"/>
  <c r="AQ2005" i="2"/>
  <c r="AQ543" i="2"/>
  <c r="AQ176" i="2"/>
  <c r="AQ241" i="2"/>
  <c r="AQ969" i="2"/>
  <c r="AQ1276" i="2"/>
  <c r="AQ1223" i="2"/>
  <c r="AQ1465" i="2"/>
  <c r="AQ389" i="2"/>
  <c r="AQ598" i="2"/>
  <c r="AQ254" i="2"/>
  <c r="AQ86" i="2"/>
  <c r="AQ133" i="2"/>
  <c r="AQ208" i="2"/>
  <c r="AQ838" i="2"/>
  <c r="AQ1295" i="2"/>
  <c r="AQ1261" i="2"/>
  <c r="AQ985" i="2"/>
  <c r="AQ512" i="2"/>
  <c r="AQ748" i="2"/>
  <c r="AQ663" i="2"/>
  <c r="AQ538" i="2"/>
  <c r="AQ381" i="2"/>
  <c r="AQ144" i="2"/>
  <c r="AQ626" i="2"/>
  <c r="AQ633" i="2"/>
  <c r="AQ1712" i="2"/>
  <c r="AQ1203" i="2"/>
  <c r="AQ664" i="2"/>
  <c r="AQ151" i="2"/>
  <c r="AQ300" i="2"/>
  <c r="AQ1023" i="2"/>
  <c r="AQ1337" i="2"/>
  <c r="AQ1319" i="2"/>
  <c r="AQ1790" i="2"/>
  <c r="AQ1653" i="2"/>
  <c r="AQ314" i="2"/>
  <c r="AQ416" i="2"/>
  <c r="AQ41" i="2"/>
  <c r="AQ384" i="2"/>
  <c r="AQ146" i="2"/>
  <c r="AQ427" i="2"/>
  <c r="AQ161" i="2"/>
  <c r="AQ453" i="2"/>
  <c r="AQ164" i="2"/>
  <c r="AQ471" i="2"/>
  <c r="AQ756" i="2"/>
  <c r="AQ565" i="2"/>
  <c r="AQ700" i="2"/>
  <c r="AQ601" i="2"/>
  <c r="AQ1307" i="2"/>
  <c r="AQ1405" i="2"/>
  <c r="AQ723" i="2"/>
  <c r="AQ866" i="2"/>
  <c r="AQ1215" i="2"/>
  <c r="AQ718" i="2"/>
  <c r="AQ862" i="2"/>
  <c r="AQ1098" i="2"/>
  <c r="AQ1279" i="2"/>
  <c r="AQ1322" i="2"/>
  <c r="AQ1445" i="2"/>
  <c r="AQ1527" i="2"/>
  <c r="AQ1342" i="2"/>
  <c r="AQ1513" i="2"/>
  <c r="AQ1403" i="2"/>
  <c r="AQ1535" i="2"/>
  <c r="AQ1753" i="2"/>
  <c r="AQ1670" i="2"/>
  <c r="AQ1818" i="2"/>
  <c r="AQ1666" i="2"/>
  <c r="AQ1600" i="2"/>
  <c r="AQ1774" i="2"/>
  <c r="AQ2002" i="2"/>
  <c r="AQ1992" i="2"/>
  <c r="AQ364" i="2"/>
  <c r="AQ173" i="2"/>
  <c r="AQ1593" i="2"/>
  <c r="AQ730" i="2"/>
  <c r="AQ1543" i="2"/>
  <c r="AQ1383" i="2"/>
  <c r="AQ1567" i="2"/>
  <c r="AQ267" i="2"/>
  <c r="AQ442" i="2"/>
  <c r="AQ1059" i="2"/>
  <c r="AQ265" i="2"/>
  <c r="AQ430" i="2"/>
  <c r="AQ1149" i="2"/>
  <c r="AQ851" i="2"/>
  <c r="AQ658" i="2"/>
  <c r="AQ955" i="2"/>
  <c r="AQ932" i="2"/>
  <c r="AQ1296" i="2"/>
  <c r="AQ807" i="2"/>
  <c r="AQ966" i="2"/>
  <c r="AQ1145" i="2"/>
  <c r="AQ1009" i="2"/>
  <c r="AQ1115" i="2"/>
  <c r="AQ1080" i="2"/>
  <c r="AQ630" i="2"/>
  <c r="AQ527" i="2"/>
  <c r="AQ923" i="2"/>
  <c r="AQ1037" i="2"/>
  <c r="AQ1242" i="2"/>
  <c r="AQ1416" i="2"/>
  <c r="AQ94" i="2"/>
  <c r="AQ520" i="2"/>
  <c r="AQ1532" i="2"/>
  <c r="AQ163" i="2"/>
  <c r="AQ493" i="2"/>
  <c r="AQ557" i="2"/>
  <c r="AQ346" i="2"/>
  <c r="AQ82" i="2"/>
  <c r="AQ1043" i="2"/>
  <c r="AQ268" i="2"/>
  <c r="AQ505" i="2"/>
  <c r="AQ1361" i="2"/>
  <c r="AQ1293" i="2"/>
  <c r="AQ1233" i="2"/>
  <c r="AQ822" i="2"/>
  <c r="AQ716" i="2"/>
  <c r="AQ659" i="2"/>
  <c r="AQ787" i="2"/>
  <c r="AQ949" i="2"/>
  <c r="AQ782" i="2"/>
  <c r="AQ945" i="2"/>
  <c r="AQ998" i="2"/>
  <c r="AQ1563" i="2"/>
  <c r="AQ1362" i="2"/>
  <c r="AQ1281" i="2"/>
  <c r="AQ1772" i="2"/>
  <c r="AQ1559" i="2"/>
  <c r="AQ1339" i="2"/>
  <c r="AQ1637" i="2"/>
  <c r="AQ1585" i="2"/>
  <c r="AQ1581" i="2"/>
  <c r="AQ1890" i="2"/>
  <c r="AQ1664" i="2"/>
  <c r="AQ1940" i="2"/>
  <c r="AQ1902" i="2"/>
  <c r="AQ1894" i="2"/>
  <c r="AQ445" i="2"/>
  <c r="AQ75" i="2"/>
  <c r="AQ158" i="2"/>
  <c r="AQ368" i="2"/>
  <c r="AQ621" i="2"/>
  <c r="AQ592" i="2"/>
  <c r="AQ552" i="2"/>
  <c r="AQ882" i="2"/>
  <c r="AQ1366" i="2"/>
  <c r="AQ1551" i="2"/>
  <c r="AQ334" i="2"/>
  <c r="AQ446" i="2"/>
  <c r="AQ343" i="2"/>
  <c r="AQ373" i="2"/>
  <c r="AQ970" i="2"/>
  <c r="AQ370" i="2"/>
  <c r="AQ361" i="2"/>
  <c r="AQ1127" i="2"/>
  <c r="AQ1232" i="2"/>
  <c r="AQ1100" i="2"/>
  <c r="AQ737" i="2"/>
  <c r="AQ1288" i="2"/>
  <c r="AQ1221" i="2"/>
  <c r="AQ1019" i="2"/>
  <c r="AQ1200" i="2"/>
  <c r="AQ1073" i="2"/>
  <c r="AQ1376" i="2"/>
  <c r="AQ1541" i="2"/>
  <c r="AQ1428" i="2"/>
  <c r="AQ1675" i="2"/>
  <c r="AQ1671" i="2"/>
  <c r="AQ1783" i="2"/>
  <c r="AQ1794" i="2"/>
  <c r="AQ1913" i="2"/>
  <c r="AQ377" i="2"/>
  <c r="AQ399" i="2"/>
  <c r="AQ634" i="2"/>
  <c r="AQ607" i="2"/>
  <c r="AQ745" i="2"/>
  <c r="AQ1236" i="2"/>
  <c r="AQ1736" i="2"/>
  <c r="AQ1320" i="2"/>
  <c r="AQ286" i="2"/>
  <c r="AQ141" i="2"/>
  <c r="AQ397" i="2"/>
  <c r="AQ489" i="2"/>
  <c r="AQ762" i="2"/>
  <c r="AQ232" i="2"/>
  <c r="AQ303" i="2"/>
  <c r="AQ434" i="2"/>
  <c r="AQ824" i="2"/>
  <c r="AQ794" i="2"/>
  <c r="AQ1126" i="2"/>
  <c r="AQ514" i="2"/>
  <c r="AQ614" i="2"/>
  <c r="AQ271" i="2"/>
  <c r="AQ336" i="2"/>
  <c r="AQ419" i="2"/>
  <c r="AQ550" i="2"/>
  <c r="AQ572" i="2"/>
  <c r="AQ733" i="2"/>
  <c r="AQ1248" i="2"/>
  <c r="AQ1683" i="2"/>
  <c r="AQ1872" i="2"/>
  <c r="AQ1831" i="2"/>
  <c r="AQ1923" i="2"/>
  <c r="AQ54" i="2"/>
  <c r="AQ482" i="2"/>
  <c r="AQ1125" i="2"/>
  <c r="AQ1549" i="2"/>
  <c r="AQ203" i="2"/>
  <c r="AQ587" i="2"/>
  <c r="AQ724" i="2"/>
  <c r="AQ1178" i="2"/>
  <c r="AQ600" i="2"/>
  <c r="AQ791" i="2"/>
  <c r="AQ973" i="2"/>
  <c r="AQ769" i="2"/>
  <c r="AQ1803" i="2"/>
  <c r="AQ1266" i="2"/>
  <c r="AQ1678" i="2"/>
  <c r="AQ1312" i="2"/>
  <c r="AQ1557" i="2"/>
  <c r="AQ1769" i="2"/>
  <c r="AQ1778" i="2"/>
  <c r="AQ1636" i="2"/>
  <c r="AQ1862" i="2"/>
  <c r="AQ1944" i="2"/>
  <c r="AQ1977" i="2"/>
  <c r="AQ215" i="2"/>
  <c r="AQ278" i="2"/>
  <c r="AQ696" i="2"/>
  <c r="AQ226" i="2"/>
  <c r="AQ1083" i="2"/>
  <c r="AQ1436" i="2"/>
  <c r="AQ100" i="2"/>
  <c r="AQ1676" i="2"/>
  <c r="AQ1972" i="2"/>
  <c r="AQ39" i="2"/>
  <c r="AQ394" i="2"/>
  <c r="AQ398" i="2"/>
  <c r="AQ66" i="2"/>
  <c r="AQ194" i="2"/>
  <c r="AQ784" i="2"/>
  <c r="AQ234" i="2"/>
  <c r="AQ585" i="2"/>
  <c r="AQ525" i="2"/>
  <c r="AQ841" i="2"/>
  <c r="AQ744" i="2"/>
  <c r="AQ636" i="2"/>
  <c r="AQ643" i="2"/>
  <c r="AQ771" i="2"/>
  <c r="AQ930" i="2"/>
  <c r="AQ766" i="2"/>
  <c r="AQ926" i="2"/>
  <c r="AQ781" i="2"/>
  <c r="AQ1657" i="2"/>
  <c r="AQ1370" i="2"/>
  <c r="AQ1301" i="2"/>
  <c r="AQ1231" i="2"/>
  <c r="AQ1545" i="2"/>
  <c r="AQ1455" i="2"/>
  <c r="AQ1323" i="2"/>
  <c r="AQ1694" i="2"/>
  <c r="AQ1615" i="2"/>
  <c r="AQ1984" i="2"/>
  <c r="AQ1950" i="2"/>
  <c r="AQ1648" i="2"/>
  <c r="AQ328" i="2"/>
  <c r="AQ99" i="2"/>
  <c r="AQ171" i="2"/>
  <c r="AQ1050" i="2"/>
  <c r="AQ167" i="2"/>
  <c r="AQ200" i="2"/>
  <c r="AQ342" i="2"/>
  <c r="AQ14" i="2"/>
  <c r="AQ439" i="2"/>
  <c r="AQ228" i="2"/>
  <c r="AQ1639" i="2"/>
  <c r="AQ404" i="2"/>
  <c r="AQ485" i="2"/>
  <c r="AQ17" i="2"/>
  <c r="AQ310" i="2"/>
  <c r="AQ38" i="2"/>
  <c r="AQ720" i="2"/>
  <c r="AQ937" i="2"/>
  <c r="AQ376" i="2"/>
  <c r="AQ154" i="2"/>
  <c r="AQ497" i="2"/>
  <c r="AQ169" i="2"/>
  <c r="AQ459" i="2"/>
  <c r="AQ535" i="2"/>
  <c r="AQ764" i="2"/>
  <c r="AQ628" i="2"/>
  <c r="AQ1534" i="2"/>
  <c r="AQ1138" i="2"/>
  <c r="AQ1518" i="2"/>
  <c r="AQ731" i="2"/>
  <c r="AQ1245" i="2"/>
  <c r="AQ726" i="2"/>
  <c r="AQ741" i="2"/>
  <c r="AQ893" i="2"/>
  <c r="AQ1373" i="2"/>
  <c r="AQ1381" i="2"/>
  <c r="AQ1461" i="2"/>
  <c r="AQ1531" i="2"/>
  <c r="AQ1358" i="2"/>
  <c r="AQ1411" i="2"/>
  <c r="AQ1788" i="2"/>
  <c r="AQ1789" i="2"/>
  <c r="AQ102" i="2"/>
  <c r="AQ306" i="2"/>
  <c r="AQ117" i="2"/>
  <c r="AQ330" i="2"/>
  <c r="AQ230" i="2"/>
  <c r="AQ120" i="2"/>
  <c r="AQ16" i="2"/>
  <c r="AQ1469" i="2"/>
  <c r="AQ1692" i="2"/>
  <c r="AQ48" i="2"/>
  <c r="AQ671" i="2"/>
  <c r="AQ1415" i="2"/>
  <c r="AQ1837" i="2"/>
  <c r="AQ227" i="2"/>
  <c r="AQ178" i="2"/>
  <c r="AQ1036" i="2"/>
  <c r="AQ293" i="2"/>
  <c r="AQ704" i="2"/>
  <c r="AQ1116" i="2"/>
  <c r="AQ656" i="2"/>
  <c r="AQ755" i="2"/>
  <c r="AQ750" i="2"/>
  <c r="AQ925" i="2"/>
  <c r="AQ1129" i="2"/>
  <c r="AQ1205" i="2"/>
  <c r="AQ1067" i="2"/>
  <c r="AQ1763" i="2"/>
  <c r="AQ1552" i="2"/>
  <c r="AQ1791" i="2"/>
  <c r="AQ1909" i="2"/>
  <c r="AQ1213" i="2"/>
  <c r="AQ1393" i="2"/>
  <c r="AQ34" i="2"/>
  <c r="AQ182" i="2"/>
  <c r="AQ290" i="2"/>
  <c r="AQ605" i="2"/>
  <c r="AQ579" i="2"/>
  <c r="AQ690" i="2"/>
  <c r="AQ827" i="2"/>
  <c r="AQ1225" i="2"/>
  <c r="AQ1369" i="2"/>
  <c r="AQ1072" i="2"/>
  <c r="AQ1409" i="2"/>
  <c r="AQ1614" i="2"/>
  <c r="AQ1462" i="2"/>
  <c r="AQ1375" i="2"/>
  <c r="AQ1498" i="2"/>
  <c r="AQ1903" i="2"/>
  <c r="AQ10" i="2"/>
  <c r="AQ273" i="2"/>
  <c r="AQ703" i="2"/>
  <c r="AQ833" i="2"/>
  <c r="AQ903" i="2"/>
  <c r="AQ1306" i="2"/>
  <c r="AQ72" i="2"/>
  <c r="AQ575" i="2"/>
  <c r="AQ143" i="2"/>
  <c r="AQ252" i="2"/>
  <c r="AQ276" i="2"/>
  <c r="AQ1111" i="2"/>
  <c r="AQ1877" i="2"/>
  <c r="AQ1865" i="2"/>
  <c r="AQ962" i="2"/>
  <c r="AQ77" i="2"/>
  <c r="AQ231" i="2"/>
  <c r="AQ470" i="2"/>
  <c r="AQ1192" i="2"/>
  <c r="AQ892" i="2"/>
  <c r="AQ277" i="2"/>
  <c r="AQ403" i="2"/>
  <c r="AQ974" i="2"/>
  <c r="AQ819" i="2"/>
  <c r="AQ1044" i="2"/>
  <c r="AQ492" i="2"/>
  <c r="AQ638" i="2"/>
  <c r="AQ852" i="2"/>
  <c r="AQ1207" i="2"/>
  <c r="AQ951" i="2"/>
  <c r="AQ1065" i="2"/>
  <c r="AQ1088" i="2"/>
  <c r="AQ1246" i="2"/>
  <c r="AQ1847" i="2"/>
  <c r="AQ1420" i="2"/>
  <c r="AQ1472" i="2"/>
  <c r="AQ1821" i="2"/>
  <c r="AQ1824" i="2"/>
  <c r="AQ1887" i="2"/>
  <c r="AQ1863" i="2"/>
  <c r="AQ1883" i="2"/>
  <c r="AQ1871" i="2"/>
  <c r="AQ1957" i="2"/>
  <c r="AQ1834" i="2"/>
  <c r="AQ1793" i="2"/>
  <c r="AQ1144" i="2"/>
  <c r="AQ18" i="2"/>
  <c r="AQ1815" i="2"/>
  <c r="AQ1881" i="2"/>
  <c r="AQ61" i="2"/>
  <c r="AQ1809" i="2"/>
  <c r="AQ1985" i="2"/>
  <c r="AQ15" i="2"/>
  <c r="AQ275" i="2"/>
  <c r="AQ1835" i="2"/>
  <c r="AQ43" i="2"/>
  <c r="AQ315" i="2"/>
  <c r="AQ522" i="2"/>
  <c r="AQ363" i="2"/>
  <c r="AQ172" i="2"/>
  <c r="AQ844" i="2"/>
  <c r="AQ595" i="2"/>
  <c r="AQ237" i="2"/>
  <c r="AQ365" i="2"/>
  <c r="AQ629" i="2"/>
  <c r="AQ576" i="2"/>
  <c r="AQ590" i="2"/>
  <c r="AQ879" i="2"/>
  <c r="AQ875" i="2"/>
  <c r="AQ1272" i="2"/>
  <c r="AQ1118" i="2"/>
  <c r="AQ1228" i="2"/>
  <c r="AQ1028" i="2"/>
  <c r="AQ1206" i="2"/>
  <c r="AQ1089" i="2"/>
  <c r="AQ1533" i="2"/>
  <c r="AQ1380" i="2"/>
  <c r="AQ1546" i="2"/>
  <c r="AQ1432" i="2"/>
  <c r="AQ1562" i="2"/>
  <c r="AQ1771" i="2"/>
  <c r="AQ388" i="2"/>
  <c r="AQ513" i="2"/>
  <c r="AQ639" i="2"/>
  <c r="AQ212" i="2"/>
  <c r="AQ1264" i="2"/>
  <c r="AQ1004" i="2"/>
  <c r="AQ462" i="2"/>
  <c r="AQ81" i="2"/>
  <c r="AQ1187" i="2"/>
  <c r="AQ422" i="2"/>
  <c r="AQ1208" i="2"/>
  <c r="AQ765" i="2"/>
  <c r="AQ1291" i="2"/>
  <c r="AQ1505" i="2"/>
  <c r="AQ1262" i="2"/>
  <c r="AQ1708" i="2"/>
  <c r="AQ1991" i="2"/>
  <c r="AQ1939" i="2"/>
  <c r="AQ1594" i="2"/>
  <c r="AQ1896" i="2"/>
  <c r="AQ367" i="2"/>
  <c r="AQ813" i="2"/>
  <c r="AQ982" i="2"/>
  <c r="AQ112" i="2"/>
  <c r="AQ12" i="2"/>
  <c r="AQ297" i="2"/>
  <c r="AQ1477" i="2"/>
  <c r="AQ1523" i="2"/>
  <c r="AQ695" i="2"/>
  <c r="AQ722" i="2"/>
  <c r="AQ865" i="2"/>
  <c r="AQ1182" i="2"/>
  <c r="AQ845" i="2"/>
  <c r="AQ1101" i="2"/>
  <c r="AQ1300" i="2"/>
  <c r="AQ1298" i="2"/>
  <c r="AQ1449" i="2"/>
  <c r="AQ1344" i="2"/>
  <c r="AQ1599" i="2"/>
  <c r="AQ1920" i="2"/>
  <c r="AQ1754" i="2"/>
  <c r="AQ1898" i="2"/>
  <c r="AQ1668" i="2"/>
  <c r="AQ1942" i="2"/>
  <c r="AQ1911" i="2"/>
  <c r="AQ1716" i="2"/>
  <c r="AQ1990" i="2"/>
  <c r="AQ570" i="2"/>
  <c r="AQ32" i="2"/>
  <c r="AQ218" i="2"/>
  <c r="AQ467" i="2"/>
  <c r="AQ456" i="2"/>
  <c r="AQ1397" i="2"/>
  <c r="AQ1211" i="2"/>
  <c r="AQ1537" i="2"/>
  <c r="AQ19" i="2"/>
  <c r="AQ899" i="2"/>
  <c r="AQ136" i="2"/>
  <c r="AQ1082" i="2"/>
  <c r="AQ280" i="2"/>
  <c r="AQ71" i="2"/>
  <c r="AQ98" i="2"/>
  <c r="AQ284" i="2"/>
  <c r="AQ1325" i="2"/>
  <c r="AQ308" i="2"/>
  <c r="AQ214" i="2"/>
  <c r="AQ116" i="2"/>
  <c r="AQ322" i="2"/>
  <c r="AQ563" i="2"/>
  <c r="AQ441" i="2"/>
  <c r="AQ1241" i="2"/>
  <c r="AQ433" i="2"/>
  <c r="AQ1467" i="2"/>
  <c r="AQ1338" i="2"/>
  <c r="AQ1018" i="2"/>
  <c r="AQ886" i="2"/>
  <c r="AQ857" i="2"/>
  <c r="AQ675" i="2"/>
  <c r="AQ802" i="2"/>
  <c r="AQ798" i="2"/>
  <c r="AQ991" i="2"/>
  <c r="AQ1434" i="2"/>
  <c r="AQ1032" i="2"/>
  <c r="AQ1587" i="2"/>
  <c r="AQ1349" i="2"/>
  <c r="AQ1982" i="2"/>
  <c r="AQ1355" i="2"/>
  <c r="AQ1936" i="2"/>
  <c r="AQ1658" i="2"/>
  <c r="AQ1606" i="2"/>
  <c r="AQ1602" i="2"/>
  <c r="AQ1974" i="2"/>
  <c r="AQ1976" i="2"/>
  <c r="AQ1063" i="2"/>
  <c r="AQ49" i="2"/>
  <c r="AQ246" i="2"/>
  <c r="AQ50" i="2"/>
  <c r="AQ1948" i="2"/>
  <c r="AQ1934" i="2"/>
  <c r="AQ91" i="2"/>
  <c r="AQ22" i="2"/>
  <c r="AQ1697" i="2"/>
  <c r="AQ1580" i="2"/>
  <c r="AQ250" i="2"/>
  <c r="AQ324" i="2"/>
  <c r="AQ26" i="2"/>
  <c r="AQ79" i="2"/>
  <c r="AQ63" i="2"/>
  <c r="AQ432" i="2"/>
  <c r="AQ115" i="2"/>
  <c r="AQ45" i="2"/>
  <c r="AQ555" i="2"/>
  <c r="AQ541" i="2"/>
  <c r="AQ186" i="2"/>
  <c r="AQ685" i="2"/>
  <c r="AQ216" i="2"/>
  <c r="AQ461" i="2"/>
  <c r="AQ210" i="2"/>
  <c r="AQ449" i="2"/>
  <c r="AQ961" i="2"/>
  <c r="AQ768" i="2"/>
  <c r="AQ772" i="2"/>
  <c r="AQ484" i="2"/>
  <c r="AQ688" i="2"/>
  <c r="AQ635" i="2"/>
  <c r="AQ763" i="2"/>
  <c r="AQ126" i="2"/>
  <c r="AQ488" i="2"/>
  <c r="AQ537" i="2"/>
  <c r="AQ444" i="2"/>
  <c r="AQ1577" i="2"/>
  <c r="AQ323" i="2"/>
  <c r="AQ256" i="2"/>
  <c r="AQ193" i="2"/>
  <c r="AQ229" i="2"/>
  <c r="AQ508" i="2"/>
  <c r="AQ1569" i="2"/>
  <c r="AQ1287" i="2"/>
  <c r="AQ1406" i="2"/>
  <c r="AQ1372" i="2"/>
  <c r="AQ1737" i="2"/>
  <c r="AQ1839" i="2"/>
  <c r="AQ1973" i="2"/>
  <c r="AQ873" i="2"/>
  <c r="AQ1029" i="2"/>
  <c r="AQ1140" i="2"/>
  <c r="AQ1352" i="2"/>
  <c r="AQ366" i="2"/>
  <c r="AQ29" i="2"/>
  <c r="AQ435" i="2"/>
  <c r="AQ1389" i="2"/>
  <c r="AQ201" i="2"/>
  <c r="AQ732" i="2"/>
  <c r="AQ740" i="2"/>
  <c r="AQ1425" i="2"/>
  <c r="AQ705" i="2"/>
  <c r="AQ1928" i="2"/>
  <c r="AQ1234" i="2"/>
  <c r="AQ1414" i="2"/>
  <c r="AQ1311" i="2"/>
  <c r="AQ1408" i="2"/>
  <c r="AQ1629" i="2"/>
  <c r="AQ1719" i="2"/>
  <c r="AQ1130" i="2"/>
  <c r="AQ583" i="2"/>
  <c r="AQ1175" i="2"/>
  <c r="AQ788" i="2"/>
  <c r="AQ597" i="2"/>
  <c r="AQ25" i="2"/>
  <c r="AQ155" i="2"/>
  <c r="AQ118" i="2"/>
  <c r="AQ1191" i="2"/>
  <c r="AQ1747" i="2"/>
  <c r="AQ1889" i="2"/>
  <c r="AQ458" i="2"/>
  <c r="AQ283" i="2"/>
  <c r="AQ223" i="2"/>
  <c r="AQ405" i="2"/>
  <c r="AQ299" i="2"/>
  <c r="AQ213" i="2"/>
  <c r="AQ341" i="2"/>
  <c r="AQ530" i="2"/>
  <c r="AQ1219" i="2"/>
  <c r="AQ556" i="2"/>
  <c r="AQ1064" i="2"/>
  <c r="AQ847" i="2"/>
  <c r="AQ1133" i="2"/>
  <c r="AQ843" i="2"/>
  <c r="AQ1058" i="2"/>
  <c r="AQ1165" i="2"/>
  <c r="AQ1141" i="2"/>
  <c r="AQ986" i="2"/>
  <c r="AQ1174" i="2"/>
  <c r="AQ1841" i="2"/>
  <c r="AQ1485" i="2"/>
  <c r="AQ1474" i="2"/>
  <c r="AQ1356" i="2"/>
  <c r="AQ1514" i="2"/>
  <c r="AQ1707" i="2"/>
  <c r="AQ1536" i="2"/>
  <c r="AQ1722" i="2"/>
  <c r="AQ1759" i="2"/>
  <c r="AQ1752" i="2"/>
  <c r="AQ1743" i="2"/>
  <c r="AQ1893" i="2"/>
  <c r="AQ1792" i="2"/>
  <c r="AQ97" i="2"/>
  <c r="AQ259" i="2"/>
  <c r="AQ31" i="2"/>
  <c r="AQ474" i="2"/>
  <c r="AQ1084" i="2"/>
  <c r="AQ11" i="2"/>
  <c r="AQ68" i="2"/>
  <c r="AQ406" i="2"/>
  <c r="AQ1132" i="2"/>
  <c r="AQ69" i="2"/>
  <c r="AQ1090" i="2"/>
  <c r="AQ896" i="2"/>
  <c r="AQ369" i="2"/>
  <c r="AQ52" i="2"/>
  <c r="AQ90" i="2"/>
  <c r="AQ199" i="2"/>
  <c r="AQ1102" i="2"/>
  <c r="AQ295" i="2"/>
  <c r="AQ534" i="2"/>
  <c r="AQ1212" i="2"/>
  <c r="AQ301" i="2"/>
  <c r="AQ437" i="2"/>
  <c r="AQ1458" i="2"/>
  <c r="AQ1155" i="2"/>
  <c r="AQ876" i="2"/>
  <c r="AQ976" i="2"/>
  <c r="AQ662" i="2"/>
  <c r="AQ958" i="2"/>
  <c r="AQ948" i="2"/>
  <c r="AQ1161" i="2"/>
  <c r="AQ1120" i="2"/>
  <c r="AQ1292" i="2"/>
  <c r="AQ1805" i="2"/>
  <c r="AQ1270" i="2"/>
  <c r="AQ1848" i="2"/>
  <c r="AQ1316" i="2"/>
  <c r="AQ1786" i="2"/>
  <c r="AQ1787" i="2"/>
  <c r="AQ1496" i="2"/>
  <c r="AQ1959" i="2"/>
  <c r="AQ1677" i="2"/>
  <c r="AQ1951" i="2"/>
  <c r="AQ1946" i="2"/>
  <c r="AQ1981" i="2"/>
  <c r="AQ511" i="2"/>
  <c r="AQ390" i="2"/>
  <c r="AQ867" i="2"/>
  <c r="AQ904" i="2"/>
  <c r="AQ249" i="2"/>
  <c r="AQ375" i="2"/>
  <c r="AQ803" i="2"/>
  <c r="AQ856" i="2"/>
  <c r="AQ613" i="2"/>
  <c r="AQ895" i="2"/>
  <c r="AQ891" i="2"/>
  <c r="AQ1143" i="2"/>
  <c r="AQ1437" i="2"/>
  <c r="AQ1051" i="2"/>
  <c r="AQ1137" i="2"/>
  <c r="AQ1392" i="2"/>
  <c r="AQ1565" i="2"/>
  <c r="AQ1444" i="2"/>
  <c r="AQ1808" i="2"/>
  <c r="AQ1704" i="2"/>
  <c r="AQ1880" i="2"/>
  <c r="AQ1729" i="2"/>
  <c r="AQ1826" i="2"/>
  <c r="AQ1929" i="2"/>
  <c r="AQ1128" i="2"/>
  <c r="AQ53" i="2"/>
  <c r="AQ287" i="2"/>
  <c r="AQ413" i="2"/>
  <c r="AQ428" i="2"/>
  <c r="AQ221" i="2"/>
  <c r="AQ349" i="2"/>
  <c r="AQ559" i="2"/>
  <c r="AQ1672" i="2"/>
  <c r="AQ1255" i="2"/>
  <c r="AQ564" i="2"/>
  <c r="AQ1068" i="2"/>
  <c r="AQ1329" i="2"/>
  <c r="AQ1172" i="2"/>
  <c r="AQ1181" i="2"/>
  <c r="AQ1079" i="2"/>
  <c r="AQ1204" i="2"/>
  <c r="AQ1308" i="2"/>
  <c r="AQ1173" i="2"/>
  <c r="AQ994" i="2"/>
  <c r="AQ1184" i="2"/>
  <c r="AQ1038" i="2"/>
  <c r="AQ251" i="2"/>
  <c r="AQ1775" i="2"/>
  <c r="AQ1895" i="2"/>
  <c r="AQ797" i="2"/>
  <c r="AQ911" i="2"/>
  <c r="AQ1123" i="2"/>
  <c r="AQ476" i="2"/>
  <c r="AQ870" i="2"/>
  <c r="AQ206" i="2"/>
  <c r="AQ786" i="2"/>
  <c r="AQ831" i="2"/>
  <c r="AQ625" i="2"/>
  <c r="AQ498" i="2"/>
  <c r="AQ878" i="2"/>
  <c r="AQ113" i="2"/>
  <c r="AQ1762" i="2"/>
  <c r="AQ1010" i="2"/>
  <c r="AQ907" i="2"/>
  <c r="AQ654" i="2"/>
  <c r="AQ387" i="2"/>
  <c r="AQ247" i="2"/>
  <c r="AQ351" i="2"/>
  <c r="AQ506" i="2"/>
  <c r="AQ640" i="2"/>
  <c r="AQ1384" i="2"/>
  <c r="AQ1980" i="2"/>
  <c r="AQ666" i="2"/>
  <c r="AQ305" i="2"/>
  <c r="AQ207" i="2"/>
  <c r="AQ1365" i="2"/>
  <c r="I5" i="4"/>
  <c r="M5" i="4" s="1"/>
  <c r="I7" i="4"/>
  <c r="I8" i="4"/>
  <c r="M8" i="4" s="1"/>
  <c r="I6" i="4"/>
  <c r="I4" i="4"/>
  <c r="I11" i="4"/>
  <c r="I10" i="4"/>
  <c r="I9" i="4"/>
  <c r="J9" i="4"/>
  <c r="J8" i="4"/>
  <c r="J6" i="4"/>
  <c r="J7" i="4"/>
  <c r="J11" i="4"/>
  <c r="J5" i="4"/>
  <c r="J4" i="4"/>
  <c r="J10" i="4"/>
  <c r="K11" i="4"/>
  <c r="N11" i="4" s="1"/>
  <c r="K4" i="4"/>
  <c r="K10" i="4"/>
  <c r="K5" i="4"/>
  <c r="K8" i="4"/>
  <c r="K6" i="4"/>
  <c r="K9" i="4"/>
  <c r="K7" i="4"/>
  <c r="L7" i="4"/>
  <c r="L4" i="4"/>
  <c r="L11" i="4"/>
  <c r="L5" i="4"/>
  <c r="L8" i="4"/>
  <c r="L10" i="4"/>
  <c r="L9" i="4"/>
  <c r="L6" i="4"/>
  <c r="I18" i="4"/>
  <c r="I15" i="4"/>
  <c r="I16" i="4"/>
  <c r="I14" i="4"/>
  <c r="I19" i="4"/>
  <c r="I20" i="4"/>
  <c r="I17" i="4"/>
  <c r="I21" i="4"/>
  <c r="G50" i="1" l="1"/>
  <c r="G15" i="1"/>
  <c r="F47" i="1"/>
  <c r="D19" i="5"/>
  <c r="D20" i="5" s="1"/>
  <c r="C19" i="5"/>
  <c r="F51" i="1"/>
  <c r="F52" i="1"/>
  <c r="F46" i="1"/>
  <c r="F44" i="1"/>
  <c r="D39" i="1"/>
  <c r="G39" i="1" s="1"/>
  <c r="E36" i="1"/>
  <c r="G36" i="1" s="1"/>
  <c r="F49" i="1"/>
  <c r="E33" i="1"/>
  <c r="G33" i="1" s="1"/>
  <c r="D34" i="1"/>
  <c r="G34" i="1" s="1"/>
  <c r="F48" i="1"/>
  <c r="F45" i="1"/>
  <c r="G51" i="1"/>
  <c r="F53" i="1"/>
  <c r="E35" i="1"/>
  <c r="G35" i="1" s="1"/>
  <c r="G44" i="1"/>
  <c r="F15" i="1"/>
  <c r="E30" i="1"/>
  <c r="D30" i="1"/>
  <c r="G45" i="1"/>
  <c r="G49" i="1"/>
  <c r="E37" i="1"/>
  <c r="F37" i="1" s="1"/>
  <c r="D23" i="1"/>
  <c r="E23" i="1"/>
  <c r="G48" i="1"/>
  <c r="E28" i="1"/>
  <c r="D28" i="1"/>
  <c r="G53" i="1"/>
  <c r="D40" i="1"/>
  <c r="G40" i="1" s="1"/>
  <c r="D38" i="1"/>
  <c r="G38" i="1" s="1"/>
  <c r="E24" i="1"/>
  <c r="D24" i="1"/>
  <c r="G52" i="1"/>
  <c r="D29" i="1"/>
  <c r="E29" i="1"/>
  <c r="D27" i="1"/>
  <c r="E27" i="1"/>
  <c r="E26" i="1"/>
  <c r="D26" i="1"/>
  <c r="G46" i="1"/>
  <c r="D25" i="1"/>
  <c r="E25" i="1"/>
  <c r="G47" i="1"/>
  <c r="M10" i="4"/>
  <c r="N10" i="4"/>
  <c r="N4" i="4"/>
  <c r="M7" i="4"/>
  <c r="N7" i="4"/>
  <c r="N6" i="4"/>
  <c r="M11" i="4"/>
  <c r="M9" i="4"/>
  <c r="N9" i="4"/>
  <c r="N8" i="4"/>
  <c r="M4" i="4"/>
  <c r="N5" i="4"/>
  <c r="M6" i="4"/>
  <c r="L18" i="4"/>
  <c r="M18" i="4" s="1"/>
  <c r="L19" i="4"/>
  <c r="L21" i="4"/>
  <c r="L17" i="4"/>
  <c r="M17" i="4" s="1"/>
  <c r="L14" i="4"/>
  <c r="N14" i="4" s="1"/>
  <c r="L16" i="4"/>
  <c r="M16" i="4" s="1"/>
  <c r="L15" i="4"/>
  <c r="L20" i="4"/>
  <c r="K15" i="4"/>
  <c r="K14" i="4"/>
  <c r="K17" i="4"/>
  <c r="K16" i="4"/>
  <c r="K19" i="4"/>
  <c r="K21" i="4"/>
  <c r="K20" i="4"/>
  <c r="K18" i="4"/>
  <c r="M13" i="4"/>
  <c r="N13" i="4"/>
  <c r="J19" i="4"/>
  <c r="N19" i="4" s="1"/>
  <c r="M19" i="4"/>
  <c r="N18" i="4"/>
  <c r="J18" i="4"/>
  <c r="J15" i="4"/>
  <c r="N15" i="4" s="1"/>
  <c r="J14" i="4"/>
  <c r="J21" i="4"/>
  <c r="J17" i="4"/>
  <c r="N17" i="4" s="1"/>
  <c r="J20" i="4"/>
  <c r="M20" i="4" s="1"/>
  <c r="N20" i="4"/>
  <c r="J16" i="4"/>
  <c r="F36" i="1" l="1"/>
  <c r="G30" i="1"/>
  <c r="F34" i="1"/>
  <c r="F33" i="1"/>
  <c r="F39" i="1"/>
  <c r="G28" i="1"/>
  <c r="F25" i="1"/>
  <c r="F38" i="1"/>
  <c r="F35" i="1"/>
  <c r="G26" i="1"/>
  <c r="F29" i="1"/>
  <c r="F28" i="1"/>
  <c r="G25" i="1"/>
  <c r="G24" i="1"/>
  <c r="F24" i="1"/>
  <c r="G37" i="1"/>
  <c r="F26" i="1"/>
  <c r="G23" i="1"/>
  <c r="F23" i="1"/>
  <c r="G27" i="1"/>
  <c r="F27" i="1"/>
  <c r="F30" i="1"/>
  <c r="F40" i="1"/>
  <c r="G29" i="1"/>
  <c r="M21" i="4"/>
  <c r="N16" i="4"/>
  <c r="M14" i="4"/>
  <c r="N21" i="4"/>
  <c r="M15" i="4"/>
  <c r="I24" i="4"/>
  <c r="I25" i="4"/>
  <c r="I28" i="4"/>
  <c r="I31" i="4"/>
  <c r="I33" i="4"/>
  <c r="I32" i="4"/>
  <c r="M32" i="4" s="1"/>
  <c r="I29" i="4"/>
  <c r="I26" i="4"/>
  <c r="I27" i="4"/>
  <c r="I30" i="4"/>
  <c r="M23" i="4"/>
  <c r="J33" i="4"/>
  <c r="M33" i="4"/>
  <c r="J27" i="4"/>
  <c r="M27" i="4" s="1"/>
  <c r="J29" i="4"/>
  <c r="M29" i="4"/>
  <c r="J30" i="4"/>
  <c r="M30" i="4"/>
  <c r="J32" i="4"/>
  <c r="J25" i="4"/>
  <c r="M25" i="4" s="1"/>
  <c r="J24" i="4"/>
  <c r="M24" i="4"/>
  <c r="J26" i="4"/>
  <c r="M26" i="4"/>
  <c r="J31" i="4"/>
  <c r="M31" i="4"/>
  <c r="J28" i="4"/>
  <c r="M28" i="4" s="1"/>
  <c r="K30" i="4"/>
  <c r="K26" i="4"/>
  <c r="K27" i="4"/>
  <c r="K33" i="4"/>
  <c r="K25" i="4"/>
  <c r="K28" i="4"/>
  <c r="N28" i="4" s="1"/>
  <c r="K24" i="4"/>
  <c r="K32" i="4"/>
  <c r="K29" i="4"/>
  <c r="K31" i="4"/>
  <c r="N31" i="4" s="1"/>
  <c r="N23" i="4"/>
  <c r="L32" i="4"/>
  <c r="N32" i="4"/>
  <c r="L25" i="4"/>
  <c r="N25" i="4"/>
  <c r="L24" i="4"/>
  <c r="L30" i="4"/>
  <c r="N30" i="4"/>
  <c r="L27" i="4"/>
  <c r="N27" i="4"/>
  <c r="L26" i="4"/>
  <c r="N26" i="4"/>
  <c r="L31" i="4"/>
  <c r="L28" i="4"/>
  <c r="L29" i="4"/>
  <c r="N29" i="4"/>
  <c r="L33" i="4"/>
  <c r="N33" i="4"/>
  <c r="N24" i="4" l="1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Multiplied by rotor length = distance away from center block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we will allow the rotors to run at (Hover = 100%)
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Big Rotor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Total thrust avaiable above hover (Hover = 100%)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Small Rotor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both of the others run at maximum potential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Must be greater than 100%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Seen as the difference between Max and Min, divided by LD ratio
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relevant when wanting to balance Yaw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relevant when wanting to balance Yaw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 T3 and T4 to induce Yaw moments until they reach maximum.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relevant when wanting to balance Yaw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relevant when wanting to balance Yaw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relevant when wanting to balance Yaw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 T3 and T4 to induce Yaw moments until they reach maximum.</t>
        </r>
      </text>
    </comment>
    <comment ref="N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relevant when wanting to balance Yaw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Since T is prop to A. Total thrust avaiable is less due to smaller rotors.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Based on loss from Johnson (DL version as we are using DLs)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Assume uses 5% less for each small rotor and 
percentage over 25% for each big rotor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Needed to overcome power loss</t>
        </r>
      </text>
    </comment>
  </commentList>
</comments>
</file>

<file path=xl/sharedStrings.xml><?xml version="1.0" encoding="utf-8"?>
<sst xmlns="http://schemas.openxmlformats.org/spreadsheetml/2006/main" count="218" uniqueCount="146">
  <si>
    <t>Individual Big Rotors</t>
  </si>
  <si>
    <t>Individual Small Rotors</t>
  </si>
  <si>
    <t>Input Information</t>
  </si>
  <si>
    <t>Notes</t>
  </si>
  <si>
    <t>Value</t>
  </si>
  <si>
    <t>The smaller rotor percentage is compared to the bigger rotor.</t>
  </si>
  <si>
    <t>At hover, this is how the weight is disturbuted</t>
  </si>
  <si>
    <t>Disk Loading (Hover)</t>
  </si>
  <si>
    <t>Check Cell</t>
  </si>
  <si>
    <t>Check variable - Should be the same</t>
  </si>
  <si>
    <t>Size (Radius)</t>
  </si>
  <si>
    <t>This ratio is r^2</t>
  </si>
  <si>
    <t>Percentage of total required Thrust (Hover)</t>
  </si>
  <si>
    <t>Total</t>
  </si>
  <si>
    <t>Thrust Ratios</t>
  </si>
  <si>
    <t>Ratio</t>
  </si>
  <si>
    <t>Minimum Rotor Thrust</t>
  </si>
  <si>
    <t>Maximum Rotor Thrust</t>
  </si>
  <si>
    <t>Thrust and Rotor Parameters</t>
  </si>
  <si>
    <t>theta</t>
  </si>
  <si>
    <t>x (Big)</t>
  </si>
  <si>
    <t>y (Big)</t>
  </si>
  <si>
    <t>x (Small)</t>
  </si>
  <si>
    <t>y (Small)</t>
  </si>
  <si>
    <t>Big Rotor Area:Small Rotor Area
Big Rotor Thrust:Small Rotor Thrust</t>
  </si>
  <si>
    <t>Percentage of total required Thrust (Maximum)</t>
  </si>
  <si>
    <t>Percentage of total required Thrust (Minimum)</t>
  </si>
  <si>
    <t>At maximum, this is how the weight is disturbuted</t>
  </si>
  <si>
    <t>At minimum, this is how the weight is disturbuted</t>
  </si>
  <si>
    <t>T1</t>
  </si>
  <si>
    <t>Rotor Diagram</t>
  </si>
  <si>
    <t xml:space="preserve">Rotor Number Lines </t>
  </si>
  <si>
    <t>Min</t>
  </si>
  <si>
    <t>Percentage</t>
  </si>
  <si>
    <t>T2</t>
  </si>
  <si>
    <t>T3</t>
  </si>
  <si>
    <t>T4</t>
  </si>
  <si>
    <t>Max</t>
  </si>
  <si>
    <t>Hover</t>
  </si>
  <si>
    <t>Moment Checks</t>
  </si>
  <si>
    <t>Moment</t>
  </si>
  <si>
    <t>Counter Potential</t>
  </si>
  <si>
    <t>Lift to Drag Ratio</t>
  </si>
  <si>
    <t>Pitch (not considering yaw)</t>
  </si>
  <si>
    <t>Roll (not considering yaw)</t>
  </si>
  <si>
    <t>Induced Yaw</t>
  </si>
  <si>
    <t>T1 (CW)</t>
  </si>
  <si>
    <t>T2 (CCW)</t>
  </si>
  <si>
    <t>T3 (CW)</t>
  </si>
  <si>
    <t>T4 (CCW)</t>
  </si>
  <si>
    <t>Need to get realistic values for this.</t>
  </si>
  <si>
    <t>Maximum Allowed Pitch Deviation</t>
  </si>
  <si>
    <t>Maximum Allowed Yaw Deviation</t>
  </si>
  <si>
    <t>Maximum Allowed Roll Deviation</t>
  </si>
  <si>
    <t>Pitch</t>
  </si>
  <si>
    <t>Maximum Wanted Pitch</t>
  </si>
  <si>
    <t>Maximum Wanted Yaw</t>
  </si>
  <si>
    <t>Maximum Wanted Roll</t>
  </si>
  <si>
    <t>Strategy for Balancing Moments</t>
  </si>
  <si>
    <t>Induced Roll</t>
  </si>
  <si>
    <t>Moment as Percent of total Thrust</t>
  </si>
  <si>
    <t>Roll</t>
  </si>
  <si>
    <t>Induced Pitch</t>
  </si>
  <si>
    <t>0% (Hover)</t>
  </si>
  <si>
    <t>Yaw</t>
  </si>
  <si>
    <t>Percentage of Yaw Responsibility</t>
  </si>
  <si>
    <t>Give Each Rotor Pair a responsibility factor for Yaw correction</t>
  </si>
  <si>
    <t>Thrusts and Moments</t>
  </si>
  <si>
    <t>Lengths and Sizes</t>
  </si>
  <si>
    <t>y (T1)</t>
  </si>
  <si>
    <t>y (T2)</t>
  </si>
  <si>
    <t>Big Rotor</t>
  </si>
  <si>
    <t>Small Rotor</t>
  </si>
  <si>
    <t>Size</t>
  </si>
  <si>
    <t>L</t>
  </si>
  <si>
    <t>x (T3)</t>
  </si>
  <si>
    <t>x (T4)</t>
  </si>
  <si>
    <t>Rotor</t>
  </si>
  <si>
    <t>Big</t>
  </si>
  <si>
    <t>Small</t>
  </si>
  <si>
    <t>Length (mm)</t>
  </si>
  <si>
    <t>NS AXIS</t>
  </si>
  <si>
    <t>EW AXIS</t>
  </si>
  <si>
    <t>Axis 0s</t>
  </si>
  <si>
    <t>NS AXIS FLAG</t>
  </si>
  <si>
    <t>EW AXIS FLAG</t>
  </si>
  <si>
    <t>NS RIGHT</t>
  </si>
  <si>
    <t>NS LEFT</t>
  </si>
  <si>
    <t>EW TOP</t>
  </si>
  <si>
    <t>EW BOTTOM</t>
  </si>
  <si>
    <t>Drone</t>
  </si>
  <si>
    <t>Middle Box</t>
  </si>
  <si>
    <t>Width (mm)</t>
  </si>
  <si>
    <t>Safety Factor</t>
  </si>
  <si>
    <t>Radius (mm)</t>
  </si>
  <si>
    <t>Part</t>
  </si>
  <si>
    <t>Thrust Ranges</t>
  </si>
  <si>
    <t>Realisation of Concept</t>
  </si>
  <si>
    <t>Each Rotor Pair must be looked at seperately. Therefor the total T(pair) of each pair will equate to 100% and each T(Pair) will equate to 50% of the total T. Since we intend to use the same rotor pairs for front and back, there is only a need to do one analysis</t>
  </si>
  <si>
    <t>m</t>
  </si>
  <si>
    <t>Overlapping</t>
  </si>
  <si>
    <t>Top Rotors (y)</t>
  </si>
  <si>
    <t>Radius</t>
  </si>
  <si>
    <t>Distance</t>
  </si>
  <si>
    <t>Degrees</t>
  </si>
  <si>
    <t>Vertical Offset</t>
  </si>
  <si>
    <t>Bottom Rotors (y)</t>
  </si>
  <si>
    <t>Diagonal y</t>
  </si>
  <si>
    <t>Left to Right (m)</t>
  </si>
  <si>
    <t>Right to Left</t>
  </si>
  <si>
    <t>T1 (x)</t>
  </si>
  <si>
    <t>T2 (x)</t>
  </si>
  <si>
    <t>Top (y)</t>
  </si>
  <si>
    <t>Bottom (y)</t>
  </si>
  <si>
    <t>Length</t>
  </si>
  <si>
    <t>Width</t>
  </si>
  <si>
    <t>Diagonal Flag</t>
  </si>
  <si>
    <t>Percentage Overlap</t>
  </si>
  <si>
    <t>Percentage Loss Based on DL</t>
  </si>
  <si>
    <t>Parameter</t>
  </si>
  <si>
    <t>Percentage Loss Based 1</t>
  </si>
  <si>
    <t>Rotor Radius</t>
  </si>
  <si>
    <t>Seperation Distance (Horizontal)</t>
  </si>
  <si>
    <t>Seperation Distance (Vertical)</t>
  </si>
  <si>
    <t>Moments</t>
  </si>
  <si>
    <t>T3 (CCW)</t>
  </si>
  <si>
    <t>T4 (CW)</t>
  </si>
  <si>
    <t>Max Thrust Per Rotor</t>
  </si>
  <si>
    <t>Min Thrust Per Rotor</t>
  </si>
  <si>
    <t>Unlike Size Rotors</t>
  </si>
  <si>
    <t>Overlapping Rotors</t>
  </si>
  <si>
    <t>Total Area</t>
  </si>
  <si>
    <t>DL</t>
  </si>
  <si>
    <t>Standard Design</t>
  </si>
  <si>
    <t>Inputs</t>
  </si>
  <si>
    <t>Unlike Size</t>
  </si>
  <si>
    <t>Small Rotor Percentage</t>
  </si>
  <si>
    <t>Seperation Distance</t>
  </si>
  <si>
    <t>Total Rotor Area</t>
  </si>
  <si>
    <t>Total Thrust</t>
  </si>
  <si>
    <t>Use arbitary Common R. Used to create ratios</t>
  </si>
  <si>
    <t>Electrical Power</t>
  </si>
  <si>
    <t>Amount of power required to obtain the same thrust as the standard design</t>
  </si>
  <si>
    <t>As percentage of Standard Design. Since Thrust is common, DL only effected by Area</t>
  </si>
  <si>
    <t>Compared to standard design. Total thrust avaiable compared to standard design. If all motors run at the same speed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</si>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</sst>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%"/>
    <numFmt numFmtId="166" formatCode="0.000"/>
    <numFmt numFmtId="167" formatCode="0.0000%"/>
    <numFmt numFmtId="168" formatCode="0.0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  <font>
      <b/>
      <sz val="15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4" borderId="2" applyNumberFormat="0" applyAlignment="0" applyProtection="0"/>
    <xf numFmtId="0" fontId="6" fillId="0" borderId="0" applyNumberFormat="0" applyFill="0" applyBorder="0" applyAlignment="0" applyProtection="0"/>
    <xf numFmtId="0" fontId="10" fillId="0" borderId="8" applyNumberFormat="0" applyFill="0" applyAlignment="0" applyProtection="0"/>
  </cellStyleXfs>
  <cellXfs count="181">
    <xf numFmtId="0" fontId="0" fillId="0" borderId="0" xfId="0"/>
    <xf numFmtId="0" fontId="0" fillId="0" borderId="0" xfId="0" applyFont="1" applyAlignment="1">
      <alignment horizontal="center" vertical="center" wrapText="1"/>
    </xf>
    <xf numFmtId="0" fontId="6" fillId="0" borderId="4" xfId="5" applyFont="1" applyBorder="1" applyAlignment="1">
      <alignment horizontal="center" vertical="center" wrapText="1"/>
    </xf>
    <xf numFmtId="0" fontId="6" fillId="0" borderId="3" xfId="5" applyFont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 wrapText="1"/>
    </xf>
    <xf numFmtId="166" fontId="4" fillId="3" borderId="3" xfId="3" applyNumberFormat="1" applyFont="1" applyBorder="1" applyAlignment="1">
      <alignment horizontal="center" vertical="center" wrapText="1"/>
    </xf>
    <xf numFmtId="166" fontId="4" fillId="3" borderId="6" xfId="3" applyNumberFormat="1" applyFont="1" applyBorder="1" applyAlignment="1">
      <alignment horizontal="center" vertical="center" wrapText="1"/>
    </xf>
    <xf numFmtId="165" fontId="3" fillId="3" borderId="3" xfId="3" applyNumberFormat="1" applyBorder="1" applyAlignment="1">
      <alignment horizontal="center" vertical="center" wrapText="1"/>
    </xf>
    <xf numFmtId="165" fontId="4" fillId="3" borderId="3" xfId="3" applyNumberFormat="1" applyFont="1" applyBorder="1" applyAlignment="1">
      <alignment horizontal="center" vertical="center" wrapText="1"/>
    </xf>
    <xf numFmtId="165" fontId="4" fillId="3" borderId="6" xfId="3" applyNumberFormat="1" applyFont="1" applyBorder="1" applyAlignment="1">
      <alignment horizontal="center" vertical="center" wrapText="1"/>
    </xf>
    <xf numFmtId="168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13" xfId="0" applyNumberFormat="1" applyFont="1" applyBorder="1" applyAlignment="1">
      <alignment horizontal="center" vertical="center" wrapText="1"/>
    </xf>
    <xf numFmtId="167" fontId="0" fillId="0" borderId="14" xfId="0" applyNumberFormat="1" applyFont="1" applyBorder="1" applyAlignment="1">
      <alignment horizontal="center" vertical="center" wrapText="1"/>
    </xf>
    <xf numFmtId="167" fontId="0" fillId="0" borderId="13" xfId="1" applyNumberFormat="1" applyFont="1" applyBorder="1" applyAlignment="1">
      <alignment horizontal="center" vertical="center" wrapText="1"/>
    </xf>
    <xf numFmtId="167" fontId="0" fillId="0" borderId="14" xfId="1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9" fontId="0" fillId="0" borderId="14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horizontal="center" vertical="center" wrapText="1"/>
    </xf>
    <xf numFmtId="0" fontId="2" fillId="2" borderId="17" xfId="2" applyBorder="1" applyAlignment="1">
      <alignment horizontal="center" vertical="center" wrapText="1"/>
    </xf>
    <xf numFmtId="165" fontId="0" fillId="0" borderId="14" xfId="0" applyNumberFormat="1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 vertical="center" wrapText="1"/>
    </xf>
    <xf numFmtId="0" fontId="11" fillId="0" borderId="21" xfId="6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0" borderId="22" xfId="1" applyNumberFormat="1" applyFont="1" applyBorder="1" applyAlignment="1">
      <alignment horizontal="center" vertical="center" wrapText="1"/>
    </xf>
    <xf numFmtId="165" fontId="0" fillId="0" borderId="21" xfId="0" applyNumberFormat="1" applyFont="1" applyBorder="1" applyAlignment="1">
      <alignment horizontal="center" vertical="center" wrapText="1"/>
    </xf>
    <xf numFmtId="164" fontId="0" fillId="0" borderId="22" xfId="0" applyNumberFormat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center" vertical="center" wrapText="1"/>
    </xf>
    <xf numFmtId="165" fontId="9" fillId="0" borderId="0" xfId="1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165" fontId="0" fillId="0" borderId="18" xfId="0" applyNumberFormat="1" applyFont="1" applyBorder="1" applyAlignment="1">
      <alignment horizontal="center" vertical="center" wrapText="1"/>
    </xf>
    <xf numFmtId="165" fontId="9" fillId="0" borderId="18" xfId="1" applyNumberFormat="1" applyFont="1" applyBorder="1" applyAlignment="1">
      <alignment horizontal="center" vertical="center" wrapText="1"/>
    </xf>
    <xf numFmtId="164" fontId="2" fillId="2" borderId="9" xfId="2" applyNumberFormat="1" applyFont="1" applyBorder="1" applyAlignment="1">
      <alignment horizontal="center" vertical="center" wrapText="1"/>
    </xf>
    <xf numFmtId="0" fontId="5" fillId="4" borderId="24" xfId="4" applyBorder="1" applyAlignment="1">
      <alignment horizontal="center" vertical="center" wrapText="1"/>
    </xf>
    <xf numFmtId="166" fontId="2" fillId="2" borderId="1" xfId="2" applyNumberFormat="1" applyBorder="1" applyAlignment="1">
      <alignment horizontal="center" vertical="center" wrapText="1"/>
    </xf>
    <xf numFmtId="9" fontId="5" fillId="4" borderId="24" xfId="4" applyNumberFormat="1" applyBorder="1" applyAlignment="1">
      <alignment horizontal="center" vertical="center" wrapText="1"/>
    </xf>
    <xf numFmtId="0" fontId="5" fillId="4" borderId="25" xfId="4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3" borderId="26" xfId="3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2" fillId="2" borderId="10" xfId="2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0" fillId="5" borderId="36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164" fontId="2" fillId="2" borderId="5" xfId="2" applyNumberFormat="1" applyFont="1" applyBorder="1" applyAlignment="1">
      <alignment horizontal="center" vertical="center" wrapText="1"/>
    </xf>
    <xf numFmtId="0" fontId="2" fillId="2" borderId="38" xfId="2" applyBorder="1" applyAlignment="1">
      <alignment horizontal="center" vertical="center"/>
    </xf>
    <xf numFmtId="0" fontId="2" fillId="2" borderId="39" xfId="2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40" xfId="2" applyBorder="1" applyAlignment="1">
      <alignment horizontal="center" vertical="center"/>
    </xf>
    <xf numFmtId="165" fontId="2" fillId="2" borderId="4" xfId="2" applyNumberFormat="1" applyBorder="1" applyAlignment="1">
      <alignment horizontal="center" vertical="center" wrapText="1"/>
    </xf>
    <xf numFmtId="0" fontId="5" fillId="4" borderId="41" xfId="4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6" fillId="0" borderId="43" xfId="5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3" fillId="3" borderId="38" xfId="3" applyBorder="1" applyAlignment="1">
      <alignment horizontal="center" vertical="center"/>
    </xf>
    <xf numFmtId="0" fontId="3" fillId="3" borderId="45" xfId="3" applyBorder="1" applyAlignment="1">
      <alignment horizontal="center" vertical="center"/>
    </xf>
    <xf numFmtId="0" fontId="2" fillId="2" borderId="46" xfId="2" applyBorder="1" applyAlignment="1">
      <alignment horizontal="center" vertical="center"/>
    </xf>
    <xf numFmtId="165" fontId="2" fillId="2" borderId="47" xfId="2" applyNumberFormat="1" applyBorder="1" applyAlignment="1">
      <alignment horizontal="center" vertical="center" wrapText="1"/>
    </xf>
    <xf numFmtId="0" fontId="2" fillId="2" borderId="48" xfId="2" applyBorder="1" applyAlignment="1">
      <alignment horizontal="center" vertical="center"/>
    </xf>
    <xf numFmtId="165" fontId="2" fillId="2" borderId="27" xfId="2" applyNumberFormat="1" applyBorder="1" applyAlignment="1">
      <alignment horizontal="center" vertical="center" wrapText="1"/>
    </xf>
    <xf numFmtId="0" fontId="2" fillId="2" borderId="49" xfId="2" applyBorder="1" applyAlignment="1">
      <alignment horizontal="center" vertical="center"/>
    </xf>
    <xf numFmtId="165" fontId="2" fillId="2" borderId="28" xfId="2" applyNumberFormat="1" applyBorder="1" applyAlignment="1">
      <alignment horizontal="center" vertical="center" wrapText="1"/>
    </xf>
    <xf numFmtId="0" fontId="2" fillId="2" borderId="46" xfId="2" applyBorder="1" applyAlignment="1">
      <alignment horizontal="center" vertical="center" wrapText="1"/>
    </xf>
    <xf numFmtId="0" fontId="2" fillId="2" borderId="48" xfId="2" applyBorder="1" applyAlignment="1">
      <alignment horizontal="center" vertical="center" wrapText="1"/>
    </xf>
    <xf numFmtId="0" fontId="2" fillId="2" borderId="49" xfId="2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3" fillId="3" borderId="7" xfId="3" applyBorder="1" applyAlignment="1">
      <alignment horizontal="center" vertical="center" wrapText="1"/>
    </xf>
    <xf numFmtId="0" fontId="11" fillId="0" borderId="15" xfId="6" applyFont="1" applyBorder="1" applyAlignment="1">
      <alignment horizontal="center" vertical="center" wrapText="1"/>
    </xf>
    <xf numFmtId="165" fontId="0" fillId="0" borderId="15" xfId="0" applyNumberFormat="1" applyFont="1" applyBorder="1" applyAlignment="1">
      <alignment horizontal="center" vertical="center" wrapText="1"/>
    </xf>
    <xf numFmtId="164" fontId="0" fillId="0" borderId="16" xfId="0" applyNumberFormat="1" applyFont="1" applyBorder="1" applyAlignment="1">
      <alignment horizontal="center" vertical="center" wrapText="1"/>
    </xf>
    <xf numFmtId="9" fontId="0" fillId="0" borderId="0" xfId="0" applyNumberFormat="1" applyFont="1" applyBorder="1" applyAlignment="1">
      <alignment horizontal="center" vertical="center" wrapText="1"/>
    </xf>
    <xf numFmtId="167" fontId="0" fillId="0" borderId="0" xfId="1" applyNumberFormat="1" applyFont="1" applyBorder="1" applyAlignment="1">
      <alignment horizontal="center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7" fontId="0" fillId="0" borderId="11" xfId="0" applyNumberFormat="1" applyFont="1" applyBorder="1" applyAlignment="1">
      <alignment horizontal="center" vertical="center" wrapText="1"/>
    </xf>
    <xf numFmtId="167" fontId="0" fillId="0" borderId="12" xfId="0" applyNumberFormat="1" applyFont="1" applyBorder="1" applyAlignment="1">
      <alignment horizontal="center" vertical="center" wrapText="1"/>
    </xf>
    <xf numFmtId="167" fontId="0" fillId="0" borderId="15" xfId="1" applyNumberFormat="1" applyFont="1" applyBorder="1" applyAlignment="1">
      <alignment horizontal="center" vertical="center" wrapText="1"/>
    </xf>
    <xf numFmtId="167" fontId="0" fillId="0" borderId="16" xfId="1" applyNumberFormat="1" applyFont="1" applyBorder="1" applyAlignment="1">
      <alignment horizontal="center" vertical="center" wrapText="1"/>
    </xf>
    <xf numFmtId="165" fontId="0" fillId="0" borderId="11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horizontal="center" vertical="center" wrapText="1"/>
    </xf>
    <xf numFmtId="167" fontId="0" fillId="0" borderId="50" xfId="0" applyNumberFormat="1" applyFont="1" applyBorder="1" applyAlignment="1">
      <alignment horizontal="center" vertical="center" wrapText="1"/>
    </xf>
    <xf numFmtId="167" fontId="0" fillId="0" borderId="18" xfId="1" applyNumberFormat="1" applyFont="1" applyBorder="1" applyAlignment="1">
      <alignment horizontal="center" vertical="center" wrapText="1"/>
    </xf>
    <xf numFmtId="165" fontId="0" fillId="0" borderId="11" xfId="0" applyNumberFormat="1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2" borderId="45" xfId="2" applyBorder="1" applyAlignment="1">
      <alignment horizontal="center" vertical="center" wrapText="1"/>
    </xf>
    <xf numFmtId="0" fontId="2" fillId="2" borderId="51" xfId="2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7" fontId="0" fillId="0" borderId="15" xfId="0" applyNumberFormat="1" applyFont="1" applyBorder="1" applyAlignment="1">
      <alignment horizontal="center" vertical="center" wrapText="1"/>
    </xf>
    <xf numFmtId="167" fontId="0" fillId="0" borderId="18" xfId="0" applyNumberFormat="1" applyFont="1" applyBorder="1" applyAlignment="1">
      <alignment horizontal="center" vertical="center" wrapText="1"/>
    </xf>
    <xf numFmtId="0" fontId="3" fillId="3" borderId="26" xfId="3" applyBorder="1" applyAlignment="1">
      <alignment horizontal="center" vertical="center" wrapText="1"/>
    </xf>
    <xf numFmtId="10" fontId="9" fillId="0" borderId="12" xfId="1" applyNumberFormat="1" applyFont="1" applyBorder="1" applyAlignment="1">
      <alignment horizontal="center" vertical="center" wrapText="1"/>
    </xf>
    <xf numFmtId="10" fontId="9" fillId="0" borderId="16" xfId="1" applyNumberFormat="1" applyFont="1" applyBorder="1" applyAlignment="1">
      <alignment horizontal="center" vertical="center" wrapText="1"/>
    </xf>
    <xf numFmtId="0" fontId="2" fillId="2" borderId="26" xfId="2" applyBorder="1" applyAlignment="1">
      <alignment horizontal="center" vertical="center" wrapText="1"/>
    </xf>
    <xf numFmtId="2" fontId="2" fillId="2" borderId="52" xfId="2" applyNumberFormat="1" applyBorder="1" applyAlignment="1">
      <alignment horizontal="center" vertical="center" wrapText="1"/>
    </xf>
    <xf numFmtId="10" fontId="3" fillId="3" borderId="47" xfId="3" applyNumberFormat="1" applyBorder="1" applyAlignment="1">
      <alignment horizontal="center" vertical="center" wrapText="1"/>
    </xf>
    <xf numFmtId="10" fontId="2" fillId="2" borderId="27" xfId="2" applyNumberFormat="1" applyBorder="1" applyAlignment="1">
      <alignment horizontal="center" vertical="center" wrapText="1"/>
    </xf>
    <xf numFmtId="10" fontId="3" fillId="3" borderId="27" xfId="3" applyNumberFormat="1" applyBorder="1" applyAlignment="1">
      <alignment horizontal="center" vertical="center" wrapText="1"/>
    </xf>
    <xf numFmtId="10" fontId="3" fillId="3" borderId="28" xfId="3" applyNumberFormat="1" applyBorder="1" applyAlignment="1">
      <alignment horizontal="center" vertical="center" wrapText="1"/>
    </xf>
    <xf numFmtId="0" fontId="9" fillId="0" borderId="0" xfId="1" applyNumberFormat="1" applyFont="1" applyAlignment="1">
      <alignment horizontal="center" vertical="center" wrapText="1"/>
    </xf>
    <xf numFmtId="2" fontId="0" fillId="0" borderId="50" xfId="1" applyNumberFormat="1" applyFont="1" applyBorder="1" applyAlignment="1">
      <alignment horizontal="center" vertical="center" wrapText="1"/>
    </xf>
    <xf numFmtId="2" fontId="0" fillId="0" borderId="50" xfId="0" applyNumberForma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10" fontId="0" fillId="0" borderId="18" xfId="0" applyNumberFormat="1" applyBorder="1" applyAlignment="1">
      <alignment horizontal="center" vertical="center" wrapText="1"/>
    </xf>
    <xf numFmtId="9" fontId="0" fillId="0" borderId="18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49" fontId="0" fillId="0" borderId="53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54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1" fontId="0" fillId="0" borderId="5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0" fontId="0" fillId="0" borderId="0" xfId="1" applyNumberFormat="1" applyFont="1" applyBorder="1" applyAlignment="1">
      <alignment horizontal="center" vertical="center" wrapText="1"/>
    </xf>
    <xf numFmtId="165" fontId="0" fillId="0" borderId="18" xfId="1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0" fillId="0" borderId="29" xfId="6" applyBorder="1" applyAlignment="1">
      <alignment horizontal="center" vertical="center" wrapText="1"/>
    </xf>
    <xf numFmtId="0" fontId="10" fillId="0" borderId="30" xfId="6" applyBorder="1" applyAlignment="1">
      <alignment horizontal="center" vertical="center" wrapText="1"/>
    </xf>
    <xf numFmtId="0" fontId="10" fillId="0" borderId="31" xfId="6" applyBorder="1" applyAlignment="1">
      <alignment horizontal="center" vertical="center" wrapText="1"/>
    </xf>
    <xf numFmtId="0" fontId="10" fillId="0" borderId="32" xfId="6" applyBorder="1" applyAlignment="1">
      <alignment horizontal="center" vertical="center" wrapText="1"/>
    </xf>
    <xf numFmtId="0" fontId="10" fillId="0" borderId="8" xfId="6" applyBorder="1" applyAlignment="1">
      <alignment horizontal="center" vertical="center" wrapText="1"/>
    </xf>
    <xf numFmtId="0" fontId="10" fillId="0" borderId="33" xfId="6" applyBorder="1" applyAlignment="1">
      <alignment horizontal="center" vertical="center" wrapText="1"/>
    </xf>
    <xf numFmtId="0" fontId="10" fillId="0" borderId="15" xfId="6" applyBorder="1" applyAlignment="1">
      <alignment horizontal="center" vertical="center" wrapText="1"/>
    </xf>
    <xf numFmtId="0" fontId="10" fillId="0" borderId="18" xfId="6" applyBorder="1" applyAlignment="1">
      <alignment horizontal="center" vertical="center" wrapText="1"/>
    </xf>
    <xf numFmtId="0" fontId="10" fillId="0" borderId="16" xfId="6" applyBorder="1" applyAlignment="1">
      <alignment horizontal="center" vertical="center" wrapText="1"/>
    </xf>
    <xf numFmtId="0" fontId="10" fillId="0" borderId="21" xfId="6" applyBorder="1" applyAlignment="1">
      <alignment horizontal="center" vertical="center" wrapText="1"/>
    </xf>
    <xf numFmtId="0" fontId="10" fillId="0" borderId="23" xfId="6" applyBorder="1" applyAlignment="1">
      <alignment horizontal="center" vertical="center" wrapText="1"/>
    </xf>
    <xf numFmtId="0" fontId="10" fillId="0" borderId="22" xfId="6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9" fontId="2" fillId="2" borderId="19" xfId="2" applyNumberFormat="1" applyBorder="1" applyAlignment="1">
      <alignment horizontal="center" vertical="center" wrapText="1"/>
    </xf>
    <xf numFmtId="0" fontId="2" fillId="2" borderId="20" xfId="2" applyBorder="1" applyAlignment="1">
      <alignment horizontal="center" vertical="center" wrapText="1"/>
    </xf>
    <xf numFmtId="9" fontId="2" fillId="2" borderId="20" xfId="2" applyNumberFormat="1" applyBorder="1" applyAlignment="1">
      <alignment horizontal="center" vertical="center" wrapText="1"/>
    </xf>
    <xf numFmtId="0" fontId="6" fillId="0" borderId="13" xfId="5" applyBorder="1" applyAlignment="1">
      <alignment horizontal="center" vertical="center" wrapText="1"/>
    </xf>
    <xf numFmtId="0" fontId="6" fillId="0" borderId="0" xfId="5" applyBorder="1" applyAlignment="1">
      <alignment horizontal="center" vertical="center" wrapText="1"/>
    </xf>
    <xf numFmtId="0" fontId="6" fillId="0" borderId="0" xfId="5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12" fillId="0" borderId="15" xfId="0" applyNumberFormat="1" applyFon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</cellXfs>
  <cellStyles count="7">
    <cellStyle name="Calculation" xfId="3" builtinId="22"/>
    <cellStyle name="Check Cell" xfId="4" builtinId="23"/>
    <cellStyle name="Explanatory Text" xfId="5" builtinId="53"/>
    <cellStyle name="Heading 1" xfId="6" builtinId="16"/>
    <cellStyle name="Input" xfId="2" builtinId="20"/>
    <cellStyle name="Normal" xfId="0" builtinId="0"/>
    <cellStyle name="Percent" xfId="1" builtinId="5"/>
  </cellStyles>
  <dxfs count="190"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%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164" formatCode="0.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164" formatCode="0.0%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border>
        <bottom style="medium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Graphing!$G$7:$G$1007</c:f>
              <c:numCache>
                <c:formatCode>0.0%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Graphing!$H$7:$H$1007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272"/>
        <c:axId val="80654848"/>
      </c:scatterChart>
      <c:valAx>
        <c:axId val="80654272"/>
        <c:scaling>
          <c:orientation val="minMax"/>
          <c:max val="1"/>
          <c:min val="0"/>
        </c:scaling>
        <c:delete val="0"/>
        <c:axPos val="b"/>
        <c:numFmt formatCode="0.0%" sourceLinked="1"/>
        <c:majorTickMark val="out"/>
        <c:minorTickMark val="none"/>
        <c:tickLblPos val="nextTo"/>
        <c:crossAx val="80654848"/>
        <c:crosses val="autoZero"/>
        <c:crossBetween val="midCat"/>
        <c:majorUnit val="5.000000000000001E-2"/>
        <c:minorUnit val="4.0000000000000008E-2"/>
      </c:valAx>
      <c:valAx>
        <c:axId val="80654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5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285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Graphing!$G$7:$G$1007</c:f>
              <c:numCache>
                <c:formatCode>0.0%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Graphing!$I$7:$I$1007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6000"/>
        <c:axId val="80656576"/>
      </c:scatterChart>
      <c:valAx>
        <c:axId val="80656000"/>
        <c:scaling>
          <c:orientation val="minMax"/>
          <c:max val="1"/>
          <c:min val="0"/>
        </c:scaling>
        <c:delete val="0"/>
        <c:axPos val="b"/>
        <c:numFmt formatCode="0.0%" sourceLinked="1"/>
        <c:majorTickMark val="out"/>
        <c:minorTickMark val="none"/>
        <c:tickLblPos val="nextTo"/>
        <c:crossAx val="80656576"/>
        <c:crosses val="autoZero"/>
        <c:crossBetween val="midCat"/>
        <c:majorUnit val="5.000000000000001E-2"/>
        <c:minorUnit val="4.0000000000000008E-2"/>
      </c:valAx>
      <c:valAx>
        <c:axId val="8065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5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Graphing!$G$7:$G$1007</c:f>
              <c:numCache>
                <c:formatCode>0.0%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Graphing!$J$7:$J$1007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7952"/>
        <c:axId val="83198528"/>
      </c:scatterChart>
      <c:valAx>
        <c:axId val="83197952"/>
        <c:scaling>
          <c:orientation val="minMax"/>
          <c:max val="1"/>
          <c:min val="0"/>
        </c:scaling>
        <c:delete val="0"/>
        <c:axPos val="b"/>
        <c:numFmt formatCode="0.0%" sourceLinked="1"/>
        <c:majorTickMark val="out"/>
        <c:minorTickMark val="none"/>
        <c:tickLblPos val="nextTo"/>
        <c:crossAx val="83198528"/>
        <c:crosses val="autoZero"/>
        <c:crossBetween val="midCat"/>
        <c:majorUnit val="5.000000000000001E-2"/>
        <c:minorUnit val="4.0000000000000008E-2"/>
      </c:valAx>
      <c:valAx>
        <c:axId val="83198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19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Graphing!$G$7:$G$1007</c:f>
              <c:numCache>
                <c:formatCode>0.0%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Graphing!$J$7:$J$1007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0256"/>
        <c:axId val="83200832"/>
      </c:scatterChart>
      <c:valAx>
        <c:axId val="83200256"/>
        <c:scaling>
          <c:orientation val="minMax"/>
          <c:max val="1"/>
          <c:min val="0"/>
        </c:scaling>
        <c:delete val="0"/>
        <c:axPos val="b"/>
        <c:numFmt formatCode="0.0%" sourceLinked="1"/>
        <c:majorTickMark val="out"/>
        <c:minorTickMark val="none"/>
        <c:tickLblPos val="nextTo"/>
        <c:crossAx val="83200832"/>
        <c:crosses val="autoZero"/>
        <c:crossBetween val="midCat"/>
        <c:majorUnit val="5.000000000000001E-2"/>
        <c:minorUnit val="4.0000000000000008E-2"/>
      </c:valAx>
      <c:valAx>
        <c:axId val="83200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00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0.99726828703703707"/>
        </c:manualLayout>
      </c:layout>
      <c:scatterChart>
        <c:scatterStyle val="smoothMarker"/>
        <c:varyColors val="0"/>
        <c:ser>
          <c:idx val="0"/>
          <c:order val="0"/>
          <c:tx>
            <c:v>T1</c:v>
          </c:tx>
          <c:marker>
            <c:symbol val="none"/>
          </c:marker>
          <c:xVal>
            <c:numRef>
              <c:f>Graphing!$N$6:$N$365</c:f>
              <c:numCache>
                <c:formatCode>General</c:formatCode>
                <c:ptCount val="360"/>
                <c:pt idx="0">
                  <c:v>186.34825784879638</c:v>
                </c:pt>
                <c:pt idx="1">
                  <c:v>19.430497663633876</c:v>
                </c:pt>
                <c:pt idx="2">
                  <c:v>-157.83771148066029</c:v>
                </c:pt>
                <c:pt idx="3">
                  <c:v>-251.0272107129411</c:v>
                </c:pt>
                <c:pt idx="4">
                  <c:v>-210.49680339334984</c:v>
                </c:pt>
                <c:pt idx="5">
                  <c:v>-57.836667988565615</c:v>
                </c:pt>
                <c:pt idx="6">
                  <c:v>125.63253316147224</c:v>
                </c:pt>
                <c:pt idx="7">
                  <c:v>242.17842927810494</c:v>
                </c:pt>
                <c:pt idx="8">
                  <c:v>229.71808403956723</c:v>
                </c:pt>
                <c:pt idx="9">
                  <c:v>94.889009754476959</c:v>
                </c:pt>
                <c:pt idx="10">
                  <c:v>-90.486574931337643</c:v>
                </c:pt>
                <c:pt idx="11">
                  <c:v>-227.66078611008214</c:v>
                </c:pt>
                <c:pt idx="12">
                  <c:v>-243.56217209306419</c:v>
                </c:pt>
                <c:pt idx="13">
                  <c:v>-129.72020953883128</c:v>
                </c:pt>
                <c:pt idx="14">
                  <c:v>53.222525987998786</c:v>
                </c:pt>
                <c:pt idx="15">
                  <c:v>207.814107146536</c:v>
                </c:pt>
                <c:pt idx="16">
                  <c:v>251.70500805261577</c:v>
                </c:pt>
                <c:pt idx="17">
                  <c:v>161.51494594338325</c:v>
                </c:pt>
                <c:pt idx="18">
                  <c:v>-14.712655351058848</c:v>
                </c:pt>
                <c:pt idx="19">
                  <c:v>-183.1029592741321</c:v>
                </c:pt>
                <c:pt idx="20">
                  <c:v>-253.95598612682963</c:v>
                </c:pt>
                <c:pt idx="21">
                  <c:v>-189.52897446610564</c:v>
                </c:pt>
                <c:pt idx="22">
                  <c:v>-24.141606027706423</c:v>
                </c:pt>
                <c:pt idx="23">
                  <c:v>154.10577584457133</c:v>
                </c:pt>
                <c:pt idx="24">
                  <c:v>250.26241589441102</c:v>
                </c:pt>
                <c:pt idx="25">
                  <c:v>213.1065486196174</c:v>
                </c:pt>
                <c:pt idx="26">
                  <c:v>62.430765770475148</c:v>
                </c:pt>
                <c:pt idx="27">
                  <c:v>-121.50131682835985</c:v>
                </c:pt>
                <c:pt idx="28">
                  <c:v>-240.71075567046185</c:v>
                </c:pt>
                <c:pt idx="29">
                  <c:v>-231.69576950753381</c:v>
                </c:pt>
                <c:pt idx="30">
                  <c:v>-99.258559279658414</c:v>
                </c:pt>
                <c:pt idx="31">
                  <c:v>86.052780544188508</c:v>
                </c:pt>
                <c:pt idx="32">
                  <c:v>225.52458870842602</c:v>
                </c:pt>
                <c:pt idx="33">
                  <c:v>244.86150455722338</c:v>
                </c:pt>
                <c:pt idx="34">
                  <c:v>133.76292931108208</c:v>
                </c:pt>
                <c:pt idx="35">
                  <c:v>-48.589938873275486</c:v>
                </c:pt>
                <c:pt idx="36">
                  <c:v>-205.05938961028698</c:v>
                </c:pt>
                <c:pt idx="37">
                  <c:v>-252.29557301197605</c:v>
                </c:pt>
                <c:pt idx="38">
                  <c:v>-165.13620482863482</c:v>
                </c:pt>
                <c:pt idx="39">
                  <c:v>9.9897141334211099</c:v>
                </c:pt>
                <c:pt idx="40">
                  <c:v>179.79420345202402</c:v>
                </c:pt>
                <c:pt idx="41">
                  <c:v>253.8239597610274</c:v>
                </c:pt>
                <c:pt idx="42">
                  <c:v>192.64400679795995</c:v>
                </c:pt>
                <c:pt idx="43">
                  <c:v>28.8443477336514</c:v>
                </c:pt>
                <c:pt idx="44">
                  <c:v>-150.32043239684992</c:v>
                </c:pt>
                <c:pt idx="45">
                  <c:v>-249.41088864884259</c:v>
                </c:pt>
                <c:pt idx="46">
                  <c:v>-215.64243837661081</c:v>
                </c:pt>
                <c:pt idx="47">
                  <c:v>-67.003227175927009</c:v>
                </c:pt>
                <c:pt idx="48">
                  <c:v>117.32799227833938</c:v>
                </c:pt>
                <c:pt idx="49">
                  <c:v>239.15965991580441</c:v>
                </c:pt>
                <c:pt idx="50">
                  <c:v>233.59315711550647</c:v>
                </c:pt>
                <c:pt idx="51">
                  <c:v>103.59370916980595</c:v>
                </c:pt>
                <c:pt idx="52">
                  <c:v>-81.589163195025392</c:v>
                </c:pt>
                <c:pt idx="53">
                  <c:v>-223.31023216781156</c:v>
                </c:pt>
                <c:pt idx="54">
                  <c:v>-246.07597636623242</c:v>
                </c:pt>
                <c:pt idx="55">
                  <c:v>-137.75929140924819</c:v>
                </c:pt>
                <c:pt idx="56">
                  <c:v>43.940512141061468</c:v>
                </c:pt>
                <c:pt idx="57">
                  <c:v>202.23360547594314</c:v>
                </c:pt>
                <c:pt idx="58">
                  <c:v>252.79870092130727</c:v>
                </c:pt>
                <c:pt idx="59">
                  <c:v>168.70023313140342</c:v>
                </c:pt>
                <c:pt idx="60">
                  <c:v>-5.263310821151796</c:v>
                </c:pt>
                <c:pt idx="61">
                  <c:v>-176.42313708446093</c:v>
                </c:pt>
                <c:pt idx="62">
                  <c:v>-253.60396665843044</c:v>
                </c:pt>
                <c:pt idx="63">
                  <c:v>-195.69227528042308</c:v>
                </c:pt>
                <c:pt idx="64">
                  <c:v>-33.537092971270361</c:v>
                </c:pt>
                <c:pt idx="65">
                  <c:v>146.48299300869854</c:v>
                </c:pt>
                <c:pt idx="66">
                  <c:v>248.47292408660073</c:v>
                </c:pt>
                <c:pt idx="67">
                  <c:v>218.1035938112372</c:v>
                </c:pt>
                <c:pt idx="68">
                  <c:v>71.55246754566322</c:v>
                </c:pt>
                <c:pt idx="69">
                  <c:v>-113.11400584345246</c:v>
                </c:pt>
                <c:pt idx="70">
                  <c:v>-237.52567957105558</c:v>
                </c:pt>
                <c:pt idx="71">
                  <c:v>-235.40958929363271</c:v>
                </c:pt>
                <c:pt idx="72">
                  <c:v>-107.89295700995366</c:v>
                </c:pt>
                <c:pt idx="73">
                  <c:v>77.097269821602197</c:v>
                </c:pt>
                <c:pt idx="74">
                  <c:v>221.01848390879931</c:v>
                </c:pt>
                <c:pt idx="75">
                  <c:v>247.20516662552239</c:v>
                </c:pt>
                <c:pt idx="76">
                  <c:v>141.70791083045339</c:v>
                </c:pt>
                <c:pt idx="77">
                  <c:v>-39.275857124371335</c:v>
                </c:pt>
                <c:pt idx="78">
                  <c:v>-199.33773406387425</c:v>
                </c:pt>
                <c:pt idx="79">
                  <c:v>-253.21421741364193</c:v>
                </c:pt>
                <c:pt idx="80">
                  <c:v>-172.20579568081905</c:v>
                </c:pt>
                <c:pt idx="81">
                  <c:v>0.53508342478583026</c:v>
                </c:pt>
                <c:pt idx="82">
                  <c:v>172.99092846831985</c:v>
                </c:pt>
                <c:pt idx="83">
                  <c:v>253.2960830611627</c:v>
                </c:pt>
                <c:pt idx="84">
                  <c:v>198.67272348734318</c:v>
                </c:pt>
                <c:pt idx="85">
                  <c:v>38.218215395058586</c:v>
                </c:pt>
                <c:pt idx="86">
                  <c:v>-142.59478760577747</c:v>
                </c:pt>
                <c:pt idx="87">
                  <c:v>-247.4488472741748</c:v>
                </c:pt>
                <c:pt idx="88">
                  <c:v>-220.48916197105098</c:v>
                </c:pt>
                <c:pt idx="89">
                  <c:v>-76.076910267906058</c:v>
                </c:pt>
                <c:pt idx="90">
                  <c:v>108.86081794787962</c:v>
                </c:pt>
                <c:pt idx="91">
                  <c:v>235.80938091815241</c:v>
                </c:pt>
                <c:pt idx="92">
                  <c:v>237.14443652848729</c:v>
                </c:pt>
                <c:pt idx="93">
                  <c:v>112.15481282685349</c:v>
                </c:pt>
                <c:pt idx="94">
                  <c:v>-72.578657161236194</c:v>
                </c:pt>
                <c:pt idx="95">
                  <c:v>-218.65013817331587</c:v>
                </c:pt>
                <c:pt idx="96">
                  <c:v>-248.24868399619589</c:v>
                </c:pt>
                <c:pt idx="97">
                  <c:v>-145.60741911759004</c:v>
                </c:pt>
                <c:pt idx="98">
                  <c:v>34.597590433825786</c:v>
                </c:pt>
                <c:pt idx="99">
                  <c:v>196.37277898459223</c:v>
                </c:pt>
                <c:pt idx="100">
                  <c:v>253.54197848509997</c:v>
                </c:pt>
                <c:pt idx="101">
                  <c:v>175.65167756842277</c:v>
                </c:pt>
                <c:pt idx="102">
                  <c:v>4.1933294132651238</c:v>
                </c:pt>
                <c:pt idx="103">
                  <c:v>-169.49876709009183</c:v>
                </c:pt>
                <c:pt idx="104">
                  <c:v>-252.90041567116376</c:v>
                </c:pt>
                <c:pt idx="105">
                  <c:v>-201.58431849713003</c:v>
                </c:pt>
                <c:pt idx="106">
                  <c:v>-42.886092687695331</c:v>
                </c:pt>
                <c:pt idx="107">
                  <c:v>138.65716370741657</c:v>
                </c:pt>
                <c:pt idx="108">
                  <c:v>246.33901312179827</c:v>
                </c:pt>
                <c:pt idx="109">
                  <c:v>222.79831609916991</c:v>
                </c:pt>
                <c:pt idx="110">
                  <c:v>80.574987324844031</c:v>
                </c:pt>
                <c:pt idx="111">
                  <c:v>-104.56990260174673</c:v>
                </c:pt>
                <c:pt idx="112">
                  <c:v>-234.01135876777943</c:v>
                </c:pt>
                <c:pt idx="113">
                  <c:v>-238.79709758095456</c:v>
                </c:pt>
                <c:pt idx="114">
                  <c:v>-116.37779960668961</c:v>
                </c:pt>
                <c:pt idx="115">
                  <c:v>68.034891211019072</c:v>
                </c:pt>
                <c:pt idx="116">
                  <c:v>216.20601574924964</c:v>
                </c:pt>
                <c:pt idx="117">
                  <c:v>249.2061668307131</c:v>
                </c:pt>
                <c:pt idx="118">
                  <c:v>149.45646483403732</c:v>
                </c:pt>
                <c:pt idx="119">
                  <c:v>-29.90733339693022</c:v>
                </c:pt>
                <c:pt idx="120">
                  <c:v>-193.33976779029322</c:v>
                </c:pt>
                <c:pt idx="121">
                  <c:v>-253.78187054488149</c:v>
                </c:pt>
                <c:pt idx="122">
                  <c:v>-179.03668456911581</c:v>
                </c:pt>
                <c:pt idx="123">
                  <c:v>-8.9202889864370842</c:v>
                </c:pt>
                <c:pt idx="124">
                  <c:v>165.94786321375935</c:v>
                </c:pt>
                <c:pt idx="125">
                  <c:v>252.41710161330943</c:v>
                </c:pt>
                <c:pt idx="126">
                  <c:v>204.42605124986545</c:v>
                </c:pt>
                <c:pt idx="127">
                  <c:v>47.539107121487291</c:v>
                </c:pt>
                <c:pt idx="128">
                  <c:v>-134.67148596029065</c:v>
                </c:pt>
                <c:pt idx="129">
                  <c:v>-245.14380626012888</c:v>
                </c:pt>
                <c:pt idx="130">
                  <c:v>-225.03025592156351</c:v>
                </c:pt>
                <c:pt idx="131">
                  <c:v>-85.045139836327394</c:v>
                </c:pt>
                <c:pt idx="132">
                  <c:v>100.24274689001983</c:v>
                </c:pt>
                <c:pt idx="133">
                  <c:v>232.13223625311528</c:v>
                </c:pt>
                <c:pt idx="134">
                  <c:v>240.3669996951059</c:v>
                </c:pt>
                <c:pt idx="135">
                  <c:v>120.56045380611936</c:v>
                </c:pt>
                <c:pt idx="136">
                  <c:v>-63.467546685201498</c:v>
                </c:pt>
                <c:pt idx="137">
                  <c:v>-213.68696368603787</c:v>
                </c:pt>
                <c:pt idx="138">
                  <c:v>-250.07728329818494</c:v>
                </c:pt>
                <c:pt idx="139">
                  <c:v>-153.25371403186932</c:v>
                </c:pt>
                <c:pt idx="140">
                  <c:v>25.20671149743702</c:v>
                </c:pt>
                <c:pt idx="141">
                  <c:v>190.23975161962025</c:v>
                </c:pt>
                <c:pt idx="142">
                  <c:v>253.93381045454279</c:v>
                </c:pt>
                <c:pt idx="143">
                  <c:v>182.35964355430571</c:v>
                </c:pt>
                <c:pt idx="144">
                  <c:v>13.644157091356123</c:v>
                </c:pt>
                <c:pt idx="145">
                  <c:v>-162.33944746179756</c:v>
                </c:pt>
                <c:pt idx="146">
                  <c:v>-251.84630838773873</c:v>
                </c:pt>
                <c:pt idx="147">
                  <c:v>-207.19693689807141</c:v>
                </c:pt>
                <c:pt idx="148">
                  <c:v>-52.175646120612214</c:v>
                </c:pt>
                <c:pt idx="149">
                  <c:v>130.63913566412742</c:v>
                </c:pt>
                <c:pt idx="150">
                  <c:v>243.86364090708014</c:v>
                </c:pt>
                <c:pt idx="151">
                  <c:v>227.18420792403373</c:v>
                </c:pt>
                <c:pt idx="152">
                  <c:v>89.485818600007875</c:v>
                </c:pt>
                <c:pt idx="153">
                  <c:v>-95.880850457230508</c:v>
                </c:pt>
                <c:pt idx="154">
                  <c:v>-230.172664613905</c:v>
                </c:pt>
                <c:pt idx="155">
                  <c:v>-241.85359879642496</c:v>
                </c:pt>
                <c:pt idx="156">
                  <c:v>-124.70132585989953</c:v>
                </c:pt>
                <c:pt idx="157">
                  <c:v>58.878206470235092</c:v>
                </c:pt>
                <c:pt idx="158">
                  <c:v>211.09385500154883</c:v>
                </c:pt>
                <c:pt idx="159">
                  <c:v>250.86173149923724</c:v>
                </c:pt>
                <c:pt idx="160">
                  <c:v>156.99785071351357</c:v>
                </c:pt>
                <c:pt idx="161">
                  <c:v>-20.497353810519694</c:v>
                </c:pt>
                <c:pt idx="162">
                  <c:v>-187.07380483241539</c:v>
                </c:pt>
                <c:pt idx="163">
                  <c:v>-253.99774555691749</c:v>
                </c:pt>
                <c:pt idx="164">
                  <c:v>-185.61940290026919</c:v>
                </c:pt>
                <c:pt idx="165">
                  <c:v>-18.363296595816085</c:v>
                </c:pt>
                <c:pt idx="166">
                  <c:v>158.67477038852996</c:v>
                </c:pt>
                <c:pt idx="167">
                  <c:v>251.18823381202699</c:v>
                </c:pt>
                <c:pt idx="168">
                  <c:v>209.89601514678418</c:v>
                </c:pt>
                <c:pt idx="169">
                  <c:v>56.794102817939532</c:v>
                </c:pt>
                <c:pt idx="170">
                  <c:v>-126.56151029475352</c:v>
                </c:pt>
                <c:pt idx="171">
                  <c:v>-242.49896072454257</c:v>
                </c:pt>
                <c:pt idx="172">
                  <c:v>-229.25942561989078</c:v>
                </c:pt>
                <c:pt idx="173">
                  <c:v>-93.89548462726934</c:v>
                </c:pt>
                <c:pt idx="174">
                  <c:v>91.485724988716271</c:v>
                </c:pt>
                <c:pt idx="175">
                  <c:v>228.13332297100698</c:v>
                </c:pt>
                <c:pt idx="176">
                  <c:v>243.25637968023213</c:v>
                </c:pt>
                <c:pt idx="177">
                  <c:v>128.79898068264836</c:v>
                </c:pt>
                <c:pt idx="178">
                  <c:v>-54.268461074633422</c:v>
                </c:pt>
                <c:pt idx="179">
                  <c:v>-208.4275883786533</c:v>
                </c:pt>
                <c:pt idx="180">
                  <c:v>-251.55923957092591</c:v>
                </c:pt>
                <c:pt idx="181">
                  <c:v>-160.68757728912288</c:v>
                </c:pt>
                <c:pt idx="182">
                  <c:v>15.780892438876354</c:v>
                </c:pt>
                <c:pt idx="183">
                  <c:v>183.84302463781341</c:v>
                </c:pt>
                <c:pt idx="184">
                  <c:v>253.97365369425813</c:v>
                </c:pt>
                <c:pt idx="185">
                  <c:v>188.81483288514752</c:v>
                </c:pt>
                <c:pt idx="186">
                  <c:v>23.07607200776561</c:v>
                </c:pt>
                <c:pt idx="187">
                  <c:v>-154.95510204546031</c:v>
                </c:pt>
                <c:pt idx="188">
                  <c:v>-250.4431059522733</c:v>
                </c:pt>
                <c:pt idx="189">
                  <c:v>-212.52235058796643</c:v>
                </c:pt>
                <c:pt idx="190">
                  <c:v>-61.392876614628975</c:v>
                </c:pt>
                <c:pt idx="191">
                  <c:v>122.44002301740251</c:v>
                </c:pt>
                <c:pt idx="192">
                  <c:v>241.05023866390684</c:v>
                </c:pt>
                <c:pt idx="193">
                  <c:v>231.25518980978845</c:v>
                </c:pt>
                <c:pt idx="194">
                  <c:v>98.272609678963533</c:v>
                </c:pt>
                <c:pt idx="195">
                  <c:v>-87.058893684365941</c:v>
                </c:pt>
                <c:pt idx="196">
                  <c:v>-226.01491809096606</c:v>
                </c:pt>
                <c:pt idx="197">
                  <c:v>-244.57485619034051</c:v>
                </c:pt>
                <c:pt idx="198">
                  <c:v>-132.8519981664156</c:v>
                </c:pt>
                <c:pt idx="199">
                  <c:v>49.639908079775694</c:v>
                </c:pt>
                <c:pt idx="200">
                  <c:v>205.68908785492033</c:v>
                </c:pt>
                <c:pt idx="201">
                  <c:v>252.16956578062124</c:v>
                </c:pt>
                <c:pt idx="202">
                  <c:v>164.32161502463677</c:v>
                </c:pt>
                <c:pt idx="203">
                  <c:v>-11.058961948022384</c:v>
                </c:pt>
                <c:pt idx="204">
                  <c:v>-180.54853071463674</c:v>
                </c:pt>
                <c:pt idx="205">
                  <c:v>-253.86154321599878</c:v>
                </c:pt>
                <c:pt idx="206">
                  <c:v>-191.94482608147206</c:v>
                </c:pt>
                <c:pt idx="207">
                  <c:v>-27.780850038888211</c:v>
                </c:pt>
                <c:pt idx="208">
                  <c:v>151.18173154326448</c:v>
                </c:pt>
                <c:pt idx="209">
                  <c:v>249.61118304446777</c:v>
                </c:pt>
                <c:pt idx="210">
                  <c:v>215.07503302296499</c:v>
                </c:pt>
                <c:pt idx="211">
                  <c:v>65.970373731908353</c:v>
                </c:pt>
                <c:pt idx="212">
                  <c:v>-118.27610219954393</c:v>
                </c:pt>
                <c:pt idx="213">
                  <c:v>-239.51797680301107</c:v>
                </c:pt>
                <c:pt idx="214">
                  <c:v>-233.17080882964652</c:v>
                </c:pt>
                <c:pt idx="215">
                  <c:v>-102.6156767922416</c:v>
                </c:pt>
                <c:pt idx="216">
                  <c:v>82.601890733517521</c:v>
                </c:pt>
                <c:pt idx="217">
                  <c:v>223.81818414032676</c:v>
                </c:pt>
                <c:pt idx="218">
                  <c:v>245.80857138796915</c:v>
                </c:pt>
                <c:pt idx="219">
                  <c:v>136.85897367421759</c:v>
                </c:pt>
                <c:pt idx="220">
                  <c:v>-44.994151583532968</c:v>
                </c:pt>
                <c:pt idx="221">
                  <c:v>-202.87930250079705</c:v>
                </c:pt>
                <c:pt idx="222">
                  <c:v>-252.69249861017173</c:v>
                </c:pt>
                <c:pt idx="223">
                  <c:v>-167.89870448709607</c:v>
                </c:pt>
                <c:pt idx="224">
                  <c:v>6.3331987972693975</c:v>
                </c:pt>
                <c:pt idx="225">
                  <c:v>177.19146482159357</c:v>
                </c:pt>
                <c:pt idx="226">
                  <c:v>253.66145297578979</c:v>
                </c:pt>
                <c:pt idx="227">
                  <c:v>195.00829774084991</c:v>
                </c:pt>
                <c:pt idx="228">
                  <c:v>32.476000174327091</c:v>
                </c:pt>
                <c:pt idx="229">
                  <c:v>-147.35596660397792</c:v>
                </c:pt>
                <c:pt idx="230">
                  <c:v>-248.69275340484094</c:v>
                </c:pt>
                <c:pt idx="231">
                  <c:v>-217.55317777877795</c:v>
                </c:pt>
                <c:pt idx="232">
                  <c:v>-70.525007764785968</c:v>
                </c:pt>
                <c:pt idx="233">
                  <c:v>114.07119091468337</c:v>
                </c:pt>
                <c:pt idx="234">
                  <c:v>237.90270617177478</c:v>
                </c:pt>
                <c:pt idx="235">
                  <c:v>235.00561879100161</c:v>
                </c:pt>
                <c:pt idx="236">
                  <c:v>106.92318080758909</c:v>
                </c:pt>
                <c:pt idx="237">
                  <c:v>-78.116260781985545</c:v>
                </c:pt>
                <c:pt idx="238">
                  <c:v>-221.54388243266388</c:v>
                </c:pt>
                <c:pt idx="239">
                  <c:v>-246.95709770932962</c:v>
                </c:pt>
                <c:pt idx="240">
                  <c:v>-140.81851852446081</c:v>
                </c:pt>
                <c:pt idx="241">
                  <c:v>40.332801647279595</c:v>
                </c:pt>
                <c:pt idx="242">
                  <c:v>199.99920609242318</c:v>
                </c:pt>
                <c:pt idx="243">
                  <c:v>253.12785682881085</c:v>
                </c:pt>
                <c:pt idx="244">
                  <c:v>171.41760597880491</c:v>
                </c:pt>
                <c:pt idx="245">
                  <c:v>-1.6052407755821876</c:v>
                </c:pt>
                <c:pt idx="246">
                  <c:v>-173.77299040366773</c:v>
                </c:pt>
                <c:pt idx="247">
                  <c:v>-253.37345231809803</c:v>
                </c:pt>
                <c:pt idx="248">
                  <c:v>-198.00418616806584</c:v>
                </c:pt>
                <c:pt idx="249">
                  <c:v>-37.159895234546617</c:v>
                </c:pt>
                <c:pt idx="250">
                  <c:v>143.47913310663915</c:v>
                </c:pt>
                <c:pt idx="251">
                  <c:v>247.68813532963605</c:v>
                </c:pt>
                <c:pt idx="252">
                  <c:v>219.95592601534642</c:v>
                </c:pt>
                <c:pt idx="253">
                  <c:v>75.055200233170183</c:v>
                </c:pt>
                <c:pt idx="254">
                  <c:v>-109.82674644099127</c:v>
                </c:pt>
                <c:pt idx="255">
                  <c:v>-236.20498656765162</c:v>
                </c:pt>
                <c:pt idx="256">
                  <c:v>-236.75898381159072</c:v>
                </c:pt>
                <c:pt idx="257">
                  <c:v>-111.19362889171055</c:v>
                </c:pt>
                <c:pt idx="258">
                  <c:v>73.603558395411511</c:v>
                </c:pt>
                <c:pt idx="259">
                  <c:v>219.1928011630205</c:v>
                </c:pt>
                <c:pt idx="260">
                  <c:v>248.02003711422904</c:v>
                </c:pt>
                <c:pt idx="261">
                  <c:v>144.7292604734202</c:v>
                </c:pt>
                <c:pt idx="262">
                  <c:v>-35.65747373655109</c:v>
                </c:pt>
                <c:pt idx="263">
                  <c:v>-197.04979677338207</c:v>
                </c:pt>
                <c:pt idx="264">
                  <c:v>-253.47548955618271</c:v>
                </c:pt>
                <c:pt idx="265">
                  <c:v>-174.87709996805842</c:v>
                </c:pt>
                <c:pt idx="266">
                  <c:v>-3.1232735674061014</c:v>
                </c:pt>
                <c:pt idx="267">
                  <c:v>170.29429218796952</c:v>
                </c:pt>
                <c:pt idx="268">
                  <c:v>252.99764105418046</c:v>
                </c:pt>
                <c:pt idx="269">
                  <c:v>200.93145308997671</c:v>
                </c:pt>
                <c:pt idx="270">
                  <c:v>41.830911940641151</c:v>
                </c:pt>
                <c:pt idx="271">
                  <c:v>-139.55257463041386</c:v>
                </c:pt>
                <c:pt idx="272">
                  <c:v>-246.59767698533668</c:v>
                </c:pt>
                <c:pt idx="273">
                  <c:v>-222.28244502174621</c:v>
                </c:pt>
                <c:pt idx="274">
                  <c:v>-79.559381126246677</c:v>
                </c:pt>
                <c:pt idx="275">
                  <c:v>105.54423975872494</c:v>
                </c:pt>
                <c:pt idx="276">
                  <c:v>234.42540636256973</c:v>
                </c:pt>
                <c:pt idx="277">
                  <c:v>238.43029623465077</c:v>
                </c:pt>
                <c:pt idx="278">
                  <c:v>115.42554105236938</c:v>
                </c:pt>
                <c:pt idx="279">
                  <c:v>-69.065347523133994</c:v>
                </c:pt>
                <c:pt idx="280">
                  <c:v>-216.76575513628299</c:v>
                </c:pt>
                <c:pt idx="281">
                  <c:v>-248.99702122429116</c:v>
                </c:pt>
                <c:pt idx="282">
                  <c:v>-148.58984419193743</c:v>
                </c:pt>
                <c:pt idx="283">
                  <c:v>30.969788159801602</c:v>
                </c:pt>
                <c:pt idx="284">
                  <c:v>194.03209670788232</c:v>
                </c:pt>
                <c:pt idx="285">
                  <c:v>253.73527631467456</c:v>
                </c:pt>
                <c:pt idx="286">
                  <c:v>178.27598751245009</c:v>
                </c:pt>
                <c:pt idx="287">
                  <c:v>7.850705490184505</c:v>
                </c:pt>
                <c:pt idx="288">
                  <c:v>-166.75657577175474</c:v>
                </c:pt>
                <c:pt idx="289">
                  <c:v>-252.53414942729447</c:v>
                </c:pt>
                <c:pt idx="290">
                  <c:v>-203.78908401644577</c:v>
                </c:pt>
                <c:pt idx="291">
                  <c:v>-46.487431478726556</c:v>
                </c:pt>
                <c:pt idx="292">
                  <c:v>135.57765198553608</c:v>
                </c:pt>
                <c:pt idx="293">
                  <c:v>245.42175628765355</c:v>
                </c:pt>
                <c:pt idx="294">
                  <c:v>224.53192850575303</c:v>
                </c:pt>
                <c:pt idx="295">
                  <c:v>84.035989448373087</c:v>
                </c:pt>
                <c:pt idx="296">
                  <c:v>-101.22515503879767</c:v>
                </c:pt>
                <c:pt idx="297">
                  <c:v>-232.56458229839876</c:v>
                </c:pt>
                <c:pt idx="298">
                  <c:v>-240.01897684023669</c:v>
                </c:pt>
                <c:pt idx="299">
                  <c:v>-119.61745065298985</c:v>
                </c:pt>
                <c:pt idx="300">
                  <c:v>64.503200954426774</c:v>
                </c:pt>
                <c:pt idx="301">
                  <c:v>214.26358548391596</c:v>
                </c:pt>
                <c:pt idx="302">
                  <c:v>249.88771145000075</c:v>
                </c:pt>
                <c:pt idx="303">
                  <c:v>152.39893173283929</c:v>
                </c:pt>
                <c:pt idx="304">
                  <c:v>-26.271369509601097</c:v>
                </c:pt>
                <c:pt idx="305">
                  <c:v>-190.94715172824004</c:v>
                </c:pt>
                <c:pt idx="306">
                  <c:v>-253.9071270710717</c:v>
                </c:pt>
                <c:pt idx="307">
                  <c:v>-181.6130906740016</c:v>
                </c:pt>
                <c:pt idx="308">
                  <c:v>-12.575416626833061</c:v>
                </c:pt>
                <c:pt idx="309">
                  <c:v>163.16106720838738</c:v>
                </c:pt>
                <c:pt idx="310">
                  <c:v>251.9831380680281</c:v>
                </c:pt>
                <c:pt idx="311">
                  <c:v>206.57608858883532</c:v>
                </c:pt>
                <c:pt idx="312">
                  <c:v>51.127840055956661</c:v>
                </c:pt>
                <c:pt idx="313">
                  <c:v>-131.55574274632406</c:v>
                </c:pt>
                <c:pt idx="314">
                  <c:v>-244.16078077076475</c:v>
                </c:pt>
                <c:pt idx="315">
                  <c:v>-226.70359687282178</c:v>
                </c:pt>
                <c:pt idx="316">
                  <c:v>-88.483473759187675</c:v>
                </c:pt>
                <c:pt idx="317">
                  <c:v>96.87098912925137</c:v>
                </c:pt>
                <c:pt idx="318">
                  <c:v>230.62315927355564</c:v>
                </c:pt>
                <c:pt idx="319">
                  <c:v>241.52447504563307</c:v>
                </c:pt>
                <c:pt idx="320">
                  <c:v>123.76790492011716</c:v>
                </c:pt>
                <c:pt idx="321">
                  <c:v>-59.918699774309488</c:v>
                </c:pt>
                <c:pt idx="322">
                  <c:v>-211.68715937292859</c:v>
                </c:pt>
                <c:pt idx="323">
                  <c:v>-250.69179910839665</c:v>
                </c:pt>
                <c:pt idx="324">
                  <c:v>-156.15520299579345</c:v>
                </c:pt>
                <c:pt idx="325">
                  <c:v>21.563846098241328</c:v>
                </c:pt>
                <c:pt idx="326">
                  <c:v>187.79603097159364</c:v>
                </c:pt>
                <c:pt idx="327">
                  <c:v>253.9909822676897</c:v>
                </c:pt>
                <c:pt idx="328">
                  <c:v>184.88725292514667</c:v>
                </c:pt>
                <c:pt idx="329">
                  <c:v>17.295769551594152</c:v>
                </c:pt>
                <c:pt idx="330">
                  <c:v>-159.50901257795249</c:v>
                </c:pt>
                <c:pt idx="331">
                  <c:v>-251.34479793806369</c:v>
                </c:pt>
                <c:pt idx="332">
                  <c:v>-209.29150092687783</c:v>
                </c:pt>
                <c:pt idx="333">
                  <c:v>-55.750529465726736</c:v>
                </c:pt>
                <c:pt idx="334">
                  <c:v>127.48824076872336</c:v>
                </c:pt>
                <c:pt idx="335">
                  <c:v>242.81518744571292</c:v>
                </c:pt>
                <c:pt idx="336">
                  <c:v>228.79669749690777</c:v>
                </c:pt>
                <c:pt idx="337">
                  <c:v>92.900292712590954</c:v>
                </c:pt>
                <c:pt idx="338">
                  <c:v>-92.483251035225507</c:v>
                </c:pt>
                <c:pt idx="339">
                  <c:v>-228.60181011893945</c:v>
                </c:pt>
                <c:pt idx="340">
                  <c:v>-242.94626909661289</c:v>
                </c:pt>
                <c:pt idx="341">
                  <c:v>-127.87546544811809</c:v>
                </c:pt>
                <c:pt idx="342">
                  <c:v>55.313432814254568</c:v>
                </c:pt>
                <c:pt idx="343">
                  <c:v>209.03736970459246</c:v>
                </c:pt>
                <c:pt idx="344">
                  <c:v>251.40900553018261</c:v>
                </c:pt>
                <c:pt idx="345">
                  <c:v>159.8573561855294</c:v>
                </c:pt>
                <c:pt idx="346">
                  <c:v>-16.848849392494799</c:v>
                </c:pt>
                <c:pt idx="347">
                  <c:v>-184.57982650874195</c:v>
                </c:pt>
                <c:pt idx="348">
                  <c:v>-253.98681284321648</c:v>
                </c:pt>
                <c:pt idx="349">
                  <c:v>-188.09733955345649</c:v>
                </c:pt>
                <c:pt idx="350">
                  <c:v>-22.010128351888035</c:v>
                </c:pt>
                <c:pt idx="351">
                  <c:v>155.8016775574313</c:v>
                </c:pt>
                <c:pt idx="352">
                  <c:v>250.61935026419212</c:v>
                </c:pt>
                <c:pt idx="353">
                  <c:v>211.93437996167921</c:v>
                </c:pt>
                <c:pt idx="354">
                  <c:v>60.353897642277971</c:v>
                </c:pt>
                <c:pt idx="355">
                  <c:v>-123.37655570953365</c:v>
                </c:pt>
                <c:pt idx="356">
                  <c:v>-241.38544264901307</c:v>
                </c:pt>
                <c:pt idx="357">
                  <c:v>-230.81050498103147</c:v>
                </c:pt>
                <c:pt idx="358">
                  <c:v>-97.284915590466383</c:v>
                </c:pt>
                <c:pt idx="359">
                  <c:v>88.063461396388433</c:v>
                </c:pt>
              </c:numCache>
            </c:numRef>
          </c:xVal>
          <c:yVal>
            <c:numRef>
              <c:f>Graphing!$O$6:$O$365</c:f>
              <c:numCache>
                <c:formatCode>General</c:formatCode>
                <c:ptCount val="360"/>
                <c:pt idx="0">
                  <c:v>680.59874506125038</c:v>
                </c:pt>
                <c:pt idx="1">
                  <c:v>761.25571219726419</c:v>
                </c:pt>
                <c:pt idx="2">
                  <c:v>707.00567035777613</c:v>
                </c:pt>
                <c:pt idx="3">
                  <c:v>546.74712223740846</c:v>
                </c:pt>
                <c:pt idx="4">
                  <c:v>365.84833535557374</c:v>
                </c:pt>
                <c:pt idx="5">
                  <c:v>260.67244424451928</c:v>
                </c:pt>
                <c:pt idx="6">
                  <c:v>287.24568721895469</c:v>
                </c:pt>
                <c:pt idx="7">
                  <c:v>431.41274001251952</c:v>
                </c:pt>
                <c:pt idx="8">
                  <c:v>616.37712796153221</c:v>
                </c:pt>
                <c:pt idx="9">
                  <c:v>743.61000791098581</c:v>
                </c:pt>
                <c:pt idx="10">
                  <c:v>745.33558468378783</c:v>
                </c:pt>
                <c:pt idx="11">
                  <c:v>620.63465926498577</c:v>
                </c:pt>
                <c:pt idx="12">
                  <c:v>435.93427773685613</c:v>
                </c:pt>
                <c:pt idx="13">
                  <c:v>289.62264944092374</c:v>
                </c:pt>
                <c:pt idx="14">
                  <c:v>259.63864485903451</c:v>
                </c:pt>
                <c:pt idx="15">
                  <c:v>361.95446987022143</c:v>
                </c:pt>
                <c:pt idx="16">
                  <c:v>542.0674172961883</c:v>
                </c:pt>
                <c:pt idx="17">
                  <c:v>704.03296211837937</c:v>
                </c:pt>
                <c:pt idx="18">
                  <c:v>761.57353523686368</c:v>
                </c:pt>
                <c:pt idx="19">
                  <c:v>684.03779794423554</c:v>
                </c:pt>
                <c:pt idx="20">
                  <c:v>512.72833060915991</c:v>
                </c:pt>
                <c:pt idx="21">
                  <c:v>338.90012466643782</c:v>
                </c:pt>
                <c:pt idx="22">
                  <c:v>255.14988064388223</c:v>
                </c:pt>
                <c:pt idx="23">
                  <c:v>306.09058998812679</c:v>
                </c:pt>
                <c:pt idx="24">
                  <c:v>464.58660125384279</c:v>
                </c:pt>
                <c:pt idx="25">
                  <c:v>646.20853423517178</c:v>
                </c:pt>
                <c:pt idx="26">
                  <c:v>754.20804106550236</c:v>
                </c:pt>
                <c:pt idx="27">
                  <c:v>731.05476907919842</c:v>
                </c:pt>
                <c:pt idx="28">
                  <c:v>589.08225517679693</c:v>
                </c:pt>
                <c:pt idx="29">
                  <c:v>403.91796316216823</c:v>
                </c:pt>
                <c:pt idx="30">
                  <c:v>274.19722326343827</c:v>
                </c:pt>
                <c:pt idx="31">
                  <c:v>269.02109097116181</c:v>
                </c:pt>
                <c:pt idx="32">
                  <c:v>391.1468447670527</c:v>
                </c:pt>
                <c:pt idx="33">
                  <c:v>575.51920901471578</c:v>
                </c:pt>
                <c:pt idx="34">
                  <c:v>723.92470618740799</c:v>
                </c:pt>
                <c:pt idx="35">
                  <c:v>757.30908094229403</c:v>
                </c:pt>
                <c:pt idx="36">
                  <c:v>657.88878121012431</c:v>
                </c:pt>
                <c:pt idx="37">
                  <c:v>478.62409425126339</c:v>
                </c:pt>
                <c:pt idx="38">
                  <c:v>315.00768446698413</c:v>
                </c:pt>
                <c:pt idx="39">
                  <c:v>254.19652167172228</c:v>
                </c:pt>
                <c:pt idx="40">
                  <c:v>328.58415787603315</c:v>
                </c:pt>
                <c:pt idx="41">
                  <c:v>498.54497745997725</c:v>
                </c:pt>
                <c:pt idx="42">
                  <c:v>673.54240135031137</c:v>
                </c:pt>
                <c:pt idx="43">
                  <c:v>760.35689727808153</c:v>
                </c:pt>
                <c:pt idx="44">
                  <c:v>712.74317474344309</c:v>
                </c:pt>
                <c:pt idx="45">
                  <c:v>556.06462965003107</c:v>
                </c:pt>
                <c:pt idx="46">
                  <c:v>373.78249454341062</c:v>
                </c:pt>
                <c:pt idx="47">
                  <c:v>262.99680094331194</c:v>
                </c:pt>
                <c:pt idx="48">
                  <c:v>282.72207780624854</c:v>
                </c:pt>
                <c:pt idx="49">
                  <c:v>422.45084998109689</c:v>
                </c:pt>
                <c:pt idx="50">
                  <c:v>607.7508744262941</c:v>
                </c:pt>
                <c:pt idx="51">
                  <c:v>739.9145174853046</c:v>
                </c:pt>
                <c:pt idx="52">
                  <c:v>748.53941142593555</c:v>
                </c:pt>
                <c:pt idx="53">
                  <c:v>629.03115387848743</c:v>
                </c:pt>
                <c:pt idx="54">
                  <c:v>445.05070409126546</c:v>
                </c:pt>
                <c:pt idx="55">
                  <c:v>294.60277033095804</c:v>
                </c:pt>
                <c:pt idx="56">
                  <c:v>257.82959528996798</c:v>
                </c:pt>
                <c:pt idx="57">
                  <c:v>354.31991405455108</c:v>
                </c:pt>
                <c:pt idx="58">
                  <c:v>532.67421351329028</c:v>
                </c:pt>
                <c:pt idx="59">
                  <c:v>697.88478438624338</c:v>
                </c:pt>
                <c:pt idx="60">
                  <c:v>761.94546178106816</c:v>
                </c:pt>
                <c:pt idx="61">
                  <c:v>690.73170688547043</c:v>
                </c:pt>
                <c:pt idx="62">
                  <c:v>522.17843768225896</c:v>
                </c:pt>
                <c:pt idx="63">
                  <c:v>346.07244398938417</c:v>
                </c:pt>
                <c:pt idx="64">
                  <c:v>256.22378310285865</c:v>
                </c:pt>
                <c:pt idx="65">
                  <c:v>300.49401753391885</c:v>
                </c:pt>
                <c:pt idx="66">
                  <c:v>455.30079700930611</c:v>
                </c:pt>
                <c:pt idx="67">
                  <c:v>638.17996146344046</c:v>
                </c:pt>
                <c:pt idx="68">
                  <c:v>751.71344728620704</c:v>
                </c:pt>
                <c:pt idx="69">
                  <c:v>735.4230016556096</c:v>
                </c:pt>
                <c:pt idx="70">
                  <c:v>597.98639644028549</c:v>
                </c:pt>
                <c:pt idx="71">
                  <c:v>412.61485823985385</c:v>
                </c:pt>
                <c:pt idx="72">
                  <c:v>278.0541154365917</c:v>
                </c:pt>
                <c:pt idx="73">
                  <c:v>265.98344894190592</c:v>
                </c:pt>
                <c:pt idx="74">
                  <c:v>382.83279275043395</c:v>
                </c:pt>
                <c:pt idx="75">
                  <c:v>566.35756672144339</c:v>
                </c:pt>
                <c:pt idx="76">
                  <c:v>718.79579694118252</c:v>
                </c:pt>
                <c:pt idx="77">
                  <c:v>758.94502793868219</c:v>
                </c:pt>
                <c:pt idx="78">
                  <c:v>665.41813039888427</c:v>
                </c:pt>
                <c:pt idx="79">
                  <c:v>488.03602996403595</c:v>
                </c:pt>
                <c:pt idx="80">
                  <c:v>321.28855435743634</c:v>
                </c:pt>
                <c:pt idx="81">
                  <c:v>254.00056361139596</c:v>
                </c:pt>
                <c:pt idx="82">
                  <c:v>322.01575693713016</c:v>
                </c:pt>
                <c:pt idx="83">
                  <c:v>489.10306093906814</c:v>
                </c:pt>
                <c:pt idx="84">
                  <c:v>666.25659209689081</c:v>
                </c:pt>
                <c:pt idx="85">
                  <c:v>759.10827945732274</c:v>
                </c:pt>
                <c:pt idx="86">
                  <c:v>718.19687568482846</c:v>
                </c:pt>
                <c:pt idx="87">
                  <c:v>565.31551258326249</c:v>
                </c:pt>
                <c:pt idx="88">
                  <c:v>381.90269846938179</c:v>
                </c:pt>
                <c:pt idx="89">
                  <c:v>265.6607672619042</c:v>
                </c:pt>
                <c:pt idx="90">
                  <c:v>278.51073594671448</c:v>
                </c:pt>
                <c:pt idx="91">
                  <c:v>413.6075433575453</c:v>
                </c:pt>
                <c:pt idx="92">
                  <c:v>598.9863518533756</c:v>
                </c:pt>
                <c:pt idx="93">
                  <c:v>735.89756023216546</c:v>
                </c:pt>
                <c:pt idx="94">
                  <c:v>751.40981599900965</c:v>
                </c:pt>
                <c:pt idx="95">
                  <c:v>637.2598819308987</c:v>
                </c:pt>
                <c:pt idx="96">
                  <c:v>454.25438721014643</c:v>
                </c:pt>
                <c:pt idx="97">
                  <c:v>299.87869042811963</c:v>
                </c:pt>
                <c:pt idx="98">
                  <c:v>256.36731782979132</c:v>
                </c:pt>
                <c:pt idx="99">
                  <c:v>346.89838090860633</c:v>
                </c:pt>
                <c:pt idx="100">
                  <c:v>523.24680772690147</c:v>
                </c:pt>
                <c:pt idx="101">
                  <c:v>691.47339907299602</c:v>
                </c:pt>
                <c:pt idx="102">
                  <c:v>761.96538344512987</c:v>
                </c:pt>
                <c:pt idx="103">
                  <c:v>697.17232343801993</c:v>
                </c:pt>
                <c:pt idx="104">
                  <c:v>531.60889140456607</c:v>
                </c:pt>
                <c:pt idx="105">
                  <c:v>353.46921816011013</c:v>
                </c:pt>
                <c:pt idx="106">
                  <c:v>257.64668355705294</c:v>
                </c:pt>
                <c:pt idx="107">
                  <c:v>295.18507817210116</c:v>
                </c:pt>
                <c:pt idx="108">
                  <c:v>446.08804142834356</c:v>
                </c:pt>
                <c:pt idx="109">
                  <c:v>629.9709405693601</c:v>
                </c:pt>
                <c:pt idx="110">
                  <c:v>748.88103166833457</c:v>
                </c:pt>
                <c:pt idx="111">
                  <c:v>739.47599329058119</c:v>
                </c:pt>
                <c:pt idx="112">
                  <c:v>606.76580363495054</c:v>
                </c:pt>
                <c:pt idx="113">
                  <c:v>421.44397082287071</c:v>
                </c:pt>
                <c:pt idx="114">
                  <c:v>282.22974562909042</c:v>
                </c:pt>
                <c:pt idx="115">
                  <c:v>263.28127660944125</c:v>
                </c:pt>
                <c:pt idx="116">
                  <c:v>374.692240459022</c:v>
                </c:pt>
                <c:pt idx="117">
                  <c:v>557.11503245995868</c:v>
                </c:pt>
                <c:pt idx="118">
                  <c:v>713.3746944472764</c:v>
                </c:pt>
                <c:pt idx="119">
                  <c:v>760.23312908713012</c:v>
                </c:pt>
                <c:pt idx="120">
                  <c:v>672.72927545155869</c:v>
                </c:pt>
                <c:pt idx="121">
                  <c:v>497.47563860649853</c:v>
                </c:pt>
                <c:pt idx="122">
                  <c:v>327.82823312600021</c:v>
                </c:pt>
                <c:pt idx="123">
                  <c:v>254.15668524777249</c:v>
                </c:pt>
                <c:pt idx="124">
                  <c:v>315.70515686897005</c:v>
                </c:pt>
                <c:pt idx="125">
                  <c:v>479.68733828944693</c:v>
                </c:pt>
                <c:pt idx="126">
                  <c:v>658.75141647887551</c:v>
                </c:pt>
                <c:pt idx="127">
                  <c:v>757.51158949854766</c:v>
                </c:pt>
                <c:pt idx="128">
                  <c:v>723.35921356943902</c:v>
                </c:pt>
                <c:pt idx="129">
                  <c:v>574.48694798452095</c:v>
                </c:pt>
                <c:pt idx="130">
                  <c:v>390.19769136440647</c:v>
                </c:pt>
                <c:pt idx="131">
                  <c:v>268.66065056029856</c:v>
                </c:pt>
                <c:pt idx="132">
                  <c:v>274.6174991651186</c:v>
                </c:pt>
                <c:pt idx="133">
                  <c:v>404.89507823518863</c:v>
                </c:pt>
                <c:pt idx="134">
                  <c:v>590.09570913009372</c:v>
                </c:pt>
                <c:pt idx="135">
                  <c:v>731.5647042313758</c:v>
                </c:pt>
                <c:pt idx="136">
                  <c:v>753.94281961009096</c:v>
                </c:pt>
                <c:pt idx="137">
                  <c:v>645.30943722352788</c:v>
                </c:pt>
                <c:pt idx="138">
                  <c:v>463.53256946708802</c:v>
                </c:pt>
                <c:pt idx="139">
                  <c:v>305.44309654954236</c:v>
                </c:pt>
                <c:pt idx="140">
                  <c:v>255.25383940505648</c:v>
                </c:pt>
                <c:pt idx="141">
                  <c:v>339.70015774307689</c:v>
                </c:pt>
                <c:pt idx="142">
                  <c:v>513.7982676754641</c:v>
                </c:pt>
                <c:pt idx="143">
                  <c:v>684.80769327929875</c:v>
                </c:pt>
                <c:pt idx="144">
                  <c:v>761.6332726147466</c:v>
                </c:pt>
                <c:pt idx="145">
                  <c:v>703.35071998279989</c:v>
                </c:pt>
                <c:pt idx="146">
                  <c:v>541.00661981281939</c:v>
                </c:pt>
                <c:pt idx="147">
                  <c:v>361.08019418724848</c:v>
                </c:pt>
                <c:pt idx="148">
                  <c:v>259.4166096620761</c:v>
                </c:pt>
                <c:pt idx="149">
                  <c:v>290.17113085513733</c:v>
                </c:pt>
                <c:pt idx="150">
                  <c:v>436.96110471338488</c:v>
                </c:pt>
                <c:pt idx="151">
                  <c:v>621.59285043491695</c:v>
                </c:pt>
                <c:pt idx="152">
                  <c:v>745.71472034665101</c:v>
                </c:pt>
                <c:pt idx="153">
                  <c:v>743.20812595571226</c:v>
                </c:pt>
                <c:pt idx="154">
                  <c:v>615.40830724173429</c:v>
                </c:pt>
                <c:pt idx="155">
                  <c:v>430.3930624929838</c:v>
                </c:pt>
                <c:pt idx="156">
                  <c:v>286.71832581801277</c:v>
                </c:pt>
                <c:pt idx="157">
                  <c:v>260.9183195725584</c:v>
                </c:pt>
                <c:pt idx="158">
                  <c:v>366.73647186699225</c:v>
                </c:pt>
                <c:pt idx="159">
                  <c:v>547.80441770965376</c:v>
                </c:pt>
                <c:pt idx="160">
                  <c:v>707.66891313205792</c:v>
                </c:pt>
                <c:pt idx="161">
                  <c:v>761.17159889443838</c:v>
                </c:pt>
                <c:pt idx="162">
                  <c:v>679.81208207085831</c:v>
                </c:pt>
                <c:pt idx="163">
                  <c:v>506.92983552506706</c:v>
                </c:pt>
                <c:pt idx="164">
                  <c:v>334.61765583846909</c:v>
                </c:pt>
                <c:pt idx="165">
                  <c:v>254.6646701738305</c:v>
                </c:pt>
                <c:pt idx="166">
                  <c:v>309.66110506976372</c:v>
                </c:pt>
                <c:pt idx="167">
                  <c:v>470.3108610552793</c:v>
                </c:pt>
                <c:pt idx="168">
                  <c:v>651.03727774779884</c:v>
                </c:pt>
                <c:pt idx="169">
                  <c:v>755.56904064342393</c:v>
                </c:pt>
                <c:pt idx="170">
                  <c:v>728.22303265533105</c:v>
                </c:pt>
                <c:pt idx="171">
                  <c:v>583.56622292742145</c:v>
                </c:pt>
                <c:pt idx="172">
                  <c:v>398.65597517725183</c:v>
                </c:pt>
                <c:pt idx="173">
                  <c:v>271.99229256947933</c:v>
                </c:pt>
                <c:pt idx="174">
                  <c:v>271.04776404665648</c:v>
                </c:pt>
                <c:pt idx="175">
                  <c:v>396.3255313412854</c:v>
                </c:pt>
                <c:pt idx="176">
                  <c:v>581.0912699634282</c:v>
                </c:pt>
                <c:pt idx="177">
                  <c:v>726.92195544328297</c:v>
                </c:pt>
                <c:pt idx="178">
                  <c:v>756.13491115236286</c:v>
                </c:pt>
                <c:pt idx="179">
                  <c:v>653.16866191660881</c:v>
                </c:pt>
                <c:pt idx="180">
                  <c:v>472.8723899688934</c:v>
                </c:pt>
                <c:pt idx="181">
                  <c:v>311.28827562915279</c:v>
                </c:pt>
                <c:pt idx="182">
                  <c:v>254.49070345679112</c:v>
                </c:pt>
                <c:pt idx="183">
                  <c:v>332.73522232912762</c:v>
                </c:pt>
                <c:pt idx="184">
                  <c:v>504.34169039185474</c:v>
                </c:pt>
                <c:pt idx="185">
                  <c:v>677.89690663032627</c:v>
                </c:pt>
                <c:pt idx="186">
                  <c:v>760.94958964325758</c:v>
                </c:pt>
                <c:pt idx="187">
                  <c:v>709.25833237429197</c:v>
                </c:pt>
                <c:pt idx="188">
                  <c:v>550.35859630557195</c:v>
                </c:pt>
                <c:pt idx="189">
                  <c:v>368.89482216478973</c:v>
                </c:pt>
                <c:pt idx="190">
                  <c:v>261.53110804610463</c:v>
                </c:pt>
                <c:pt idx="191">
                  <c:v>285.4591256341929</c:v>
                </c:pt>
                <c:pt idx="192">
                  <c:v>427.93263810969188</c:v>
                </c:pt>
                <c:pt idx="193">
                  <c:v>613.05730429645871</c:v>
                </c:pt>
                <c:pt idx="194">
                  <c:v>742.2189022834965</c:v>
                </c:pt>
                <c:pt idx="195">
                  <c:v>746.61422637901182</c:v>
                </c:pt>
                <c:pt idx="196">
                  <c:v>623.9019275091398</c:v>
                </c:pt>
                <c:pt idx="197">
                  <c:v>439.44972852370131</c:v>
                </c:pt>
                <c:pt idx="198">
                  <c:v>291.51363418637493</c:v>
                </c:pt>
                <c:pt idx="199">
                  <c:v>258.89785322917942</c:v>
                </c:pt>
                <c:pt idx="200">
                  <c:v>358.97651481256094</c:v>
                </c:pt>
                <c:pt idx="201">
                  <c:v>538.43862832016134</c:v>
                </c:pt>
                <c:pt idx="202">
                  <c:v>701.68636202813832</c:v>
                </c:pt>
                <c:pt idx="203">
                  <c:v>761.75913650671214</c:v>
                </c:pt>
                <c:pt idx="204">
                  <c:v>686.65673246980055</c:v>
                </c:pt>
                <c:pt idx="205">
                  <c:v>516.3855158452883</c:v>
                </c:pt>
                <c:pt idx="206">
                  <c:v>341.64741138006468</c:v>
                </c:pt>
                <c:pt idx="207">
                  <c:v>255.52381424950826</c:v>
                </c:pt>
                <c:pt idx="208">
                  <c:v>303.89197946288266</c:v>
                </c:pt>
                <c:pt idx="209">
                  <c:v>460.98662637992021</c:v>
                </c:pt>
                <c:pt idx="210">
                  <c:v>643.12486880722781</c:v>
                </c:pt>
                <c:pt idx="211">
                  <c:v>753.28332554348719</c:v>
                </c:pt>
                <c:pt idx="212">
                  <c:v>732.78159099108416</c:v>
                </c:pt>
                <c:pt idx="213">
                  <c:v>592.54075223341852</c:v>
                </c:pt>
                <c:pt idx="214">
                  <c:v>407.2658255122501</c:v>
                </c:pt>
                <c:pt idx="215">
                  <c:v>275.65107515533839</c:v>
                </c:pt>
                <c:pt idx="216">
                  <c:v>267.80647875671576</c:v>
                </c:pt>
                <c:pt idx="217">
                  <c:v>387.91078129937398</c:v>
                </c:pt>
                <c:pt idx="218">
                  <c:v>571.98551580010644</c:v>
                </c:pt>
                <c:pt idx="219">
                  <c:v>721.97574938492403</c:v>
                </c:pt>
                <c:pt idx="220">
                  <c:v>757.9830520720916</c:v>
                </c:pt>
                <c:pt idx="221">
                  <c:v>660.82666199583787</c:v>
                </c:pt>
                <c:pt idx="222">
                  <c:v>482.26090238278834</c:v>
                </c:pt>
                <c:pt idx="223">
                  <c:v>317.40612540914441</c:v>
                </c:pt>
                <c:pt idx="224">
                  <c:v>254.07896780102232</c:v>
                </c:pt>
                <c:pt idx="225">
                  <c:v>326.01322906766558</c:v>
                </c:pt>
                <c:pt idx="226">
                  <c:v>494.89018405120828</c:v>
                </c:pt>
                <c:pt idx="227">
                  <c:v>670.75061846953463</c:v>
                </c:pt>
                <c:pt idx="228">
                  <c:v>759.91528221343992</c:v>
                </c:pt>
                <c:pt idx="229">
                  <c:v>714.88697181361454</c:v>
                </c:pt>
                <c:pt idx="230">
                  <c:v>559.65185770056064</c:v>
                </c:pt>
                <c:pt idx="231">
                  <c:v>376.90226989625091</c:v>
                </c:pt>
                <c:pt idx="232">
                  <c:v>263.98724771074592</c:v>
                </c:pt>
                <c:pt idx="233">
                  <c:v>281.0555940250876</c:v>
                </c:pt>
                <c:pt idx="234">
                  <c:v>419.01515636836689</c:v>
                </c:pt>
                <c:pt idx="235">
                  <c:v>604.37613364655397</c:v>
                </c:pt>
                <c:pt idx="236">
                  <c:v>738.39842318468152</c:v>
                </c:pt>
                <c:pt idx="237">
                  <c:v>749.68957321622463</c:v>
                </c:pt>
                <c:pt idx="238">
                  <c:v>632.2348910598871</c:v>
                </c:pt>
                <c:pt idx="239">
                  <c:v>448.60141507590754</c:v>
                </c:pt>
                <c:pt idx="240">
                  <c:v>296.60902374846728</c:v>
                </c:pt>
                <c:pt idx="241">
                  <c:v>257.22267823568814</c:v>
                </c:pt>
                <c:pt idx="242">
                  <c:v>351.42312571008313</c:v>
                </c:pt>
                <c:pt idx="243">
                  <c:v>529.03064661994597</c:v>
                </c:pt>
                <c:pt idx="244">
                  <c:v>695.43533381007751</c:v>
                </c:pt>
                <c:pt idx="245">
                  <c:v>761.99492751244543</c:v>
                </c:pt>
                <c:pt idx="246">
                  <c:v>693.25373898026135</c:v>
                </c:pt>
                <c:pt idx="247">
                  <c:v>525.82957263673211</c:v>
                </c:pt>
                <c:pt idx="248">
                  <c:v>348.90775550039552</c:v>
                </c:pt>
                <c:pt idx="249">
                  <c:v>256.7329265777995</c:v>
                </c:pt>
                <c:pt idx="250">
                  <c:v>298.40577688550832</c:v>
                </c:pt>
                <c:pt idx="251">
                  <c:v>451.72755899263046</c:v>
                </c:pt>
                <c:pt idx="252">
                  <c:v>635.0251573930592</c:v>
                </c:pt>
                <c:pt idx="253">
                  <c:v>750.65761252834977</c:v>
                </c:pt>
                <c:pt idx="254">
                  <c:v>737.02856975972713</c:v>
                </c:pt>
                <c:pt idx="255">
                  <c:v>601.39809591514972</c:v>
                </c:pt>
                <c:pt idx="256">
                  <c:v>416.01530787950139</c:v>
                </c:pt>
                <c:pt idx="257">
                  <c:v>279.63192671940203</c:v>
                </c:pt>
                <c:pt idx="258">
                  <c:v>264.89813618251867</c:v>
                </c:pt>
                <c:pt idx="259">
                  <c:v>379.66249216106553</c:v>
                </c:pt>
                <c:pt idx="260">
                  <c:v>562.79106852267489</c:v>
                </c:pt>
                <c:pt idx="261">
                  <c:v>716.73294220802063</c:v>
                </c:pt>
                <c:pt idx="262">
                  <c:v>759.48468058060155</c:v>
                </c:pt>
                <c:pt idx="263">
                  <c:v>668.27282237350425</c:v>
                </c:pt>
                <c:pt idx="264">
                  <c:v>491.68509288247355</c:v>
                </c:pt>
                <c:pt idx="265">
                  <c:v>323.78816567125307</c:v>
                </c:pt>
                <c:pt idx="266">
                  <c:v>254.019203162477</c:v>
                </c:pt>
                <c:pt idx="267">
                  <c:v>319.54349560654993</c:v>
                </c:pt>
                <c:pt idx="268">
                  <c:v>485.45684979821897</c:v>
                </c:pt>
                <c:pt idx="269">
                  <c:v>663.37873457828937</c:v>
                </c:pt>
                <c:pt idx="270">
                  <c:v>758.53178402393246</c:v>
                </c:pt>
                <c:pt idx="271">
                  <c:v>720.22883619815377</c:v>
                </c:pt>
                <c:pt idx="272">
                  <c:v>568.8735222032991</c:v>
                </c:pt>
                <c:pt idx="273">
                  <c:v>385.09143790949969</c:v>
                </c:pt>
                <c:pt idx="274">
                  <c:v>266.78162409383356</c:v>
                </c:pt>
                <c:pt idx="275">
                  <c:v>276.96663995484812</c:v>
                </c:pt>
                <c:pt idx="276">
                  <c:v>410.22102039935146</c:v>
                </c:pt>
                <c:pt idx="277">
                  <c:v>595.56137183402666</c:v>
                </c:pt>
                <c:pt idx="278">
                  <c:v>734.25857878270119</c:v>
                </c:pt>
                <c:pt idx="279">
                  <c:v>752.42990359509758</c:v>
                </c:pt>
                <c:pt idx="280">
                  <c:v>640.3956472101595</c:v>
                </c:pt>
                <c:pt idx="281">
                  <c:v>457.83543659683761</c:v>
                </c:pt>
                <c:pt idx="282">
                  <c:v>301.99743156209007</c:v>
                </c:pt>
                <c:pt idx="283">
                  <c:v>255.89511662536759</c:v>
                </c:pt>
                <c:pt idx="284">
                  <c:v>344.0867746423645</c:v>
                </c:pt>
                <c:pt idx="285">
                  <c:v>519.59351342414186</c:v>
                </c:pt>
                <c:pt idx="286">
                  <c:v>688.92449330165539</c:v>
                </c:pt>
                <c:pt idx="287">
                  <c:v>761.87864507143252</c:v>
                </c:pt>
                <c:pt idx="288">
                  <c:v>699.59395720345412</c:v>
                </c:pt>
                <c:pt idx="289">
                  <c:v>535.24891507992402</c:v>
                </c:pt>
                <c:pt idx="290">
                  <c:v>356.38862431948581</c:v>
                </c:pt>
                <c:pt idx="291">
                  <c:v>258.29033115533809</c:v>
                </c:pt>
                <c:pt idx="292">
                  <c:v>293.21010200177273</c:v>
                </c:pt>
                <c:pt idx="293">
                  <c:v>442.54649328963654</c:v>
                </c:pt>
                <c:pt idx="294">
                  <c:v>626.74937086775412</c:v>
                </c:pt>
                <c:pt idx="295">
                  <c:v>747.69554121308329</c:v>
                </c:pt>
                <c:pt idx="296">
                  <c:v>740.95808203917591</c:v>
                </c:pt>
                <c:pt idx="297">
                  <c:v>610.12597642309868</c:v>
                </c:pt>
                <c:pt idx="298">
                  <c:v>424.89229424075086</c:v>
                </c:pt>
                <c:pt idx="299">
                  <c:v>283.92932923008527</c:v>
                </c:pt>
                <c:pt idx="300">
                  <c:v>262.3267677042677</c:v>
                </c:pt>
                <c:pt idx="301">
                  <c:v>371.59209723928518</c:v>
                </c:pt>
                <c:pt idx="302">
                  <c:v>553.52067295505594</c:v>
                </c:pt>
                <c:pt idx="303">
                  <c:v>711.20080119598299</c:v>
                </c:pt>
                <c:pt idx="304">
                  <c:v>760.63771520517275</c:v>
                </c:pt>
                <c:pt idx="305">
                  <c:v>675.49682160229929</c:v>
                </c:pt>
                <c:pt idx="306">
                  <c:v>501.13189818693331</c:v>
                </c:pt>
                <c:pt idx="307">
                  <c:v>330.42554999145602</c:v>
                </c:pt>
                <c:pt idx="308">
                  <c:v>254.31149238355007</c:v>
                </c:pt>
                <c:pt idx="309">
                  <c:v>313.33498992520481</c:v>
                </c:pt>
                <c:pt idx="310">
                  <c:v>476.05476358846124</c:v>
                </c:pt>
                <c:pt idx="311">
                  <c:v>655.79147344599301</c:v>
                </c:pt>
                <c:pt idx="312">
                  <c:v>756.80101280182225</c:v>
                </c:pt>
                <c:pt idx="313">
                  <c:v>725.27652093694564</c:v>
                </c:pt>
                <c:pt idx="314">
                  <c:v>578.010807261526</c:v>
                </c:pt>
                <c:pt idx="315">
                  <c:v>393.45097484079093</c:v>
                </c:pt>
                <c:pt idx="316">
                  <c:v>269.91036378811623</c:v>
                </c:pt>
                <c:pt idx="317">
                  <c:v>273.19793130144603</c:v>
                </c:pt>
                <c:pt idx="318">
                  <c:v>401.56242013891813</c:v>
                </c:pt>
                <c:pt idx="319">
                  <c:v>586.62523738553273</c:v>
                </c:pt>
                <c:pt idx="320">
                  <c:v>729.80510749684026</c:v>
                </c:pt>
                <c:pt idx="321">
                  <c:v>754.83141902390821</c:v>
                </c:pt>
                <c:pt idx="322">
                  <c:v>648.37288397913721</c:v>
                </c:pt>
                <c:pt idx="323">
                  <c:v>467.13899340697418</c:v>
                </c:pt>
                <c:pt idx="324">
                  <c:v>307.67138852040495</c:v>
                </c:pt>
                <c:pt idx="325">
                  <c:v>254.91700858917571</c:v>
                </c:pt>
                <c:pt idx="326">
                  <c:v>336.97763084521296</c:v>
                </c:pt>
                <c:pt idx="327">
                  <c:v>510.14030995281945</c:v>
                </c:pt>
                <c:pt idx="328">
                  <c:v>682.16286546159267</c:v>
                </c:pt>
                <c:pt idx="329">
                  <c:v>761.41045036781361</c:v>
                </c:pt>
                <c:pt idx="330">
                  <c:v>705.66859868579684</c:v>
                </c:pt>
                <c:pt idx="331">
                  <c:v>544.63048661257358</c:v>
                </c:pt>
                <c:pt idx="332">
                  <c:v>364.07964827803301</c:v>
                </c:pt>
                <c:pt idx="333">
                  <c:v>260.19386919551175</c:v>
                </c:pt>
                <c:pt idx="334">
                  <c:v>288.31215676397562</c:v>
                </c:pt>
                <c:pt idx="335">
                  <c:v>433.45615554787031</c:v>
                </c:pt>
                <c:pt idx="336">
                  <c:v>618.30898066117948</c:v>
                </c:pt>
                <c:pt idx="337">
                  <c:v>744.40121745438398</c:v>
                </c:pt>
                <c:pt idx="338">
                  <c:v>744.56468096052595</c:v>
                </c:pt>
                <c:pt idx="339">
                  <c:v>618.71229566016746</c:v>
                </c:pt>
                <c:pt idx="340">
                  <c:v>433.88447981673374</c:v>
                </c:pt>
                <c:pt idx="341">
                  <c:v>288.53732586968886</c:v>
                </c:pt>
                <c:pt idx="342">
                  <c:v>260.09593760830995</c:v>
                </c:pt>
                <c:pt idx="343">
                  <c:v>363.7107832615842</c:v>
                </c:pt>
                <c:pt idx="344">
                  <c:v>544.18717919822734</c:v>
                </c:pt>
                <c:pt idx="345">
                  <c:v>705.38699469157734</c:v>
                </c:pt>
                <c:pt idx="346">
                  <c:v>761.44055767408076</c:v>
                </c:pt>
                <c:pt idx="347">
                  <c:v>682.48864618078369</c:v>
                </c:pt>
                <c:pt idx="348">
                  <c:v>510.58822366593796</c:v>
                </c:pt>
                <c:pt idx="349">
                  <c:v>337.30907800087408</c:v>
                </c:pt>
                <c:pt idx="350">
                  <c:v>254.95543030933578</c:v>
                </c:pt>
                <c:pt idx="351">
                  <c:v>307.39631790445571</c:v>
                </c:pt>
                <c:pt idx="352">
                  <c:v>466.69695806415496</c:v>
                </c:pt>
                <c:pt idx="353">
                  <c:v>647.99935210656724</c:v>
                </c:pt>
                <c:pt idx="354">
                  <c:v>754.72536764464542</c:v>
                </c:pt>
                <c:pt idx="355">
                  <c:v>730.02302921375599</c:v>
                </c:pt>
                <c:pt idx="356">
                  <c:v>587.05104728680089</c:v>
                </c:pt>
                <c:pt idx="357">
                  <c:v>401.9692931722077</c:v>
                </c:pt>
                <c:pt idx="358">
                  <c:v>273.36912991135239</c:v>
                </c:pt>
                <c:pt idx="359">
                  <c:v>269.75469203594628</c:v>
                </c:pt>
              </c:numCache>
            </c:numRef>
          </c:yVal>
          <c:smooth val="1"/>
        </c:ser>
        <c:ser>
          <c:idx val="1"/>
          <c:order val="1"/>
          <c:tx>
            <c:v>T2</c:v>
          </c:tx>
          <c:marker>
            <c:symbol val="none"/>
          </c:marker>
          <c:xVal>
            <c:numRef>
              <c:f>Graphing!$N$6:$N$365</c:f>
              <c:numCache>
                <c:formatCode>General</c:formatCode>
                <c:ptCount val="360"/>
                <c:pt idx="0">
                  <c:v>186.34825784879638</c:v>
                </c:pt>
                <c:pt idx="1">
                  <c:v>19.430497663633876</c:v>
                </c:pt>
                <c:pt idx="2">
                  <c:v>-157.83771148066029</c:v>
                </c:pt>
                <c:pt idx="3">
                  <c:v>-251.0272107129411</c:v>
                </c:pt>
                <c:pt idx="4">
                  <c:v>-210.49680339334984</c:v>
                </c:pt>
                <c:pt idx="5">
                  <c:v>-57.836667988565615</c:v>
                </c:pt>
                <c:pt idx="6">
                  <c:v>125.63253316147224</c:v>
                </c:pt>
                <c:pt idx="7">
                  <c:v>242.17842927810494</c:v>
                </c:pt>
                <c:pt idx="8">
                  <c:v>229.71808403956723</c:v>
                </c:pt>
                <c:pt idx="9">
                  <c:v>94.889009754476959</c:v>
                </c:pt>
                <c:pt idx="10">
                  <c:v>-90.486574931337643</c:v>
                </c:pt>
                <c:pt idx="11">
                  <c:v>-227.66078611008214</c:v>
                </c:pt>
                <c:pt idx="12">
                  <c:v>-243.56217209306419</c:v>
                </c:pt>
                <c:pt idx="13">
                  <c:v>-129.72020953883128</c:v>
                </c:pt>
                <c:pt idx="14">
                  <c:v>53.222525987998786</c:v>
                </c:pt>
                <c:pt idx="15">
                  <c:v>207.814107146536</c:v>
                </c:pt>
                <c:pt idx="16">
                  <c:v>251.70500805261577</c:v>
                </c:pt>
                <c:pt idx="17">
                  <c:v>161.51494594338325</c:v>
                </c:pt>
                <c:pt idx="18">
                  <c:v>-14.712655351058848</c:v>
                </c:pt>
                <c:pt idx="19">
                  <c:v>-183.1029592741321</c:v>
                </c:pt>
                <c:pt idx="20">
                  <c:v>-253.95598612682963</c:v>
                </c:pt>
                <c:pt idx="21">
                  <c:v>-189.52897446610564</c:v>
                </c:pt>
                <c:pt idx="22">
                  <c:v>-24.141606027706423</c:v>
                </c:pt>
                <c:pt idx="23">
                  <c:v>154.10577584457133</c:v>
                </c:pt>
                <c:pt idx="24">
                  <c:v>250.26241589441102</c:v>
                </c:pt>
                <c:pt idx="25">
                  <c:v>213.1065486196174</c:v>
                </c:pt>
                <c:pt idx="26">
                  <c:v>62.430765770475148</c:v>
                </c:pt>
                <c:pt idx="27">
                  <c:v>-121.50131682835985</c:v>
                </c:pt>
                <c:pt idx="28">
                  <c:v>-240.71075567046185</c:v>
                </c:pt>
                <c:pt idx="29">
                  <c:v>-231.69576950753381</c:v>
                </c:pt>
                <c:pt idx="30">
                  <c:v>-99.258559279658414</c:v>
                </c:pt>
                <c:pt idx="31">
                  <c:v>86.052780544188508</c:v>
                </c:pt>
                <c:pt idx="32">
                  <c:v>225.52458870842602</c:v>
                </c:pt>
                <c:pt idx="33">
                  <c:v>244.86150455722338</c:v>
                </c:pt>
                <c:pt idx="34">
                  <c:v>133.76292931108208</c:v>
                </c:pt>
                <c:pt idx="35">
                  <c:v>-48.589938873275486</c:v>
                </c:pt>
                <c:pt idx="36">
                  <c:v>-205.05938961028698</c:v>
                </c:pt>
                <c:pt idx="37">
                  <c:v>-252.29557301197605</c:v>
                </c:pt>
                <c:pt idx="38">
                  <c:v>-165.13620482863482</c:v>
                </c:pt>
                <c:pt idx="39">
                  <c:v>9.9897141334211099</c:v>
                </c:pt>
                <c:pt idx="40">
                  <c:v>179.79420345202402</c:v>
                </c:pt>
                <c:pt idx="41">
                  <c:v>253.8239597610274</c:v>
                </c:pt>
                <c:pt idx="42">
                  <c:v>192.64400679795995</c:v>
                </c:pt>
                <c:pt idx="43">
                  <c:v>28.8443477336514</c:v>
                </c:pt>
                <c:pt idx="44">
                  <c:v>-150.32043239684992</c:v>
                </c:pt>
                <c:pt idx="45">
                  <c:v>-249.41088864884259</c:v>
                </c:pt>
                <c:pt idx="46">
                  <c:v>-215.64243837661081</c:v>
                </c:pt>
                <c:pt idx="47">
                  <c:v>-67.003227175927009</c:v>
                </c:pt>
                <c:pt idx="48">
                  <c:v>117.32799227833938</c:v>
                </c:pt>
                <c:pt idx="49">
                  <c:v>239.15965991580441</c:v>
                </c:pt>
                <c:pt idx="50">
                  <c:v>233.59315711550647</c:v>
                </c:pt>
                <c:pt idx="51">
                  <c:v>103.59370916980595</c:v>
                </c:pt>
                <c:pt idx="52">
                  <c:v>-81.589163195025392</c:v>
                </c:pt>
                <c:pt idx="53">
                  <c:v>-223.31023216781156</c:v>
                </c:pt>
                <c:pt idx="54">
                  <c:v>-246.07597636623242</c:v>
                </c:pt>
                <c:pt idx="55">
                  <c:v>-137.75929140924819</c:v>
                </c:pt>
                <c:pt idx="56">
                  <c:v>43.940512141061468</c:v>
                </c:pt>
                <c:pt idx="57">
                  <c:v>202.23360547594314</c:v>
                </c:pt>
                <c:pt idx="58">
                  <c:v>252.79870092130727</c:v>
                </c:pt>
                <c:pt idx="59">
                  <c:v>168.70023313140342</c:v>
                </c:pt>
                <c:pt idx="60">
                  <c:v>-5.263310821151796</c:v>
                </c:pt>
                <c:pt idx="61">
                  <c:v>-176.42313708446093</c:v>
                </c:pt>
                <c:pt idx="62">
                  <c:v>-253.60396665843044</c:v>
                </c:pt>
                <c:pt idx="63">
                  <c:v>-195.69227528042308</c:v>
                </c:pt>
                <c:pt idx="64">
                  <c:v>-33.537092971270361</c:v>
                </c:pt>
                <c:pt idx="65">
                  <c:v>146.48299300869854</c:v>
                </c:pt>
                <c:pt idx="66">
                  <c:v>248.47292408660073</c:v>
                </c:pt>
                <c:pt idx="67">
                  <c:v>218.1035938112372</c:v>
                </c:pt>
                <c:pt idx="68">
                  <c:v>71.55246754566322</c:v>
                </c:pt>
                <c:pt idx="69">
                  <c:v>-113.11400584345246</c:v>
                </c:pt>
                <c:pt idx="70">
                  <c:v>-237.52567957105558</c:v>
                </c:pt>
                <c:pt idx="71">
                  <c:v>-235.40958929363271</c:v>
                </c:pt>
                <c:pt idx="72">
                  <c:v>-107.89295700995366</c:v>
                </c:pt>
                <c:pt idx="73">
                  <c:v>77.097269821602197</c:v>
                </c:pt>
                <c:pt idx="74">
                  <c:v>221.01848390879931</c:v>
                </c:pt>
                <c:pt idx="75">
                  <c:v>247.20516662552239</c:v>
                </c:pt>
                <c:pt idx="76">
                  <c:v>141.70791083045339</c:v>
                </c:pt>
                <c:pt idx="77">
                  <c:v>-39.275857124371335</c:v>
                </c:pt>
                <c:pt idx="78">
                  <c:v>-199.33773406387425</c:v>
                </c:pt>
                <c:pt idx="79">
                  <c:v>-253.21421741364193</c:v>
                </c:pt>
                <c:pt idx="80">
                  <c:v>-172.20579568081905</c:v>
                </c:pt>
                <c:pt idx="81">
                  <c:v>0.53508342478583026</c:v>
                </c:pt>
                <c:pt idx="82">
                  <c:v>172.99092846831985</c:v>
                </c:pt>
                <c:pt idx="83">
                  <c:v>253.2960830611627</c:v>
                </c:pt>
                <c:pt idx="84">
                  <c:v>198.67272348734318</c:v>
                </c:pt>
                <c:pt idx="85">
                  <c:v>38.218215395058586</c:v>
                </c:pt>
                <c:pt idx="86">
                  <c:v>-142.59478760577747</c:v>
                </c:pt>
                <c:pt idx="87">
                  <c:v>-247.4488472741748</c:v>
                </c:pt>
                <c:pt idx="88">
                  <c:v>-220.48916197105098</c:v>
                </c:pt>
                <c:pt idx="89">
                  <c:v>-76.076910267906058</c:v>
                </c:pt>
                <c:pt idx="90">
                  <c:v>108.86081794787962</c:v>
                </c:pt>
                <c:pt idx="91">
                  <c:v>235.80938091815241</c:v>
                </c:pt>
                <c:pt idx="92">
                  <c:v>237.14443652848729</c:v>
                </c:pt>
                <c:pt idx="93">
                  <c:v>112.15481282685349</c:v>
                </c:pt>
                <c:pt idx="94">
                  <c:v>-72.578657161236194</c:v>
                </c:pt>
                <c:pt idx="95">
                  <c:v>-218.65013817331587</c:v>
                </c:pt>
                <c:pt idx="96">
                  <c:v>-248.24868399619589</c:v>
                </c:pt>
                <c:pt idx="97">
                  <c:v>-145.60741911759004</c:v>
                </c:pt>
                <c:pt idx="98">
                  <c:v>34.597590433825786</c:v>
                </c:pt>
                <c:pt idx="99">
                  <c:v>196.37277898459223</c:v>
                </c:pt>
                <c:pt idx="100">
                  <c:v>253.54197848509997</c:v>
                </c:pt>
                <c:pt idx="101">
                  <c:v>175.65167756842277</c:v>
                </c:pt>
                <c:pt idx="102">
                  <c:v>4.1933294132651238</c:v>
                </c:pt>
                <c:pt idx="103">
                  <c:v>-169.49876709009183</c:v>
                </c:pt>
                <c:pt idx="104">
                  <c:v>-252.90041567116376</c:v>
                </c:pt>
                <c:pt idx="105">
                  <c:v>-201.58431849713003</c:v>
                </c:pt>
                <c:pt idx="106">
                  <c:v>-42.886092687695331</c:v>
                </c:pt>
                <c:pt idx="107">
                  <c:v>138.65716370741657</c:v>
                </c:pt>
                <c:pt idx="108">
                  <c:v>246.33901312179827</c:v>
                </c:pt>
                <c:pt idx="109">
                  <c:v>222.79831609916991</c:v>
                </c:pt>
                <c:pt idx="110">
                  <c:v>80.574987324844031</c:v>
                </c:pt>
                <c:pt idx="111">
                  <c:v>-104.56990260174673</c:v>
                </c:pt>
                <c:pt idx="112">
                  <c:v>-234.01135876777943</c:v>
                </c:pt>
                <c:pt idx="113">
                  <c:v>-238.79709758095456</c:v>
                </c:pt>
                <c:pt idx="114">
                  <c:v>-116.37779960668961</c:v>
                </c:pt>
                <c:pt idx="115">
                  <c:v>68.034891211019072</c:v>
                </c:pt>
                <c:pt idx="116">
                  <c:v>216.20601574924964</c:v>
                </c:pt>
                <c:pt idx="117">
                  <c:v>249.2061668307131</c:v>
                </c:pt>
                <c:pt idx="118">
                  <c:v>149.45646483403732</c:v>
                </c:pt>
                <c:pt idx="119">
                  <c:v>-29.90733339693022</c:v>
                </c:pt>
                <c:pt idx="120">
                  <c:v>-193.33976779029322</c:v>
                </c:pt>
                <c:pt idx="121">
                  <c:v>-253.78187054488149</c:v>
                </c:pt>
                <c:pt idx="122">
                  <c:v>-179.03668456911581</c:v>
                </c:pt>
                <c:pt idx="123">
                  <c:v>-8.9202889864370842</c:v>
                </c:pt>
                <c:pt idx="124">
                  <c:v>165.94786321375935</c:v>
                </c:pt>
                <c:pt idx="125">
                  <c:v>252.41710161330943</c:v>
                </c:pt>
                <c:pt idx="126">
                  <c:v>204.42605124986545</c:v>
                </c:pt>
                <c:pt idx="127">
                  <c:v>47.539107121487291</c:v>
                </c:pt>
                <c:pt idx="128">
                  <c:v>-134.67148596029065</c:v>
                </c:pt>
                <c:pt idx="129">
                  <c:v>-245.14380626012888</c:v>
                </c:pt>
                <c:pt idx="130">
                  <c:v>-225.03025592156351</c:v>
                </c:pt>
                <c:pt idx="131">
                  <c:v>-85.045139836327394</c:v>
                </c:pt>
                <c:pt idx="132">
                  <c:v>100.24274689001983</c:v>
                </c:pt>
                <c:pt idx="133">
                  <c:v>232.13223625311528</c:v>
                </c:pt>
                <c:pt idx="134">
                  <c:v>240.3669996951059</c:v>
                </c:pt>
                <c:pt idx="135">
                  <c:v>120.56045380611936</c:v>
                </c:pt>
                <c:pt idx="136">
                  <c:v>-63.467546685201498</c:v>
                </c:pt>
                <c:pt idx="137">
                  <c:v>-213.68696368603787</c:v>
                </c:pt>
                <c:pt idx="138">
                  <c:v>-250.07728329818494</c:v>
                </c:pt>
                <c:pt idx="139">
                  <c:v>-153.25371403186932</c:v>
                </c:pt>
                <c:pt idx="140">
                  <c:v>25.20671149743702</c:v>
                </c:pt>
                <c:pt idx="141">
                  <c:v>190.23975161962025</c:v>
                </c:pt>
                <c:pt idx="142">
                  <c:v>253.93381045454279</c:v>
                </c:pt>
                <c:pt idx="143">
                  <c:v>182.35964355430571</c:v>
                </c:pt>
                <c:pt idx="144">
                  <c:v>13.644157091356123</c:v>
                </c:pt>
                <c:pt idx="145">
                  <c:v>-162.33944746179756</c:v>
                </c:pt>
                <c:pt idx="146">
                  <c:v>-251.84630838773873</c:v>
                </c:pt>
                <c:pt idx="147">
                  <c:v>-207.19693689807141</c:v>
                </c:pt>
                <c:pt idx="148">
                  <c:v>-52.175646120612214</c:v>
                </c:pt>
                <c:pt idx="149">
                  <c:v>130.63913566412742</c:v>
                </c:pt>
                <c:pt idx="150">
                  <c:v>243.86364090708014</c:v>
                </c:pt>
                <c:pt idx="151">
                  <c:v>227.18420792403373</c:v>
                </c:pt>
                <c:pt idx="152">
                  <c:v>89.485818600007875</c:v>
                </c:pt>
                <c:pt idx="153">
                  <c:v>-95.880850457230508</c:v>
                </c:pt>
                <c:pt idx="154">
                  <c:v>-230.172664613905</c:v>
                </c:pt>
                <c:pt idx="155">
                  <c:v>-241.85359879642496</c:v>
                </c:pt>
                <c:pt idx="156">
                  <c:v>-124.70132585989953</c:v>
                </c:pt>
                <c:pt idx="157">
                  <c:v>58.878206470235092</c:v>
                </c:pt>
                <c:pt idx="158">
                  <c:v>211.09385500154883</c:v>
                </c:pt>
                <c:pt idx="159">
                  <c:v>250.86173149923724</c:v>
                </c:pt>
                <c:pt idx="160">
                  <c:v>156.99785071351357</c:v>
                </c:pt>
                <c:pt idx="161">
                  <c:v>-20.497353810519694</c:v>
                </c:pt>
                <c:pt idx="162">
                  <c:v>-187.07380483241539</c:v>
                </c:pt>
                <c:pt idx="163">
                  <c:v>-253.99774555691749</c:v>
                </c:pt>
                <c:pt idx="164">
                  <c:v>-185.61940290026919</c:v>
                </c:pt>
                <c:pt idx="165">
                  <c:v>-18.363296595816085</c:v>
                </c:pt>
                <c:pt idx="166">
                  <c:v>158.67477038852996</c:v>
                </c:pt>
                <c:pt idx="167">
                  <c:v>251.18823381202699</c:v>
                </c:pt>
                <c:pt idx="168">
                  <c:v>209.89601514678418</c:v>
                </c:pt>
                <c:pt idx="169">
                  <c:v>56.794102817939532</c:v>
                </c:pt>
                <c:pt idx="170">
                  <c:v>-126.56151029475352</c:v>
                </c:pt>
                <c:pt idx="171">
                  <c:v>-242.49896072454257</c:v>
                </c:pt>
                <c:pt idx="172">
                  <c:v>-229.25942561989078</c:v>
                </c:pt>
                <c:pt idx="173">
                  <c:v>-93.89548462726934</c:v>
                </c:pt>
                <c:pt idx="174">
                  <c:v>91.485724988716271</c:v>
                </c:pt>
                <c:pt idx="175">
                  <c:v>228.13332297100698</c:v>
                </c:pt>
                <c:pt idx="176">
                  <c:v>243.25637968023213</c:v>
                </c:pt>
                <c:pt idx="177">
                  <c:v>128.79898068264836</c:v>
                </c:pt>
                <c:pt idx="178">
                  <c:v>-54.268461074633422</c:v>
                </c:pt>
                <c:pt idx="179">
                  <c:v>-208.4275883786533</c:v>
                </c:pt>
                <c:pt idx="180">
                  <c:v>-251.55923957092591</c:v>
                </c:pt>
                <c:pt idx="181">
                  <c:v>-160.68757728912288</c:v>
                </c:pt>
                <c:pt idx="182">
                  <c:v>15.780892438876354</c:v>
                </c:pt>
                <c:pt idx="183">
                  <c:v>183.84302463781341</c:v>
                </c:pt>
                <c:pt idx="184">
                  <c:v>253.97365369425813</c:v>
                </c:pt>
                <c:pt idx="185">
                  <c:v>188.81483288514752</c:v>
                </c:pt>
                <c:pt idx="186">
                  <c:v>23.07607200776561</c:v>
                </c:pt>
                <c:pt idx="187">
                  <c:v>-154.95510204546031</c:v>
                </c:pt>
                <c:pt idx="188">
                  <c:v>-250.4431059522733</c:v>
                </c:pt>
                <c:pt idx="189">
                  <c:v>-212.52235058796643</c:v>
                </c:pt>
                <c:pt idx="190">
                  <c:v>-61.392876614628975</c:v>
                </c:pt>
                <c:pt idx="191">
                  <c:v>122.44002301740251</c:v>
                </c:pt>
                <c:pt idx="192">
                  <c:v>241.05023866390684</c:v>
                </c:pt>
                <c:pt idx="193">
                  <c:v>231.25518980978845</c:v>
                </c:pt>
                <c:pt idx="194">
                  <c:v>98.272609678963533</c:v>
                </c:pt>
                <c:pt idx="195">
                  <c:v>-87.058893684365941</c:v>
                </c:pt>
                <c:pt idx="196">
                  <c:v>-226.01491809096606</c:v>
                </c:pt>
                <c:pt idx="197">
                  <c:v>-244.57485619034051</c:v>
                </c:pt>
                <c:pt idx="198">
                  <c:v>-132.8519981664156</c:v>
                </c:pt>
                <c:pt idx="199">
                  <c:v>49.639908079775694</c:v>
                </c:pt>
                <c:pt idx="200">
                  <c:v>205.68908785492033</c:v>
                </c:pt>
                <c:pt idx="201">
                  <c:v>252.16956578062124</c:v>
                </c:pt>
                <c:pt idx="202">
                  <c:v>164.32161502463677</c:v>
                </c:pt>
                <c:pt idx="203">
                  <c:v>-11.058961948022384</c:v>
                </c:pt>
                <c:pt idx="204">
                  <c:v>-180.54853071463674</c:v>
                </c:pt>
                <c:pt idx="205">
                  <c:v>-253.86154321599878</c:v>
                </c:pt>
                <c:pt idx="206">
                  <c:v>-191.94482608147206</c:v>
                </c:pt>
                <c:pt idx="207">
                  <c:v>-27.780850038888211</c:v>
                </c:pt>
                <c:pt idx="208">
                  <c:v>151.18173154326448</c:v>
                </c:pt>
                <c:pt idx="209">
                  <c:v>249.61118304446777</c:v>
                </c:pt>
                <c:pt idx="210">
                  <c:v>215.07503302296499</c:v>
                </c:pt>
                <c:pt idx="211">
                  <c:v>65.970373731908353</c:v>
                </c:pt>
                <c:pt idx="212">
                  <c:v>-118.27610219954393</c:v>
                </c:pt>
                <c:pt idx="213">
                  <c:v>-239.51797680301107</c:v>
                </c:pt>
                <c:pt idx="214">
                  <c:v>-233.17080882964652</c:v>
                </c:pt>
                <c:pt idx="215">
                  <c:v>-102.6156767922416</c:v>
                </c:pt>
                <c:pt idx="216">
                  <c:v>82.601890733517521</c:v>
                </c:pt>
                <c:pt idx="217">
                  <c:v>223.81818414032676</c:v>
                </c:pt>
                <c:pt idx="218">
                  <c:v>245.80857138796915</c:v>
                </c:pt>
                <c:pt idx="219">
                  <c:v>136.85897367421759</c:v>
                </c:pt>
                <c:pt idx="220">
                  <c:v>-44.994151583532968</c:v>
                </c:pt>
                <c:pt idx="221">
                  <c:v>-202.87930250079705</c:v>
                </c:pt>
                <c:pt idx="222">
                  <c:v>-252.69249861017173</c:v>
                </c:pt>
                <c:pt idx="223">
                  <c:v>-167.89870448709607</c:v>
                </c:pt>
                <c:pt idx="224">
                  <c:v>6.3331987972693975</c:v>
                </c:pt>
                <c:pt idx="225">
                  <c:v>177.19146482159357</c:v>
                </c:pt>
                <c:pt idx="226">
                  <c:v>253.66145297578979</c:v>
                </c:pt>
                <c:pt idx="227">
                  <c:v>195.00829774084991</c:v>
                </c:pt>
                <c:pt idx="228">
                  <c:v>32.476000174327091</c:v>
                </c:pt>
                <c:pt idx="229">
                  <c:v>-147.35596660397792</c:v>
                </c:pt>
                <c:pt idx="230">
                  <c:v>-248.69275340484094</c:v>
                </c:pt>
                <c:pt idx="231">
                  <c:v>-217.55317777877795</c:v>
                </c:pt>
                <c:pt idx="232">
                  <c:v>-70.525007764785968</c:v>
                </c:pt>
                <c:pt idx="233">
                  <c:v>114.07119091468337</c:v>
                </c:pt>
                <c:pt idx="234">
                  <c:v>237.90270617177478</c:v>
                </c:pt>
                <c:pt idx="235">
                  <c:v>235.00561879100161</c:v>
                </c:pt>
                <c:pt idx="236">
                  <c:v>106.92318080758909</c:v>
                </c:pt>
                <c:pt idx="237">
                  <c:v>-78.116260781985545</c:v>
                </c:pt>
                <c:pt idx="238">
                  <c:v>-221.54388243266388</c:v>
                </c:pt>
                <c:pt idx="239">
                  <c:v>-246.95709770932962</c:v>
                </c:pt>
                <c:pt idx="240">
                  <c:v>-140.81851852446081</c:v>
                </c:pt>
                <c:pt idx="241">
                  <c:v>40.332801647279595</c:v>
                </c:pt>
                <c:pt idx="242">
                  <c:v>199.99920609242318</c:v>
                </c:pt>
                <c:pt idx="243">
                  <c:v>253.12785682881085</c:v>
                </c:pt>
                <c:pt idx="244">
                  <c:v>171.41760597880491</c:v>
                </c:pt>
                <c:pt idx="245">
                  <c:v>-1.6052407755821876</c:v>
                </c:pt>
                <c:pt idx="246">
                  <c:v>-173.77299040366773</c:v>
                </c:pt>
                <c:pt idx="247">
                  <c:v>-253.37345231809803</c:v>
                </c:pt>
                <c:pt idx="248">
                  <c:v>-198.00418616806584</c:v>
                </c:pt>
                <c:pt idx="249">
                  <c:v>-37.159895234546617</c:v>
                </c:pt>
                <c:pt idx="250">
                  <c:v>143.47913310663915</c:v>
                </c:pt>
                <c:pt idx="251">
                  <c:v>247.68813532963605</c:v>
                </c:pt>
                <c:pt idx="252">
                  <c:v>219.95592601534642</c:v>
                </c:pt>
                <c:pt idx="253">
                  <c:v>75.055200233170183</c:v>
                </c:pt>
                <c:pt idx="254">
                  <c:v>-109.82674644099127</c:v>
                </c:pt>
                <c:pt idx="255">
                  <c:v>-236.20498656765162</c:v>
                </c:pt>
                <c:pt idx="256">
                  <c:v>-236.75898381159072</c:v>
                </c:pt>
                <c:pt idx="257">
                  <c:v>-111.19362889171055</c:v>
                </c:pt>
                <c:pt idx="258">
                  <c:v>73.603558395411511</c:v>
                </c:pt>
                <c:pt idx="259">
                  <c:v>219.1928011630205</c:v>
                </c:pt>
                <c:pt idx="260">
                  <c:v>248.02003711422904</c:v>
                </c:pt>
                <c:pt idx="261">
                  <c:v>144.7292604734202</c:v>
                </c:pt>
                <c:pt idx="262">
                  <c:v>-35.65747373655109</c:v>
                </c:pt>
                <c:pt idx="263">
                  <c:v>-197.04979677338207</c:v>
                </c:pt>
                <c:pt idx="264">
                  <c:v>-253.47548955618271</c:v>
                </c:pt>
                <c:pt idx="265">
                  <c:v>-174.87709996805842</c:v>
                </c:pt>
                <c:pt idx="266">
                  <c:v>-3.1232735674061014</c:v>
                </c:pt>
                <c:pt idx="267">
                  <c:v>170.29429218796952</c:v>
                </c:pt>
                <c:pt idx="268">
                  <c:v>252.99764105418046</c:v>
                </c:pt>
                <c:pt idx="269">
                  <c:v>200.93145308997671</c:v>
                </c:pt>
                <c:pt idx="270">
                  <c:v>41.830911940641151</c:v>
                </c:pt>
                <c:pt idx="271">
                  <c:v>-139.55257463041386</c:v>
                </c:pt>
                <c:pt idx="272">
                  <c:v>-246.59767698533668</c:v>
                </c:pt>
                <c:pt idx="273">
                  <c:v>-222.28244502174621</c:v>
                </c:pt>
                <c:pt idx="274">
                  <c:v>-79.559381126246677</c:v>
                </c:pt>
                <c:pt idx="275">
                  <c:v>105.54423975872494</c:v>
                </c:pt>
                <c:pt idx="276">
                  <c:v>234.42540636256973</c:v>
                </c:pt>
                <c:pt idx="277">
                  <c:v>238.43029623465077</c:v>
                </c:pt>
                <c:pt idx="278">
                  <c:v>115.42554105236938</c:v>
                </c:pt>
                <c:pt idx="279">
                  <c:v>-69.065347523133994</c:v>
                </c:pt>
                <c:pt idx="280">
                  <c:v>-216.76575513628299</c:v>
                </c:pt>
                <c:pt idx="281">
                  <c:v>-248.99702122429116</c:v>
                </c:pt>
                <c:pt idx="282">
                  <c:v>-148.58984419193743</c:v>
                </c:pt>
                <c:pt idx="283">
                  <c:v>30.969788159801602</c:v>
                </c:pt>
                <c:pt idx="284">
                  <c:v>194.03209670788232</c:v>
                </c:pt>
                <c:pt idx="285">
                  <c:v>253.73527631467456</c:v>
                </c:pt>
                <c:pt idx="286">
                  <c:v>178.27598751245009</c:v>
                </c:pt>
                <c:pt idx="287">
                  <c:v>7.850705490184505</c:v>
                </c:pt>
                <c:pt idx="288">
                  <c:v>-166.75657577175474</c:v>
                </c:pt>
                <c:pt idx="289">
                  <c:v>-252.53414942729447</c:v>
                </c:pt>
                <c:pt idx="290">
                  <c:v>-203.78908401644577</c:v>
                </c:pt>
                <c:pt idx="291">
                  <c:v>-46.487431478726556</c:v>
                </c:pt>
                <c:pt idx="292">
                  <c:v>135.57765198553608</c:v>
                </c:pt>
                <c:pt idx="293">
                  <c:v>245.42175628765355</c:v>
                </c:pt>
                <c:pt idx="294">
                  <c:v>224.53192850575303</c:v>
                </c:pt>
                <c:pt idx="295">
                  <c:v>84.035989448373087</c:v>
                </c:pt>
                <c:pt idx="296">
                  <c:v>-101.22515503879767</c:v>
                </c:pt>
                <c:pt idx="297">
                  <c:v>-232.56458229839876</c:v>
                </c:pt>
                <c:pt idx="298">
                  <c:v>-240.01897684023669</c:v>
                </c:pt>
                <c:pt idx="299">
                  <c:v>-119.61745065298985</c:v>
                </c:pt>
                <c:pt idx="300">
                  <c:v>64.503200954426774</c:v>
                </c:pt>
                <c:pt idx="301">
                  <c:v>214.26358548391596</c:v>
                </c:pt>
                <c:pt idx="302">
                  <c:v>249.88771145000075</c:v>
                </c:pt>
                <c:pt idx="303">
                  <c:v>152.39893173283929</c:v>
                </c:pt>
                <c:pt idx="304">
                  <c:v>-26.271369509601097</c:v>
                </c:pt>
                <c:pt idx="305">
                  <c:v>-190.94715172824004</c:v>
                </c:pt>
                <c:pt idx="306">
                  <c:v>-253.9071270710717</c:v>
                </c:pt>
                <c:pt idx="307">
                  <c:v>-181.6130906740016</c:v>
                </c:pt>
                <c:pt idx="308">
                  <c:v>-12.575416626833061</c:v>
                </c:pt>
                <c:pt idx="309">
                  <c:v>163.16106720838738</c:v>
                </c:pt>
                <c:pt idx="310">
                  <c:v>251.9831380680281</c:v>
                </c:pt>
                <c:pt idx="311">
                  <c:v>206.57608858883532</c:v>
                </c:pt>
                <c:pt idx="312">
                  <c:v>51.127840055956661</c:v>
                </c:pt>
                <c:pt idx="313">
                  <c:v>-131.55574274632406</c:v>
                </c:pt>
                <c:pt idx="314">
                  <c:v>-244.16078077076475</c:v>
                </c:pt>
                <c:pt idx="315">
                  <c:v>-226.70359687282178</c:v>
                </c:pt>
                <c:pt idx="316">
                  <c:v>-88.483473759187675</c:v>
                </c:pt>
                <c:pt idx="317">
                  <c:v>96.87098912925137</c:v>
                </c:pt>
                <c:pt idx="318">
                  <c:v>230.62315927355564</c:v>
                </c:pt>
                <c:pt idx="319">
                  <c:v>241.52447504563307</c:v>
                </c:pt>
                <c:pt idx="320">
                  <c:v>123.76790492011716</c:v>
                </c:pt>
                <c:pt idx="321">
                  <c:v>-59.918699774309488</c:v>
                </c:pt>
                <c:pt idx="322">
                  <c:v>-211.68715937292859</c:v>
                </c:pt>
                <c:pt idx="323">
                  <c:v>-250.69179910839665</c:v>
                </c:pt>
                <c:pt idx="324">
                  <c:v>-156.15520299579345</c:v>
                </c:pt>
                <c:pt idx="325">
                  <c:v>21.563846098241328</c:v>
                </c:pt>
                <c:pt idx="326">
                  <c:v>187.79603097159364</c:v>
                </c:pt>
                <c:pt idx="327">
                  <c:v>253.9909822676897</c:v>
                </c:pt>
                <c:pt idx="328">
                  <c:v>184.88725292514667</c:v>
                </c:pt>
                <c:pt idx="329">
                  <c:v>17.295769551594152</c:v>
                </c:pt>
                <c:pt idx="330">
                  <c:v>-159.50901257795249</c:v>
                </c:pt>
                <c:pt idx="331">
                  <c:v>-251.34479793806369</c:v>
                </c:pt>
                <c:pt idx="332">
                  <c:v>-209.29150092687783</c:v>
                </c:pt>
                <c:pt idx="333">
                  <c:v>-55.750529465726736</c:v>
                </c:pt>
                <c:pt idx="334">
                  <c:v>127.48824076872336</c:v>
                </c:pt>
                <c:pt idx="335">
                  <c:v>242.81518744571292</c:v>
                </c:pt>
                <c:pt idx="336">
                  <c:v>228.79669749690777</c:v>
                </c:pt>
                <c:pt idx="337">
                  <c:v>92.900292712590954</c:v>
                </c:pt>
                <c:pt idx="338">
                  <c:v>-92.483251035225507</c:v>
                </c:pt>
                <c:pt idx="339">
                  <c:v>-228.60181011893945</c:v>
                </c:pt>
                <c:pt idx="340">
                  <c:v>-242.94626909661289</c:v>
                </c:pt>
                <c:pt idx="341">
                  <c:v>-127.87546544811809</c:v>
                </c:pt>
                <c:pt idx="342">
                  <c:v>55.313432814254568</c:v>
                </c:pt>
                <c:pt idx="343">
                  <c:v>209.03736970459246</c:v>
                </c:pt>
                <c:pt idx="344">
                  <c:v>251.40900553018261</c:v>
                </c:pt>
                <c:pt idx="345">
                  <c:v>159.8573561855294</c:v>
                </c:pt>
                <c:pt idx="346">
                  <c:v>-16.848849392494799</c:v>
                </c:pt>
                <c:pt idx="347">
                  <c:v>-184.57982650874195</c:v>
                </c:pt>
                <c:pt idx="348">
                  <c:v>-253.98681284321648</c:v>
                </c:pt>
                <c:pt idx="349">
                  <c:v>-188.09733955345649</c:v>
                </c:pt>
                <c:pt idx="350">
                  <c:v>-22.010128351888035</c:v>
                </c:pt>
                <c:pt idx="351">
                  <c:v>155.8016775574313</c:v>
                </c:pt>
                <c:pt idx="352">
                  <c:v>250.61935026419212</c:v>
                </c:pt>
                <c:pt idx="353">
                  <c:v>211.93437996167921</c:v>
                </c:pt>
                <c:pt idx="354">
                  <c:v>60.353897642277971</c:v>
                </c:pt>
                <c:pt idx="355">
                  <c:v>-123.37655570953365</c:v>
                </c:pt>
                <c:pt idx="356">
                  <c:v>-241.38544264901307</c:v>
                </c:pt>
                <c:pt idx="357">
                  <c:v>-230.81050498103147</c:v>
                </c:pt>
                <c:pt idx="358">
                  <c:v>-97.284915590466383</c:v>
                </c:pt>
                <c:pt idx="359">
                  <c:v>88.063461396388433</c:v>
                </c:pt>
              </c:numCache>
            </c:numRef>
          </c:xVal>
          <c:yVal>
            <c:numRef>
              <c:f>Graphing!$P$6:$P$365</c:f>
              <c:numCache>
                <c:formatCode>General</c:formatCode>
                <c:ptCount val="360"/>
                <c:pt idx="0">
                  <c:v>-335.40125493874962</c:v>
                </c:pt>
                <c:pt idx="1">
                  <c:v>-254.74428780273581</c:v>
                </c:pt>
                <c:pt idx="2">
                  <c:v>-308.99432964222393</c:v>
                </c:pt>
                <c:pt idx="3">
                  <c:v>-469.25287776259154</c:v>
                </c:pt>
                <c:pt idx="4">
                  <c:v>-650.15166464442632</c:v>
                </c:pt>
                <c:pt idx="5">
                  <c:v>-755.32755575548072</c:v>
                </c:pt>
                <c:pt idx="6">
                  <c:v>-728.75431278104531</c:v>
                </c:pt>
                <c:pt idx="7">
                  <c:v>-584.58725998748048</c:v>
                </c:pt>
                <c:pt idx="8">
                  <c:v>-399.62287203846779</c:v>
                </c:pt>
                <c:pt idx="9">
                  <c:v>-272.38999208901424</c:v>
                </c:pt>
                <c:pt idx="10">
                  <c:v>-270.66441531621217</c:v>
                </c:pt>
                <c:pt idx="11">
                  <c:v>-395.36534073501423</c:v>
                </c:pt>
                <c:pt idx="12">
                  <c:v>-580.06572226314393</c:v>
                </c:pt>
                <c:pt idx="13">
                  <c:v>-726.37735055907626</c:v>
                </c:pt>
                <c:pt idx="14">
                  <c:v>-756.36135514096554</c:v>
                </c:pt>
                <c:pt idx="15">
                  <c:v>-654.04553012977863</c:v>
                </c:pt>
                <c:pt idx="16">
                  <c:v>-473.9325827038117</c:v>
                </c:pt>
                <c:pt idx="17">
                  <c:v>-311.96703788162057</c:v>
                </c:pt>
                <c:pt idx="18">
                  <c:v>-254.42646476313629</c:v>
                </c:pt>
                <c:pt idx="19">
                  <c:v>-331.96220205576441</c:v>
                </c:pt>
                <c:pt idx="20">
                  <c:v>-503.27166939084003</c:v>
                </c:pt>
                <c:pt idx="21">
                  <c:v>-677.09987533356218</c:v>
                </c:pt>
                <c:pt idx="22">
                  <c:v>-760.85011935611783</c:v>
                </c:pt>
                <c:pt idx="23">
                  <c:v>-709.90941001187321</c:v>
                </c:pt>
                <c:pt idx="24">
                  <c:v>-551.41339874615721</c:v>
                </c:pt>
                <c:pt idx="25">
                  <c:v>-369.79146576482822</c:v>
                </c:pt>
                <c:pt idx="26">
                  <c:v>-261.79195893449764</c:v>
                </c:pt>
                <c:pt idx="27">
                  <c:v>-284.94523092080158</c:v>
                </c:pt>
                <c:pt idx="28">
                  <c:v>-426.91774482320301</c:v>
                </c:pt>
                <c:pt idx="29">
                  <c:v>-612.08203683783177</c:v>
                </c:pt>
                <c:pt idx="30">
                  <c:v>-741.80277673656178</c:v>
                </c:pt>
                <c:pt idx="31">
                  <c:v>-746.97890902883819</c:v>
                </c:pt>
                <c:pt idx="32">
                  <c:v>-624.8531552329473</c:v>
                </c:pt>
                <c:pt idx="33">
                  <c:v>-440.48079098528422</c:v>
                </c:pt>
                <c:pt idx="34">
                  <c:v>-292.07529381259201</c:v>
                </c:pt>
                <c:pt idx="35">
                  <c:v>-258.69091905770591</c:v>
                </c:pt>
                <c:pt idx="36">
                  <c:v>-358.11121878987569</c:v>
                </c:pt>
                <c:pt idx="37">
                  <c:v>-537.37590574873661</c:v>
                </c:pt>
                <c:pt idx="38">
                  <c:v>-700.99231553301593</c:v>
                </c:pt>
                <c:pt idx="39">
                  <c:v>-761.80347832827772</c:v>
                </c:pt>
                <c:pt idx="40">
                  <c:v>-687.41584212396685</c:v>
                </c:pt>
                <c:pt idx="41">
                  <c:v>-517.45502254002281</c:v>
                </c:pt>
                <c:pt idx="42">
                  <c:v>-342.45759864968863</c:v>
                </c:pt>
                <c:pt idx="43">
                  <c:v>-255.64310272191847</c:v>
                </c:pt>
                <c:pt idx="44">
                  <c:v>-303.25682525655691</c:v>
                </c:pt>
                <c:pt idx="45">
                  <c:v>-459.93537034996893</c:v>
                </c:pt>
                <c:pt idx="46">
                  <c:v>-642.21750545658938</c:v>
                </c:pt>
                <c:pt idx="47">
                  <c:v>-753.00319905668812</c:v>
                </c:pt>
                <c:pt idx="48">
                  <c:v>-733.27792219375146</c:v>
                </c:pt>
                <c:pt idx="49">
                  <c:v>-593.54915001890311</c:v>
                </c:pt>
                <c:pt idx="50">
                  <c:v>-408.24912557370584</c:v>
                </c:pt>
                <c:pt idx="51">
                  <c:v>-276.0854825146954</c:v>
                </c:pt>
                <c:pt idx="52">
                  <c:v>-267.46058857406445</c:v>
                </c:pt>
                <c:pt idx="53">
                  <c:v>-386.96884612151257</c:v>
                </c:pt>
                <c:pt idx="54">
                  <c:v>-570.94929590873448</c:v>
                </c:pt>
                <c:pt idx="55">
                  <c:v>-721.39722966904196</c:v>
                </c:pt>
                <c:pt idx="56">
                  <c:v>-758.17040471003202</c:v>
                </c:pt>
                <c:pt idx="57">
                  <c:v>-661.68008594544892</c:v>
                </c:pt>
                <c:pt idx="58">
                  <c:v>-483.32578648670972</c:v>
                </c:pt>
                <c:pt idx="59">
                  <c:v>-318.11521561375662</c:v>
                </c:pt>
                <c:pt idx="60">
                  <c:v>-254.05453821893184</c:v>
                </c:pt>
                <c:pt idx="61">
                  <c:v>-325.26829311452951</c:v>
                </c:pt>
                <c:pt idx="62">
                  <c:v>-493.82156231774104</c:v>
                </c:pt>
                <c:pt idx="63">
                  <c:v>-669.92755601061583</c:v>
                </c:pt>
                <c:pt idx="64">
                  <c:v>-759.77621689714135</c:v>
                </c:pt>
                <c:pt idx="65">
                  <c:v>-715.50598246608115</c:v>
                </c:pt>
                <c:pt idx="66">
                  <c:v>-560.69920299069383</c:v>
                </c:pt>
                <c:pt idx="67">
                  <c:v>-377.82003853655954</c:v>
                </c:pt>
                <c:pt idx="68">
                  <c:v>-264.28655271379296</c:v>
                </c:pt>
                <c:pt idx="69">
                  <c:v>-280.5769983443904</c:v>
                </c:pt>
                <c:pt idx="70">
                  <c:v>-418.01360355971451</c:v>
                </c:pt>
                <c:pt idx="71">
                  <c:v>-603.3851417601461</c:v>
                </c:pt>
                <c:pt idx="72">
                  <c:v>-737.9458845634083</c:v>
                </c:pt>
                <c:pt idx="73">
                  <c:v>-750.01655105809414</c:v>
                </c:pt>
                <c:pt idx="74">
                  <c:v>-633.16720724956599</c:v>
                </c:pt>
                <c:pt idx="75">
                  <c:v>-449.64243327855661</c:v>
                </c:pt>
                <c:pt idx="76">
                  <c:v>-297.20420305881743</c:v>
                </c:pt>
                <c:pt idx="77">
                  <c:v>-257.05497206131781</c:v>
                </c:pt>
                <c:pt idx="78">
                  <c:v>-350.58186960111573</c:v>
                </c:pt>
                <c:pt idx="79">
                  <c:v>-527.96397003596405</c:v>
                </c:pt>
                <c:pt idx="80">
                  <c:v>-694.7114456425636</c:v>
                </c:pt>
                <c:pt idx="81">
                  <c:v>-761.99943638860407</c:v>
                </c:pt>
                <c:pt idx="82">
                  <c:v>-693.98424306286984</c:v>
                </c:pt>
                <c:pt idx="83">
                  <c:v>-526.8969390609318</c:v>
                </c:pt>
                <c:pt idx="84">
                  <c:v>-349.74340790310919</c:v>
                </c:pt>
                <c:pt idx="85">
                  <c:v>-256.89172054267726</c:v>
                </c:pt>
                <c:pt idx="86">
                  <c:v>-297.8031243151716</c:v>
                </c:pt>
                <c:pt idx="87">
                  <c:v>-450.68448741673757</c:v>
                </c:pt>
                <c:pt idx="88">
                  <c:v>-634.09730153061821</c:v>
                </c:pt>
                <c:pt idx="89">
                  <c:v>-750.3392327380958</c:v>
                </c:pt>
                <c:pt idx="90">
                  <c:v>-737.48926405328552</c:v>
                </c:pt>
                <c:pt idx="91">
                  <c:v>-602.3924566424547</c:v>
                </c:pt>
                <c:pt idx="92">
                  <c:v>-417.0136481466244</c:v>
                </c:pt>
                <c:pt idx="93">
                  <c:v>-280.1024397678346</c:v>
                </c:pt>
                <c:pt idx="94">
                  <c:v>-264.59018400099035</c:v>
                </c:pt>
                <c:pt idx="95">
                  <c:v>-378.7401180691013</c:v>
                </c:pt>
                <c:pt idx="96">
                  <c:v>-561.74561278985357</c:v>
                </c:pt>
                <c:pt idx="97">
                  <c:v>-716.12130957188037</c:v>
                </c:pt>
                <c:pt idx="98">
                  <c:v>-759.63268217020868</c:v>
                </c:pt>
                <c:pt idx="99">
                  <c:v>-669.10161909139367</c:v>
                </c:pt>
                <c:pt idx="100">
                  <c:v>-492.75319227309859</c:v>
                </c:pt>
                <c:pt idx="101">
                  <c:v>-324.52660092700404</c:v>
                </c:pt>
                <c:pt idx="102">
                  <c:v>-254.03461655487013</c:v>
                </c:pt>
                <c:pt idx="103">
                  <c:v>-318.82767656198013</c:v>
                </c:pt>
                <c:pt idx="104">
                  <c:v>-484.39110859543388</c:v>
                </c:pt>
                <c:pt idx="105">
                  <c:v>-662.53078183988987</c:v>
                </c:pt>
                <c:pt idx="106">
                  <c:v>-758.35331644294706</c:v>
                </c:pt>
                <c:pt idx="107">
                  <c:v>-720.81492182789884</c:v>
                </c:pt>
                <c:pt idx="108">
                  <c:v>-569.91195857165644</c:v>
                </c:pt>
                <c:pt idx="109">
                  <c:v>-386.0290594306399</c:v>
                </c:pt>
                <c:pt idx="110">
                  <c:v>-267.11896833166537</c:v>
                </c:pt>
                <c:pt idx="111">
                  <c:v>-276.52400670941881</c:v>
                </c:pt>
                <c:pt idx="112">
                  <c:v>-409.23419636504946</c:v>
                </c:pt>
                <c:pt idx="113">
                  <c:v>-594.55602917712929</c:v>
                </c:pt>
                <c:pt idx="114">
                  <c:v>-733.77025437090958</c:v>
                </c:pt>
                <c:pt idx="115">
                  <c:v>-752.71872339055881</c:v>
                </c:pt>
                <c:pt idx="116">
                  <c:v>-641.30775954097794</c:v>
                </c:pt>
                <c:pt idx="117">
                  <c:v>-458.88496754004132</c:v>
                </c:pt>
                <c:pt idx="118">
                  <c:v>-302.62530555272355</c:v>
                </c:pt>
                <c:pt idx="119">
                  <c:v>-255.76687091286985</c:v>
                </c:pt>
                <c:pt idx="120">
                  <c:v>-343.27072454844131</c:v>
                </c:pt>
                <c:pt idx="121">
                  <c:v>-518.52436139350141</c:v>
                </c:pt>
                <c:pt idx="122">
                  <c:v>-688.17176687399979</c:v>
                </c:pt>
                <c:pt idx="123">
                  <c:v>-761.84331475222757</c:v>
                </c:pt>
                <c:pt idx="124">
                  <c:v>-700.29484313102989</c:v>
                </c:pt>
                <c:pt idx="125">
                  <c:v>-536.31266171055313</c:v>
                </c:pt>
                <c:pt idx="126">
                  <c:v>-357.24858352112449</c:v>
                </c:pt>
                <c:pt idx="127">
                  <c:v>-258.48841050145234</c:v>
                </c:pt>
                <c:pt idx="128">
                  <c:v>-292.64078643056098</c:v>
                </c:pt>
                <c:pt idx="129">
                  <c:v>-441.51305201547905</c:v>
                </c:pt>
                <c:pt idx="130">
                  <c:v>-625.80230863559359</c:v>
                </c:pt>
                <c:pt idx="131">
                  <c:v>-747.33934943970144</c:v>
                </c:pt>
                <c:pt idx="132">
                  <c:v>-741.3825008348814</c:v>
                </c:pt>
                <c:pt idx="133">
                  <c:v>-611.10492176481137</c:v>
                </c:pt>
                <c:pt idx="134">
                  <c:v>-425.90429086990628</c:v>
                </c:pt>
                <c:pt idx="135">
                  <c:v>-284.43529576862414</c:v>
                </c:pt>
                <c:pt idx="136">
                  <c:v>-262.05718038990898</c:v>
                </c:pt>
                <c:pt idx="137">
                  <c:v>-370.69056277647212</c:v>
                </c:pt>
                <c:pt idx="138">
                  <c:v>-552.46743053291198</c:v>
                </c:pt>
                <c:pt idx="139">
                  <c:v>-710.55690345045764</c:v>
                </c:pt>
                <c:pt idx="140">
                  <c:v>-760.74616059494349</c:v>
                </c:pt>
                <c:pt idx="141">
                  <c:v>-676.29984225692306</c:v>
                </c:pt>
                <c:pt idx="142">
                  <c:v>-502.20173232453584</c:v>
                </c:pt>
                <c:pt idx="143">
                  <c:v>-331.19230672070131</c:v>
                </c:pt>
                <c:pt idx="144">
                  <c:v>-254.36672738525334</c:v>
                </c:pt>
                <c:pt idx="145">
                  <c:v>-312.64928001720011</c:v>
                </c:pt>
                <c:pt idx="146">
                  <c:v>-474.99338018718061</c:v>
                </c:pt>
                <c:pt idx="147">
                  <c:v>-654.91980581275152</c:v>
                </c:pt>
                <c:pt idx="148">
                  <c:v>-756.5833903379239</c:v>
                </c:pt>
                <c:pt idx="149">
                  <c:v>-725.82886914486267</c:v>
                </c:pt>
                <c:pt idx="150">
                  <c:v>-579.03889528661512</c:v>
                </c:pt>
                <c:pt idx="151">
                  <c:v>-394.40714956508305</c:v>
                </c:pt>
                <c:pt idx="152">
                  <c:v>-270.28527965334899</c:v>
                </c:pt>
                <c:pt idx="153">
                  <c:v>-272.79187404428774</c:v>
                </c:pt>
                <c:pt idx="154">
                  <c:v>-400.59169275826565</c:v>
                </c:pt>
                <c:pt idx="155">
                  <c:v>-585.60693750701614</c:v>
                </c:pt>
                <c:pt idx="156">
                  <c:v>-729.28167418198723</c:v>
                </c:pt>
                <c:pt idx="157">
                  <c:v>-755.0816804274416</c:v>
                </c:pt>
                <c:pt idx="158">
                  <c:v>-649.26352813300775</c:v>
                </c:pt>
                <c:pt idx="159">
                  <c:v>-468.19558229034618</c:v>
                </c:pt>
                <c:pt idx="160">
                  <c:v>-308.33108686794208</c:v>
                </c:pt>
                <c:pt idx="161">
                  <c:v>-254.82840110556168</c:v>
                </c:pt>
                <c:pt idx="162">
                  <c:v>-336.18791792914169</c:v>
                </c:pt>
                <c:pt idx="163">
                  <c:v>-509.07016447493294</c:v>
                </c:pt>
                <c:pt idx="164">
                  <c:v>-681.38234416153091</c:v>
                </c:pt>
                <c:pt idx="165">
                  <c:v>-761.33532982616953</c:v>
                </c:pt>
                <c:pt idx="166">
                  <c:v>-706.33889493023628</c:v>
                </c:pt>
                <c:pt idx="167">
                  <c:v>-545.68913894472064</c:v>
                </c:pt>
                <c:pt idx="168">
                  <c:v>-364.96272225220116</c:v>
                </c:pt>
                <c:pt idx="169">
                  <c:v>-260.43095935657601</c:v>
                </c:pt>
                <c:pt idx="170">
                  <c:v>-287.77696734466895</c:v>
                </c:pt>
                <c:pt idx="171">
                  <c:v>-432.43377707257855</c:v>
                </c:pt>
                <c:pt idx="172">
                  <c:v>-617.34402482274811</c:v>
                </c:pt>
                <c:pt idx="173">
                  <c:v>-744.00770743052067</c:v>
                </c:pt>
                <c:pt idx="174">
                  <c:v>-744.95223595334346</c:v>
                </c:pt>
                <c:pt idx="175">
                  <c:v>-619.67446865871455</c:v>
                </c:pt>
                <c:pt idx="176">
                  <c:v>-434.9087300365718</c:v>
                </c:pt>
                <c:pt idx="177">
                  <c:v>-289.07804455671703</c:v>
                </c:pt>
                <c:pt idx="178">
                  <c:v>-259.86508884763714</c:v>
                </c:pt>
                <c:pt idx="179">
                  <c:v>-362.83133808339119</c:v>
                </c:pt>
                <c:pt idx="180">
                  <c:v>-543.12761003110654</c:v>
                </c:pt>
                <c:pt idx="181">
                  <c:v>-704.71172437084715</c:v>
                </c:pt>
                <c:pt idx="182">
                  <c:v>-761.50929654320885</c:v>
                </c:pt>
                <c:pt idx="183">
                  <c:v>-683.26477767087238</c:v>
                </c:pt>
                <c:pt idx="184">
                  <c:v>-511.65830960814526</c:v>
                </c:pt>
                <c:pt idx="185">
                  <c:v>-338.10309336967373</c:v>
                </c:pt>
                <c:pt idx="186">
                  <c:v>-255.05041035674239</c:v>
                </c:pt>
                <c:pt idx="187">
                  <c:v>-306.74166762570803</c:v>
                </c:pt>
                <c:pt idx="188">
                  <c:v>-465.64140369442811</c:v>
                </c:pt>
                <c:pt idx="189">
                  <c:v>-647.10517783521027</c:v>
                </c:pt>
                <c:pt idx="190">
                  <c:v>-754.46889195389531</c:v>
                </c:pt>
                <c:pt idx="191">
                  <c:v>-730.5408743658071</c:v>
                </c:pt>
                <c:pt idx="192">
                  <c:v>-588.06736189030812</c:v>
                </c:pt>
                <c:pt idx="193">
                  <c:v>-402.94269570354129</c:v>
                </c:pt>
                <c:pt idx="194">
                  <c:v>-273.7810977165035</c:v>
                </c:pt>
                <c:pt idx="195">
                  <c:v>-269.38577362098823</c:v>
                </c:pt>
                <c:pt idx="196">
                  <c:v>-392.0980724908602</c:v>
                </c:pt>
                <c:pt idx="197">
                  <c:v>-576.55027147629869</c:v>
                </c:pt>
                <c:pt idx="198">
                  <c:v>-724.48636581362507</c:v>
                </c:pt>
                <c:pt idx="199">
                  <c:v>-757.10214677082058</c:v>
                </c:pt>
                <c:pt idx="200">
                  <c:v>-657.02348518743906</c:v>
                </c:pt>
                <c:pt idx="201">
                  <c:v>-477.5613716798386</c:v>
                </c:pt>
                <c:pt idx="202">
                  <c:v>-314.31363797186168</c:v>
                </c:pt>
                <c:pt idx="203">
                  <c:v>-254.2408634932878</c:v>
                </c:pt>
                <c:pt idx="204">
                  <c:v>-329.34326753019945</c:v>
                </c:pt>
                <c:pt idx="205">
                  <c:v>-499.61448415471165</c:v>
                </c:pt>
                <c:pt idx="206">
                  <c:v>-674.35258861993532</c:v>
                </c:pt>
                <c:pt idx="207">
                  <c:v>-760.47618575049171</c:v>
                </c:pt>
                <c:pt idx="208">
                  <c:v>-712.10802053711734</c:v>
                </c:pt>
                <c:pt idx="209">
                  <c:v>-555.01337362007985</c:v>
                </c:pt>
                <c:pt idx="210">
                  <c:v>-372.87513119277219</c:v>
                </c:pt>
                <c:pt idx="211">
                  <c:v>-262.71667445651281</c:v>
                </c:pt>
                <c:pt idx="212">
                  <c:v>-283.21840900891584</c:v>
                </c:pt>
                <c:pt idx="213">
                  <c:v>-423.45924776658148</c:v>
                </c:pt>
                <c:pt idx="214">
                  <c:v>-608.7341744877499</c:v>
                </c:pt>
                <c:pt idx="215">
                  <c:v>-740.34892484466161</c:v>
                </c:pt>
                <c:pt idx="216">
                  <c:v>-748.19352124328429</c:v>
                </c:pt>
                <c:pt idx="217">
                  <c:v>-628.08921870062602</c:v>
                </c:pt>
                <c:pt idx="218">
                  <c:v>-444.0144841998935</c:v>
                </c:pt>
                <c:pt idx="219">
                  <c:v>-294.02425061507597</c:v>
                </c:pt>
                <c:pt idx="220">
                  <c:v>-258.0169479279084</c:v>
                </c:pt>
                <c:pt idx="221">
                  <c:v>-355.17333800416208</c:v>
                </c:pt>
                <c:pt idx="222">
                  <c:v>-533.73909761721166</c:v>
                </c:pt>
                <c:pt idx="223">
                  <c:v>-698.59387459085565</c:v>
                </c:pt>
                <c:pt idx="224">
                  <c:v>-761.92103219897763</c:v>
                </c:pt>
                <c:pt idx="225">
                  <c:v>-689.98677093233437</c:v>
                </c:pt>
                <c:pt idx="226">
                  <c:v>-521.10981594879172</c:v>
                </c:pt>
                <c:pt idx="227">
                  <c:v>-345.24938153046537</c:v>
                </c:pt>
                <c:pt idx="228">
                  <c:v>-256.08471778656002</c:v>
                </c:pt>
                <c:pt idx="229">
                  <c:v>-301.11302818638546</c:v>
                </c:pt>
                <c:pt idx="230">
                  <c:v>-456.3481422994393</c:v>
                </c:pt>
                <c:pt idx="231">
                  <c:v>-639.09773010374909</c:v>
                </c:pt>
                <c:pt idx="232">
                  <c:v>-752.01275228925408</c:v>
                </c:pt>
                <c:pt idx="233">
                  <c:v>-734.94440597491234</c:v>
                </c:pt>
                <c:pt idx="234">
                  <c:v>-596.98484363163311</c:v>
                </c:pt>
                <c:pt idx="235">
                  <c:v>-411.62386635344603</c:v>
                </c:pt>
                <c:pt idx="236">
                  <c:v>-277.60157681531848</c:v>
                </c:pt>
                <c:pt idx="237">
                  <c:v>-266.31042678377537</c:v>
                </c:pt>
                <c:pt idx="238">
                  <c:v>-383.7651089401129</c:v>
                </c:pt>
                <c:pt idx="239">
                  <c:v>-567.39858492409246</c:v>
                </c:pt>
                <c:pt idx="240">
                  <c:v>-719.39097625153272</c:v>
                </c:pt>
                <c:pt idx="241">
                  <c:v>-758.77732176431186</c:v>
                </c:pt>
                <c:pt idx="242">
                  <c:v>-664.57687428991687</c:v>
                </c:pt>
                <c:pt idx="243">
                  <c:v>-486.96935338005403</c:v>
                </c:pt>
                <c:pt idx="244">
                  <c:v>-320.56466618992249</c:v>
                </c:pt>
                <c:pt idx="245">
                  <c:v>-254.00507248755457</c:v>
                </c:pt>
                <c:pt idx="246">
                  <c:v>-322.74626101973865</c:v>
                </c:pt>
                <c:pt idx="247">
                  <c:v>-490.17042736326789</c:v>
                </c:pt>
                <c:pt idx="248">
                  <c:v>-667.09224449960448</c:v>
                </c:pt>
                <c:pt idx="249">
                  <c:v>-759.2670734222005</c:v>
                </c:pt>
                <c:pt idx="250">
                  <c:v>-717.59422311449168</c:v>
                </c:pt>
                <c:pt idx="251">
                  <c:v>-564.27244100736959</c:v>
                </c:pt>
                <c:pt idx="252">
                  <c:v>-380.9748426069408</c:v>
                </c:pt>
                <c:pt idx="253">
                  <c:v>-265.34238747165023</c:v>
                </c:pt>
                <c:pt idx="254">
                  <c:v>-278.97143024027287</c:v>
                </c:pt>
                <c:pt idx="255">
                  <c:v>-414.60190408485022</c:v>
                </c:pt>
                <c:pt idx="256">
                  <c:v>-599.98469212049861</c:v>
                </c:pt>
                <c:pt idx="257">
                  <c:v>-736.36807328059797</c:v>
                </c:pt>
                <c:pt idx="258">
                  <c:v>-751.10186381748133</c:v>
                </c:pt>
                <c:pt idx="259">
                  <c:v>-636.33750783893447</c:v>
                </c:pt>
                <c:pt idx="260">
                  <c:v>-453.20893147732511</c:v>
                </c:pt>
                <c:pt idx="261">
                  <c:v>-299.26705779197937</c:v>
                </c:pt>
                <c:pt idx="262">
                  <c:v>-256.51531941939845</c:v>
                </c:pt>
                <c:pt idx="263">
                  <c:v>-347.72717762649575</c:v>
                </c:pt>
                <c:pt idx="264">
                  <c:v>-524.31490711752645</c:v>
                </c:pt>
                <c:pt idx="265">
                  <c:v>-692.21183432874693</c:v>
                </c:pt>
                <c:pt idx="266">
                  <c:v>-761.98079683752303</c:v>
                </c:pt>
                <c:pt idx="267">
                  <c:v>-696.45650439345013</c:v>
                </c:pt>
                <c:pt idx="268">
                  <c:v>-530.54315020178103</c:v>
                </c:pt>
                <c:pt idx="269">
                  <c:v>-352.62126542171063</c:v>
                </c:pt>
                <c:pt idx="270">
                  <c:v>-257.46821597606754</c:v>
                </c:pt>
                <c:pt idx="271">
                  <c:v>-295.77116380184623</c:v>
                </c:pt>
                <c:pt idx="272">
                  <c:v>-447.1264777967009</c:v>
                </c:pt>
                <c:pt idx="273">
                  <c:v>-630.90856209050037</c:v>
                </c:pt>
                <c:pt idx="274">
                  <c:v>-749.21837590616644</c:v>
                </c:pt>
                <c:pt idx="275">
                  <c:v>-739.03336004515188</c:v>
                </c:pt>
                <c:pt idx="276">
                  <c:v>-605.77897960064854</c:v>
                </c:pt>
                <c:pt idx="277">
                  <c:v>-420.43862816597334</c:v>
                </c:pt>
                <c:pt idx="278">
                  <c:v>-281.74142121729881</c:v>
                </c:pt>
                <c:pt idx="279">
                  <c:v>-263.57009640490236</c:v>
                </c:pt>
                <c:pt idx="280">
                  <c:v>-375.60435278984056</c:v>
                </c:pt>
                <c:pt idx="281">
                  <c:v>-558.16456340316245</c:v>
                </c:pt>
                <c:pt idx="282">
                  <c:v>-714.00256843790999</c:v>
                </c:pt>
                <c:pt idx="283">
                  <c:v>-760.10488337463244</c:v>
                </c:pt>
                <c:pt idx="284">
                  <c:v>-671.9132253576355</c:v>
                </c:pt>
                <c:pt idx="285">
                  <c:v>-496.40648657585814</c:v>
                </c:pt>
                <c:pt idx="286">
                  <c:v>-327.07550669834461</c:v>
                </c:pt>
                <c:pt idx="287">
                  <c:v>-254.12135492856751</c:v>
                </c:pt>
                <c:pt idx="288">
                  <c:v>-316.40604279654588</c:v>
                </c:pt>
                <c:pt idx="289">
                  <c:v>-480.75108492007593</c:v>
                </c:pt>
                <c:pt idx="290">
                  <c:v>-659.61137568051413</c:v>
                </c:pt>
                <c:pt idx="291">
                  <c:v>-757.70966884466191</c:v>
                </c:pt>
                <c:pt idx="292">
                  <c:v>-722.78989799822727</c:v>
                </c:pt>
                <c:pt idx="293">
                  <c:v>-573.4535067103634</c:v>
                </c:pt>
                <c:pt idx="294">
                  <c:v>-389.25062913224588</c:v>
                </c:pt>
                <c:pt idx="295">
                  <c:v>-268.30445878691665</c:v>
                </c:pt>
                <c:pt idx="296">
                  <c:v>-275.04191796082415</c:v>
                </c:pt>
                <c:pt idx="297">
                  <c:v>-405.87402357690132</c:v>
                </c:pt>
                <c:pt idx="298">
                  <c:v>-591.10770575924914</c:v>
                </c:pt>
                <c:pt idx="299">
                  <c:v>-732.07067076991473</c:v>
                </c:pt>
                <c:pt idx="300">
                  <c:v>-753.6732322957323</c:v>
                </c:pt>
                <c:pt idx="301">
                  <c:v>-644.40790276071482</c:v>
                </c:pt>
                <c:pt idx="302">
                  <c:v>-462.47932704494406</c:v>
                </c:pt>
                <c:pt idx="303">
                  <c:v>-304.79919880401701</c:v>
                </c:pt>
                <c:pt idx="304">
                  <c:v>-255.36228479482719</c:v>
                </c:pt>
                <c:pt idx="305">
                  <c:v>-340.50317839770071</c:v>
                </c:pt>
                <c:pt idx="306">
                  <c:v>-514.86810181306669</c:v>
                </c:pt>
                <c:pt idx="307">
                  <c:v>-685.57445000854398</c:v>
                </c:pt>
                <c:pt idx="308">
                  <c:v>-761.6885076164499</c:v>
                </c:pt>
                <c:pt idx="309">
                  <c:v>-702.66501007479519</c:v>
                </c:pt>
                <c:pt idx="310">
                  <c:v>-539.94523641153876</c:v>
                </c:pt>
                <c:pt idx="311">
                  <c:v>-360.20852655400699</c:v>
                </c:pt>
                <c:pt idx="312">
                  <c:v>-259.19898719817775</c:v>
                </c:pt>
                <c:pt idx="313">
                  <c:v>-290.7234790630543</c:v>
                </c:pt>
                <c:pt idx="314">
                  <c:v>-437.98919273847395</c:v>
                </c:pt>
                <c:pt idx="315">
                  <c:v>-622.54902515920901</c:v>
                </c:pt>
                <c:pt idx="316">
                  <c:v>-746.08963621188377</c:v>
                </c:pt>
                <c:pt idx="317">
                  <c:v>-742.80206869855397</c:v>
                </c:pt>
                <c:pt idx="318">
                  <c:v>-614.43757986108187</c:v>
                </c:pt>
                <c:pt idx="319">
                  <c:v>-429.37476261446727</c:v>
                </c:pt>
                <c:pt idx="320">
                  <c:v>-286.19489250315979</c:v>
                </c:pt>
                <c:pt idx="321">
                  <c:v>-261.16858097609179</c:v>
                </c:pt>
                <c:pt idx="322">
                  <c:v>-367.62711602086279</c:v>
                </c:pt>
                <c:pt idx="323">
                  <c:v>-548.86100659302588</c:v>
                </c:pt>
                <c:pt idx="324">
                  <c:v>-708.32861147959511</c:v>
                </c:pt>
                <c:pt idx="325">
                  <c:v>-761.08299141082432</c:v>
                </c:pt>
                <c:pt idx="326">
                  <c:v>-679.02236915478704</c:v>
                </c:pt>
                <c:pt idx="327">
                  <c:v>-505.85969004718055</c:v>
                </c:pt>
                <c:pt idx="328">
                  <c:v>-333.83713453840727</c:v>
                </c:pt>
                <c:pt idx="329">
                  <c:v>-254.58954963218636</c:v>
                </c:pt>
                <c:pt idx="330">
                  <c:v>-310.33140131420316</c:v>
                </c:pt>
                <c:pt idx="331">
                  <c:v>-471.36951338742642</c:v>
                </c:pt>
                <c:pt idx="332">
                  <c:v>-651.92035172196699</c:v>
                </c:pt>
                <c:pt idx="333">
                  <c:v>-755.80613080448825</c:v>
                </c:pt>
                <c:pt idx="334">
                  <c:v>-727.68784323602438</c:v>
                </c:pt>
                <c:pt idx="335">
                  <c:v>-582.54384445212963</c:v>
                </c:pt>
                <c:pt idx="336">
                  <c:v>-397.69101933882047</c:v>
                </c:pt>
                <c:pt idx="337">
                  <c:v>-271.59878254561602</c:v>
                </c:pt>
                <c:pt idx="338">
                  <c:v>-271.435319039474</c:v>
                </c:pt>
                <c:pt idx="339">
                  <c:v>-397.28770433983249</c:v>
                </c:pt>
                <c:pt idx="340">
                  <c:v>-582.1155201832662</c:v>
                </c:pt>
                <c:pt idx="341">
                  <c:v>-727.46267413031114</c:v>
                </c:pt>
                <c:pt idx="342">
                  <c:v>-755.9040623916901</c:v>
                </c:pt>
                <c:pt idx="343">
                  <c:v>-652.2892167384158</c:v>
                </c:pt>
                <c:pt idx="344">
                  <c:v>-471.81282080177266</c:v>
                </c:pt>
                <c:pt idx="345">
                  <c:v>-310.61300530842266</c:v>
                </c:pt>
                <c:pt idx="346">
                  <c:v>-254.55944232591929</c:v>
                </c:pt>
                <c:pt idx="347">
                  <c:v>-333.51135381921631</c:v>
                </c:pt>
                <c:pt idx="348">
                  <c:v>-505.41177633406204</c:v>
                </c:pt>
                <c:pt idx="349">
                  <c:v>-678.69092199912598</c:v>
                </c:pt>
                <c:pt idx="350">
                  <c:v>-761.04456969066428</c:v>
                </c:pt>
                <c:pt idx="351">
                  <c:v>-708.60368209554429</c:v>
                </c:pt>
                <c:pt idx="352">
                  <c:v>-549.30304193584504</c:v>
                </c:pt>
                <c:pt idx="353">
                  <c:v>-368.00064789343276</c:v>
                </c:pt>
                <c:pt idx="354">
                  <c:v>-261.27463235535458</c:v>
                </c:pt>
                <c:pt idx="355">
                  <c:v>-285.97697078624401</c:v>
                </c:pt>
                <c:pt idx="356">
                  <c:v>-428.94895271319916</c:v>
                </c:pt>
                <c:pt idx="357">
                  <c:v>-614.0307068277923</c:v>
                </c:pt>
                <c:pt idx="358">
                  <c:v>-742.63087008864761</c:v>
                </c:pt>
                <c:pt idx="359">
                  <c:v>-746.24530796405372</c:v>
                </c:pt>
              </c:numCache>
            </c:numRef>
          </c:yVal>
          <c:smooth val="1"/>
        </c:ser>
        <c:ser>
          <c:idx val="2"/>
          <c:order val="2"/>
          <c:tx>
            <c:v>T3</c:v>
          </c:tx>
          <c:marker>
            <c:symbol val="none"/>
          </c:marker>
          <c:xVal>
            <c:numRef>
              <c:f>Graphing!$R$6:$R$365</c:f>
              <c:numCache>
                <c:formatCode>General</c:formatCode>
                <c:ptCount val="360"/>
                <c:pt idx="0">
                  <c:v>-160.23880661340272</c:v>
                </c:pt>
                <c:pt idx="1">
                  <c:v>-285.4271267522746</c:v>
                </c:pt>
                <c:pt idx="2">
                  <c:v>-418.3782836104952</c:v>
                </c:pt>
                <c:pt idx="3">
                  <c:v>-488.27040803470584</c:v>
                </c:pt>
                <c:pt idx="4">
                  <c:v>-457.87260254501234</c:v>
                </c:pt>
                <c:pt idx="5">
                  <c:v>-343.3775009914242</c:v>
                </c:pt>
                <c:pt idx="6">
                  <c:v>-205.7756001288958</c:v>
                </c:pt>
                <c:pt idx="7">
                  <c:v>-118.36617804142131</c:v>
                </c:pt>
                <c:pt idx="8">
                  <c:v>-127.71143697032457</c:v>
                </c:pt>
                <c:pt idx="9">
                  <c:v>-228.83324268414228</c:v>
                </c:pt>
                <c:pt idx="10">
                  <c:v>-367.8649311985032</c:v>
                </c:pt>
                <c:pt idx="11">
                  <c:v>-470.74558958256159</c:v>
                </c:pt>
                <c:pt idx="12">
                  <c:v>-482.67162906979814</c:v>
                </c:pt>
                <c:pt idx="13">
                  <c:v>-397.29015715412345</c:v>
                </c:pt>
                <c:pt idx="14">
                  <c:v>-260.08310550900092</c:v>
                </c:pt>
                <c:pt idx="15">
                  <c:v>-144.139419640098</c:v>
                </c:pt>
                <c:pt idx="16">
                  <c:v>-111.22124396053817</c:v>
                </c:pt>
                <c:pt idx="17">
                  <c:v>-178.86379054246257</c:v>
                </c:pt>
                <c:pt idx="18">
                  <c:v>-311.03449151329414</c:v>
                </c:pt>
                <c:pt idx="19">
                  <c:v>-437.32721945559911</c:v>
                </c:pt>
                <c:pt idx="20">
                  <c:v>-490.46698959512219</c:v>
                </c:pt>
                <c:pt idx="21">
                  <c:v>-442.14673084957923</c:v>
                </c:pt>
                <c:pt idx="22">
                  <c:v>-318.10620452077984</c:v>
                </c:pt>
                <c:pt idx="23">
                  <c:v>-184.42066811657151</c:v>
                </c:pt>
                <c:pt idx="24">
                  <c:v>-112.30318807919173</c:v>
                </c:pt>
                <c:pt idx="25">
                  <c:v>-140.17008853528694</c:v>
                </c:pt>
                <c:pt idx="26">
                  <c:v>-253.17692567214362</c:v>
                </c:pt>
                <c:pt idx="27">
                  <c:v>-391.12598762126987</c:v>
                </c:pt>
                <c:pt idx="28">
                  <c:v>-480.53306675284637</c:v>
                </c:pt>
                <c:pt idx="29">
                  <c:v>-473.77182713065031</c:v>
                </c:pt>
                <c:pt idx="30">
                  <c:v>-374.44391945974382</c:v>
                </c:pt>
                <c:pt idx="31">
                  <c:v>-235.46041459185864</c:v>
                </c:pt>
                <c:pt idx="32">
                  <c:v>-130.8565584686805</c:v>
                </c:pt>
                <c:pt idx="33">
                  <c:v>-116.35387158208246</c:v>
                </c:pt>
                <c:pt idx="34">
                  <c:v>-199.67780301668844</c:v>
                </c:pt>
                <c:pt idx="35">
                  <c:v>-336.44245415495664</c:v>
                </c:pt>
                <c:pt idx="36">
                  <c:v>-453.79454220771527</c:v>
                </c:pt>
                <c:pt idx="37">
                  <c:v>-489.22167975898208</c:v>
                </c:pt>
                <c:pt idx="38">
                  <c:v>-423.85215362147613</c:v>
                </c:pt>
                <c:pt idx="39">
                  <c:v>-292.50771439993417</c:v>
                </c:pt>
                <c:pt idx="40">
                  <c:v>-165.15434741098198</c:v>
                </c:pt>
                <c:pt idx="41">
                  <c:v>-109.63203017922945</c:v>
                </c:pt>
                <c:pt idx="42">
                  <c:v>-155.51699490153004</c:v>
                </c:pt>
                <c:pt idx="43">
                  <c:v>-278.36673919976147</c:v>
                </c:pt>
                <c:pt idx="44">
                  <c:v>-412.74032429763747</c:v>
                </c:pt>
                <c:pt idx="45">
                  <c:v>-487.05816648663193</c:v>
                </c:pt>
                <c:pt idx="46">
                  <c:v>-461.73182878245814</c:v>
                </c:pt>
                <c:pt idx="47">
                  <c:v>-350.25242038194529</c:v>
                </c:pt>
                <c:pt idx="48">
                  <c:v>-212.00400579124545</c:v>
                </c:pt>
                <c:pt idx="49">
                  <c:v>-120.63025506314671</c:v>
                </c:pt>
                <c:pt idx="50">
                  <c:v>-124.80513216337013</c:v>
                </c:pt>
                <c:pt idx="51">
                  <c:v>-222.30471812264554</c:v>
                </c:pt>
                <c:pt idx="52">
                  <c:v>-361.19187239626905</c:v>
                </c:pt>
                <c:pt idx="53">
                  <c:v>-467.48267412585869</c:v>
                </c:pt>
                <c:pt idx="54">
                  <c:v>-484.55698227467428</c:v>
                </c:pt>
                <c:pt idx="55">
                  <c:v>-403.31946855693616</c:v>
                </c:pt>
                <c:pt idx="56">
                  <c:v>-267.0446158942039</c:v>
                </c:pt>
                <c:pt idx="57">
                  <c:v>-148.32479589304265</c:v>
                </c:pt>
                <c:pt idx="58">
                  <c:v>-110.40097430901955</c:v>
                </c:pt>
                <c:pt idx="59">
                  <c:v>-173.47482515144742</c:v>
                </c:pt>
                <c:pt idx="60">
                  <c:v>-303.94748311586386</c:v>
                </c:pt>
                <c:pt idx="61">
                  <c:v>-432.31735281334568</c:v>
                </c:pt>
                <c:pt idx="62">
                  <c:v>-490.20297499382286</c:v>
                </c:pt>
                <c:pt idx="63">
                  <c:v>-446.76920646031732</c:v>
                </c:pt>
                <c:pt idx="64">
                  <c:v>-325.15281972845276</c:v>
                </c:pt>
                <c:pt idx="65">
                  <c:v>-190.13775524347611</c:v>
                </c:pt>
                <c:pt idx="66">
                  <c:v>-113.64530693504946</c:v>
                </c:pt>
                <c:pt idx="67">
                  <c:v>-136.42230464157208</c:v>
                </c:pt>
                <c:pt idx="68">
                  <c:v>-246.33564934075258</c:v>
                </c:pt>
                <c:pt idx="69">
                  <c:v>-384.83550438258936</c:v>
                </c:pt>
                <c:pt idx="70">
                  <c:v>-478.14425967829169</c:v>
                </c:pt>
                <c:pt idx="71">
                  <c:v>-476.55719197022449</c:v>
                </c:pt>
                <c:pt idx="72">
                  <c:v>-380.91971775746526</c:v>
                </c:pt>
                <c:pt idx="73">
                  <c:v>-242.17704763379834</c:v>
                </c:pt>
                <c:pt idx="74">
                  <c:v>-134.23613706840052</c:v>
                </c:pt>
                <c:pt idx="75">
                  <c:v>-114.59612503085822</c:v>
                </c:pt>
                <c:pt idx="76">
                  <c:v>-193.71906687715997</c:v>
                </c:pt>
                <c:pt idx="77">
                  <c:v>-329.45689284327852</c:v>
                </c:pt>
                <c:pt idx="78">
                  <c:v>-449.50330054790572</c:v>
                </c:pt>
                <c:pt idx="79">
                  <c:v>-489.91066306023146</c:v>
                </c:pt>
                <c:pt idx="80">
                  <c:v>-429.15434676061432</c:v>
                </c:pt>
                <c:pt idx="81">
                  <c:v>-299.59868743141061</c:v>
                </c:pt>
                <c:pt idx="82">
                  <c:v>-170.2568036487601</c:v>
                </c:pt>
                <c:pt idx="83">
                  <c:v>-110.02793770412799</c:v>
                </c:pt>
                <c:pt idx="84">
                  <c:v>-150.99545738449262</c:v>
                </c:pt>
                <c:pt idx="85">
                  <c:v>-271.33633845370605</c:v>
                </c:pt>
                <c:pt idx="86">
                  <c:v>-406.94609070433307</c:v>
                </c:pt>
                <c:pt idx="87">
                  <c:v>-485.5866354556311</c:v>
                </c:pt>
                <c:pt idx="88">
                  <c:v>-465.3668714782882</c:v>
                </c:pt>
                <c:pt idx="89">
                  <c:v>-357.05768270092955</c:v>
                </c:pt>
                <c:pt idx="90">
                  <c:v>-218.35438653909029</c:v>
                </c:pt>
                <c:pt idx="91">
                  <c:v>-123.1429643113857</c:v>
                </c:pt>
                <c:pt idx="92">
                  <c:v>-122.14167260363453</c:v>
                </c:pt>
                <c:pt idx="93">
                  <c:v>-215.88389037985988</c:v>
                </c:pt>
                <c:pt idx="94">
                  <c:v>-354.43399287092717</c:v>
                </c:pt>
                <c:pt idx="95">
                  <c:v>-463.98760362998689</c:v>
                </c:pt>
                <c:pt idx="96">
                  <c:v>-486.18651299714691</c:v>
                </c:pt>
                <c:pt idx="97">
                  <c:v>-409.20556433819252</c:v>
                </c:pt>
                <c:pt idx="98">
                  <c:v>-274.05180717463065</c:v>
                </c:pt>
                <c:pt idx="99">
                  <c:v>-152.72041576155581</c:v>
                </c:pt>
                <c:pt idx="100">
                  <c:v>-109.84351613617503</c:v>
                </c:pt>
                <c:pt idx="101">
                  <c:v>-168.26124182368292</c:v>
                </c:pt>
                <c:pt idx="102">
                  <c:v>-296.85500294005118</c:v>
                </c:pt>
                <c:pt idx="103">
                  <c:v>-427.1240753175689</c:v>
                </c:pt>
                <c:pt idx="104">
                  <c:v>-489.67531175337285</c:v>
                </c:pt>
                <c:pt idx="105">
                  <c:v>-451.18823887284753</c:v>
                </c:pt>
                <c:pt idx="106">
                  <c:v>-332.16456951577152</c:v>
                </c:pt>
                <c:pt idx="107">
                  <c:v>-196.00712721943756</c:v>
                </c:pt>
                <c:pt idx="108">
                  <c:v>-115.2457401586513</c:v>
                </c:pt>
                <c:pt idx="109">
                  <c:v>-132.90126292562258</c:v>
                </c:pt>
                <c:pt idx="110">
                  <c:v>-239.56875950636697</c:v>
                </c:pt>
                <c:pt idx="111">
                  <c:v>-378.42742695131005</c:v>
                </c:pt>
                <c:pt idx="112">
                  <c:v>-475.50851907583456</c:v>
                </c:pt>
                <c:pt idx="113">
                  <c:v>-479.09782318571592</c:v>
                </c:pt>
                <c:pt idx="114">
                  <c:v>-387.2833497050172</c:v>
                </c:pt>
                <c:pt idx="115">
                  <c:v>-248.97383159173569</c:v>
                </c:pt>
                <c:pt idx="116">
                  <c:v>-137.84548818806277</c:v>
                </c:pt>
                <c:pt idx="117">
                  <c:v>-113.09537487696517</c:v>
                </c:pt>
                <c:pt idx="118">
                  <c:v>-187.90765137447201</c:v>
                </c:pt>
                <c:pt idx="119">
                  <c:v>-322.43050004769765</c:v>
                </c:pt>
                <c:pt idx="120">
                  <c:v>-445.00482584271992</c:v>
                </c:pt>
                <c:pt idx="121">
                  <c:v>-490.33640290866111</c:v>
                </c:pt>
                <c:pt idx="122">
                  <c:v>-434.27751342683683</c:v>
                </c:pt>
                <c:pt idx="123">
                  <c:v>-306.6902167398278</c:v>
                </c:pt>
                <c:pt idx="124">
                  <c:v>-175.53910258968051</c:v>
                </c:pt>
                <c:pt idx="125">
                  <c:v>-110.68717379001794</c:v>
                </c:pt>
                <c:pt idx="126">
                  <c:v>-146.6804615626009</c:v>
                </c:pt>
                <c:pt idx="127">
                  <c:v>-264.3456696588845</c:v>
                </c:pt>
                <c:pt idx="128">
                  <c:v>-401.003614470218</c:v>
                </c:pt>
                <c:pt idx="129">
                  <c:v>-483.85785469509665</c:v>
                </c:pt>
                <c:pt idx="130">
                  <c:v>-468.77269194117264</c:v>
                </c:pt>
                <c:pt idx="131">
                  <c:v>-363.78385487724552</c:v>
                </c:pt>
                <c:pt idx="132">
                  <c:v>-224.81793983248514</c:v>
                </c:pt>
                <c:pt idx="133">
                  <c:v>-125.90082281016356</c:v>
                </c:pt>
                <c:pt idx="134">
                  <c:v>-119.72475022867059</c:v>
                </c:pt>
                <c:pt idx="135">
                  <c:v>-209.57965964541049</c:v>
                </c:pt>
                <c:pt idx="136">
                  <c:v>-347.60066001390112</c:v>
                </c:pt>
                <c:pt idx="137">
                  <c:v>-460.2652227645284</c:v>
                </c:pt>
                <c:pt idx="138">
                  <c:v>-487.55796247363867</c:v>
                </c:pt>
                <c:pt idx="139">
                  <c:v>-414.94028552390199</c:v>
                </c:pt>
                <c:pt idx="140">
                  <c:v>-281.09496637692223</c:v>
                </c:pt>
                <c:pt idx="141">
                  <c:v>-157.32018628528482</c:v>
                </c:pt>
                <c:pt idx="142">
                  <c:v>-109.54964215909291</c:v>
                </c:pt>
                <c:pt idx="143">
                  <c:v>-163.23026733427071</c:v>
                </c:pt>
                <c:pt idx="144">
                  <c:v>-289.76688218148291</c:v>
                </c:pt>
                <c:pt idx="145">
                  <c:v>-421.75458559634819</c:v>
                </c:pt>
                <c:pt idx="146">
                  <c:v>-488.88473129080404</c:v>
                </c:pt>
                <c:pt idx="147">
                  <c:v>-455.39770267355357</c:v>
                </c:pt>
                <c:pt idx="148">
                  <c:v>-339.13173459045913</c:v>
                </c:pt>
                <c:pt idx="149">
                  <c:v>-202.02064825190445</c:v>
                </c:pt>
                <c:pt idx="150">
                  <c:v>-117.1022693196899</c:v>
                </c:pt>
                <c:pt idx="151">
                  <c:v>-129.61184405697469</c:v>
                </c:pt>
                <c:pt idx="152">
                  <c:v>-232.8856360499941</c:v>
                </c:pt>
                <c:pt idx="153">
                  <c:v>-371.91063784292288</c:v>
                </c:pt>
                <c:pt idx="154">
                  <c:v>-472.62949846042875</c:v>
                </c:pt>
                <c:pt idx="155">
                  <c:v>-481.39019909731871</c:v>
                </c:pt>
                <c:pt idx="156">
                  <c:v>-393.52599439492462</c:v>
                </c:pt>
                <c:pt idx="157">
                  <c:v>-255.84134514732369</c:v>
                </c:pt>
                <c:pt idx="158">
                  <c:v>-141.67960874883838</c:v>
                </c:pt>
                <c:pt idx="159">
                  <c:v>-111.85370137557209</c:v>
                </c:pt>
                <c:pt idx="160">
                  <c:v>-182.25161196486482</c:v>
                </c:pt>
                <c:pt idx="161">
                  <c:v>-315.37301535788976</c:v>
                </c:pt>
                <c:pt idx="162">
                  <c:v>-440.30535362431158</c:v>
                </c:pt>
                <c:pt idx="163">
                  <c:v>-490.49830916768815</c:v>
                </c:pt>
                <c:pt idx="164">
                  <c:v>-439.2145521752019</c:v>
                </c:pt>
                <c:pt idx="165">
                  <c:v>-313.77247244686208</c:v>
                </c:pt>
                <c:pt idx="166">
                  <c:v>-180.99392220860253</c:v>
                </c:pt>
                <c:pt idx="167">
                  <c:v>-111.60882464097975</c:v>
                </c:pt>
                <c:pt idx="168">
                  <c:v>-142.57798863991187</c:v>
                </c:pt>
                <c:pt idx="169">
                  <c:v>-257.40442288654538</c:v>
                </c:pt>
                <c:pt idx="170">
                  <c:v>-394.92113272106513</c:v>
                </c:pt>
                <c:pt idx="171">
                  <c:v>-481.87422054340692</c:v>
                </c:pt>
                <c:pt idx="172">
                  <c:v>-471.94456921491809</c:v>
                </c:pt>
                <c:pt idx="173">
                  <c:v>-370.42161347045203</c:v>
                </c:pt>
                <c:pt idx="174">
                  <c:v>-231.38570625846279</c:v>
                </c:pt>
                <c:pt idx="175">
                  <c:v>-128.90000777174478</c:v>
                </c:pt>
                <c:pt idx="176">
                  <c:v>-117.55771523982588</c:v>
                </c:pt>
                <c:pt idx="177">
                  <c:v>-203.40076448801375</c:v>
                </c:pt>
                <c:pt idx="178">
                  <c:v>-340.70134580597505</c:v>
                </c:pt>
                <c:pt idx="179">
                  <c:v>-456.32069128398996</c:v>
                </c:pt>
                <c:pt idx="180">
                  <c:v>-488.66942967819443</c:v>
                </c:pt>
                <c:pt idx="181">
                  <c:v>-420.51568296684218</c:v>
                </c:pt>
                <c:pt idx="182">
                  <c:v>-288.16433067084273</c:v>
                </c:pt>
                <c:pt idx="183">
                  <c:v>-162.11773152163994</c:v>
                </c:pt>
                <c:pt idx="184">
                  <c:v>-109.5197597293064</c:v>
                </c:pt>
                <c:pt idx="185">
                  <c:v>-158.38887533613936</c:v>
                </c:pt>
                <c:pt idx="186">
                  <c:v>-282.69294599417577</c:v>
                </c:pt>
                <c:pt idx="187">
                  <c:v>-416.21632653409523</c:v>
                </c:pt>
                <c:pt idx="188">
                  <c:v>-487.83232946420497</c:v>
                </c:pt>
                <c:pt idx="189">
                  <c:v>-459.39176294097479</c:v>
                </c:pt>
                <c:pt idx="190">
                  <c:v>-346.04465746097173</c:v>
                </c:pt>
                <c:pt idx="191">
                  <c:v>-208.1699827369481</c:v>
                </c:pt>
                <c:pt idx="192">
                  <c:v>-119.21232100206987</c:v>
                </c:pt>
                <c:pt idx="193">
                  <c:v>-126.55860764265867</c:v>
                </c:pt>
                <c:pt idx="194">
                  <c:v>-226.29554274077736</c:v>
                </c:pt>
                <c:pt idx="195">
                  <c:v>-365.29417026327445</c:v>
                </c:pt>
                <c:pt idx="196">
                  <c:v>-469.51118856822455</c:v>
                </c:pt>
                <c:pt idx="197">
                  <c:v>-483.43114214275539</c:v>
                </c:pt>
                <c:pt idx="198">
                  <c:v>-399.63899862481173</c:v>
                </c:pt>
                <c:pt idx="199">
                  <c:v>-262.77006894016824</c:v>
                </c:pt>
                <c:pt idx="200">
                  <c:v>-145.73318410880975</c:v>
                </c:pt>
                <c:pt idx="201">
                  <c:v>-110.87282566453405</c:v>
                </c:pt>
                <c:pt idx="202">
                  <c:v>-176.75878873152243</c:v>
                </c:pt>
                <c:pt idx="203">
                  <c:v>-308.29422146101678</c:v>
                </c:pt>
                <c:pt idx="204">
                  <c:v>-435.41139803597753</c:v>
                </c:pt>
                <c:pt idx="205">
                  <c:v>-490.39615741199907</c:v>
                </c:pt>
                <c:pt idx="206">
                  <c:v>-443.95861956110406</c:v>
                </c:pt>
                <c:pt idx="207">
                  <c:v>-320.83563752916615</c:v>
                </c:pt>
                <c:pt idx="208">
                  <c:v>-186.61370134255165</c:v>
                </c:pt>
                <c:pt idx="209">
                  <c:v>-112.79161271664918</c:v>
                </c:pt>
                <c:pt idx="210">
                  <c:v>-138.69372523277627</c:v>
                </c:pt>
                <c:pt idx="211">
                  <c:v>-250.52221970106874</c:v>
                </c:pt>
                <c:pt idx="212">
                  <c:v>-388.70707664965795</c:v>
                </c:pt>
                <c:pt idx="213">
                  <c:v>-479.63848260225825</c:v>
                </c:pt>
                <c:pt idx="214">
                  <c:v>-474.8781066222349</c:v>
                </c:pt>
                <c:pt idx="215">
                  <c:v>-376.96175759418122</c:v>
                </c:pt>
                <c:pt idx="216">
                  <c:v>-238.04858194986187</c:v>
                </c:pt>
                <c:pt idx="217">
                  <c:v>-132.13636189475491</c:v>
                </c:pt>
                <c:pt idx="218">
                  <c:v>-115.64357145902315</c:v>
                </c:pt>
                <c:pt idx="219">
                  <c:v>-197.35576974433678</c:v>
                </c:pt>
                <c:pt idx="220">
                  <c:v>-333.74561368764972</c:v>
                </c:pt>
                <c:pt idx="221">
                  <c:v>-452.15947687559776</c:v>
                </c:pt>
                <c:pt idx="222">
                  <c:v>-489.51937395762877</c:v>
                </c:pt>
                <c:pt idx="223">
                  <c:v>-425.92402836532204</c:v>
                </c:pt>
                <c:pt idx="224">
                  <c:v>-295.25010090204796</c:v>
                </c:pt>
                <c:pt idx="225">
                  <c:v>-167.10640138380481</c:v>
                </c:pt>
                <c:pt idx="226">
                  <c:v>-109.75391026815768</c:v>
                </c:pt>
                <c:pt idx="227">
                  <c:v>-153.74377669436257</c:v>
                </c:pt>
                <c:pt idx="228">
                  <c:v>-275.64299986925471</c:v>
                </c:pt>
                <c:pt idx="229">
                  <c:v>-410.51697495298345</c:v>
                </c:pt>
                <c:pt idx="230">
                  <c:v>-486.51956505363069</c:v>
                </c:pt>
                <c:pt idx="231">
                  <c:v>-463.16488333408347</c:v>
                </c:pt>
                <c:pt idx="232">
                  <c:v>-352.89375582358946</c:v>
                </c:pt>
                <c:pt idx="233">
                  <c:v>-214.44660681398747</c:v>
                </c:pt>
                <c:pt idx="234">
                  <c:v>-121.57297037116891</c:v>
                </c:pt>
                <c:pt idx="235">
                  <c:v>-123.74578590674878</c:v>
                </c:pt>
                <c:pt idx="236">
                  <c:v>-219.80761439430819</c:v>
                </c:pt>
                <c:pt idx="237">
                  <c:v>-358.58719558648914</c:v>
                </c:pt>
                <c:pt idx="238">
                  <c:v>-466.15791182449789</c:v>
                </c:pt>
                <c:pt idx="239">
                  <c:v>-485.2178232819972</c:v>
                </c:pt>
                <c:pt idx="240">
                  <c:v>-405.61388889334557</c:v>
                </c:pt>
                <c:pt idx="241">
                  <c:v>-269.75039876454031</c:v>
                </c:pt>
                <c:pt idx="242">
                  <c:v>-150.00059543068261</c:v>
                </c:pt>
                <c:pt idx="243">
                  <c:v>-110.15410737839187</c:v>
                </c:pt>
                <c:pt idx="244">
                  <c:v>-171.43679551589631</c:v>
                </c:pt>
                <c:pt idx="245">
                  <c:v>-301.20393058168662</c:v>
                </c:pt>
                <c:pt idx="246">
                  <c:v>-430.32974280275084</c:v>
                </c:pt>
                <c:pt idx="247">
                  <c:v>-490.03008923857351</c:v>
                </c:pt>
                <c:pt idx="248">
                  <c:v>-448.50313962604935</c:v>
                </c:pt>
                <c:pt idx="249">
                  <c:v>-327.86992142590998</c:v>
                </c:pt>
                <c:pt idx="250">
                  <c:v>-192.39065017002065</c:v>
                </c:pt>
                <c:pt idx="251">
                  <c:v>-114.23389850277294</c:v>
                </c:pt>
                <c:pt idx="252">
                  <c:v>-135.03305548849019</c:v>
                </c:pt>
                <c:pt idx="253">
                  <c:v>-243.70859982512235</c:v>
                </c:pt>
                <c:pt idx="254">
                  <c:v>-382.37005983074346</c:v>
                </c:pt>
                <c:pt idx="255">
                  <c:v>-477.15373992573871</c:v>
                </c:pt>
                <c:pt idx="256">
                  <c:v>-477.56923785869304</c:v>
                </c:pt>
                <c:pt idx="257">
                  <c:v>-383.39522166878294</c:v>
                </c:pt>
                <c:pt idx="258">
                  <c:v>-244.79733120344136</c:v>
                </c:pt>
                <c:pt idx="259">
                  <c:v>-135.60539912773461</c:v>
                </c:pt>
                <c:pt idx="260">
                  <c:v>-113.98497216432821</c:v>
                </c:pt>
                <c:pt idx="261">
                  <c:v>-191.45305464493487</c:v>
                </c:pt>
                <c:pt idx="262">
                  <c:v>-326.74310530241331</c:v>
                </c:pt>
                <c:pt idx="263">
                  <c:v>-447.78734758003657</c:v>
                </c:pt>
                <c:pt idx="264">
                  <c:v>-490.10661716713707</c:v>
                </c:pt>
                <c:pt idx="265">
                  <c:v>-431.1578249760438</c:v>
                </c:pt>
                <c:pt idx="266">
                  <c:v>-302.34245517555456</c:v>
                </c:pt>
                <c:pt idx="267">
                  <c:v>-172.27928085902286</c:v>
                </c:pt>
                <c:pt idx="268">
                  <c:v>-110.25176920936465</c:v>
                </c:pt>
                <c:pt idx="269">
                  <c:v>-149.30141018251746</c:v>
                </c:pt>
                <c:pt idx="270">
                  <c:v>-268.62681604451916</c:v>
                </c:pt>
                <c:pt idx="271">
                  <c:v>-404.66443097281041</c:v>
                </c:pt>
                <c:pt idx="272">
                  <c:v>-484.94825773900254</c:v>
                </c:pt>
                <c:pt idx="273">
                  <c:v>-466.71183376630967</c:v>
                </c:pt>
                <c:pt idx="274">
                  <c:v>-359.66953584468502</c:v>
                </c:pt>
                <c:pt idx="275">
                  <c:v>-220.84182018095629</c:v>
                </c:pt>
                <c:pt idx="276">
                  <c:v>-124.18094522807272</c:v>
                </c:pt>
                <c:pt idx="277">
                  <c:v>-121.17727782401192</c:v>
                </c:pt>
                <c:pt idx="278">
                  <c:v>-213.43084421072297</c:v>
                </c:pt>
                <c:pt idx="279">
                  <c:v>-351.79901064235048</c:v>
                </c:pt>
                <c:pt idx="280">
                  <c:v>-462.57431635221224</c:v>
                </c:pt>
                <c:pt idx="281">
                  <c:v>-486.74776591821836</c:v>
                </c:pt>
                <c:pt idx="282">
                  <c:v>-411.44238314395307</c:v>
                </c:pt>
                <c:pt idx="283">
                  <c:v>-276.77265888014881</c:v>
                </c:pt>
                <c:pt idx="284">
                  <c:v>-154.47592746908825</c:v>
                </c:pt>
                <c:pt idx="285">
                  <c:v>-109.69854276399408</c:v>
                </c:pt>
                <c:pt idx="286">
                  <c:v>-166.29300936566244</c:v>
                </c:pt>
                <c:pt idx="287">
                  <c:v>-294.11197088236162</c:v>
                </c:pt>
                <c:pt idx="288">
                  <c:v>-425.06743182881604</c:v>
                </c:pt>
                <c:pt idx="289">
                  <c:v>-489.40061207047086</c:v>
                </c:pt>
                <c:pt idx="290">
                  <c:v>-452.84181301233434</c:v>
                </c:pt>
                <c:pt idx="291">
                  <c:v>-334.86557360904493</c:v>
                </c:pt>
                <c:pt idx="292">
                  <c:v>-198.31676101084793</c:v>
                </c:pt>
                <c:pt idx="293">
                  <c:v>-115.93368278425984</c:v>
                </c:pt>
                <c:pt idx="294">
                  <c:v>-131.60105362068524</c:v>
                </c:pt>
                <c:pt idx="295">
                  <c:v>-236.97300791372018</c:v>
                </c:pt>
                <c:pt idx="296">
                  <c:v>-375.91886627909827</c:v>
                </c:pt>
                <c:pt idx="297">
                  <c:v>-474.42343672379911</c:v>
                </c:pt>
                <c:pt idx="298">
                  <c:v>-480.0142326301775</c:v>
                </c:pt>
                <c:pt idx="299">
                  <c:v>-389.71308798974235</c:v>
                </c:pt>
                <c:pt idx="300">
                  <c:v>-251.62259928417993</c:v>
                </c:pt>
                <c:pt idx="301">
                  <c:v>-139.30231088706302</c:v>
                </c:pt>
                <c:pt idx="302">
                  <c:v>-112.58421641249944</c:v>
                </c:pt>
                <c:pt idx="303">
                  <c:v>-185.70080120037053</c:v>
                </c:pt>
                <c:pt idx="304">
                  <c:v>-319.7035271322008</c:v>
                </c:pt>
                <c:pt idx="305">
                  <c:v>-443.21036379617999</c:v>
                </c:pt>
                <c:pt idx="306">
                  <c:v>-490.43034530330374</c:v>
                </c:pt>
                <c:pt idx="307">
                  <c:v>-436.20981800550118</c:v>
                </c:pt>
                <c:pt idx="308">
                  <c:v>-309.43156247012479</c:v>
                </c:pt>
                <c:pt idx="309">
                  <c:v>-177.62919959370947</c:v>
                </c:pt>
                <c:pt idx="310">
                  <c:v>-111.01264644897893</c:v>
                </c:pt>
                <c:pt idx="311">
                  <c:v>-145.06793355837351</c:v>
                </c:pt>
                <c:pt idx="312">
                  <c:v>-261.65411995803248</c:v>
                </c:pt>
                <c:pt idx="313">
                  <c:v>-398.66680705974306</c:v>
                </c:pt>
                <c:pt idx="314">
                  <c:v>-483.12058557807359</c:v>
                </c:pt>
                <c:pt idx="315">
                  <c:v>-470.0276976546163</c:v>
                </c:pt>
                <c:pt idx="316">
                  <c:v>-366.36260531939075</c:v>
                </c:pt>
                <c:pt idx="317">
                  <c:v>-227.34675815306147</c:v>
                </c:pt>
                <c:pt idx="318">
                  <c:v>-127.03263054483327</c:v>
                </c:pt>
                <c:pt idx="319">
                  <c:v>-118.85664371577519</c:v>
                </c:pt>
                <c:pt idx="320">
                  <c:v>-207.17407130991211</c:v>
                </c:pt>
                <c:pt idx="321">
                  <c:v>-344.93902483073214</c:v>
                </c:pt>
                <c:pt idx="322">
                  <c:v>-458.76536952969644</c:v>
                </c:pt>
                <c:pt idx="323">
                  <c:v>-488.01884933129747</c:v>
                </c:pt>
                <c:pt idx="324">
                  <c:v>-417.1164022468451</c:v>
                </c:pt>
                <c:pt idx="325">
                  <c:v>-283.82711542631898</c:v>
                </c:pt>
                <c:pt idx="326">
                  <c:v>-159.15297677130476</c:v>
                </c:pt>
                <c:pt idx="327">
                  <c:v>-109.50676329923272</c:v>
                </c:pt>
                <c:pt idx="328">
                  <c:v>-161.33456030613999</c:v>
                </c:pt>
                <c:pt idx="329">
                  <c:v>-287.02817283630441</c:v>
                </c:pt>
                <c:pt idx="330">
                  <c:v>-419.63175943346437</c:v>
                </c:pt>
                <c:pt idx="331">
                  <c:v>-488.50859845354773</c:v>
                </c:pt>
                <c:pt idx="332">
                  <c:v>-456.96862569515838</c:v>
                </c:pt>
                <c:pt idx="333">
                  <c:v>-341.81289709929507</c:v>
                </c:pt>
                <c:pt idx="334">
                  <c:v>-204.38381942345748</c:v>
                </c:pt>
                <c:pt idx="335">
                  <c:v>-117.88860941571531</c:v>
                </c:pt>
                <c:pt idx="336">
                  <c:v>-128.40247687731917</c:v>
                </c:pt>
                <c:pt idx="337">
                  <c:v>-230.32478046555678</c:v>
                </c:pt>
                <c:pt idx="338">
                  <c:v>-369.36243827641914</c:v>
                </c:pt>
                <c:pt idx="339">
                  <c:v>-471.45135758920458</c:v>
                </c:pt>
                <c:pt idx="340">
                  <c:v>-482.20970182245969</c:v>
                </c:pt>
                <c:pt idx="341">
                  <c:v>-395.90659908608859</c:v>
                </c:pt>
                <c:pt idx="342">
                  <c:v>-258.51492538930904</c:v>
                </c:pt>
                <c:pt idx="343">
                  <c:v>-143.22197272155566</c:v>
                </c:pt>
                <c:pt idx="344">
                  <c:v>-111.44324585236305</c:v>
                </c:pt>
                <c:pt idx="345">
                  <c:v>-180.10698286085295</c:v>
                </c:pt>
                <c:pt idx="346">
                  <c:v>-312.63663704437113</c:v>
                </c:pt>
                <c:pt idx="347">
                  <c:v>-438.43486988155644</c:v>
                </c:pt>
                <c:pt idx="348">
                  <c:v>-490.49010963241233</c:v>
                </c:pt>
                <c:pt idx="349">
                  <c:v>-441.07300466509241</c:v>
                </c:pt>
                <c:pt idx="350">
                  <c:v>-316.50759626391601</c:v>
                </c:pt>
                <c:pt idx="351">
                  <c:v>-183.14874183192654</c:v>
                </c:pt>
                <c:pt idx="352">
                  <c:v>-112.03548730185591</c:v>
                </c:pt>
                <c:pt idx="353">
                  <c:v>-141.04921502874058</c:v>
                </c:pt>
                <c:pt idx="354">
                  <c:v>-254.7345767682915</c:v>
                </c:pt>
                <c:pt idx="355">
                  <c:v>-392.53241678215022</c:v>
                </c:pt>
                <c:pt idx="356">
                  <c:v>-481.03908198675981</c:v>
                </c:pt>
                <c:pt idx="357">
                  <c:v>-473.10787873577362</c:v>
                </c:pt>
                <c:pt idx="358">
                  <c:v>-372.96368669284976</c:v>
                </c:pt>
                <c:pt idx="359">
                  <c:v>-233.95240395270866</c:v>
                </c:pt>
              </c:numCache>
            </c:numRef>
          </c:xVal>
          <c:yVal>
            <c:numRef>
              <c:f>Graphing!$Q$6:$Q$365</c:f>
              <c:numCache>
                <c:formatCode>General</c:formatCode>
                <c:ptCount val="360"/>
                <c:pt idx="0">
                  <c:v>129.44905879593779</c:v>
                </c:pt>
                <c:pt idx="1">
                  <c:v>189.94178414794814</c:v>
                </c:pt>
                <c:pt idx="2">
                  <c:v>149.25425276833204</c:v>
                </c:pt>
                <c:pt idx="3">
                  <c:v>29.060341678056353</c:v>
                </c:pt>
                <c:pt idx="4">
                  <c:v>-106.6137484833197</c:v>
                </c:pt>
                <c:pt idx="5">
                  <c:v>-185.49566681661054</c:v>
                </c:pt>
                <c:pt idx="6">
                  <c:v>-165.56573458578396</c:v>
                </c:pt>
                <c:pt idx="7">
                  <c:v>-57.440444990610366</c:v>
                </c:pt>
                <c:pt idx="8">
                  <c:v>81.282845971149158</c:v>
                </c:pt>
                <c:pt idx="9">
                  <c:v>176.70750593323933</c:v>
                </c:pt>
                <c:pt idx="10">
                  <c:v>178.00168851284084</c:v>
                </c:pt>
                <c:pt idx="11">
                  <c:v>84.475994448739314</c:v>
                </c:pt>
                <c:pt idx="12">
                  <c:v>-54.049291697357901</c:v>
                </c:pt>
                <c:pt idx="13">
                  <c:v>-163.78301291930723</c:v>
                </c:pt>
                <c:pt idx="14">
                  <c:v>-186.27101635572413</c:v>
                </c:pt>
                <c:pt idx="15">
                  <c:v>-109.53414759733391</c:v>
                </c:pt>
                <c:pt idx="16">
                  <c:v>25.550562972141233</c:v>
                </c:pt>
                <c:pt idx="17">
                  <c:v>147.02472158878456</c:v>
                </c:pt>
                <c:pt idx="18">
                  <c:v>190.18015142764779</c:v>
                </c:pt>
                <c:pt idx="19">
                  <c:v>132.02834845817668</c:v>
                </c:pt>
                <c:pt idx="20">
                  <c:v>3.5462479568699723</c:v>
                </c:pt>
                <c:pt idx="21">
                  <c:v>-126.82490650017164</c:v>
                </c:pt>
                <c:pt idx="22">
                  <c:v>-189.63758951708834</c:v>
                </c:pt>
                <c:pt idx="23">
                  <c:v>-151.43205750890493</c:v>
                </c:pt>
                <c:pt idx="24">
                  <c:v>-32.560049059617889</c:v>
                </c:pt>
                <c:pt idx="25">
                  <c:v>103.65640067637881</c:v>
                </c:pt>
                <c:pt idx="26">
                  <c:v>184.65603079912674</c:v>
                </c:pt>
                <c:pt idx="27">
                  <c:v>167.29107680939879</c:v>
                </c:pt>
                <c:pt idx="28">
                  <c:v>60.811691382597729</c:v>
                </c:pt>
                <c:pt idx="29">
                  <c:v>-78.06152762837381</c:v>
                </c:pt>
                <c:pt idx="30">
                  <c:v>-175.35208255242131</c:v>
                </c:pt>
                <c:pt idx="31">
                  <c:v>-179.23418177162867</c:v>
                </c:pt>
                <c:pt idx="32">
                  <c:v>-87.63986642471049</c:v>
                </c:pt>
                <c:pt idx="33">
                  <c:v>50.639406761036817</c:v>
                </c:pt>
                <c:pt idx="34">
                  <c:v>161.94352964055597</c:v>
                </c:pt>
                <c:pt idx="35">
                  <c:v>186.98181070672058</c:v>
                </c:pt>
                <c:pt idx="36">
                  <c:v>112.41658590759326</c:v>
                </c:pt>
                <c:pt idx="37">
                  <c:v>-22.031929311552474</c:v>
                </c:pt>
                <c:pt idx="38">
                  <c:v>-144.74423664976189</c:v>
                </c:pt>
                <c:pt idx="39">
                  <c:v>-190.35260874620829</c:v>
                </c:pt>
                <c:pt idx="40">
                  <c:v>-134.56188159297514</c:v>
                </c:pt>
                <c:pt idx="41">
                  <c:v>-7.0912669050170747</c:v>
                </c:pt>
                <c:pt idx="42">
                  <c:v>124.1568010127335</c:v>
                </c:pt>
                <c:pt idx="43">
                  <c:v>189.26767295856115</c:v>
                </c:pt>
                <c:pt idx="44">
                  <c:v>153.55738105758232</c:v>
                </c:pt>
                <c:pt idx="45">
                  <c:v>36.048472237523278</c:v>
                </c:pt>
                <c:pt idx="46">
                  <c:v>-100.66312909244205</c:v>
                </c:pt>
                <c:pt idx="47">
                  <c:v>-183.75239929251606</c:v>
                </c:pt>
                <c:pt idx="48">
                  <c:v>-168.95844164531357</c:v>
                </c:pt>
                <c:pt idx="49">
                  <c:v>-64.161862514177301</c:v>
                </c:pt>
                <c:pt idx="50">
                  <c:v>74.81315581972062</c:v>
                </c:pt>
                <c:pt idx="51">
                  <c:v>173.93588811397848</c:v>
                </c:pt>
                <c:pt idx="52">
                  <c:v>180.40455856945169</c:v>
                </c:pt>
                <c:pt idx="53">
                  <c:v>90.773365408865558</c:v>
                </c:pt>
                <c:pt idx="54">
                  <c:v>-47.211971931550892</c:v>
                </c:pt>
                <c:pt idx="55">
                  <c:v>-160.04792225178144</c:v>
                </c:pt>
                <c:pt idx="56">
                  <c:v>-187.62780353252404</c:v>
                </c:pt>
                <c:pt idx="57">
                  <c:v>-115.26006445908672</c:v>
                </c:pt>
                <c:pt idx="58">
                  <c:v>18.505660134967727</c:v>
                </c:pt>
                <c:pt idx="59">
                  <c:v>142.41358828968254</c:v>
                </c:pt>
                <c:pt idx="60">
                  <c:v>190.45909633580112</c:v>
                </c:pt>
                <c:pt idx="61">
                  <c:v>137.04878016410288</c:v>
                </c:pt>
                <c:pt idx="62">
                  <c:v>10.633828261694237</c:v>
                </c:pt>
                <c:pt idx="63">
                  <c:v>-121.44566700796184</c:v>
                </c:pt>
                <c:pt idx="64">
                  <c:v>-188.83216267285601</c:v>
                </c:pt>
                <c:pt idx="65">
                  <c:v>-155.62948684956086</c:v>
                </c:pt>
                <c:pt idx="66">
                  <c:v>-39.524402243020411</c:v>
                </c:pt>
                <c:pt idx="67">
                  <c:v>97.634971097580348</c:v>
                </c:pt>
                <c:pt idx="68">
                  <c:v>182.78508546465525</c:v>
                </c:pt>
                <c:pt idx="69">
                  <c:v>170.5672512417072</c:v>
                </c:pt>
                <c:pt idx="70">
                  <c:v>67.489797330214131</c:v>
                </c:pt>
                <c:pt idx="71">
                  <c:v>-71.538856320109602</c:v>
                </c:pt>
                <c:pt idx="72">
                  <c:v>-172.45941342255622</c:v>
                </c:pt>
                <c:pt idx="73">
                  <c:v>-181.51241329357057</c:v>
                </c:pt>
                <c:pt idx="74">
                  <c:v>-93.875405437174535</c:v>
                </c:pt>
                <c:pt idx="75">
                  <c:v>43.768175041082543</c:v>
                </c:pt>
                <c:pt idx="76">
                  <c:v>158.09684770588692</c:v>
                </c:pt>
                <c:pt idx="77">
                  <c:v>188.20877095401161</c:v>
                </c:pt>
                <c:pt idx="78">
                  <c:v>118.06359779916323</c:v>
                </c:pt>
                <c:pt idx="79">
                  <c:v>-14.972977526973034</c:v>
                </c:pt>
                <c:pt idx="80">
                  <c:v>-140.03358423192276</c:v>
                </c:pt>
                <c:pt idx="81">
                  <c:v>-190.49957729145305</c:v>
                </c:pt>
                <c:pt idx="82">
                  <c:v>-139.48818229715238</c:v>
                </c:pt>
                <c:pt idx="83">
                  <c:v>-14.172704295698892</c:v>
                </c:pt>
                <c:pt idx="84">
                  <c:v>118.6924440726681</c:v>
                </c:pt>
                <c:pt idx="85">
                  <c:v>188.33120959299208</c:v>
                </c:pt>
                <c:pt idx="86">
                  <c:v>157.64765676362131</c:v>
                </c:pt>
                <c:pt idx="87">
                  <c:v>42.986634437446831</c:v>
                </c:pt>
                <c:pt idx="88">
                  <c:v>-94.572976147963686</c:v>
                </c:pt>
                <c:pt idx="89">
                  <c:v>-181.75442455357185</c:v>
                </c:pt>
                <c:pt idx="90">
                  <c:v>-172.11694803996414</c:v>
                </c:pt>
                <c:pt idx="91">
                  <c:v>-70.794342481841042</c:v>
                </c:pt>
                <c:pt idx="92">
                  <c:v>68.239763890031696</c:v>
                </c:pt>
                <c:pt idx="93">
                  <c:v>170.92317017412404</c:v>
                </c:pt>
                <c:pt idx="94">
                  <c:v>182.55736199925724</c:v>
                </c:pt>
                <c:pt idx="95">
                  <c:v>96.944911448174054</c:v>
                </c:pt>
                <c:pt idx="96">
                  <c:v>-40.309209592390168</c:v>
                </c:pt>
                <c:pt idx="97">
                  <c:v>-156.09098217891031</c:v>
                </c:pt>
                <c:pt idx="98">
                  <c:v>-188.72451162765648</c:v>
                </c:pt>
                <c:pt idx="99">
                  <c:v>-120.82621431854524</c:v>
                </c:pt>
                <c:pt idx="100">
                  <c:v>11.435105795176067</c:v>
                </c:pt>
                <c:pt idx="101">
                  <c:v>137.60504930474698</c:v>
                </c:pt>
                <c:pt idx="102">
                  <c:v>190.47403758384741</c:v>
                </c:pt>
                <c:pt idx="103">
                  <c:v>141.87924257851492</c:v>
                </c:pt>
                <c:pt idx="104">
                  <c:v>17.706668553424585</c:v>
                </c:pt>
                <c:pt idx="105">
                  <c:v>-115.89808637991742</c:v>
                </c:pt>
                <c:pt idx="106">
                  <c:v>-187.76498733221032</c:v>
                </c:pt>
                <c:pt idx="107">
                  <c:v>-159.6111913709241</c:v>
                </c:pt>
                <c:pt idx="108">
                  <c:v>-46.43396892874231</c:v>
                </c:pt>
                <c:pt idx="109">
                  <c:v>91.478205427020043</c:v>
                </c:pt>
                <c:pt idx="110">
                  <c:v>180.66077375125099</c:v>
                </c:pt>
                <c:pt idx="111">
                  <c:v>173.60699496793592</c:v>
                </c:pt>
                <c:pt idx="112">
                  <c:v>74.074352726212936</c:v>
                </c:pt>
                <c:pt idx="113">
                  <c:v>-64.917021882846981</c:v>
                </c:pt>
                <c:pt idx="114">
                  <c:v>-169.32769077818216</c:v>
                </c:pt>
                <c:pt idx="115">
                  <c:v>-183.53904254291905</c:v>
                </c:pt>
                <c:pt idx="116">
                  <c:v>-99.980819655733498</c:v>
                </c:pt>
                <c:pt idx="117">
                  <c:v>36.836274344969013</c:v>
                </c:pt>
                <c:pt idx="118">
                  <c:v>154.03102083545735</c:v>
                </c:pt>
                <c:pt idx="119">
                  <c:v>189.17484681534762</c:v>
                </c:pt>
                <c:pt idx="120">
                  <c:v>123.546956588669</c:v>
                </c:pt>
                <c:pt idx="121">
                  <c:v>-7.8932710451260979</c:v>
                </c:pt>
                <c:pt idx="122">
                  <c:v>-135.12882515549987</c:v>
                </c:pt>
                <c:pt idx="123">
                  <c:v>-190.38248606417065</c:v>
                </c:pt>
                <c:pt idx="124">
                  <c:v>-144.22113234827248</c:v>
                </c:pt>
                <c:pt idx="125">
                  <c:v>-21.234496282914812</c:v>
                </c:pt>
                <c:pt idx="126">
                  <c:v>113.06356235915666</c:v>
                </c:pt>
                <c:pt idx="127">
                  <c:v>187.13369212391075</c:v>
                </c:pt>
                <c:pt idx="128">
                  <c:v>161.51941017707927</c:v>
                </c:pt>
                <c:pt idx="129">
                  <c:v>49.865210988390729</c:v>
                </c:pt>
                <c:pt idx="130">
                  <c:v>-88.351731476695164</c:v>
                </c:pt>
                <c:pt idx="131">
                  <c:v>-179.50451207977608</c:v>
                </c:pt>
                <c:pt idx="132">
                  <c:v>-175.03687562616105</c:v>
                </c:pt>
                <c:pt idx="133">
                  <c:v>-77.328691323608524</c:v>
                </c:pt>
                <c:pt idx="134">
                  <c:v>61.571781847570307</c:v>
                </c:pt>
                <c:pt idx="135">
                  <c:v>167.67352817353188</c:v>
                </c:pt>
                <c:pt idx="136">
                  <c:v>184.45711470756825</c:v>
                </c:pt>
                <c:pt idx="137">
                  <c:v>102.98207791764588</c:v>
                </c:pt>
                <c:pt idx="138">
                  <c:v>-33.350572899683982</c:v>
                </c:pt>
                <c:pt idx="139">
                  <c:v>-151.91767758784323</c:v>
                </c:pt>
                <c:pt idx="140">
                  <c:v>-189.55962044620765</c:v>
                </c:pt>
                <c:pt idx="141">
                  <c:v>-126.22488169269232</c:v>
                </c:pt>
                <c:pt idx="142">
                  <c:v>4.3487007565981051</c:v>
                </c:pt>
                <c:pt idx="143">
                  <c:v>132.60576995947403</c:v>
                </c:pt>
                <c:pt idx="144">
                  <c:v>190.22495446106001</c:v>
                </c:pt>
                <c:pt idx="145">
                  <c:v>146.51303998709989</c:v>
                </c:pt>
                <c:pt idx="146">
                  <c:v>24.754964859614539</c:v>
                </c:pt>
                <c:pt idx="147">
                  <c:v>-110.18985435956365</c:v>
                </c:pt>
                <c:pt idx="148">
                  <c:v>-186.43754275344293</c:v>
                </c:pt>
                <c:pt idx="149">
                  <c:v>-163.371651858647</c:v>
                </c:pt>
                <c:pt idx="150">
                  <c:v>-53.279171464961358</c:v>
                </c:pt>
                <c:pt idx="151">
                  <c:v>85.194637826187702</c:v>
                </c:pt>
                <c:pt idx="152">
                  <c:v>178.28604025998823</c:v>
                </c:pt>
                <c:pt idx="153">
                  <c:v>176.4060944667842</c:v>
                </c:pt>
                <c:pt idx="154">
                  <c:v>80.556230431300762</c:v>
                </c:pt>
                <c:pt idx="155">
                  <c:v>-58.205203130262134</c:v>
                </c:pt>
                <c:pt idx="156">
                  <c:v>-165.96125563649042</c:v>
                </c:pt>
                <c:pt idx="157">
                  <c:v>-185.31126032058117</c:v>
                </c:pt>
                <c:pt idx="158">
                  <c:v>-105.94764609975581</c:v>
                </c:pt>
                <c:pt idx="159">
                  <c:v>29.85331328224035</c:v>
                </c:pt>
                <c:pt idx="160">
                  <c:v>149.75168484904347</c:v>
                </c:pt>
                <c:pt idx="161">
                  <c:v>189.87869917082875</c:v>
                </c:pt>
                <c:pt idx="162">
                  <c:v>128.85906155314373</c:v>
                </c:pt>
                <c:pt idx="163">
                  <c:v>-0.80262335619971392</c:v>
                </c:pt>
                <c:pt idx="164">
                  <c:v>-130.03675812114818</c:v>
                </c:pt>
                <c:pt idx="165">
                  <c:v>-190.00149736962712</c:v>
                </c:pt>
                <c:pt idx="166">
                  <c:v>-148.75417119767721</c:v>
                </c:pt>
                <c:pt idx="167">
                  <c:v>-28.266854208540508</c:v>
                </c:pt>
                <c:pt idx="168">
                  <c:v>107.27795831084913</c:v>
                </c:pt>
                <c:pt idx="169">
                  <c:v>185.67678048256798</c:v>
                </c:pt>
                <c:pt idx="170">
                  <c:v>165.16727449149829</c:v>
                </c:pt>
                <c:pt idx="171">
                  <c:v>56.674667195566109</c:v>
                </c:pt>
                <c:pt idx="172">
                  <c:v>-82.008018617061111</c:v>
                </c:pt>
                <c:pt idx="173">
                  <c:v>-177.00578057289047</c:v>
                </c:pt>
                <c:pt idx="174">
                  <c:v>-177.71417696500762</c:v>
                </c:pt>
                <c:pt idx="175">
                  <c:v>-83.755851494035937</c:v>
                </c:pt>
                <c:pt idx="176">
                  <c:v>54.818452472571138</c:v>
                </c:pt>
                <c:pt idx="177">
                  <c:v>164.19146658246223</c:v>
                </c:pt>
                <c:pt idx="178">
                  <c:v>186.10118336427212</c:v>
                </c:pt>
                <c:pt idx="179">
                  <c:v>108.87649643745661</c:v>
                </c:pt>
                <c:pt idx="180">
                  <c:v>-26.345707523329949</c:v>
                </c:pt>
                <c:pt idx="181">
                  <c:v>-147.53379327813539</c:v>
                </c:pt>
                <c:pt idx="182">
                  <c:v>-190.13197240740666</c:v>
                </c:pt>
                <c:pt idx="183">
                  <c:v>-131.44858325315428</c:v>
                </c:pt>
                <c:pt idx="184">
                  <c:v>-2.7437322061089606</c:v>
                </c:pt>
                <c:pt idx="185">
                  <c:v>127.42267997274473</c:v>
                </c:pt>
                <c:pt idx="186">
                  <c:v>189.71219223244321</c:v>
                </c:pt>
                <c:pt idx="187">
                  <c:v>150.94374928071898</c:v>
                </c:pt>
                <c:pt idx="188">
                  <c:v>31.768947229178931</c:v>
                </c:pt>
                <c:pt idx="189">
                  <c:v>-104.32888337640772</c:v>
                </c:pt>
                <c:pt idx="190">
                  <c:v>-184.85166896542154</c:v>
                </c:pt>
                <c:pt idx="191">
                  <c:v>-166.90565577435532</c:v>
                </c:pt>
                <c:pt idx="192">
                  <c:v>-60.050521417731083</c:v>
                </c:pt>
                <c:pt idx="193">
                  <c:v>78.792978222344047</c:v>
                </c:pt>
                <c:pt idx="194">
                  <c:v>175.66417671262238</c:v>
                </c:pt>
                <c:pt idx="195">
                  <c:v>178.96066978425881</c:v>
                </c:pt>
                <c:pt idx="196">
                  <c:v>86.926445631854861</c:v>
                </c:pt>
                <c:pt idx="197">
                  <c:v>-51.412703607224039</c:v>
                </c:pt>
                <c:pt idx="198">
                  <c:v>-162.36477436021883</c:v>
                </c:pt>
                <c:pt idx="199">
                  <c:v>-186.82661007811541</c:v>
                </c:pt>
                <c:pt idx="200">
                  <c:v>-111.76761389057927</c:v>
                </c:pt>
                <c:pt idx="201">
                  <c:v>22.828971240121042</c:v>
                </c:pt>
                <c:pt idx="202">
                  <c:v>145.26477152110374</c:v>
                </c:pt>
                <c:pt idx="203">
                  <c:v>190.31935238003416</c:v>
                </c:pt>
                <c:pt idx="204">
                  <c:v>133.99254935235038</c:v>
                </c:pt>
                <c:pt idx="205">
                  <c:v>6.2891368839662523</c:v>
                </c:pt>
                <c:pt idx="206">
                  <c:v>-124.7644414649515</c:v>
                </c:pt>
                <c:pt idx="207">
                  <c:v>-189.35713931286878</c:v>
                </c:pt>
                <c:pt idx="208">
                  <c:v>-153.08101540283801</c:v>
                </c:pt>
                <c:pt idx="209">
                  <c:v>-35.260030215059849</c:v>
                </c:pt>
                <c:pt idx="210">
                  <c:v>101.34365160542086</c:v>
                </c:pt>
                <c:pt idx="211">
                  <c:v>183.96249415761542</c:v>
                </c:pt>
                <c:pt idx="212">
                  <c:v>168.58619324331312</c:v>
                </c:pt>
                <c:pt idx="213">
                  <c:v>63.405564175063873</c:v>
                </c:pt>
                <c:pt idx="214">
                  <c:v>-75.550630865812423</c:v>
                </c:pt>
                <c:pt idx="215">
                  <c:v>-174.26169363349621</c:v>
                </c:pt>
                <c:pt idx="216">
                  <c:v>-180.14514093246316</c:v>
                </c:pt>
                <c:pt idx="217">
                  <c:v>-90.066914025469487</c:v>
                </c:pt>
                <c:pt idx="218">
                  <c:v>47.989136850079873</c:v>
                </c:pt>
                <c:pt idx="219">
                  <c:v>160.48181203869302</c:v>
                </c:pt>
                <c:pt idx="220">
                  <c:v>187.4872890540687</c:v>
                </c:pt>
                <c:pt idx="221">
                  <c:v>114.61999649687843</c:v>
                </c:pt>
                <c:pt idx="222">
                  <c:v>-19.304323212908741</c:v>
                </c:pt>
                <c:pt idx="223">
                  <c:v>-142.94540594314171</c:v>
                </c:pt>
                <c:pt idx="224">
                  <c:v>-190.44077414923328</c:v>
                </c:pt>
                <c:pt idx="225">
                  <c:v>-136.49007819925083</c:v>
                </c:pt>
                <c:pt idx="226">
                  <c:v>-9.8323619615937847</c:v>
                </c:pt>
                <c:pt idx="227">
                  <c:v>122.06296385215099</c:v>
                </c:pt>
                <c:pt idx="228">
                  <c:v>188.93646166008</c:v>
                </c:pt>
                <c:pt idx="229">
                  <c:v>155.16522886021093</c:v>
                </c:pt>
                <c:pt idx="230">
                  <c:v>38.738893275420523</c:v>
                </c:pt>
                <c:pt idx="231">
                  <c:v>-98.3232975778118</c:v>
                </c:pt>
                <c:pt idx="232">
                  <c:v>-183.00956421694056</c:v>
                </c:pt>
                <c:pt idx="233">
                  <c:v>-170.20830448118431</c:v>
                </c:pt>
                <c:pt idx="234">
                  <c:v>-66.738632723724848</c:v>
                </c:pt>
                <c:pt idx="235">
                  <c:v>72.282100234915475</c:v>
                </c:pt>
                <c:pt idx="236">
                  <c:v>172.79881738851117</c:v>
                </c:pt>
                <c:pt idx="237">
                  <c:v>181.2671799121685</c:v>
                </c:pt>
                <c:pt idx="238">
                  <c:v>93.1761682949153</c:v>
                </c:pt>
                <c:pt idx="239">
                  <c:v>-44.548938693069324</c:v>
                </c:pt>
                <c:pt idx="240">
                  <c:v>-158.54323218864957</c:v>
                </c:pt>
                <c:pt idx="241">
                  <c:v>-188.0829913232339</c:v>
                </c:pt>
                <c:pt idx="242">
                  <c:v>-117.43265571743764</c:v>
                </c:pt>
                <c:pt idx="243">
                  <c:v>15.772984964959468</c:v>
                </c:pt>
                <c:pt idx="244">
                  <c:v>140.57650035755813</c:v>
                </c:pt>
                <c:pt idx="245">
                  <c:v>190.49619563433407</c:v>
                </c:pt>
                <c:pt idx="246">
                  <c:v>138.94030423519601</c:v>
                </c:pt>
                <c:pt idx="247">
                  <c:v>13.372179477549079</c:v>
                </c:pt>
                <c:pt idx="248">
                  <c:v>-119.31918337470336</c:v>
                </c:pt>
                <c:pt idx="249">
                  <c:v>-188.4503050666504</c:v>
                </c:pt>
                <c:pt idx="250">
                  <c:v>-157.19566733586876</c:v>
                </c:pt>
                <c:pt idx="251">
                  <c:v>-42.20433075552716</c:v>
                </c:pt>
                <c:pt idx="252">
                  <c:v>95.268868044794388</c:v>
                </c:pt>
                <c:pt idx="253">
                  <c:v>181.99320939626233</c:v>
                </c:pt>
                <c:pt idx="254">
                  <c:v>171.77142731979538</c:v>
                </c:pt>
                <c:pt idx="255">
                  <c:v>70.048571936362322</c:v>
                </c:pt>
                <c:pt idx="256">
                  <c:v>-68.988519090373941</c:v>
                </c:pt>
                <c:pt idx="257">
                  <c:v>-171.27605496044848</c:v>
                </c:pt>
                <c:pt idx="258">
                  <c:v>-182.32639786311103</c:v>
                </c:pt>
                <c:pt idx="259">
                  <c:v>-96.253130879200839</c:v>
                </c:pt>
                <c:pt idx="260">
                  <c:v>41.093301392006154</c:v>
                </c:pt>
                <c:pt idx="261">
                  <c:v>156.5497066560155</c:v>
                </c:pt>
                <c:pt idx="262">
                  <c:v>188.61351043545113</c:v>
                </c:pt>
                <c:pt idx="263">
                  <c:v>120.20461678012816</c:v>
                </c:pt>
                <c:pt idx="264">
                  <c:v>-12.236180338144843</c:v>
                </c:pt>
                <c:pt idx="265">
                  <c:v>-138.15887574656017</c:v>
                </c:pt>
                <c:pt idx="266">
                  <c:v>-190.48559762814224</c:v>
                </c:pt>
                <c:pt idx="267">
                  <c:v>-141.34237829508754</c:v>
                </c:pt>
                <c:pt idx="268">
                  <c:v>-16.90736265133576</c:v>
                </c:pt>
                <c:pt idx="269">
                  <c:v>116.534050933717</c:v>
                </c:pt>
                <c:pt idx="270">
                  <c:v>187.89883801794932</c:v>
                </c:pt>
                <c:pt idx="271">
                  <c:v>159.1716271486153</c:v>
                </c:pt>
                <c:pt idx="272">
                  <c:v>45.655141652474342</c:v>
                </c:pt>
                <c:pt idx="273">
                  <c:v>-92.181421567875248</c:v>
                </c:pt>
                <c:pt idx="274">
                  <c:v>-180.91378192962483</c:v>
                </c:pt>
                <c:pt idx="275">
                  <c:v>-173.27502003386391</c:v>
                </c:pt>
                <c:pt idx="276">
                  <c:v>-73.334234700486434</c:v>
                </c:pt>
                <c:pt idx="277">
                  <c:v>65.671028875520008</c:v>
                </c:pt>
                <c:pt idx="278">
                  <c:v>169.69393408702587</c:v>
                </c:pt>
                <c:pt idx="279">
                  <c:v>183.32242769632325</c:v>
                </c:pt>
                <c:pt idx="280">
                  <c:v>99.296735407619579</c:v>
                </c:pt>
                <c:pt idx="281">
                  <c:v>-37.623422552371807</c:v>
                </c:pt>
                <c:pt idx="282">
                  <c:v>-154.50192632843246</c:v>
                </c:pt>
                <c:pt idx="283">
                  <c:v>-189.07866253097433</c:v>
                </c:pt>
                <c:pt idx="284">
                  <c:v>-122.93491901822661</c:v>
                </c:pt>
                <c:pt idx="285">
                  <c:v>8.6951350681063797</c:v>
                </c:pt>
                <c:pt idx="286">
                  <c:v>135.69336997624154</c:v>
                </c:pt>
                <c:pt idx="287">
                  <c:v>190.40898380357436</c:v>
                </c:pt>
                <c:pt idx="288">
                  <c:v>143.69546790259062</c:v>
                </c:pt>
                <c:pt idx="289">
                  <c:v>20.436686309943049</c:v>
                </c:pt>
                <c:pt idx="290">
                  <c:v>-113.70853176038563</c:v>
                </c:pt>
                <c:pt idx="291">
                  <c:v>-187.2822516334964</c:v>
                </c:pt>
                <c:pt idx="292">
                  <c:v>-161.09242349867046</c:v>
                </c:pt>
                <c:pt idx="293">
                  <c:v>-49.090130032772585</c:v>
                </c:pt>
                <c:pt idx="294">
                  <c:v>89.062028150815564</c:v>
                </c:pt>
                <c:pt idx="295">
                  <c:v>179.77165590981249</c:v>
                </c:pt>
                <c:pt idx="296">
                  <c:v>174.71856152938187</c:v>
                </c:pt>
                <c:pt idx="297">
                  <c:v>76.594482317323994</c:v>
                </c:pt>
                <c:pt idx="298">
                  <c:v>-62.330779319436857</c:v>
                </c:pt>
                <c:pt idx="299">
                  <c:v>-168.05300307743607</c:v>
                </c:pt>
                <c:pt idx="300">
                  <c:v>-184.2549242217992</c:v>
                </c:pt>
                <c:pt idx="301">
                  <c:v>-102.30592707053613</c:v>
                </c:pt>
                <c:pt idx="302">
                  <c:v>34.140504716291964</c:v>
                </c:pt>
                <c:pt idx="303">
                  <c:v>152.40060089698721</c:v>
                </c:pt>
                <c:pt idx="304">
                  <c:v>189.47828640387962</c:v>
                </c:pt>
                <c:pt idx="305">
                  <c:v>125.62261620172448</c:v>
                </c:pt>
                <c:pt idx="306">
                  <c:v>-5.1510763598000153</c:v>
                </c:pt>
                <c:pt idx="307">
                  <c:v>-133.18083750640795</c:v>
                </c:pt>
                <c:pt idx="308">
                  <c:v>-190.26638071233745</c:v>
                </c:pt>
                <c:pt idx="309">
                  <c:v>-145.99875755609636</c:v>
                </c:pt>
                <c:pt idx="310">
                  <c:v>-23.958927308654069</c:v>
                </c:pt>
                <c:pt idx="311">
                  <c:v>110.84360508449477</c:v>
                </c:pt>
                <c:pt idx="312">
                  <c:v>186.60075960136669</c:v>
                </c:pt>
                <c:pt idx="313">
                  <c:v>162.95739070270929</c:v>
                </c:pt>
                <c:pt idx="314">
                  <c:v>52.508105446144533</c:v>
                </c:pt>
                <c:pt idx="315">
                  <c:v>-85.911768869406785</c:v>
                </c:pt>
                <c:pt idx="316">
                  <c:v>-178.5672271589128</c:v>
                </c:pt>
                <c:pt idx="317">
                  <c:v>-176.10155152391548</c:v>
                </c:pt>
                <c:pt idx="318">
                  <c:v>-79.828184895811418</c:v>
                </c:pt>
                <c:pt idx="319">
                  <c:v>58.968928039149546</c:v>
                </c:pt>
                <c:pt idx="320">
                  <c:v>166.35383062263017</c:v>
                </c:pt>
                <c:pt idx="321">
                  <c:v>185.12356426793116</c:v>
                </c:pt>
                <c:pt idx="322">
                  <c:v>105.27966298435292</c:v>
                </c:pt>
                <c:pt idx="323">
                  <c:v>-30.645754944769369</c:v>
                </c:pt>
                <c:pt idx="324">
                  <c:v>-150.24645860969628</c:v>
                </c:pt>
                <c:pt idx="325">
                  <c:v>-189.81224355811824</c:v>
                </c:pt>
                <c:pt idx="326">
                  <c:v>-128.26677686609025</c:v>
                </c:pt>
                <c:pt idx="327">
                  <c:v>1.605232464614599</c:v>
                </c:pt>
                <c:pt idx="328">
                  <c:v>130.62214909619456</c:v>
                </c:pt>
                <c:pt idx="329">
                  <c:v>190.05783777586024</c:v>
                </c:pt>
                <c:pt idx="330">
                  <c:v>148.2514490143476</c:v>
                </c:pt>
                <c:pt idx="331">
                  <c:v>27.472864959430179</c:v>
                </c:pt>
                <c:pt idx="332">
                  <c:v>-107.94026379147525</c:v>
                </c:pt>
                <c:pt idx="333">
                  <c:v>-185.85459810336619</c:v>
                </c:pt>
                <c:pt idx="334">
                  <c:v>-164.76588242701828</c:v>
                </c:pt>
                <c:pt idx="335">
                  <c:v>-55.907883339097253</c:v>
                </c:pt>
                <c:pt idx="336">
                  <c:v>82.731735495884635</c:v>
                </c:pt>
                <c:pt idx="337">
                  <c:v>177.30091309078796</c:v>
                </c:pt>
                <c:pt idx="338">
                  <c:v>177.42351072039452</c:v>
                </c:pt>
                <c:pt idx="339">
                  <c:v>83.034221745125635</c:v>
                </c:pt>
                <c:pt idx="340">
                  <c:v>-55.586640137449692</c:v>
                </c:pt>
                <c:pt idx="341">
                  <c:v>-164.59700559773339</c:v>
                </c:pt>
                <c:pt idx="342">
                  <c:v>-185.92804679376752</c:v>
                </c:pt>
                <c:pt idx="343">
                  <c:v>-108.21691255381185</c:v>
                </c:pt>
                <c:pt idx="344">
                  <c:v>27.140384398670509</c:v>
                </c:pt>
                <c:pt idx="345">
                  <c:v>148.04024601868301</c:v>
                </c:pt>
                <c:pt idx="346">
                  <c:v>190.08041825556052</c:v>
                </c:pt>
                <c:pt idx="347">
                  <c:v>130.86648463558777</c:v>
                </c:pt>
                <c:pt idx="348">
                  <c:v>1.9411677494534783</c:v>
                </c:pt>
                <c:pt idx="349">
                  <c:v>-128.01819149934443</c:v>
                </c:pt>
                <c:pt idx="350">
                  <c:v>-189.78342726799818</c:v>
                </c:pt>
                <c:pt idx="351">
                  <c:v>-150.45276157165824</c:v>
                </c:pt>
                <c:pt idx="352">
                  <c:v>-30.977281451883776</c:v>
                </c:pt>
                <c:pt idx="353">
                  <c:v>104.9995140799254</c:v>
                </c:pt>
                <c:pt idx="354">
                  <c:v>185.04402573348403</c:v>
                </c:pt>
                <c:pt idx="355">
                  <c:v>166.51727191031699</c:v>
                </c:pt>
                <c:pt idx="356">
                  <c:v>59.288285465100635</c:v>
                </c:pt>
                <c:pt idx="357">
                  <c:v>-79.52303012084424</c:v>
                </c:pt>
                <c:pt idx="358">
                  <c:v>-175.97315256648571</c:v>
                </c:pt>
                <c:pt idx="359">
                  <c:v>-178.68398097304029</c:v>
                </c:pt>
              </c:numCache>
            </c:numRef>
          </c:yVal>
          <c:smooth val="1"/>
        </c:ser>
        <c:ser>
          <c:idx val="3"/>
          <c:order val="3"/>
          <c:tx>
            <c:v>T4</c:v>
          </c:tx>
          <c:marker>
            <c:symbol val="none"/>
          </c:marker>
          <c:xVal>
            <c:numRef>
              <c:f>Graphing!$S$6:$S$365</c:f>
              <c:numCache>
                <c:formatCode>General</c:formatCode>
                <c:ptCount val="360"/>
                <c:pt idx="0">
                  <c:v>439.76119338659726</c:v>
                </c:pt>
                <c:pt idx="1">
                  <c:v>314.5728732477254</c:v>
                </c:pt>
                <c:pt idx="2">
                  <c:v>181.6217163895048</c:v>
                </c:pt>
                <c:pt idx="3">
                  <c:v>111.72959196529419</c:v>
                </c:pt>
                <c:pt idx="4">
                  <c:v>142.12739745498763</c:v>
                </c:pt>
                <c:pt idx="5">
                  <c:v>256.6224990085758</c:v>
                </c:pt>
                <c:pt idx="6">
                  <c:v>394.2243998711042</c:v>
                </c:pt>
                <c:pt idx="7">
                  <c:v>481.63382195857866</c:v>
                </c:pt>
                <c:pt idx="8">
                  <c:v>472.2885630296754</c:v>
                </c:pt>
                <c:pt idx="9">
                  <c:v>371.16675731585769</c:v>
                </c:pt>
                <c:pt idx="10">
                  <c:v>232.13506880149677</c:v>
                </c:pt>
                <c:pt idx="11">
                  <c:v>129.25441041743841</c:v>
                </c:pt>
                <c:pt idx="12">
                  <c:v>117.32837093020186</c:v>
                </c:pt>
                <c:pt idx="13">
                  <c:v>202.70984284587652</c:v>
                </c:pt>
                <c:pt idx="14">
                  <c:v>339.91689449099908</c:v>
                </c:pt>
                <c:pt idx="15">
                  <c:v>455.86058035990197</c:v>
                </c:pt>
                <c:pt idx="16">
                  <c:v>488.77875603946183</c:v>
                </c:pt>
                <c:pt idx="17">
                  <c:v>421.13620945753746</c:v>
                </c:pt>
                <c:pt idx="18">
                  <c:v>288.96550848670586</c:v>
                </c:pt>
                <c:pt idx="19">
                  <c:v>162.67278054440092</c:v>
                </c:pt>
                <c:pt idx="20">
                  <c:v>109.53301040487779</c:v>
                </c:pt>
                <c:pt idx="21">
                  <c:v>157.85326915042077</c:v>
                </c:pt>
                <c:pt idx="22">
                  <c:v>281.89379547922016</c:v>
                </c:pt>
                <c:pt idx="23">
                  <c:v>415.57933188342849</c:v>
                </c:pt>
                <c:pt idx="24">
                  <c:v>487.69681192080827</c:v>
                </c:pt>
                <c:pt idx="25">
                  <c:v>459.82991146471306</c:v>
                </c:pt>
                <c:pt idx="26">
                  <c:v>346.82307432785638</c:v>
                </c:pt>
                <c:pt idx="27">
                  <c:v>208.87401237873013</c:v>
                </c:pt>
                <c:pt idx="28">
                  <c:v>119.46693324715363</c:v>
                </c:pt>
                <c:pt idx="29">
                  <c:v>126.22817286934966</c:v>
                </c:pt>
                <c:pt idx="30">
                  <c:v>225.55608054025618</c:v>
                </c:pt>
                <c:pt idx="31">
                  <c:v>364.53958540814136</c:v>
                </c:pt>
                <c:pt idx="32">
                  <c:v>469.14344153131947</c:v>
                </c:pt>
                <c:pt idx="33">
                  <c:v>483.64612841791757</c:v>
                </c:pt>
                <c:pt idx="34">
                  <c:v>400.32219698331153</c:v>
                </c:pt>
                <c:pt idx="35">
                  <c:v>263.55754584504336</c:v>
                </c:pt>
                <c:pt idx="36">
                  <c:v>146.20545779228476</c:v>
                </c:pt>
                <c:pt idx="37">
                  <c:v>110.77832024101795</c:v>
                </c:pt>
                <c:pt idx="38">
                  <c:v>176.14784637852387</c:v>
                </c:pt>
                <c:pt idx="39">
                  <c:v>307.49228560006583</c:v>
                </c:pt>
                <c:pt idx="40">
                  <c:v>434.84565258901802</c:v>
                </c:pt>
                <c:pt idx="41">
                  <c:v>490.36796982077055</c:v>
                </c:pt>
                <c:pt idx="42">
                  <c:v>444.48300509846996</c:v>
                </c:pt>
                <c:pt idx="43">
                  <c:v>321.63326080023853</c:v>
                </c:pt>
                <c:pt idx="44">
                  <c:v>187.25967570236256</c:v>
                </c:pt>
                <c:pt idx="45">
                  <c:v>112.94183351336807</c:v>
                </c:pt>
                <c:pt idx="46">
                  <c:v>138.26817121754189</c:v>
                </c:pt>
                <c:pt idx="47">
                  <c:v>249.74757961805474</c:v>
                </c:pt>
                <c:pt idx="48">
                  <c:v>387.99599420875455</c:v>
                </c:pt>
                <c:pt idx="49">
                  <c:v>479.36974493685329</c:v>
                </c:pt>
                <c:pt idx="50">
                  <c:v>475.1948678366299</c:v>
                </c:pt>
                <c:pt idx="51">
                  <c:v>377.69528187735443</c:v>
                </c:pt>
                <c:pt idx="52">
                  <c:v>238.80812760373095</c:v>
                </c:pt>
                <c:pt idx="53">
                  <c:v>132.51732587414133</c:v>
                </c:pt>
                <c:pt idx="54">
                  <c:v>115.44301772532569</c:v>
                </c:pt>
                <c:pt idx="55">
                  <c:v>196.68053144306384</c:v>
                </c:pt>
                <c:pt idx="56">
                  <c:v>332.9553841057961</c:v>
                </c:pt>
                <c:pt idx="57">
                  <c:v>451.67520410695738</c:v>
                </c:pt>
                <c:pt idx="58">
                  <c:v>489.59902569098045</c:v>
                </c:pt>
                <c:pt idx="59">
                  <c:v>426.52517484855258</c:v>
                </c:pt>
                <c:pt idx="60">
                  <c:v>296.05251688413614</c:v>
                </c:pt>
                <c:pt idx="61">
                  <c:v>167.68264718665429</c:v>
                </c:pt>
                <c:pt idx="62">
                  <c:v>109.79702500617717</c:v>
                </c:pt>
                <c:pt idx="63">
                  <c:v>153.23079353968268</c:v>
                </c:pt>
                <c:pt idx="64">
                  <c:v>274.84718027154724</c:v>
                </c:pt>
                <c:pt idx="65">
                  <c:v>409.86224475652386</c:v>
                </c:pt>
                <c:pt idx="66">
                  <c:v>486.35469306495054</c:v>
                </c:pt>
                <c:pt idx="67">
                  <c:v>463.57769535842795</c:v>
                </c:pt>
                <c:pt idx="68">
                  <c:v>353.66435065924742</c:v>
                </c:pt>
                <c:pt idx="69">
                  <c:v>215.16449561741064</c:v>
                </c:pt>
                <c:pt idx="70">
                  <c:v>121.85574032170831</c:v>
                </c:pt>
                <c:pt idx="71">
                  <c:v>123.44280802977548</c:v>
                </c:pt>
                <c:pt idx="72">
                  <c:v>219.08028224253474</c:v>
                </c:pt>
                <c:pt idx="73">
                  <c:v>357.82295236620166</c:v>
                </c:pt>
                <c:pt idx="74">
                  <c:v>465.76386293159948</c:v>
                </c:pt>
                <c:pt idx="75">
                  <c:v>485.40387496914178</c:v>
                </c:pt>
                <c:pt idx="76">
                  <c:v>406.28093312284</c:v>
                </c:pt>
                <c:pt idx="77">
                  <c:v>270.54310715672148</c:v>
                </c:pt>
                <c:pt idx="78">
                  <c:v>150.4966994520943</c:v>
                </c:pt>
                <c:pt idx="79">
                  <c:v>110.08933693976854</c:v>
                </c:pt>
                <c:pt idx="80">
                  <c:v>170.84565323938571</c:v>
                </c:pt>
                <c:pt idx="81">
                  <c:v>300.40131256858939</c:v>
                </c:pt>
                <c:pt idx="82">
                  <c:v>429.74319635123993</c:v>
                </c:pt>
                <c:pt idx="83">
                  <c:v>489.97206229587198</c:v>
                </c:pt>
                <c:pt idx="84">
                  <c:v>449.00454261550738</c:v>
                </c:pt>
                <c:pt idx="85">
                  <c:v>328.66366154629395</c:v>
                </c:pt>
                <c:pt idx="86">
                  <c:v>193.0539092956669</c:v>
                </c:pt>
                <c:pt idx="87">
                  <c:v>114.4133645443689</c:v>
                </c:pt>
                <c:pt idx="88">
                  <c:v>134.63312852171177</c:v>
                </c:pt>
                <c:pt idx="89">
                  <c:v>242.94231729907045</c:v>
                </c:pt>
                <c:pt idx="90">
                  <c:v>381.64561346090971</c:v>
                </c:pt>
                <c:pt idx="91">
                  <c:v>476.8570356886143</c:v>
                </c:pt>
                <c:pt idx="92">
                  <c:v>477.85832739636544</c:v>
                </c:pt>
                <c:pt idx="93">
                  <c:v>384.11610962014015</c:v>
                </c:pt>
                <c:pt idx="94">
                  <c:v>245.56600712907286</c:v>
                </c:pt>
                <c:pt idx="95">
                  <c:v>136.01239637001311</c:v>
                </c:pt>
                <c:pt idx="96">
                  <c:v>113.81348700285309</c:v>
                </c:pt>
                <c:pt idx="97">
                  <c:v>190.79443566180748</c:v>
                </c:pt>
                <c:pt idx="98">
                  <c:v>325.94819282536935</c:v>
                </c:pt>
                <c:pt idx="99">
                  <c:v>447.27958423844416</c:v>
                </c:pt>
                <c:pt idx="100">
                  <c:v>490.15648386382497</c:v>
                </c:pt>
                <c:pt idx="101">
                  <c:v>431.73875817631711</c:v>
                </c:pt>
                <c:pt idx="102">
                  <c:v>303.14499705994882</c:v>
                </c:pt>
                <c:pt idx="103">
                  <c:v>172.87592468243113</c:v>
                </c:pt>
                <c:pt idx="104">
                  <c:v>110.32468824662718</c:v>
                </c:pt>
                <c:pt idx="105">
                  <c:v>148.81176112715247</c:v>
                </c:pt>
                <c:pt idx="106">
                  <c:v>267.83543048422848</c:v>
                </c:pt>
                <c:pt idx="107">
                  <c:v>403.99287278056244</c:v>
                </c:pt>
                <c:pt idx="108">
                  <c:v>484.7542598413487</c:v>
                </c:pt>
                <c:pt idx="109">
                  <c:v>467.09873707437742</c:v>
                </c:pt>
                <c:pt idx="110">
                  <c:v>360.43124049363303</c:v>
                </c:pt>
                <c:pt idx="111">
                  <c:v>221.57257304868995</c:v>
                </c:pt>
                <c:pt idx="112">
                  <c:v>124.49148092416542</c:v>
                </c:pt>
                <c:pt idx="113">
                  <c:v>120.90217681428408</c:v>
                </c:pt>
                <c:pt idx="114">
                  <c:v>212.7166502949828</c:v>
                </c:pt>
                <c:pt idx="115">
                  <c:v>351.02616840826431</c:v>
                </c:pt>
                <c:pt idx="116">
                  <c:v>462.15451181193725</c:v>
                </c:pt>
                <c:pt idx="117">
                  <c:v>486.90462512303486</c:v>
                </c:pt>
                <c:pt idx="118">
                  <c:v>412.09234862552796</c:v>
                </c:pt>
                <c:pt idx="119">
                  <c:v>277.56949995230235</c:v>
                </c:pt>
                <c:pt idx="120">
                  <c:v>154.99517415728008</c:v>
                </c:pt>
                <c:pt idx="121">
                  <c:v>109.66359709133889</c:v>
                </c:pt>
                <c:pt idx="122">
                  <c:v>165.72248657316317</c:v>
                </c:pt>
                <c:pt idx="123">
                  <c:v>293.3097832601722</c:v>
                </c:pt>
                <c:pt idx="124">
                  <c:v>424.46089741031949</c:v>
                </c:pt>
                <c:pt idx="125">
                  <c:v>489.31282620998206</c:v>
                </c:pt>
                <c:pt idx="126">
                  <c:v>453.3195384373991</c:v>
                </c:pt>
                <c:pt idx="127">
                  <c:v>335.6543303411155</c:v>
                </c:pt>
                <c:pt idx="128">
                  <c:v>198.996385529782</c:v>
                </c:pt>
                <c:pt idx="129">
                  <c:v>116.14214530490335</c:v>
                </c:pt>
                <c:pt idx="130">
                  <c:v>131.22730805882736</c:v>
                </c:pt>
                <c:pt idx="131">
                  <c:v>236.21614512275445</c:v>
                </c:pt>
                <c:pt idx="132">
                  <c:v>375.18206016751486</c:v>
                </c:pt>
                <c:pt idx="133">
                  <c:v>474.09917718983644</c:v>
                </c:pt>
                <c:pt idx="134">
                  <c:v>480.27524977132941</c:v>
                </c:pt>
                <c:pt idx="135">
                  <c:v>390.42034035458948</c:v>
                </c:pt>
                <c:pt idx="136">
                  <c:v>252.39933998609888</c:v>
                </c:pt>
                <c:pt idx="137">
                  <c:v>139.7347772354716</c:v>
                </c:pt>
                <c:pt idx="138">
                  <c:v>112.4420375263613</c:v>
                </c:pt>
                <c:pt idx="139">
                  <c:v>185.05971447609801</c:v>
                </c:pt>
                <c:pt idx="140">
                  <c:v>318.90503362307777</c:v>
                </c:pt>
                <c:pt idx="141">
                  <c:v>442.67981371471518</c:v>
                </c:pt>
                <c:pt idx="142">
                  <c:v>490.45035784090709</c:v>
                </c:pt>
                <c:pt idx="143">
                  <c:v>436.76973266572929</c:v>
                </c:pt>
                <c:pt idx="144">
                  <c:v>310.23311781851709</c:v>
                </c:pt>
                <c:pt idx="145">
                  <c:v>178.24541440365181</c:v>
                </c:pt>
                <c:pt idx="146">
                  <c:v>111.11526870919596</c:v>
                </c:pt>
                <c:pt idx="147">
                  <c:v>144.60229732644643</c:v>
                </c:pt>
                <c:pt idx="148">
                  <c:v>260.86826540954087</c:v>
                </c:pt>
                <c:pt idx="149">
                  <c:v>397.97935174809555</c:v>
                </c:pt>
                <c:pt idx="150">
                  <c:v>482.89773068031013</c:v>
                </c:pt>
                <c:pt idx="151">
                  <c:v>470.38815594302531</c:v>
                </c:pt>
                <c:pt idx="152">
                  <c:v>367.1143639500059</c:v>
                </c:pt>
                <c:pt idx="153">
                  <c:v>228.08936215707712</c:v>
                </c:pt>
                <c:pt idx="154">
                  <c:v>127.37050153957125</c:v>
                </c:pt>
                <c:pt idx="155">
                  <c:v>118.60980090268129</c:v>
                </c:pt>
                <c:pt idx="156">
                  <c:v>206.47400560507538</c:v>
                </c:pt>
                <c:pt idx="157">
                  <c:v>344.15865485267631</c:v>
                </c:pt>
                <c:pt idx="158">
                  <c:v>458.3203912511616</c:v>
                </c:pt>
                <c:pt idx="159">
                  <c:v>488.14629862442791</c:v>
                </c:pt>
                <c:pt idx="160">
                  <c:v>417.74838803513518</c:v>
                </c:pt>
                <c:pt idx="161">
                  <c:v>284.62698464211024</c:v>
                </c:pt>
                <c:pt idx="162">
                  <c:v>159.69464637568845</c:v>
                </c:pt>
                <c:pt idx="163">
                  <c:v>109.50169083231188</c:v>
                </c:pt>
                <c:pt idx="164">
                  <c:v>160.78544782479813</c:v>
                </c:pt>
                <c:pt idx="165">
                  <c:v>286.22752755313792</c:v>
                </c:pt>
                <c:pt idx="166">
                  <c:v>419.0060777913975</c:v>
                </c:pt>
                <c:pt idx="167">
                  <c:v>488.39117535902028</c:v>
                </c:pt>
                <c:pt idx="168">
                  <c:v>457.42201136008816</c:v>
                </c:pt>
                <c:pt idx="169">
                  <c:v>342.59557711345462</c:v>
                </c:pt>
                <c:pt idx="170">
                  <c:v>205.07886727893487</c:v>
                </c:pt>
                <c:pt idx="171">
                  <c:v>118.12577945659308</c:v>
                </c:pt>
                <c:pt idx="172">
                  <c:v>128.05543078508191</c:v>
                </c:pt>
                <c:pt idx="173">
                  <c:v>229.578386529548</c:v>
                </c:pt>
                <c:pt idx="174">
                  <c:v>368.61429374153721</c:v>
                </c:pt>
                <c:pt idx="175">
                  <c:v>471.09999222825525</c:v>
                </c:pt>
                <c:pt idx="176">
                  <c:v>482.44228476017412</c:v>
                </c:pt>
                <c:pt idx="177">
                  <c:v>396.59923551198625</c:v>
                </c:pt>
                <c:pt idx="178">
                  <c:v>259.29865419402495</c:v>
                </c:pt>
                <c:pt idx="179">
                  <c:v>143.67930871601001</c:v>
                </c:pt>
                <c:pt idx="180">
                  <c:v>111.33057032180557</c:v>
                </c:pt>
                <c:pt idx="181">
                  <c:v>179.48431703315782</c:v>
                </c:pt>
                <c:pt idx="182">
                  <c:v>311.83566932915727</c:v>
                </c:pt>
                <c:pt idx="183">
                  <c:v>437.88226847836006</c:v>
                </c:pt>
                <c:pt idx="184">
                  <c:v>490.48024027069357</c:v>
                </c:pt>
                <c:pt idx="185">
                  <c:v>441.61112466386066</c:v>
                </c:pt>
                <c:pt idx="186">
                  <c:v>317.30705400582423</c:v>
                </c:pt>
                <c:pt idx="187">
                  <c:v>183.78367346590477</c:v>
                </c:pt>
                <c:pt idx="188">
                  <c:v>112.16767053579503</c:v>
                </c:pt>
                <c:pt idx="189">
                  <c:v>140.60823705902519</c:v>
                </c:pt>
                <c:pt idx="190">
                  <c:v>253.95534253902827</c:v>
                </c:pt>
                <c:pt idx="191">
                  <c:v>391.8300172630519</c:v>
                </c:pt>
                <c:pt idx="192">
                  <c:v>480.78767899793013</c:v>
                </c:pt>
                <c:pt idx="193">
                  <c:v>473.44139235734133</c:v>
                </c:pt>
                <c:pt idx="194">
                  <c:v>373.70445725922264</c:v>
                </c:pt>
                <c:pt idx="195">
                  <c:v>234.70582973672555</c:v>
                </c:pt>
                <c:pt idx="196">
                  <c:v>130.48881143177545</c:v>
                </c:pt>
                <c:pt idx="197">
                  <c:v>116.56885785724461</c:v>
                </c:pt>
                <c:pt idx="198">
                  <c:v>200.36100137518829</c:v>
                </c:pt>
                <c:pt idx="199">
                  <c:v>337.22993105983176</c:v>
                </c:pt>
                <c:pt idx="200">
                  <c:v>454.26681589119028</c:v>
                </c:pt>
                <c:pt idx="201">
                  <c:v>489.12717433546595</c:v>
                </c:pt>
                <c:pt idx="202">
                  <c:v>423.24121126847757</c:v>
                </c:pt>
                <c:pt idx="203">
                  <c:v>291.70577853898322</c:v>
                </c:pt>
                <c:pt idx="204">
                  <c:v>164.58860196402244</c:v>
                </c:pt>
                <c:pt idx="205">
                  <c:v>109.6038425880009</c:v>
                </c:pt>
                <c:pt idx="206">
                  <c:v>156.04138043889594</c:v>
                </c:pt>
                <c:pt idx="207">
                  <c:v>279.16436247083385</c:v>
                </c:pt>
                <c:pt idx="208">
                  <c:v>413.38629865744838</c:v>
                </c:pt>
                <c:pt idx="209">
                  <c:v>487.20838728335082</c:v>
                </c:pt>
                <c:pt idx="210">
                  <c:v>461.30627476722373</c:v>
                </c:pt>
                <c:pt idx="211">
                  <c:v>349.47778029893124</c:v>
                </c:pt>
                <c:pt idx="212">
                  <c:v>211.29292335034205</c:v>
                </c:pt>
                <c:pt idx="213">
                  <c:v>120.36151739774172</c:v>
                </c:pt>
                <c:pt idx="214">
                  <c:v>125.1218933777651</c:v>
                </c:pt>
                <c:pt idx="215">
                  <c:v>223.03824240581881</c:v>
                </c:pt>
                <c:pt idx="216">
                  <c:v>361.95141805013816</c:v>
                </c:pt>
                <c:pt idx="217">
                  <c:v>467.86363810524506</c:v>
                </c:pt>
                <c:pt idx="218">
                  <c:v>484.35642854097682</c:v>
                </c:pt>
                <c:pt idx="219">
                  <c:v>402.64423025566322</c:v>
                </c:pt>
                <c:pt idx="220">
                  <c:v>266.25438631235028</c:v>
                </c:pt>
                <c:pt idx="221">
                  <c:v>147.84052312440221</c:v>
                </c:pt>
                <c:pt idx="222">
                  <c:v>110.4806260423712</c:v>
                </c:pt>
                <c:pt idx="223">
                  <c:v>174.07597163467796</c:v>
                </c:pt>
                <c:pt idx="224">
                  <c:v>304.74989909795204</c:v>
                </c:pt>
                <c:pt idx="225">
                  <c:v>432.89359861619516</c:v>
                </c:pt>
                <c:pt idx="226">
                  <c:v>490.24608973184229</c:v>
                </c:pt>
                <c:pt idx="227">
                  <c:v>446.25622330563743</c:v>
                </c:pt>
                <c:pt idx="228">
                  <c:v>324.35700013074529</c:v>
                </c:pt>
                <c:pt idx="229">
                  <c:v>189.48302504701655</c:v>
                </c:pt>
                <c:pt idx="230">
                  <c:v>113.48043494636929</c:v>
                </c:pt>
                <c:pt idx="231">
                  <c:v>136.83511666591653</c:v>
                </c:pt>
                <c:pt idx="232">
                  <c:v>247.10624417641051</c:v>
                </c:pt>
                <c:pt idx="233">
                  <c:v>385.5533931860125</c:v>
                </c:pt>
                <c:pt idx="234">
                  <c:v>478.42702962883106</c:v>
                </c:pt>
                <c:pt idx="235">
                  <c:v>476.25421409325122</c:v>
                </c:pt>
                <c:pt idx="236">
                  <c:v>380.19238560569181</c:v>
                </c:pt>
                <c:pt idx="237">
                  <c:v>241.41280441351083</c:v>
                </c:pt>
                <c:pt idx="238">
                  <c:v>133.84208817550208</c:v>
                </c:pt>
                <c:pt idx="239">
                  <c:v>114.78217671800277</c:v>
                </c:pt>
                <c:pt idx="240">
                  <c:v>194.3861111066544</c:v>
                </c:pt>
                <c:pt idx="241">
                  <c:v>330.24960123545969</c:v>
                </c:pt>
                <c:pt idx="242">
                  <c:v>449.99940456931739</c:v>
                </c:pt>
                <c:pt idx="243">
                  <c:v>489.84589262160813</c:v>
                </c:pt>
                <c:pt idx="244">
                  <c:v>428.56320448410372</c:v>
                </c:pt>
                <c:pt idx="245">
                  <c:v>298.79606941831338</c:v>
                </c:pt>
                <c:pt idx="246">
                  <c:v>169.67025719724919</c:v>
                </c:pt>
                <c:pt idx="247">
                  <c:v>109.96991076142649</c:v>
                </c:pt>
                <c:pt idx="248">
                  <c:v>151.49686037395062</c:v>
                </c:pt>
                <c:pt idx="249">
                  <c:v>272.13007857409002</c:v>
                </c:pt>
                <c:pt idx="250">
                  <c:v>407.60934982997935</c:v>
                </c:pt>
                <c:pt idx="251">
                  <c:v>485.76610149722706</c:v>
                </c:pt>
                <c:pt idx="252">
                  <c:v>464.96694451150984</c:v>
                </c:pt>
                <c:pt idx="253">
                  <c:v>356.29140017487765</c:v>
                </c:pt>
                <c:pt idx="254">
                  <c:v>217.62994016925654</c:v>
                </c:pt>
                <c:pt idx="255">
                  <c:v>122.84626007426129</c:v>
                </c:pt>
                <c:pt idx="256">
                  <c:v>122.43076214130696</c:v>
                </c:pt>
                <c:pt idx="257">
                  <c:v>216.60477833121709</c:v>
                </c:pt>
                <c:pt idx="258">
                  <c:v>355.20266879655861</c:v>
                </c:pt>
                <c:pt idx="259">
                  <c:v>464.39460087226541</c:v>
                </c:pt>
                <c:pt idx="260">
                  <c:v>486.01502783567179</c:v>
                </c:pt>
                <c:pt idx="261">
                  <c:v>408.54694535506513</c:v>
                </c:pt>
                <c:pt idx="262">
                  <c:v>273.25689469758669</c:v>
                </c:pt>
                <c:pt idx="263">
                  <c:v>152.21265241996346</c:v>
                </c:pt>
                <c:pt idx="264">
                  <c:v>109.89338283286295</c:v>
                </c:pt>
                <c:pt idx="265">
                  <c:v>168.84217502395617</c:v>
                </c:pt>
                <c:pt idx="266">
                  <c:v>297.65754482444544</c:v>
                </c:pt>
                <c:pt idx="267">
                  <c:v>427.72071914097717</c:v>
                </c:pt>
                <c:pt idx="268">
                  <c:v>489.74823079063538</c:v>
                </c:pt>
                <c:pt idx="269">
                  <c:v>450.69858981748257</c:v>
                </c:pt>
                <c:pt idx="270">
                  <c:v>331.37318395548084</c:v>
                </c:pt>
                <c:pt idx="271">
                  <c:v>195.33556902718959</c:v>
                </c:pt>
                <c:pt idx="272">
                  <c:v>115.05174226099749</c:v>
                </c:pt>
                <c:pt idx="273">
                  <c:v>133.28816623369033</c:v>
                </c:pt>
                <c:pt idx="274">
                  <c:v>240.33046415531498</c:v>
                </c:pt>
                <c:pt idx="275">
                  <c:v>379.15817981904371</c:v>
                </c:pt>
                <c:pt idx="276">
                  <c:v>475.81905477192731</c:v>
                </c:pt>
                <c:pt idx="277">
                  <c:v>478.82272217598808</c:v>
                </c:pt>
                <c:pt idx="278">
                  <c:v>386.56915578927703</c:v>
                </c:pt>
                <c:pt idx="279">
                  <c:v>248.20098935764952</c:v>
                </c:pt>
                <c:pt idx="280">
                  <c:v>137.42568364778776</c:v>
                </c:pt>
                <c:pt idx="281">
                  <c:v>113.25223408178164</c:v>
                </c:pt>
                <c:pt idx="282">
                  <c:v>188.55761685604693</c:v>
                </c:pt>
                <c:pt idx="283">
                  <c:v>323.22734111985119</c:v>
                </c:pt>
                <c:pt idx="284">
                  <c:v>445.52407253091178</c:v>
                </c:pt>
                <c:pt idx="285">
                  <c:v>490.30145723600594</c:v>
                </c:pt>
                <c:pt idx="286">
                  <c:v>433.70699063433756</c:v>
                </c:pt>
                <c:pt idx="287">
                  <c:v>305.88802911763838</c:v>
                </c:pt>
                <c:pt idx="288">
                  <c:v>174.93256817118396</c:v>
                </c:pt>
                <c:pt idx="289">
                  <c:v>110.59938792952914</c:v>
                </c:pt>
                <c:pt idx="290">
                  <c:v>147.15818698766566</c:v>
                </c:pt>
                <c:pt idx="291">
                  <c:v>265.13442639095507</c:v>
                </c:pt>
                <c:pt idx="292">
                  <c:v>401.68323898915207</c:v>
                </c:pt>
                <c:pt idx="293">
                  <c:v>484.06631721574013</c:v>
                </c:pt>
                <c:pt idx="294">
                  <c:v>468.39894637931479</c:v>
                </c:pt>
                <c:pt idx="295">
                  <c:v>363.02699208627979</c:v>
                </c:pt>
                <c:pt idx="296">
                  <c:v>224.08113372090173</c:v>
                </c:pt>
                <c:pt idx="297">
                  <c:v>125.57656327620091</c:v>
                </c:pt>
                <c:pt idx="298">
                  <c:v>119.9857673698225</c:v>
                </c:pt>
                <c:pt idx="299">
                  <c:v>210.28691201025762</c:v>
                </c:pt>
                <c:pt idx="300">
                  <c:v>348.3774007158201</c:v>
                </c:pt>
                <c:pt idx="301">
                  <c:v>460.69768911293698</c:v>
                </c:pt>
                <c:pt idx="302">
                  <c:v>487.41578358750053</c:v>
                </c:pt>
                <c:pt idx="303">
                  <c:v>414.29919879962949</c:v>
                </c:pt>
                <c:pt idx="304">
                  <c:v>280.2964728677992</c:v>
                </c:pt>
                <c:pt idx="305">
                  <c:v>156.78963620381998</c:v>
                </c:pt>
                <c:pt idx="306">
                  <c:v>109.56965469669623</c:v>
                </c:pt>
                <c:pt idx="307">
                  <c:v>163.79018199449882</c:v>
                </c:pt>
                <c:pt idx="308">
                  <c:v>290.56843752987521</c:v>
                </c:pt>
                <c:pt idx="309">
                  <c:v>422.37080040629053</c:v>
                </c:pt>
                <c:pt idx="310">
                  <c:v>488.9873535510211</c:v>
                </c:pt>
                <c:pt idx="311">
                  <c:v>454.93206644162649</c:v>
                </c:pt>
                <c:pt idx="312">
                  <c:v>338.34588004196752</c:v>
                </c:pt>
                <c:pt idx="313">
                  <c:v>201.33319294025696</c:v>
                </c:pt>
                <c:pt idx="314">
                  <c:v>116.87941442192644</c:v>
                </c:pt>
                <c:pt idx="315">
                  <c:v>129.97230234538367</c:v>
                </c:pt>
                <c:pt idx="316">
                  <c:v>233.63739468060925</c:v>
                </c:pt>
                <c:pt idx="317">
                  <c:v>372.6532418469385</c:v>
                </c:pt>
                <c:pt idx="318">
                  <c:v>472.9673694551667</c:v>
                </c:pt>
                <c:pt idx="319">
                  <c:v>481.14335628422481</c:v>
                </c:pt>
                <c:pt idx="320">
                  <c:v>392.82592869008789</c:v>
                </c:pt>
                <c:pt idx="321">
                  <c:v>255.06097516926789</c:v>
                </c:pt>
                <c:pt idx="322">
                  <c:v>141.23463047030356</c:v>
                </c:pt>
                <c:pt idx="323">
                  <c:v>111.98115066870253</c:v>
                </c:pt>
                <c:pt idx="324">
                  <c:v>182.8835977531549</c:v>
                </c:pt>
                <c:pt idx="325">
                  <c:v>316.17288457368102</c:v>
                </c:pt>
                <c:pt idx="326">
                  <c:v>440.84702322869521</c:v>
                </c:pt>
                <c:pt idx="327">
                  <c:v>490.49323670076728</c:v>
                </c:pt>
                <c:pt idx="328">
                  <c:v>438.66543969385998</c:v>
                </c:pt>
                <c:pt idx="329">
                  <c:v>312.97182716369559</c:v>
                </c:pt>
                <c:pt idx="330">
                  <c:v>180.36824056653563</c:v>
                </c:pt>
                <c:pt idx="331">
                  <c:v>111.49140154645224</c:v>
                </c:pt>
                <c:pt idx="332">
                  <c:v>143.03137430484162</c:v>
                </c:pt>
                <c:pt idx="333">
                  <c:v>258.18710290070493</c:v>
                </c:pt>
                <c:pt idx="334">
                  <c:v>395.61618057654255</c:v>
                </c:pt>
                <c:pt idx="335">
                  <c:v>482.11139058428466</c:v>
                </c:pt>
                <c:pt idx="336">
                  <c:v>471.59752312268085</c:v>
                </c:pt>
                <c:pt idx="337">
                  <c:v>369.67521953444322</c:v>
                </c:pt>
                <c:pt idx="338">
                  <c:v>230.63756172358086</c:v>
                </c:pt>
                <c:pt idx="339">
                  <c:v>128.5486424107954</c:v>
                </c:pt>
                <c:pt idx="340">
                  <c:v>117.79029817754031</c:v>
                </c:pt>
                <c:pt idx="341">
                  <c:v>204.09340091391144</c:v>
                </c:pt>
                <c:pt idx="342">
                  <c:v>341.48507461069096</c:v>
                </c:pt>
                <c:pt idx="343">
                  <c:v>456.77802727844437</c:v>
                </c:pt>
                <c:pt idx="344">
                  <c:v>488.55675414763698</c:v>
                </c:pt>
                <c:pt idx="345">
                  <c:v>419.89301713914705</c:v>
                </c:pt>
                <c:pt idx="346">
                  <c:v>287.36336295562887</c:v>
                </c:pt>
                <c:pt idx="347">
                  <c:v>161.56513011844356</c:v>
                </c:pt>
                <c:pt idx="348">
                  <c:v>109.50989036758764</c:v>
                </c:pt>
                <c:pt idx="349">
                  <c:v>158.92699533490762</c:v>
                </c:pt>
                <c:pt idx="350">
                  <c:v>283.49240373608399</c:v>
                </c:pt>
                <c:pt idx="351">
                  <c:v>416.85125816807346</c:v>
                </c:pt>
                <c:pt idx="352">
                  <c:v>487.96451269814406</c:v>
                </c:pt>
                <c:pt idx="353">
                  <c:v>458.9507849712594</c:v>
                </c:pt>
                <c:pt idx="354">
                  <c:v>345.2654232317085</c:v>
                </c:pt>
                <c:pt idx="355">
                  <c:v>207.46758321784978</c:v>
                </c:pt>
                <c:pt idx="356">
                  <c:v>118.96091801324019</c:v>
                </c:pt>
                <c:pt idx="357">
                  <c:v>126.89212126422638</c:v>
                </c:pt>
                <c:pt idx="358">
                  <c:v>227.03631330715024</c:v>
                </c:pt>
                <c:pt idx="359">
                  <c:v>366.04759604729134</c:v>
                </c:pt>
              </c:numCache>
            </c:numRef>
          </c:xVal>
          <c:yVal>
            <c:numRef>
              <c:f>Graphing!$Q$6:$Q$365</c:f>
              <c:numCache>
                <c:formatCode>General</c:formatCode>
                <c:ptCount val="360"/>
                <c:pt idx="0">
                  <c:v>129.44905879593779</c:v>
                </c:pt>
                <c:pt idx="1">
                  <c:v>189.94178414794814</c:v>
                </c:pt>
                <c:pt idx="2">
                  <c:v>149.25425276833204</c:v>
                </c:pt>
                <c:pt idx="3">
                  <c:v>29.060341678056353</c:v>
                </c:pt>
                <c:pt idx="4">
                  <c:v>-106.6137484833197</c:v>
                </c:pt>
                <c:pt idx="5">
                  <c:v>-185.49566681661054</c:v>
                </c:pt>
                <c:pt idx="6">
                  <c:v>-165.56573458578396</c:v>
                </c:pt>
                <c:pt idx="7">
                  <c:v>-57.440444990610366</c:v>
                </c:pt>
                <c:pt idx="8">
                  <c:v>81.282845971149158</c:v>
                </c:pt>
                <c:pt idx="9">
                  <c:v>176.70750593323933</c:v>
                </c:pt>
                <c:pt idx="10">
                  <c:v>178.00168851284084</c:v>
                </c:pt>
                <c:pt idx="11">
                  <c:v>84.475994448739314</c:v>
                </c:pt>
                <c:pt idx="12">
                  <c:v>-54.049291697357901</c:v>
                </c:pt>
                <c:pt idx="13">
                  <c:v>-163.78301291930723</c:v>
                </c:pt>
                <c:pt idx="14">
                  <c:v>-186.27101635572413</c:v>
                </c:pt>
                <c:pt idx="15">
                  <c:v>-109.53414759733391</c:v>
                </c:pt>
                <c:pt idx="16">
                  <c:v>25.550562972141233</c:v>
                </c:pt>
                <c:pt idx="17">
                  <c:v>147.02472158878456</c:v>
                </c:pt>
                <c:pt idx="18">
                  <c:v>190.18015142764779</c:v>
                </c:pt>
                <c:pt idx="19">
                  <c:v>132.02834845817668</c:v>
                </c:pt>
                <c:pt idx="20">
                  <c:v>3.5462479568699723</c:v>
                </c:pt>
                <c:pt idx="21">
                  <c:v>-126.82490650017164</c:v>
                </c:pt>
                <c:pt idx="22">
                  <c:v>-189.63758951708834</c:v>
                </c:pt>
                <c:pt idx="23">
                  <c:v>-151.43205750890493</c:v>
                </c:pt>
                <c:pt idx="24">
                  <c:v>-32.560049059617889</c:v>
                </c:pt>
                <c:pt idx="25">
                  <c:v>103.65640067637881</c:v>
                </c:pt>
                <c:pt idx="26">
                  <c:v>184.65603079912674</c:v>
                </c:pt>
                <c:pt idx="27">
                  <c:v>167.29107680939879</c:v>
                </c:pt>
                <c:pt idx="28">
                  <c:v>60.811691382597729</c:v>
                </c:pt>
                <c:pt idx="29">
                  <c:v>-78.06152762837381</c:v>
                </c:pt>
                <c:pt idx="30">
                  <c:v>-175.35208255242131</c:v>
                </c:pt>
                <c:pt idx="31">
                  <c:v>-179.23418177162867</c:v>
                </c:pt>
                <c:pt idx="32">
                  <c:v>-87.63986642471049</c:v>
                </c:pt>
                <c:pt idx="33">
                  <c:v>50.639406761036817</c:v>
                </c:pt>
                <c:pt idx="34">
                  <c:v>161.94352964055597</c:v>
                </c:pt>
                <c:pt idx="35">
                  <c:v>186.98181070672058</c:v>
                </c:pt>
                <c:pt idx="36">
                  <c:v>112.41658590759326</c:v>
                </c:pt>
                <c:pt idx="37">
                  <c:v>-22.031929311552474</c:v>
                </c:pt>
                <c:pt idx="38">
                  <c:v>-144.74423664976189</c:v>
                </c:pt>
                <c:pt idx="39">
                  <c:v>-190.35260874620829</c:v>
                </c:pt>
                <c:pt idx="40">
                  <c:v>-134.56188159297514</c:v>
                </c:pt>
                <c:pt idx="41">
                  <c:v>-7.0912669050170747</c:v>
                </c:pt>
                <c:pt idx="42">
                  <c:v>124.1568010127335</c:v>
                </c:pt>
                <c:pt idx="43">
                  <c:v>189.26767295856115</c:v>
                </c:pt>
                <c:pt idx="44">
                  <c:v>153.55738105758232</c:v>
                </c:pt>
                <c:pt idx="45">
                  <c:v>36.048472237523278</c:v>
                </c:pt>
                <c:pt idx="46">
                  <c:v>-100.66312909244205</c:v>
                </c:pt>
                <c:pt idx="47">
                  <c:v>-183.75239929251606</c:v>
                </c:pt>
                <c:pt idx="48">
                  <c:v>-168.95844164531357</c:v>
                </c:pt>
                <c:pt idx="49">
                  <c:v>-64.161862514177301</c:v>
                </c:pt>
                <c:pt idx="50">
                  <c:v>74.81315581972062</c:v>
                </c:pt>
                <c:pt idx="51">
                  <c:v>173.93588811397848</c:v>
                </c:pt>
                <c:pt idx="52">
                  <c:v>180.40455856945169</c:v>
                </c:pt>
                <c:pt idx="53">
                  <c:v>90.773365408865558</c:v>
                </c:pt>
                <c:pt idx="54">
                  <c:v>-47.211971931550892</c:v>
                </c:pt>
                <c:pt idx="55">
                  <c:v>-160.04792225178144</c:v>
                </c:pt>
                <c:pt idx="56">
                  <c:v>-187.62780353252404</c:v>
                </c:pt>
                <c:pt idx="57">
                  <c:v>-115.26006445908672</c:v>
                </c:pt>
                <c:pt idx="58">
                  <c:v>18.505660134967727</c:v>
                </c:pt>
                <c:pt idx="59">
                  <c:v>142.41358828968254</c:v>
                </c:pt>
                <c:pt idx="60">
                  <c:v>190.45909633580112</c:v>
                </c:pt>
                <c:pt idx="61">
                  <c:v>137.04878016410288</c:v>
                </c:pt>
                <c:pt idx="62">
                  <c:v>10.633828261694237</c:v>
                </c:pt>
                <c:pt idx="63">
                  <c:v>-121.44566700796184</c:v>
                </c:pt>
                <c:pt idx="64">
                  <c:v>-188.83216267285601</c:v>
                </c:pt>
                <c:pt idx="65">
                  <c:v>-155.62948684956086</c:v>
                </c:pt>
                <c:pt idx="66">
                  <c:v>-39.524402243020411</c:v>
                </c:pt>
                <c:pt idx="67">
                  <c:v>97.634971097580348</c:v>
                </c:pt>
                <c:pt idx="68">
                  <c:v>182.78508546465525</c:v>
                </c:pt>
                <c:pt idx="69">
                  <c:v>170.5672512417072</c:v>
                </c:pt>
                <c:pt idx="70">
                  <c:v>67.489797330214131</c:v>
                </c:pt>
                <c:pt idx="71">
                  <c:v>-71.538856320109602</c:v>
                </c:pt>
                <c:pt idx="72">
                  <c:v>-172.45941342255622</c:v>
                </c:pt>
                <c:pt idx="73">
                  <c:v>-181.51241329357057</c:v>
                </c:pt>
                <c:pt idx="74">
                  <c:v>-93.875405437174535</c:v>
                </c:pt>
                <c:pt idx="75">
                  <c:v>43.768175041082543</c:v>
                </c:pt>
                <c:pt idx="76">
                  <c:v>158.09684770588692</c:v>
                </c:pt>
                <c:pt idx="77">
                  <c:v>188.20877095401161</c:v>
                </c:pt>
                <c:pt idx="78">
                  <c:v>118.06359779916323</c:v>
                </c:pt>
                <c:pt idx="79">
                  <c:v>-14.972977526973034</c:v>
                </c:pt>
                <c:pt idx="80">
                  <c:v>-140.03358423192276</c:v>
                </c:pt>
                <c:pt idx="81">
                  <c:v>-190.49957729145305</c:v>
                </c:pt>
                <c:pt idx="82">
                  <c:v>-139.48818229715238</c:v>
                </c:pt>
                <c:pt idx="83">
                  <c:v>-14.172704295698892</c:v>
                </c:pt>
                <c:pt idx="84">
                  <c:v>118.6924440726681</c:v>
                </c:pt>
                <c:pt idx="85">
                  <c:v>188.33120959299208</c:v>
                </c:pt>
                <c:pt idx="86">
                  <c:v>157.64765676362131</c:v>
                </c:pt>
                <c:pt idx="87">
                  <c:v>42.986634437446831</c:v>
                </c:pt>
                <c:pt idx="88">
                  <c:v>-94.572976147963686</c:v>
                </c:pt>
                <c:pt idx="89">
                  <c:v>-181.75442455357185</c:v>
                </c:pt>
                <c:pt idx="90">
                  <c:v>-172.11694803996414</c:v>
                </c:pt>
                <c:pt idx="91">
                  <c:v>-70.794342481841042</c:v>
                </c:pt>
                <c:pt idx="92">
                  <c:v>68.239763890031696</c:v>
                </c:pt>
                <c:pt idx="93">
                  <c:v>170.92317017412404</c:v>
                </c:pt>
                <c:pt idx="94">
                  <c:v>182.55736199925724</c:v>
                </c:pt>
                <c:pt idx="95">
                  <c:v>96.944911448174054</c:v>
                </c:pt>
                <c:pt idx="96">
                  <c:v>-40.309209592390168</c:v>
                </c:pt>
                <c:pt idx="97">
                  <c:v>-156.09098217891031</c:v>
                </c:pt>
                <c:pt idx="98">
                  <c:v>-188.72451162765648</c:v>
                </c:pt>
                <c:pt idx="99">
                  <c:v>-120.82621431854524</c:v>
                </c:pt>
                <c:pt idx="100">
                  <c:v>11.435105795176067</c:v>
                </c:pt>
                <c:pt idx="101">
                  <c:v>137.60504930474698</c:v>
                </c:pt>
                <c:pt idx="102">
                  <c:v>190.47403758384741</c:v>
                </c:pt>
                <c:pt idx="103">
                  <c:v>141.87924257851492</c:v>
                </c:pt>
                <c:pt idx="104">
                  <c:v>17.706668553424585</c:v>
                </c:pt>
                <c:pt idx="105">
                  <c:v>-115.89808637991742</c:v>
                </c:pt>
                <c:pt idx="106">
                  <c:v>-187.76498733221032</c:v>
                </c:pt>
                <c:pt idx="107">
                  <c:v>-159.6111913709241</c:v>
                </c:pt>
                <c:pt idx="108">
                  <c:v>-46.43396892874231</c:v>
                </c:pt>
                <c:pt idx="109">
                  <c:v>91.478205427020043</c:v>
                </c:pt>
                <c:pt idx="110">
                  <c:v>180.66077375125099</c:v>
                </c:pt>
                <c:pt idx="111">
                  <c:v>173.60699496793592</c:v>
                </c:pt>
                <c:pt idx="112">
                  <c:v>74.074352726212936</c:v>
                </c:pt>
                <c:pt idx="113">
                  <c:v>-64.917021882846981</c:v>
                </c:pt>
                <c:pt idx="114">
                  <c:v>-169.32769077818216</c:v>
                </c:pt>
                <c:pt idx="115">
                  <c:v>-183.53904254291905</c:v>
                </c:pt>
                <c:pt idx="116">
                  <c:v>-99.980819655733498</c:v>
                </c:pt>
                <c:pt idx="117">
                  <c:v>36.836274344969013</c:v>
                </c:pt>
                <c:pt idx="118">
                  <c:v>154.03102083545735</c:v>
                </c:pt>
                <c:pt idx="119">
                  <c:v>189.17484681534762</c:v>
                </c:pt>
                <c:pt idx="120">
                  <c:v>123.546956588669</c:v>
                </c:pt>
                <c:pt idx="121">
                  <c:v>-7.8932710451260979</c:v>
                </c:pt>
                <c:pt idx="122">
                  <c:v>-135.12882515549987</c:v>
                </c:pt>
                <c:pt idx="123">
                  <c:v>-190.38248606417065</c:v>
                </c:pt>
                <c:pt idx="124">
                  <c:v>-144.22113234827248</c:v>
                </c:pt>
                <c:pt idx="125">
                  <c:v>-21.234496282914812</c:v>
                </c:pt>
                <c:pt idx="126">
                  <c:v>113.06356235915666</c:v>
                </c:pt>
                <c:pt idx="127">
                  <c:v>187.13369212391075</c:v>
                </c:pt>
                <c:pt idx="128">
                  <c:v>161.51941017707927</c:v>
                </c:pt>
                <c:pt idx="129">
                  <c:v>49.865210988390729</c:v>
                </c:pt>
                <c:pt idx="130">
                  <c:v>-88.351731476695164</c:v>
                </c:pt>
                <c:pt idx="131">
                  <c:v>-179.50451207977608</c:v>
                </c:pt>
                <c:pt idx="132">
                  <c:v>-175.03687562616105</c:v>
                </c:pt>
                <c:pt idx="133">
                  <c:v>-77.328691323608524</c:v>
                </c:pt>
                <c:pt idx="134">
                  <c:v>61.571781847570307</c:v>
                </c:pt>
                <c:pt idx="135">
                  <c:v>167.67352817353188</c:v>
                </c:pt>
                <c:pt idx="136">
                  <c:v>184.45711470756825</c:v>
                </c:pt>
                <c:pt idx="137">
                  <c:v>102.98207791764588</c:v>
                </c:pt>
                <c:pt idx="138">
                  <c:v>-33.350572899683982</c:v>
                </c:pt>
                <c:pt idx="139">
                  <c:v>-151.91767758784323</c:v>
                </c:pt>
                <c:pt idx="140">
                  <c:v>-189.55962044620765</c:v>
                </c:pt>
                <c:pt idx="141">
                  <c:v>-126.22488169269232</c:v>
                </c:pt>
                <c:pt idx="142">
                  <c:v>4.3487007565981051</c:v>
                </c:pt>
                <c:pt idx="143">
                  <c:v>132.60576995947403</c:v>
                </c:pt>
                <c:pt idx="144">
                  <c:v>190.22495446106001</c:v>
                </c:pt>
                <c:pt idx="145">
                  <c:v>146.51303998709989</c:v>
                </c:pt>
                <c:pt idx="146">
                  <c:v>24.754964859614539</c:v>
                </c:pt>
                <c:pt idx="147">
                  <c:v>-110.18985435956365</c:v>
                </c:pt>
                <c:pt idx="148">
                  <c:v>-186.43754275344293</c:v>
                </c:pt>
                <c:pt idx="149">
                  <c:v>-163.371651858647</c:v>
                </c:pt>
                <c:pt idx="150">
                  <c:v>-53.279171464961358</c:v>
                </c:pt>
                <c:pt idx="151">
                  <c:v>85.194637826187702</c:v>
                </c:pt>
                <c:pt idx="152">
                  <c:v>178.28604025998823</c:v>
                </c:pt>
                <c:pt idx="153">
                  <c:v>176.4060944667842</c:v>
                </c:pt>
                <c:pt idx="154">
                  <c:v>80.556230431300762</c:v>
                </c:pt>
                <c:pt idx="155">
                  <c:v>-58.205203130262134</c:v>
                </c:pt>
                <c:pt idx="156">
                  <c:v>-165.96125563649042</c:v>
                </c:pt>
                <c:pt idx="157">
                  <c:v>-185.31126032058117</c:v>
                </c:pt>
                <c:pt idx="158">
                  <c:v>-105.94764609975581</c:v>
                </c:pt>
                <c:pt idx="159">
                  <c:v>29.85331328224035</c:v>
                </c:pt>
                <c:pt idx="160">
                  <c:v>149.75168484904347</c:v>
                </c:pt>
                <c:pt idx="161">
                  <c:v>189.87869917082875</c:v>
                </c:pt>
                <c:pt idx="162">
                  <c:v>128.85906155314373</c:v>
                </c:pt>
                <c:pt idx="163">
                  <c:v>-0.80262335619971392</c:v>
                </c:pt>
                <c:pt idx="164">
                  <c:v>-130.03675812114818</c:v>
                </c:pt>
                <c:pt idx="165">
                  <c:v>-190.00149736962712</c:v>
                </c:pt>
                <c:pt idx="166">
                  <c:v>-148.75417119767721</c:v>
                </c:pt>
                <c:pt idx="167">
                  <c:v>-28.266854208540508</c:v>
                </c:pt>
                <c:pt idx="168">
                  <c:v>107.27795831084913</c:v>
                </c:pt>
                <c:pt idx="169">
                  <c:v>185.67678048256798</c:v>
                </c:pt>
                <c:pt idx="170">
                  <c:v>165.16727449149829</c:v>
                </c:pt>
                <c:pt idx="171">
                  <c:v>56.674667195566109</c:v>
                </c:pt>
                <c:pt idx="172">
                  <c:v>-82.008018617061111</c:v>
                </c:pt>
                <c:pt idx="173">
                  <c:v>-177.00578057289047</c:v>
                </c:pt>
                <c:pt idx="174">
                  <c:v>-177.71417696500762</c:v>
                </c:pt>
                <c:pt idx="175">
                  <c:v>-83.755851494035937</c:v>
                </c:pt>
                <c:pt idx="176">
                  <c:v>54.818452472571138</c:v>
                </c:pt>
                <c:pt idx="177">
                  <c:v>164.19146658246223</c:v>
                </c:pt>
                <c:pt idx="178">
                  <c:v>186.10118336427212</c:v>
                </c:pt>
                <c:pt idx="179">
                  <c:v>108.87649643745661</c:v>
                </c:pt>
                <c:pt idx="180">
                  <c:v>-26.345707523329949</c:v>
                </c:pt>
                <c:pt idx="181">
                  <c:v>-147.53379327813539</c:v>
                </c:pt>
                <c:pt idx="182">
                  <c:v>-190.13197240740666</c:v>
                </c:pt>
                <c:pt idx="183">
                  <c:v>-131.44858325315428</c:v>
                </c:pt>
                <c:pt idx="184">
                  <c:v>-2.7437322061089606</c:v>
                </c:pt>
                <c:pt idx="185">
                  <c:v>127.42267997274473</c:v>
                </c:pt>
                <c:pt idx="186">
                  <c:v>189.71219223244321</c:v>
                </c:pt>
                <c:pt idx="187">
                  <c:v>150.94374928071898</c:v>
                </c:pt>
                <c:pt idx="188">
                  <c:v>31.768947229178931</c:v>
                </c:pt>
                <c:pt idx="189">
                  <c:v>-104.32888337640772</c:v>
                </c:pt>
                <c:pt idx="190">
                  <c:v>-184.85166896542154</c:v>
                </c:pt>
                <c:pt idx="191">
                  <c:v>-166.90565577435532</c:v>
                </c:pt>
                <c:pt idx="192">
                  <c:v>-60.050521417731083</c:v>
                </c:pt>
                <c:pt idx="193">
                  <c:v>78.792978222344047</c:v>
                </c:pt>
                <c:pt idx="194">
                  <c:v>175.66417671262238</c:v>
                </c:pt>
                <c:pt idx="195">
                  <c:v>178.96066978425881</c:v>
                </c:pt>
                <c:pt idx="196">
                  <c:v>86.926445631854861</c:v>
                </c:pt>
                <c:pt idx="197">
                  <c:v>-51.412703607224039</c:v>
                </c:pt>
                <c:pt idx="198">
                  <c:v>-162.36477436021883</c:v>
                </c:pt>
                <c:pt idx="199">
                  <c:v>-186.82661007811541</c:v>
                </c:pt>
                <c:pt idx="200">
                  <c:v>-111.76761389057927</c:v>
                </c:pt>
                <c:pt idx="201">
                  <c:v>22.828971240121042</c:v>
                </c:pt>
                <c:pt idx="202">
                  <c:v>145.26477152110374</c:v>
                </c:pt>
                <c:pt idx="203">
                  <c:v>190.31935238003416</c:v>
                </c:pt>
                <c:pt idx="204">
                  <c:v>133.99254935235038</c:v>
                </c:pt>
                <c:pt idx="205">
                  <c:v>6.2891368839662523</c:v>
                </c:pt>
                <c:pt idx="206">
                  <c:v>-124.7644414649515</c:v>
                </c:pt>
                <c:pt idx="207">
                  <c:v>-189.35713931286878</c:v>
                </c:pt>
                <c:pt idx="208">
                  <c:v>-153.08101540283801</c:v>
                </c:pt>
                <c:pt idx="209">
                  <c:v>-35.260030215059849</c:v>
                </c:pt>
                <c:pt idx="210">
                  <c:v>101.34365160542086</c:v>
                </c:pt>
                <c:pt idx="211">
                  <c:v>183.96249415761542</c:v>
                </c:pt>
                <c:pt idx="212">
                  <c:v>168.58619324331312</c:v>
                </c:pt>
                <c:pt idx="213">
                  <c:v>63.405564175063873</c:v>
                </c:pt>
                <c:pt idx="214">
                  <c:v>-75.550630865812423</c:v>
                </c:pt>
                <c:pt idx="215">
                  <c:v>-174.26169363349621</c:v>
                </c:pt>
                <c:pt idx="216">
                  <c:v>-180.14514093246316</c:v>
                </c:pt>
                <c:pt idx="217">
                  <c:v>-90.066914025469487</c:v>
                </c:pt>
                <c:pt idx="218">
                  <c:v>47.989136850079873</c:v>
                </c:pt>
                <c:pt idx="219">
                  <c:v>160.48181203869302</c:v>
                </c:pt>
                <c:pt idx="220">
                  <c:v>187.4872890540687</c:v>
                </c:pt>
                <c:pt idx="221">
                  <c:v>114.61999649687843</c:v>
                </c:pt>
                <c:pt idx="222">
                  <c:v>-19.304323212908741</c:v>
                </c:pt>
                <c:pt idx="223">
                  <c:v>-142.94540594314171</c:v>
                </c:pt>
                <c:pt idx="224">
                  <c:v>-190.44077414923328</c:v>
                </c:pt>
                <c:pt idx="225">
                  <c:v>-136.49007819925083</c:v>
                </c:pt>
                <c:pt idx="226">
                  <c:v>-9.8323619615937847</c:v>
                </c:pt>
                <c:pt idx="227">
                  <c:v>122.06296385215099</c:v>
                </c:pt>
                <c:pt idx="228">
                  <c:v>188.93646166008</c:v>
                </c:pt>
                <c:pt idx="229">
                  <c:v>155.16522886021093</c:v>
                </c:pt>
                <c:pt idx="230">
                  <c:v>38.738893275420523</c:v>
                </c:pt>
                <c:pt idx="231">
                  <c:v>-98.3232975778118</c:v>
                </c:pt>
                <c:pt idx="232">
                  <c:v>-183.00956421694056</c:v>
                </c:pt>
                <c:pt idx="233">
                  <c:v>-170.20830448118431</c:v>
                </c:pt>
                <c:pt idx="234">
                  <c:v>-66.738632723724848</c:v>
                </c:pt>
                <c:pt idx="235">
                  <c:v>72.282100234915475</c:v>
                </c:pt>
                <c:pt idx="236">
                  <c:v>172.79881738851117</c:v>
                </c:pt>
                <c:pt idx="237">
                  <c:v>181.2671799121685</c:v>
                </c:pt>
                <c:pt idx="238">
                  <c:v>93.1761682949153</c:v>
                </c:pt>
                <c:pt idx="239">
                  <c:v>-44.548938693069324</c:v>
                </c:pt>
                <c:pt idx="240">
                  <c:v>-158.54323218864957</c:v>
                </c:pt>
                <c:pt idx="241">
                  <c:v>-188.0829913232339</c:v>
                </c:pt>
                <c:pt idx="242">
                  <c:v>-117.43265571743764</c:v>
                </c:pt>
                <c:pt idx="243">
                  <c:v>15.772984964959468</c:v>
                </c:pt>
                <c:pt idx="244">
                  <c:v>140.57650035755813</c:v>
                </c:pt>
                <c:pt idx="245">
                  <c:v>190.49619563433407</c:v>
                </c:pt>
                <c:pt idx="246">
                  <c:v>138.94030423519601</c:v>
                </c:pt>
                <c:pt idx="247">
                  <c:v>13.372179477549079</c:v>
                </c:pt>
                <c:pt idx="248">
                  <c:v>-119.31918337470336</c:v>
                </c:pt>
                <c:pt idx="249">
                  <c:v>-188.4503050666504</c:v>
                </c:pt>
                <c:pt idx="250">
                  <c:v>-157.19566733586876</c:v>
                </c:pt>
                <c:pt idx="251">
                  <c:v>-42.20433075552716</c:v>
                </c:pt>
                <c:pt idx="252">
                  <c:v>95.268868044794388</c:v>
                </c:pt>
                <c:pt idx="253">
                  <c:v>181.99320939626233</c:v>
                </c:pt>
                <c:pt idx="254">
                  <c:v>171.77142731979538</c:v>
                </c:pt>
                <c:pt idx="255">
                  <c:v>70.048571936362322</c:v>
                </c:pt>
                <c:pt idx="256">
                  <c:v>-68.988519090373941</c:v>
                </c:pt>
                <c:pt idx="257">
                  <c:v>-171.27605496044848</c:v>
                </c:pt>
                <c:pt idx="258">
                  <c:v>-182.32639786311103</c:v>
                </c:pt>
                <c:pt idx="259">
                  <c:v>-96.253130879200839</c:v>
                </c:pt>
                <c:pt idx="260">
                  <c:v>41.093301392006154</c:v>
                </c:pt>
                <c:pt idx="261">
                  <c:v>156.5497066560155</c:v>
                </c:pt>
                <c:pt idx="262">
                  <c:v>188.61351043545113</c:v>
                </c:pt>
                <c:pt idx="263">
                  <c:v>120.20461678012816</c:v>
                </c:pt>
                <c:pt idx="264">
                  <c:v>-12.236180338144843</c:v>
                </c:pt>
                <c:pt idx="265">
                  <c:v>-138.15887574656017</c:v>
                </c:pt>
                <c:pt idx="266">
                  <c:v>-190.48559762814224</c:v>
                </c:pt>
                <c:pt idx="267">
                  <c:v>-141.34237829508754</c:v>
                </c:pt>
                <c:pt idx="268">
                  <c:v>-16.90736265133576</c:v>
                </c:pt>
                <c:pt idx="269">
                  <c:v>116.534050933717</c:v>
                </c:pt>
                <c:pt idx="270">
                  <c:v>187.89883801794932</c:v>
                </c:pt>
                <c:pt idx="271">
                  <c:v>159.1716271486153</c:v>
                </c:pt>
                <c:pt idx="272">
                  <c:v>45.655141652474342</c:v>
                </c:pt>
                <c:pt idx="273">
                  <c:v>-92.181421567875248</c:v>
                </c:pt>
                <c:pt idx="274">
                  <c:v>-180.91378192962483</c:v>
                </c:pt>
                <c:pt idx="275">
                  <c:v>-173.27502003386391</c:v>
                </c:pt>
                <c:pt idx="276">
                  <c:v>-73.334234700486434</c:v>
                </c:pt>
                <c:pt idx="277">
                  <c:v>65.671028875520008</c:v>
                </c:pt>
                <c:pt idx="278">
                  <c:v>169.69393408702587</c:v>
                </c:pt>
                <c:pt idx="279">
                  <c:v>183.32242769632325</c:v>
                </c:pt>
                <c:pt idx="280">
                  <c:v>99.296735407619579</c:v>
                </c:pt>
                <c:pt idx="281">
                  <c:v>-37.623422552371807</c:v>
                </c:pt>
                <c:pt idx="282">
                  <c:v>-154.50192632843246</c:v>
                </c:pt>
                <c:pt idx="283">
                  <c:v>-189.07866253097433</c:v>
                </c:pt>
                <c:pt idx="284">
                  <c:v>-122.93491901822661</c:v>
                </c:pt>
                <c:pt idx="285">
                  <c:v>8.6951350681063797</c:v>
                </c:pt>
                <c:pt idx="286">
                  <c:v>135.69336997624154</c:v>
                </c:pt>
                <c:pt idx="287">
                  <c:v>190.40898380357436</c:v>
                </c:pt>
                <c:pt idx="288">
                  <c:v>143.69546790259062</c:v>
                </c:pt>
                <c:pt idx="289">
                  <c:v>20.436686309943049</c:v>
                </c:pt>
                <c:pt idx="290">
                  <c:v>-113.70853176038563</c:v>
                </c:pt>
                <c:pt idx="291">
                  <c:v>-187.2822516334964</c:v>
                </c:pt>
                <c:pt idx="292">
                  <c:v>-161.09242349867046</c:v>
                </c:pt>
                <c:pt idx="293">
                  <c:v>-49.090130032772585</c:v>
                </c:pt>
                <c:pt idx="294">
                  <c:v>89.062028150815564</c:v>
                </c:pt>
                <c:pt idx="295">
                  <c:v>179.77165590981249</c:v>
                </c:pt>
                <c:pt idx="296">
                  <c:v>174.71856152938187</c:v>
                </c:pt>
                <c:pt idx="297">
                  <c:v>76.594482317323994</c:v>
                </c:pt>
                <c:pt idx="298">
                  <c:v>-62.330779319436857</c:v>
                </c:pt>
                <c:pt idx="299">
                  <c:v>-168.05300307743607</c:v>
                </c:pt>
                <c:pt idx="300">
                  <c:v>-184.2549242217992</c:v>
                </c:pt>
                <c:pt idx="301">
                  <c:v>-102.30592707053613</c:v>
                </c:pt>
                <c:pt idx="302">
                  <c:v>34.140504716291964</c:v>
                </c:pt>
                <c:pt idx="303">
                  <c:v>152.40060089698721</c:v>
                </c:pt>
                <c:pt idx="304">
                  <c:v>189.47828640387962</c:v>
                </c:pt>
                <c:pt idx="305">
                  <c:v>125.62261620172448</c:v>
                </c:pt>
                <c:pt idx="306">
                  <c:v>-5.1510763598000153</c:v>
                </c:pt>
                <c:pt idx="307">
                  <c:v>-133.18083750640795</c:v>
                </c:pt>
                <c:pt idx="308">
                  <c:v>-190.26638071233745</c:v>
                </c:pt>
                <c:pt idx="309">
                  <c:v>-145.99875755609636</c:v>
                </c:pt>
                <c:pt idx="310">
                  <c:v>-23.958927308654069</c:v>
                </c:pt>
                <c:pt idx="311">
                  <c:v>110.84360508449477</c:v>
                </c:pt>
                <c:pt idx="312">
                  <c:v>186.60075960136669</c:v>
                </c:pt>
                <c:pt idx="313">
                  <c:v>162.95739070270929</c:v>
                </c:pt>
                <c:pt idx="314">
                  <c:v>52.508105446144533</c:v>
                </c:pt>
                <c:pt idx="315">
                  <c:v>-85.911768869406785</c:v>
                </c:pt>
                <c:pt idx="316">
                  <c:v>-178.5672271589128</c:v>
                </c:pt>
                <c:pt idx="317">
                  <c:v>-176.10155152391548</c:v>
                </c:pt>
                <c:pt idx="318">
                  <c:v>-79.828184895811418</c:v>
                </c:pt>
                <c:pt idx="319">
                  <c:v>58.968928039149546</c:v>
                </c:pt>
                <c:pt idx="320">
                  <c:v>166.35383062263017</c:v>
                </c:pt>
                <c:pt idx="321">
                  <c:v>185.12356426793116</c:v>
                </c:pt>
                <c:pt idx="322">
                  <c:v>105.27966298435292</c:v>
                </c:pt>
                <c:pt idx="323">
                  <c:v>-30.645754944769369</c:v>
                </c:pt>
                <c:pt idx="324">
                  <c:v>-150.24645860969628</c:v>
                </c:pt>
                <c:pt idx="325">
                  <c:v>-189.81224355811824</c:v>
                </c:pt>
                <c:pt idx="326">
                  <c:v>-128.26677686609025</c:v>
                </c:pt>
                <c:pt idx="327">
                  <c:v>1.605232464614599</c:v>
                </c:pt>
                <c:pt idx="328">
                  <c:v>130.62214909619456</c:v>
                </c:pt>
                <c:pt idx="329">
                  <c:v>190.05783777586024</c:v>
                </c:pt>
                <c:pt idx="330">
                  <c:v>148.2514490143476</c:v>
                </c:pt>
                <c:pt idx="331">
                  <c:v>27.472864959430179</c:v>
                </c:pt>
                <c:pt idx="332">
                  <c:v>-107.94026379147525</c:v>
                </c:pt>
                <c:pt idx="333">
                  <c:v>-185.85459810336619</c:v>
                </c:pt>
                <c:pt idx="334">
                  <c:v>-164.76588242701828</c:v>
                </c:pt>
                <c:pt idx="335">
                  <c:v>-55.907883339097253</c:v>
                </c:pt>
                <c:pt idx="336">
                  <c:v>82.731735495884635</c:v>
                </c:pt>
                <c:pt idx="337">
                  <c:v>177.30091309078796</c:v>
                </c:pt>
                <c:pt idx="338">
                  <c:v>177.42351072039452</c:v>
                </c:pt>
                <c:pt idx="339">
                  <c:v>83.034221745125635</c:v>
                </c:pt>
                <c:pt idx="340">
                  <c:v>-55.586640137449692</c:v>
                </c:pt>
                <c:pt idx="341">
                  <c:v>-164.59700559773339</c:v>
                </c:pt>
                <c:pt idx="342">
                  <c:v>-185.92804679376752</c:v>
                </c:pt>
                <c:pt idx="343">
                  <c:v>-108.21691255381185</c:v>
                </c:pt>
                <c:pt idx="344">
                  <c:v>27.140384398670509</c:v>
                </c:pt>
                <c:pt idx="345">
                  <c:v>148.04024601868301</c:v>
                </c:pt>
                <c:pt idx="346">
                  <c:v>190.08041825556052</c:v>
                </c:pt>
                <c:pt idx="347">
                  <c:v>130.86648463558777</c:v>
                </c:pt>
                <c:pt idx="348">
                  <c:v>1.9411677494534783</c:v>
                </c:pt>
                <c:pt idx="349">
                  <c:v>-128.01819149934443</c:v>
                </c:pt>
                <c:pt idx="350">
                  <c:v>-189.78342726799818</c:v>
                </c:pt>
                <c:pt idx="351">
                  <c:v>-150.45276157165824</c:v>
                </c:pt>
                <c:pt idx="352">
                  <c:v>-30.977281451883776</c:v>
                </c:pt>
                <c:pt idx="353">
                  <c:v>104.9995140799254</c:v>
                </c:pt>
                <c:pt idx="354">
                  <c:v>185.04402573348403</c:v>
                </c:pt>
                <c:pt idx="355">
                  <c:v>166.51727191031699</c:v>
                </c:pt>
                <c:pt idx="356">
                  <c:v>59.288285465100635</c:v>
                </c:pt>
                <c:pt idx="357">
                  <c:v>-79.52303012084424</c:v>
                </c:pt>
                <c:pt idx="358">
                  <c:v>-175.97315256648571</c:v>
                </c:pt>
                <c:pt idx="359">
                  <c:v>-178.68398097304029</c:v>
                </c:pt>
              </c:numCache>
            </c:numRef>
          </c:yVal>
          <c:smooth val="1"/>
        </c:ser>
        <c:ser>
          <c:idx val="4"/>
          <c:order val="4"/>
          <c:tx>
            <c:v>NS AXIS RIGHT</c:v>
          </c:tx>
          <c:marker>
            <c:symbol val="none"/>
          </c:marker>
          <c:xVal>
            <c:numRef>
              <c:f>Graphing!$X$8:$X$2008</c:f>
              <c:numCache>
                <c:formatCode>General</c:formatCode>
                <c:ptCount val="2001"/>
                <c:pt idx="0">
                  <c:v>71.401690832311886</c:v>
                </c:pt>
                <c:pt idx="1">
                  <c:v>71.401690832311886</c:v>
                </c:pt>
                <c:pt idx="2">
                  <c:v>71.401690832311886</c:v>
                </c:pt>
                <c:pt idx="3">
                  <c:v>71.401690832311886</c:v>
                </c:pt>
                <c:pt idx="4">
                  <c:v>71.401690832311886</c:v>
                </c:pt>
                <c:pt idx="5">
                  <c:v>71.401690832311886</c:v>
                </c:pt>
                <c:pt idx="6">
                  <c:v>71.401690832311886</c:v>
                </c:pt>
                <c:pt idx="7">
                  <c:v>71.401690832311886</c:v>
                </c:pt>
                <c:pt idx="8">
                  <c:v>71.401690832311886</c:v>
                </c:pt>
                <c:pt idx="9">
                  <c:v>71.401690832311886</c:v>
                </c:pt>
                <c:pt idx="10">
                  <c:v>71.401690832311886</c:v>
                </c:pt>
                <c:pt idx="11">
                  <c:v>71.401690832311886</c:v>
                </c:pt>
                <c:pt idx="12">
                  <c:v>71.401690832311886</c:v>
                </c:pt>
                <c:pt idx="13">
                  <c:v>71.401690832311886</c:v>
                </c:pt>
                <c:pt idx="14">
                  <c:v>71.401690832311886</c:v>
                </c:pt>
                <c:pt idx="15">
                  <c:v>71.401690832311886</c:v>
                </c:pt>
                <c:pt idx="16">
                  <c:v>71.401690832311886</c:v>
                </c:pt>
                <c:pt idx="17">
                  <c:v>71.401690832311886</c:v>
                </c:pt>
                <c:pt idx="18">
                  <c:v>71.401690832311886</c:v>
                </c:pt>
                <c:pt idx="19">
                  <c:v>71.401690832311886</c:v>
                </c:pt>
                <c:pt idx="20">
                  <c:v>71.401690832311886</c:v>
                </c:pt>
                <c:pt idx="21">
                  <c:v>71.401690832311886</c:v>
                </c:pt>
                <c:pt idx="22">
                  <c:v>71.401690832311886</c:v>
                </c:pt>
                <c:pt idx="23">
                  <c:v>71.401690832311886</c:v>
                </c:pt>
                <c:pt idx="24">
                  <c:v>71.401690832311886</c:v>
                </c:pt>
                <c:pt idx="25">
                  <c:v>71.401690832311886</c:v>
                </c:pt>
                <c:pt idx="26">
                  <c:v>71.401690832311886</c:v>
                </c:pt>
                <c:pt idx="27">
                  <c:v>71.401690832311886</c:v>
                </c:pt>
                <c:pt idx="28">
                  <c:v>71.401690832311886</c:v>
                </c:pt>
                <c:pt idx="29">
                  <c:v>71.401690832311886</c:v>
                </c:pt>
                <c:pt idx="30">
                  <c:v>71.401690832311886</c:v>
                </c:pt>
                <c:pt idx="31">
                  <c:v>71.401690832311886</c:v>
                </c:pt>
                <c:pt idx="32">
                  <c:v>71.401690832311886</c:v>
                </c:pt>
                <c:pt idx="33">
                  <c:v>71.401690832311886</c:v>
                </c:pt>
                <c:pt idx="34">
                  <c:v>71.401690832311886</c:v>
                </c:pt>
                <c:pt idx="35">
                  <c:v>71.401690832311886</c:v>
                </c:pt>
                <c:pt idx="36">
                  <c:v>71.401690832311886</c:v>
                </c:pt>
                <c:pt idx="37">
                  <c:v>71.401690832311886</c:v>
                </c:pt>
                <c:pt idx="38">
                  <c:v>71.401690832311886</c:v>
                </c:pt>
                <c:pt idx="39">
                  <c:v>71.401690832311886</c:v>
                </c:pt>
                <c:pt idx="40">
                  <c:v>71.401690832311886</c:v>
                </c:pt>
                <c:pt idx="41">
                  <c:v>71.401690832311886</c:v>
                </c:pt>
                <c:pt idx="42">
                  <c:v>71.401690832311886</c:v>
                </c:pt>
                <c:pt idx="43">
                  <c:v>71.401690832311886</c:v>
                </c:pt>
                <c:pt idx="44">
                  <c:v>71.401690832311886</c:v>
                </c:pt>
                <c:pt idx="45">
                  <c:v>71.401690832311886</c:v>
                </c:pt>
                <c:pt idx="46">
                  <c:v>71.401690832311886</c:v>
                </c:pt>
                <c:pt idx="47">
                  <c:v>71.401690832311886</c:v>
                </c:pt>
                <c:pt idx="48">
                  <c:v>71.401690832311886</c:v>
                </c:pt>
                <c:pt idx="49">
                  <c:v>71.401690832311886</c:v>
                </c:pt>
                <c:pt idx="50">
                  <c:v>71.401690832311886</c:v>
                </c:pt>
                <c:pt idx="51">
                  <c:v>71.401690832311886</c:v>
                </c:pt>
                <c:pt idx="52">
                  <c:v>71.401690832311886</c:v>
                </c:pt>
                <c:pt idx="53">
                  <c:v>71.401690832311886</c:v>
                </c:pt>
                <c:pt idx="54">
                  <c:v>71.401690832311886</c:v>
                </c:pt>
                <c:pt idx="55">
                  <c:v>71.401690832311886</c:v>
                </c:pt>
                <c:pt idx="56">
                  <c:v>71.401690832311886</c:v>
                </c:pt>
                <c:pt idx="57">
                  <c:v>71.401690832311886</c:v>
                </c:pt>
                <c:pt idx="58">
                  <c:v>71.401690832311886</c:v>
                </c:pt>
                <c:pt idx="59">
                  <c:v>71.401690832311886</c:v>
                </c:pt>
                <c:pt idx="60">
                  <c:v>71.401690832311886</c:v>
                </c:pt>
                <c:pt idx="61">
                  <c:v>71.401690832311886</c:v>
                </c:pt>
                <c:pt idx="62">
                  <c:v>71.401690832311886</c:v>
                </c:pt>
                <c:pt idx="63">
                  <c:v>71.401690832311886</c:v>
                </c:pt>
                <c:pt idx="64">
                  <c:v>71.401690832311886</c:v>
                </c:pt>
                <c:pt idx="65">
                  <c:v>71.401690832311886</c:v>
                </c:pt>
                <c:pt idx="66">
                  <c:v>71.401690832311886</c:v>
                </c:pt>
                <c:pt idx="67">
                  <c:v>71.401690832311886</c:v>
                </c:pt>
                <c:pt idx="68">
                  <c:v>71.401690832311886</c:v>
                </c:pt>
                <c:pt idx="69">
                  <c:v>71.401690832311886</c:v>
                </c:pt>
                <c:pt idx="70">
                  <c:v>71.401690832311886</c:v>
                </c:pt>
                <c:pt idx="71">
                  <c:v>71.401690832311886</c:v>
                </c:pt>
                <c:pt idx="72">
                  <c:v>71.401690832311886</c:v>
                </c:pt>
                <c:pt idx="73">
                  <c:v>71.401690832311886</c:v>
                </c:pt>
                <c:pt idx="74">
                  <c:v>71.401690832311886</c:v>
                </c:pt>
                <c:pt idx="75">
                  <c:v>71.401690832311886</c:v>
                </c:pt>
                <c:pt idx="76">
                  <c:v>71.401690832311886</c:v>
                </c:pt>
                <c:pt idx="77">
                  <c:v>71.401690832311886</c:v>
                </c:pt>
                <c:pt idx="78">
                  <c:v>71.401690832311886</c:v>
                </c:pt>
                <c:pt idx="79">
                  <c:v>71.401690832311886</c:v>
                </c:pt>
                <c:pt idx="80">
                  <c:v>71.401690832311886</c:v>
                </c:pt>
                <c:pt idx="81">
                  <c:v>71.401690832311886</c:v>
                </c:pt>
                <c:pt idx="82">
                  <c:v>71.401690832311886</c:v>
                </c:pt>
                <c:pt idx="83">
                  <c:v>71.401690832311886</c:v>
                </c:pt>
                <c:pt idx="84">
                  <c:v>71.401690832311886</c:v>
                </c:pt>
                <c:pt idx="85">
                  <c:v>71.401690832311886</c:v>
                </c:pt>
                <c:pt idx="86">
                  <c:v>71.401690832311886</c:v>
                </c:pt>
                <c:pt idx="87">
                  <c:v>71.401690832311886</c:v>
                </c:pt>
                <c:pt idx="88">
                  <c:v>71.401690832311886</c:v>
                </c:pt>
                <c:pt idx="89">
                  <c:v>71.401690832311886</c:v>
                </c:pt>
                <c:pt idx="90">
                  <c:v>71.401690832311886</c:v>
                </c:pt>
                <c:pt idx="91">
                  <c:v>71.401690832311886</c:v>
                </c:pt>
                <c:pt idx="92">
                  <c:v>71.401690832311886</c:v>
                </c:pt>
                <c:pt idx="93">
                  <c:v>71.401690832311886</c:v>
                </c:pt>
                <c:pt idx="94">
                  <c:v>71.401690832311886</c:v>
                </c:pt>
                <c:pt idx="95">
                  <c:v>71.401690832311886</c:v>
                </c:pt>
                <c:pt idx="96">
                  <c:v>71.401690832311886</c:v>
                </c:pt>
                <c:pt idx="97">
                  <c:v>71.401690832311886</c:v>
                </c:pt>
                <c:pt idx="98">
                  <c:v>71.401690832311886</c:v>
                </c:pt>
                <c:pt idx="99">
                  <c:v>71.401690832311886</c:v>
                </c:pt>
                <c:pt idx="100">
                  <c:v>71.401690832311886</c:v>
                </c:pt>
                <c:pt idx="101">
                  <c:v>71.401690832311886</c:v>
                </c:pt>
                <c:pt idx="102">
                  <c:v>71.401690832311886</c:v>
                </c:pt>
                <c:pt idx="103">
                  <c:v>71.401690832311886</c:v>
                </c:pt>
                <c:pt idx="104">
                  <c:v>71.401690832311886</c:v>
                </c:pt>
                <c:pt idx="105">
                  <c:v>71.401690832311886</c:v>
                </c:pt>
                <c:pt idx="106">
                  <c:v>71.401690832311886</c:v>
                </c:pt>
                <c:pt idx="107">
                  <c:v>71.401690832311886</c:v>
                </c:pt>
                <c:pt idx="108">
                  <c:v>71.401690832311886</c:v>
                </c:pt>
                <c:pt idx="109">
                  <c:v>71.401690832311886</c:v>
                </c:pt>
                <c:pt idx="110">
                  <c:v>71.401690832311886</c:v>
                </c:pt>
                <c:pt idx="111">
                  <c:v>71.401690832311886</c:v>
                </c:pt>
                <c:pt idx="112">
                  <c:v>71.401690832311886</c:v>
                </c:pt>
                <c:pt idx="113">
                  <c:v>71.401690832311886</c:v>
                </c:pt>
                <c:pt idx="114">
                  <c:v>71.401690832311886</c:v>
                </c:pt>
                <c:pt idx="115">
                  <c:v>71.401690832311886</c:v>
                </c:pt>
                <c:pt idx="116">
                  <c:v>71.401690832311886</c:v>
                </c:pt>
                <c:pt idx="117">
                  <c:v>71.401690832311886</c:v>
                </c:pt>
                <c:pt idx="118">
                  <c:v>71.401690832311886</c:v>
                </c:pt>
                <c:pt idx="119">
                  <c:v>71.401690832311886</c:v>
                </c:pt>
                <c:pt idx="120">
                  <c:v>71.401690832311886</c:v>
                </c:pt>
                <c:pt idx="121">
                  <c:v>71.401690832311886</c:v>
                </c:pt>
                <c:pt idx="122">
                  <c:v>71.401690832311886</c:v>
                </c:pt>
                <c:pt idx="123">
                  <c:v>71.401690832311886</c:v>
                </c:pt>
                <c:pt idx="124">
                  <c:v>71.401690832311886</c:v>
                </c:pt>
                <c:pt idx="125">
                  <c:v>71.401690832311886</c:v>
                </c:pt>
                <c:pt idx="126">
                  <c:v>71.401690832311886</c:v>
                </c:pt>
                <c:pt idx="127">
                  <c:v>71.401690832311886</c:v>
                </c:pt>
                <c:pt idx="128">
                  <c:v>71.401690832311886</c:v>
                </c:pt>
                <c:pt idx="129">
                  <c:v>71.401690832311886</c:v>
                </c:pt>
                <c:pt idx="130">
                  <c:v>71.401690832311886</c:v>
                </c:pt>
                <c:pt idx="131">
                  <c:v>71.401690832311886</c:v>
                </c:pt>
                <c:pt idx="132">
                  <c:v>71.401690832311886</c:v>
                </c:pt>
                <c:pt idx="133">
                  <c:v>71.401690832311886</c:v>
                </c:pt>
                <c:pt idx="134">
                  <c:v>71.401690832311886</c:v>
                </c:pt>
                <c:pt idx="135">
                  <c:v>71.401690832311886</c:v>
                </c:pt>
                <c:pt idx="136">
                  <c:v>71.401690832311886</c:v>
                </c:pt>
                <c:pt idx="137">
                  <c:v>71.401690832311886</c:v>
                </c:pt>
                <c:pt idx="138">
                  <c:v>71.401690832311886</c:v>
                </c:pt>
                <c:pt idx="139">
                  <c:v>71.401690832311886</c:v>
                </c:pt>
                <c:pt idx="140">
                  <c:v>71.401690832311886</c:v>
                </c:pt>
                <c:pt idx="141">
                  <c:v>71.401690832311886</c:v>
                </c:pt>
                <c:pt idx="142">
                  <c:v>71.401690832311886</c:v>
                </c:pt>
                <c:pt idx="143">
                  <c:v>71.401690832311886</c:v>
                </c:pt>
                <c:pt idx="144">
                  <c:v>71.401690832311886</c:v>
                </c:pt>
                <c:pt idx="145">
                  <c:v>71.401690832311886</c:v>
                </c:pt>
                <c:pt idx="146">
                  <c:v>71.401690832311886</c:v>
                </c:pt>
                <c:pt idx="147">
                  <c:v>71.401690832311886</c:v>
                </c:pt>
                <c:pt idx="148">
                  <c:v>71.401690832311886</c:v>
                </c:pt>
                <c:pt idx="149">
                  <c:v>71.401690832311886</c:v>
                </c:pt>
                <c:pt idx="150">
                  <c:v>71.401690832311886</c:v>
                </c:pt>
                <c:pt idx="151">
                  <c:v>71.401690832311886</c:v>
                </c:pt>
                <c:pt idx="152">
                  <c:v>71.401690832311886</c:v>
                </c:pt>
                <c:pt idx="153">
                  <c:v>71.401690832311886</c:v>
                </c:pt>
                <c:pt idx="154">
                  <c:v>71.401690832311886</c:v>
                </c:pt>
                <c:pt idx="155">
                  <c:v>71.401690832311886</c:v>
                </c:pt>
                <c:pt idx="156">
                  <c:v>71.401690832311886</c:v>
                </c:pt>
                <c:pt idx="157">
                  <c:v>71.401690832311886</c:v>
                </c:pt>
                <c:pt idx="158">
                  <c:v>71.401690832311886</c:v>
                </c:pt>
                <c:pt idx="159">
                  <c:v>71.401690832311886</c:v>
                </c:pt>
                <c:pt idx="160">
                  <c:v>71.401690832311886</c:v>
                </c:pt>
                <c:pt idx="161">
                  <c:v>71.401690832311886</c:v>
                </c:pt>
                <c:pt idx="162">
                  <c:v>71.401690832311886</c:v>
                </c:pt>
                <c:pt idx="163">
                  <c:v>71.401690832311886</c:v>
                </c:pt>
                <c:pt idx="164">
                  <c:v>71.401690832311886</c:v>
                </c:pt>
                <c:pt idx="165">
                  <c:v>71.401690832311886</c:v>
                </c:pt>
                <c:pt idx="166">
                  <c:v>71.401690832311886</c:v>
                </c:pt>
                <c:pt idx="167">
                  <c:v>71.401690832311886</c:v>
                </c:pt>
                <c:pt idx="168">
                  <c:v>71.401690832311886</c:v>
                </c:pt>
                <c:pt idx="169">
                  <c:v>71.401690832311886</c:v>
                </c:pt>
                <c:pt idx="170">
                  <c:v>71.401690832311886</c:v>
                </c:pt>
                <c:pt idx="171">
                  <c:v>71.401690832311886</c:v>
                </c:pt>
                <c:pt idx="172">
                  <c:v>71.401690832311886</c:v>
                </c:pt>
                <c:pt idx="173">
                  <c:v>71.401690832311886</c:v>
                </c:pt>
                <c:pt idx="174">
                  <c:v>71.401690832311886</c:v>
                </c:pt>
                <c:pt idx="175">
                  <c:v>71.401690832311886</c:v>
                </c:pt>
                <c:pt idx="176">
                  <c:v>71.401690832311886</c:v>
                </c:pt>
                <c:pt idx="177">
                  <c:v>71.401690832311886</c:v>
                </c:pt>
                <c:pt idx="178">
                  <c:v>71.401690832311886</c:v>
                </c:pt>
                <c:pt idx="179">
                  <c:v>71.401690832311886</c:v>
                </c:pt>
                <c:pt idx="180">
                  <c:v>71.401690832311886</c:v>
                </c:pt>
                <c:pt idx="181">
                  <c:v>71.401690832311886</c:v>
                </c:pt>
                <c:pt idx="182">
                  <c:v>71.401690832311886</c:v>
                </c:pt>
                <c:pt idx="183">
                  <c:v>71.401690832311886</c:v>
                </c:pt>
                <c:pt idx="184">
                  <c:v>71.401690832311886</c:v>
                </c:pt>
                <c:pt idx="185">
                  <c:v>71.401690832311886</c:v>
                </c:pt>
                <c:pt idx="186">
                  <c:v>71.401690832311886</c:v>
                </c:pt>
                <c:pt idx="187">
                  <c:v>71.401690832311886</c:v>
                </c:pt>
                <c:pt idx="188">
                  <c:v>71.401690832311886</c:v>
                </c:pt>
                <c:pt idx="189">
                  <c:v>71.401690832311886</c:v>
                </c:pt>
                <c:pt idx="190">
                  <c:v>71.401690832311886</c:v>
                </c:pt>
                <c:pt idx="191">
                  <c:v>71.401690832311886</c:v>
                </c:pt>
                <c:pt idx="192">
                  <c:v>71.401690832311886</c:v>
                </c:pt>
                <c:pt idx="193">
                  <c:v>71.401690832311886</c:v>
                </c:pt>
                <c:pt idx="194">
                  <c:v>71.401690832311886</c:v>
                </c:pt>
                <c:pt idx="195">
                  <c:v>71.401690832311886</c:v>
                </c:pt>
                <c:pt idx="196">
                  <c:v>71.401690832311886</c:v>
                </c:pt>
                <c:pt idx="197">
                  <c:v>71.401690832311886</c:v>
                </c:pt>
                <c:pt idx="198">
                  <c:v>71.401690832311886</c:v>
                </c:pt>
                <c:pt idx="199">
                  <c:v>71.401690832311886</c:v>
                </c:pt>
                <c:pt idx="200">
                  <c:v>71.401690832311886</c:v>
                </c:pt>
                <c:pt idx="201">
                  <c:v>71.401690832311886</c:v>
                </c:pt>
                <c:pt idx="202">
                  <c:v>71.401690832311886</c:v>
                </c:pt>
                <c:pt idx="203">
                  <c:v>71.401690832311886</c:v>
                </c:pt>
                <c:pt idx="204">
                  <c:v>71.401690832311886</c:v>
                </c:pt>
                <c:pt idx="205">
                  <c:v>71.401690832311886</c:v>
                </c:pt>
                <c:pt idx="206">
                  <c:v>71.401690832311886</c:v>
                </c:pt>
                <c:pt idx="207">
                  <c:v>71.401690832311886</c:v>
                </c:pt>
                <c:pt idx="208">
                  <c:v>71.401690832311886</c:v>
                </c:pt>
                <c:pt idx="209">
                  <c:v>71.401690832311886</c:v>
                </c:pt>
                <c:pt idx="210">
                  <c:v>71.401690832311886</c:v>
                </c:pt>
                <c:pt idx="211">
                  <c:v>71.401690832311886</c:v>
                </c:pt>
                <c:pt idx="212">
                  <c:v>71.401690832311886</c:v>
                </c:pt>
                <c:pt idx="213">
                  <c:v>71.401690832311886</c:v>
                </c:pt>
                <c:pt idx="214">
                  <c:v>71.401690832311886</c:v>
                </c:pt>
                <c:pt idx="215">
                  <c:v>71.401690832311886</c:v>
                </c:pt>
                <c:pt idx="216">
                  <c:v>71.401690832311886</c:v>
                </c:pt>
                <c:pt idx="217">
                  <c:v>71.401690832311886</c:v>
                </c:pt>
                <c:pt idx="218">
                  <c:v>71.401690832311886</c:v>
                </c:pt>
                <c:pt idx="219">
                  <c:v>71.401690832311886</c:v>
                </c:pt>
                <c:pt idx="220">
                  <c:v>71.401690832311886</c:v>
                </c:pt>
                <c:pt idx="221">
                  <c:v>71.401690832311886</c:v>
                </c:pt>
                <c:pt idx="222">
                  <c:v>71.401690832311886</c:v>
                </c:pt>
                <c:pt idx="223">
                  <c:v>71.401690832311886</c:v>
                </c:pt>
                <c:pt idx="224">
                  <c:v>71.401690832311886</c:v>
                </c:pt>
                <c:pt idx="225">
                  <c:v>71.401690832311886</c:v>
                </c:pt>
                <c:pt idx="226">
                  <c:v>71.401690832311886</c:v>
                </c:pt>
                <c:pt idx="227">
                  <c:v>71.401690832311886</c:v>
                </c:pt>
                <c:pt idx="228">
                  <c:v>71.401690832311886</c:v>
                </c:pt>
                <c:pt idx="229">
                  <c:v>71.401690832311886</c:v>
                </c:pt>
                <c:pt idx="230">
                  <c:v>71.401690832311886</c:v>
                </c:pt>
                <c:pt idx="231">
                  <c:v>71.401690832311886</c:v>
                </c:pt>
                <c:pt idx="232">
                  <c:v>71.401690832311886</c:v>
                </c:pt>
                <c:pt idx="233">
                  <c:v>71.401690832311886</c:v>
                </c:pt>
                <c:pt idx="234">
                  <c:v>71.401690832311886</c:v>
                </c:pt>
                <c:pt idx="235">
                  <c:v>71.401690832311886</c:v>
                </c:pt>
                <c:pt idx="236">
                  <c:v>71.401690832311886</c:v>
                </c:pt>
                <c:pt idx="237">
                  <c:v>71.401690832311886</c:v>
                </c:pt>
                <c:pt idx="238">
                  <c:v>71.401690832311886</c:v>
                </c:pt>
                <c:pt idx="239">
                  <c:v>71.401690832311886</c:v>
                </c:pt>
                <c:pt idx="240">
                  <c:v>71.401690832311886</c:v>
                </c:pt>
                <c:pt idx="241">
                  <c:v>71.401690832311886</c:v>
                </c:pt>
                <c:pt idx="242">
                  <c:v>71.401690832311886</c:v>
                </c:pt>
                <c:pt idx="243">
                  <c:v>71.401690832311886</c:v>
                </c:pt>
                <c:pt idx="244">
                  <c:v>71.401690832311886</c:v>
                </c:pt>
                <c:pt idx="245">
                  <c:v>71.401690832311886</c:v>
                </c:pt>
                <c:pt idx="246">
                  <c:v>71.401690832311886</c:v>
                </c:pt>
                <c:pt idx="247">
                  <c:v>71.401690832311886</c:v>
                </c:pt>
                <c:pt idx="248">
                  <c:v>71.401690832311886</c:v>
                </c:pt>
                <c:pt idx="249">
                  <c:v>71.401690832311886</c:v>
                </c:pt>
                <c:pt idx="250">
                  <c:v>71.401690832311886</c:v>
                </c:pt>
                <c:pt idx="251">
                  <c:v>71.401690832311886</c:v>
                </c:pt>
                <c:pt idx="252">
                  <c:v>71.401690832311886</c:v>
                </c:pt>
                <c:pt idx="253">
                  <c:v>71.401690832311886</c:v>
                </c:pt>
                <c:pt idx="254">
                  <c:v>71.401690832311886</c:v>
                </c:pt>
                <c:pt idx="255">
                  <c:v>71.401690832311886</c:v>
                </c:pt>
                <c:pt idx="256">
                  <c:v>71.401690832311886</c:v>
                </c:pt>
                <c:pt idx="257">
                  <c:v>71.401690832311886</c:v>
                </c:pt>
                <c:pt idx="258">
                  <c:v>71.401690832311886</c:v>
                </c:pt>
                <c:pt idx="259">
                  <c:v>71.401690832311886</c:v>
                </c:pt>
                <c:pt idx="260">
                  <c:v>71.401690832311886</c:v>
                </c:pt>
                <c:pt idx="261">
                  <c:v>71.401690832311886</c:v>
                </c:pt>
                <c:pt idx="262">
                  <c:v>71.401690832311886</c:v>
                </c:pt>
                <c:pt idx="263">
                  <c:v>71.401690832311886</c:v>
                </c:pt>
                <c:pt idx="264">
                  <c:v>71.401690832311886</c:v>
                </c:pt>
                <c:pt idx="265">
                  <c:v>71.401690832311886</c:v>
                </c:pt>
                <c:pt idx="266">
                  <c:v>71.401690832311886</c:v>
                </c:pt>
                <c:pt idx="267">
                  <c:v>71.401690832311886</c:v>
                </c:pt>
                <c:pt idx="268">
                  <c:v>71.401690832311886</c:v>
                </c:pt>
                <c:pt idx="269">
                  <c:v>71.401690832311886</c:v>
                </c:pt>
                <c:pt idx="270">
                  <c:v>71.401690832311886</c:v>
                </c:pt>
                <c:pt idx="271">
                  <c:v>71.401690832311886</c:v>
                </c:pt>
                <c:pt idx="272">
                  <c:v>71.401690832311886</c:v>
                </c:pt>
                <c:pt idx="273">
                  <c:v>71.401690832311886</c:v>
                </c:pt>
                <c:pt idx="274">
                  <c:v>71.401690832311886</c:v>
                </c:pt>
                <c:pt idx="275">
                  <c:v>71.401690832311886</c:v>
                </c:pt>
                <c:pt idx="276">
                  <c:v>71.401690832311886</c:v>
                </c:pt>
                <c:pt idx="277">
                  <c:v>71.401690832311886</c:v>
                </c:pt>
                <c:pt idx="278">
                  <c:v>71.401690832311886</c:v>
                </c:pt>
                <c:pt idx="279">
                  <c:v>71.401690832311886</c:v>
                </c:pt>
                <c:pt idx="280">
                  <c:v>71.401690832311886</c:v>
                </c:pt>
                <c:pt idx="281">
                  <c:v>71.401690832311886</c:v>
                </c:pt>
                <c:pt idx="282">
                  <c:v>71.401690832311886</c:v>
                </c:pt>
                <c:pt idx="283">
                  <c:v>71.401690832311886</c:v>
                </c:pt>
                <c:pt idx="284">
                  <c:v>71.401690832311886</c:v>
                </c:pt>
                <c:pt idx="285">
                  <c:v>71.401690832311886</c:v>
                </c:pt>
                <c:pt idx="286">
                  <c:v>71.401690832311886</c:v>
                </c:pt>
                <c:pt idx="287">
                  <c:v>71.401690832311886</c:v>
                </c:pt>
                <c:pt idx="288">
                  <c:v>71.401690832311886</c:v>
                </c:pt>
                <c:pt idx="289">
                  <c:v>71.401690832311886</c:v>
                </c:pt>
                <c:pt idx="290">
                  <c:v>71.401690832311886</c:v>
                </c:pt>
                <c:pt idx="291">
                  <c:v>71.401690832311886</c:v>
                </c:pt>
                <c:pt idx="292">
                  <c:v>71.401690832311886</c:v>
                </c:pt>
                <c:pt idx="293">
                  <c:v>71.401690832311886</c:v>
                </c:pt>
                <c:pt idx="294">
                  <c:v>71.401690832311886</c:v>
                </c:pt>
                <c:pt idx="295">
                  <c:v>71.401690832311886</c:v>
                </c:pt>
                <c:pt idx="296">
                  <c:v>71.401690832311886</c:v>
                </c:pt>
                <c:pt idx="297">
                  <c:v>71.401690832311886</c:v>
                </c:pt>
                <c:pt idx="298">
                  <c:v>71.401690832311886</c:v>
                </c:pt>
                <c:pt idx="299">
                  <c:v>71.401690832311886</c:v>
                </c:pt>
                <c:pt idx="300">
                  <c:v>71.401690832311886</c:v>
                </c:pt>
                <c:pt idx="301">
                  <c:v>71.401690832311886</c:v>
                </c:pt>
                <c:pt idx="302">
                  <c:v>71.401690832311886</c:v>
                </c:pt>
                <c:pt idx="303">
                  <c:v>71.401690832311886</c:v>
                </c:pt>
                <c:pt idx="304">
                  <c:v>71.401690832311886</c:v>
                </c:pt>
                <c:pt idx="305">
                  <c:v>71.401690832311886</c:v>
                </c:pt>
                <c:pt idx="306">
                  <c:v>71.401690832311886</c:v>
                </c:pt>
                <c:pt idx="307">
                  <c:v>71.401690832311886</c:v>
                </c:pt>
                <c:pt idx="308">
                  <c:v>71.401690832311886</c:v>
                </c:pt>
                <c:pt idx="309">
                  <c:v>71.401690832311886</c:v>
                </c:pt>
                <c:pt idx="310">
                  <c:v>71.401690832311886</c:v>
                </c:pt>
                <c:pt idx="311">
                  <c:v>71.401690832311886</c:v>
                </c:pt>
                <c:pt idx="312">
                  <c:v>71.401690832311886</c:v>
                </c:pt>
                <c:pt idx="313">
                  <c:v>71.401690832311886</c:v>
                </c:pt>
                <c:pt idx="314">
                  <c:v>71.401690832311886</c:v>
                </c:pt>
                <c:pt idx="315">
                  <c:v>71.401690832311886</c:v>
                </c:pt>
                <c:pt idx="316">
                  <c:v>71.401690832311886</c:v>
                </c:pt>
                <c:pt idx="317">
                  <c:v>71.401690832311886</c:v>
                </c:pt>
                <c:pt idx="318">
                  <c:v>71.401690832311886</c:v>
                </c:pt>
                <c:pt idx="319">
                  <c:v>71.401690832311886</c:v>
                </c:pt>
                <c:pt idx="320">
                  <c:v>71.401690832311886</c:v>
                </c:pt>
                <c:pt idx="321">
                  <c:v>71.401690832311886</c:v>
                </c:pt>
                <c:pt idx="322">
                  <c:v>71.401690832311886</c:v>
                </c:pt>
                <c:pt idx="323">
                  <c:v>71.401690832311886</c:v>
                </c:pt>
                <c:pt idx="324">
                  <c:v>71.401690832311886</c:v>
                </c:pt>
                <c:pt idx="325">
                  <c:v>71.401690832311886</c:v>
                </c:pt>
                <c:pt idx="326">
                  <c:v>71.401690832311886</c:v>
                </c:pt>
                <c:pt idx="327">
                  <c:v>71.401690832311886</c:v>
                </c:pt>
                <c:pt idx="328">
                  <c:v>71.401690832311886</c:v>
                </c:pt>
                <c:pt idx="329">
                  <c:v>71.401690832311886</c:v>
                </c:pt>
                <c:pt idx="330">
                  <c:v>71.401690832311886</c:v>
                </c:pt>
                <c:pt idx="331">
                  <c:v>71.401690832311886</c:v>
                </c:pt>
                <c:pt idx="332">
                  <c:v>71.401690832311886</c:v>
                </c:pt>
                <c:pt idx="333">
                  <c:v>71.401690832311886</c:v>
                </c:pt>
                <c:pt idx="334">
                  <c:v>71.401690832311886</c:v>
                </c:pt>
                <c:pt idx="335">
                  <c:v>71.401690832311886</c:v>
                </c:pt>
                <c:pt idx="336">
                  <c:v>71.401690832311886</c:v>
                </c:pt>
                <c:pt idx="337">
                  <c:v>71.401690832311886</c:v>
                </c:pt>
                <c:pt idx="338">
                  <c:v>71.401690832311886</c:v>
                </c:pt>
                <c:pt idx="339">
                  <c:v>71.401690832311886</c:v>
                </c:pt>
                <c:pt idx="340">
                  <c:v>71.401690832311886</c:v>
                </c:pt>
                <c:pt idx="341">
                  <c:v>71.401690832311886</c:v>
                </c:pt>
                <c:pt idx="342">
                  <c:v>71.401690832311886</c:v>
                </c:pt>
                <c:pt idx="343">
                  <c:v>71.401690832311886</c:v>
                </c:pt>
                <c:pt idx="344">
                  <c:v>71.401690832311886</c:v>
                </c:pt>
                <c:pt idx="345">
                  <c:v>71.401690832311886</c:v>
                </c:pt>
                <c:pt idx="346">
                  <c:v>71.401690832311886</c:v>
                </c:pt>
                <c:pt idx="347">
                  <c:v>71.401690832311886</c:v>
                </c:pt>
                <c:pt idx="348">
                  <c:v>71.401690832311886</c:v>
                </c:pt>
                <c:pt idx="349">
                  <c:v>71.401690832311886</c:v>
                </c:pt>
                <c:pt idx="350">
                  <c:v>71.401690832311886</c:v>
                </c:pt>
                <c:pt idx="351">
                  <c:v>71.401690832311886</c:v>
                </c:pt>
                <c:pt idx="352">
                  <c:v>71.401690832311886</c:v>
                </c:pt>
                <c:pt idx="353">
                  <c:v>71.401690832311886</c:v>
                </c:pt>
                <c:pt idx="354">
                  <c:v>71.401690832311886</c:v>
                </c:pt>
                <c:pt idx="355">
                  <c:v>71.401690832311886</c:v>
                </c:pt>
                <c:pt idx="356">
                  <c:v>71.401690832311886</c:v>
                </c:pt>
                <c:pt idx="357">
                  <c:v>71.401690832311886</c:v>
                </c:pt>
                <c:pt idx="358">
                  <c:v>71.401690832311886</c:v>
                </c:pt>
                <c:pt idx="359">
                  <c:v>71.401690832311886</c:v>
                </c:pt>
                <c:pt idx="360">
                  <c:v>71.401690832311886</c:v>
                </c:pt>
                <c:pt idx="361">
                  <c:v>71.401690832311886</c:v>
                </c:pt>
                <c:pt idx="362">
                  <c:v>71.401690832311886</c:v>
                </c:pt>
                <c:pt idx="363">
                  <c:v>71.401690832311886</c:v>
                </c:pt>
                <c:pt idx="364">
                  <c:v>71.401690832311886</c:v>
                </c:pt>
                <c:pt idx="365">
                  <c:v>71.401690832311886</c:v>
                </c:pt>
                <c:pt idx="366">
                  <c:v>71.401690832311886</c:v>
                </c:pt>
                <c:pt idx="367">
                  <c:v>71.401690832311886</c:v>
                </c:pt>
                <c:pt idx="368">
                  <c:v>71.401690832311886</c:v>
                </c:pt>
                <c:pt idx="369">
                  <c:v>71.401690832311886</c:v>
                </c:pt>
                <c:pt idx="370">
                  <c:v>71.401690832311886</c:v>
                </c:pt>
                <c:pt idx="371">
                  <c:v>71.401690832311886</c:v>
                </c:pt>
                <c:pt idx="372">
                  <c:v>71.401690832311886</c:v>
                </c:pt>
                <c:pt idx="373">
                  <c:v>71.401690832311886</c:v>
                </c:pt>
                <c:pt idx="374">
                  <c:v>71.401690832311886</c:v>
                </c:pt>
                <c:pt idx="375">
                  <c:v>71.401690832311886</c:v>
                </c:pt>
                <c:pt idx="376">
                  <c:v>71.401690832311886</c:v>
                </c:pt>
                <c:pt idx="377">
                  <c:v>71.401690832311886</c:v>
                </c:pt>
                <c:pt idx="378">
                  <c:v>71.401690832311886</c:v>
                </c:pt>
                <c:pt idx="379">
                  <c:v>71.401690832311886</c:v>
                </c:pt>
                <c:pt idx="380">
                  <c:v>71.401690832311886</c:v>
                </c:pt>
                <c:pt idx="381">
                  <c:v>71.401690832311886</c:v>
                </c:pt>
                <c:pt idx="382">
                  <c:v>71.401690832311886</c:v>
                </c:pt>
                <c:pt idx="383">
                  <c:v>71.401690832311886</c:v>
                </c:pt>
                <c:pt idx="384">
                  <c:v>71.401690832311886</c:v>
                </c:pt>
                <c:pt idx="385">
                  <c:v>71.401690832311886</c:v>
                </c:pt>
                <c:pt idx="386">
                  <c:v>71.401690832311886</c:v>
                </c:pt>
                <c:pt idx="387">
                  <c:v>71.401690832311886</c:v>
                </c:pt>
                <c:pt idx="388">
                  <c:v>71.401690832311886</c:v>
                </c:pt>
                <c:pt idx="389">
                  <c:v>71.401690832311886</c:v>
                </c:pt>
                <c:pt idx="390">
                  <c:v>71.401690832311886</c:v>
                </c:pt>
                <c:pt idx="391">
                  <c:v>71.401690832311886</c:v>
                </c:pt>
                <c:pt idx="392">
                  <c:v>71.401690832311886</c:v>
                </c:pt>
                <c:pt idx="393">
                  <c:v>71.401690832311886</c:v>
                </c:pt>
                <c:pt idx="394">
                  <c:v>71.401690832311886</c:v>
                </c:pt>
                <c:pt idx="395">
                  <c:v>71.401690832311886</c:v>
                </c:pt>
                <c:pt idx="396">
                  <c:v>71.401690832311886</c:v>
                </c:pt>
                <c:pt idx="397">
                  <c:v>71.401690832311886</c:v>
                </c:pt>
                <c:pt idx="398">
                  <c:v>71.401690832311886</c:v>
                </c:pt>
                <c:pt idx="399">
                  <c:v>71.401690832311886</c:v>
                </c:pt>
                <c:pt idx="400">
                  <c:v>71.401690832311886</c:v>
                </c:pt>
                <c:pt idx="401">
                  <c:v>71.401690832311886</c:v>
                </c:pt>
                <c:pt idx="402">
                  <c:v>71.401690832311886</c:v>
                </c:pt>
                <c:pt idx="403">
                  <c:v>71.401690832311886</c:v>
                </c:pt>
                <c:pt idx="404">
                  <c:v>71.401690832311886</c:v>
                </c:pt>
                <c:pt idx="405">
                  <c:v>71.401690832311886</c:v>
                </c:pt>
                <c:pt idx="406">
                  <c:v>71.401690832311886</c:v>
                </c:pt>
                <c:pt idx="407">
                  <c:v>71.401690832311886</c:v>
                </c:pt>
                <c:pt idx="408">
                  <c:v>71.401690832311886</c:v>
                </c:pt>
                <c:pt idx="409">
                  <c:v>71.401690832311886</c:v>
                </c:pt>
                <c:pt idx="410">
                  <c:v>71.401690832311886</c:v>
                </c:pt>
                <c:pt idx="411">
                  <c:v>71.401690832311886</c:v>
                </c:pt>
                <c:pt idx="412">
                  <c:v>71.401690832311886</c:v>
                </c:pt>
                <c:pt idx="413">
                  <c:v>71.401690832311886</c:v>
                </c:pt>
                <c:pt idx="414">
                  <c:v>71.401690832311886</c:v>
                </c:pt>
                <c:pt idx="415">
                  <c:v>71.401690832311886</c:v>
                </c:pt>
                <c:pt idx="416">
                  <c:v>71.401690832311886</c:v>
                </c:pt>
                <c:pt idx="417">
                  <c:v>71.401690832311886</c:v>
                </c:pt>
                <c:pt idx="418">
                  <c:v>71.401690832311886</c:v>
                </c:pt>
                <c:pt idx="419">
                  <c:v>71.401690832311886</c:v>
                </c:pt>
                <c:pt idx="420">
                  <c:v>71.401690832311886</c:v>
                </c:pt>
                <c:pt idx="421">
                  <c:v>71.401690832311886</c:v>
                </c:pt>
                <c:pt idx="422">
                  <c:v>71.401690832311886</c:v>
                </c:pt>
                <c:pt idx="423">
                  <c:v>71.401690832311886</c:v>
                </c:pt>
                <c:pt idx="424">
                  <c:v>71.401690832311886</c:v>
                </c:pt>
                <c:pt idx="425">
                  <c:v>71.401690832311886</c:v>
                </c:pt>
                <c:pt idx="426">
                  <c:v>71.401690832311886</c:v>
                </c:pt>
                <c:pt idx="427">
                  <c:v>71.401690832311886</c:v>
                </c:pt>
                <c:pt idx="428">
                  <c:v>71.401690832311886</c:v>
                </c:pt>
                <c:pt idx="429">
                  <c:v>71.401690832311886</c:v>
                </c:pt>
                <c:pt idx="430">
                  <c:v>71.401690832311886</c:v>
                </c:pt>
                <c:pt idx="431">
                  <c:v>71.401690832311886</c:v>
                </c:pt>
                <c:pt idx="432">
                  <c:v>71.401690832311886</c:v>
                </c:pt>
                <c:pt idx="433">
                  <c:v>71.401690832311886</c:v>
                </c:pt>
                <c:pt idx="434">
                  <c:v>71.401690832311886</c:v>
                </c:pt>
                <c:pt idx="435">
                  <c:v>71.401690832311886</c:v>
                </c:pt>
                <c:pt idx="436">
                  <c:v>71.401690832311886</c:v>
                </c:pt>
                <c:pt idx="437">
                  <c:v>71.401690832311886</c:v>
                </c:pt>
                <c:pt idx="438">
                  <c:v>71.401690832311886</c:v>
                </c:pt>
                <c:pt idx="439">
                  <c:v>71.401690832311886</c:v>
                </c:pt>
                <c:pt idx="440">
                  <c:v>71.401690832311886</c:v>
                </c:pt>
                <c:pt idx="441">
                  <c:v>71.401690832311886</c:v>
                </c:pt>
                <c:pt idx="442">
                  <c:v>71.401690832311886</c:v>
                </c:pt>
                <c:pt idx="443">
                  <c:v>71.401690832311886</c:v>
                </c:pt>
                <c:pt idx="444">
                  <c:v>71.401690832311886</c:v>
                </c:pt>
                <c:pt idx="445">
                  <c:v>71.401690832311886</c:v>
                </c:pt>
                <c:pt idx="446">
                  <c:v>71.401690832311886</c:v>
                </c:pt>
                <c:pt idx="447">
                  <c:v>71.401690832311886</c:v>
                </c:pt>
                <c:pt idx="448">
                  <c:v>71.401690832311886</c:v>
                </c:pt>
                <c:pt idx="449">
                  <c:v>71.401690832311886</c:v>
                </c:pt>
                <c:pt idx="450">
                  <c:v>71.401690832311886</c:v>
                </c:pt>
                <c:pt idx="451">
                  <c:v>71.401690832311886</c:v>
                </c:pt>
                <c:pt idx="452">
                  <c:v>71.401690832311886</c:v>
                </c:pt>
                <c:pt idx="453">
                  <c:v>71.401690832311886</c:v>
                </c:pt>
                <c:pt idx="454">
                  <c:v>71.401690832311886</c:v>
                </c:pt>
                <c:pt idx="455">
                  <c:v>71.401690832311886</c:v>
                </c:pt>
                <c:pt idx="456">
                  <c:v>71.401690832311886</c:v>
                </c:pt>
                <c:pt idx="457">
                  <c:v>71.401690832311886</c:v>
                </c:pt>
                <c:pt idx="458">
                  <c:v>71.401690832311886</c:v>
                </c:pt>
                <c:pt idx="459">
                  <c:v>71.401690832311886</c:v>
                </c:pt>
                <c:pt idx="460">
                  <c:v>71.401690832311886</c:v>
                </c:pt>
                <c:pt idx="461">
                  <c:v>71.401690832311886</c:v>
                </c:pt>
                <c:pt idx="462">
                  <c:v>71.401690832311886</c:v>
                </c:pt>
                <c:pt idx="463">
                  <c:v>71.401690832311886</c:v>
                </c:pt>
                <c:pt idx="464">
                  <c:v>71.401690832311886</c:v>
                </c:pt>
                <c:pt idx="465">
                  <c:v>71.401690832311886</c:v>
                </c:pt>
                <c:pt idx="466">
                  <c:v>71.401690832311886</c:v>
                </c:pt>
                <c:pt idx="467">
                  <c:v>71.401690832311886</c:v>
                </c:pt>
                <c:pt idx="468">
                  <c:v>71.401690832311886</c:v>
                </c:pt>
                <c:pt idx="469">
                  <c:v>71.401690832311886</c:v>
                </c:pt>
                <c:pt idx="470">
                  <c:v>71.401690832311886</c:v>
                </c:pt>
                <c:pt idx="471">
                  <c:v>71.401690832311886</c:v>
                </c:pt>
                <c:pt idx="472">
                  <c:v>71.401690832311886</c:v>
                </c:pt>
                <c:pt idx="473">
                  <c:v>71.401690832311886</c:v>
                </c:pt>
                <c:pt idx="474">
                  <c:v>71.401690832311886</c:v>
                </c:pt>
                <c:pt idx="475">
                  <c:v>71.401690832311886</c:v>
                </c:pt>
                <c:pt idx="476">
                  <c:v>71.401690832311886</c:v>
                </c:pt>
                <c:pt idx="477">
                  <c:v>71.401690832311886</c:v>
                </c:pt>
                <c:pt idx="478">
                  <c:v>71.401690832311886</c:v>
                </c:pt>
                <c:pt idx="479">
                  <c:v>71.401690832311886</c:v>
                </c:pt>
                <c:pt idx="480">
                  <c:v>71.401690832311886</c:v>
                </c:pt>
                <c:pt idx="481">
                  <c:v>71.401690832311886</c:v>
                </c:pt>
                <c:pt idx="482">
                  <c:v>71.401690832311886</c:v>
                </c:pt>
                <c:pt idx="483">
                  <c:v>71.401690832311886</c:v>
                </c:pt>
                <c:pt idx="484">
                  <c:v>71.401690832311886</c:v>
                </c:pt>
                <c:pt idx="485">
                  <c:v>71.401690832311886</c:v>
                </c:pt>
                <c:pt idx="486">
                  <c:v>71.401690832311886</c:v>
                </c:pt>
                <c:pt idx="487">
                  <c:v>71.401690832311886</c:v>
                </c:pt>
                <c:pt idx="488">
                  <c:v>71.401690832311886</c:v>
                </c:pt>
                <c:pt idx="489">
                  <c:v>71.401690832311886</c:v>
                </c:pt>
                <c:pt idx="490">
                  <c:v>71.401690832311886</c:v>
                </c:pt>
                <c:pt idx="491">
                  <c:v>71.401690832311886</c:v>
                </c:pt>
                <c:pt idx="492">
                  <c:v>71.401690832311886</c:v>
                </c:pt>
                <c:pt idx="493">
                  <c:v>71.401690832311886</c:v>
                </c:pt>
                <c:pt idx="494">
                  <c:v>71.401690832311886</c:v>
                </c:pt>
                <c:pt idx="495">
                  <c:v>71.401690832311886</c:v>
                </c:pt>
                <c:pt idx="496">
                  <c:v>71.401690832311886</c:v>
                </c:pt>
                <c:pt idx="497">
                  <c:v>71.401690832311886</c:v>
                </c:pt>
                <c:pt idx="498">
                  <c:v>71.401690832311886</c:v>
                </c:pt>
                <c:pt idx="499">
                  <c:v>71.401690832311886</c:v>
                </c:pt>
                <c:pt idx="500">
                  <c:v>71.401690832311886</c:v>
                </c:pt>
                <c:pt idx="501">
                  <c:v>71.401690832311886</c:v>
                </c:pt>
                <c:pt idx="502">
                  <c:v>71.401690832311886</c:v>
                </c:pt>
                <c:pt idx="503">
                  <c:v>71.401690832311886</c:v>
                </c:pt>
                <c:pt idx="504">
                  <c:v>71.401690832311886</c:v>
                </c:pt>
                <c:pt idx="505">
                  <c:v>71.401690832311886</c:v>
                </c:pt>
                <c:pt idx="506">
                  <c:v>71.401690832311886</c:v>
                </c:pt>
                <c:pt idx="507">
                  <c:v>71.401690832311886</c:v>
                </c:pt>
                <c:pt idx="508">
                  <c:v>71.401690832311886</c:v>
                </c:pt>
                <c:pt idx="509">
                  <c:v>71.401690832311886</c:v>
                </c:pt>
                <c:pt idx="510">
                  <c:v>71.401690832311886</c:v>
                </c:pt>
                <c:pt idx="511">
                  <c:v>71.401690832311886</c:v>
                </c:pt>
                <c:pt idx="512">
                  <c:v>71.401690832311886</c:v>
                </c:pt>
                <c:pt idx="513">
                  <c:v>71.401690832311886</c:v>
                </c:pt>
                <c:pt idx="514">
                  <c:v>71.401690832311886</c:v>
                </c:pt>
                <c:pt idx="515">
                  <c:v>71.401690832311886</c:v>
                </c:pt>
                <c:pt idx="516">
                  <c:v>71.401690832311886</c:v>
                </c:pt>
                <c:pt idx="517">
                  <c:v>71.401690832311886</c:v>
                </c:pt>
                <c:pt idx="518">
                  <c:v>71.401690832311886</c:v>
                </c:pt>
                <c:pt idx="519">
                  <c:v>71.401690832311886</c:v>
                </c:pt>
                <c:pt idx="520">
                  <c:v>71.401690832311886</c:v>
                </c:pt>
                <c:pt idx="521">
                  <c:v>71.401690832311886</c:v>
                </c:pt>
                <c:pt idx="522">
                  <c:v>71.401690832311886</c:v>
                </c:pt>
                <c:pt idx="523">
                  <c:v>71.401690832311886</c:v>
                </c:pt>
                <c:pt idx="524">
                  <c:v>71.401690832311886</c:v>
                </c:pt>
                <c:pt idx="525">
                  <c:v>71.401690832311886</c:v>
                </c:pt>
                <c:pt idx="526">
                  <c:v>71.401690832311886</c:v>
                </c:pt>
                <c:pt idx="527">
                  <c:v>71.401690832311886</c:v>
                </c:pt>
                <c:pt idx="528">
                  <c:v>71.401690832311886</c:v>
                </c:pt>
                <c:pt idx="529">
                  <c:v>71.401690832311886</c:v>
                </c:pt>
                <c:pt idx="530">
                  <c:v>71.401690832311886</c:v>
                </c:pt>
                <c:pt idx="531">
                  <c:v>71.401690832311886</c:v>
                </c:pt>
                <c:pt idx="532">
                  <c:v>71.401690832311886</c:v>
                </c:pt>
                <c:pt idx="533">
                  <c:v>71.401690832311886</c:v>
                </c:pt>
                <c:pt idx="534">
                  <c:v>71.401690832311886</c:v>
                </c:pt>
                <c:pt idx="535">
                  <c:v>71.401690832311886</c:v>
                </c:pt>
                <c:pt idx="536">
                  <c:v>71.401690832311886</c:v>
                </c:pt>
                <c:pt idx="537">
                  <c:v>71.401690832311886</c:v>
                </c:pt>
                <c:pt idx="538">
                  <c:v>71.401690832311886</c:v>
                </c:pt>
                <c:pt idx="539">
                  <c:v>71.401690832311886</c:v>
                </c:pt>
                <c:pt idx="540">
                  <c:v>71.401690832311886</c:v>
                </c:pt>
                <c:pt idx="541">
                  <c:v>71.401690832311886</c:v>
                </c:pt>
                <c:pt idx="542">
                  <c:v>71.401690832311886</c:v>
                </c:pt>
                <c:pt idx="543">
                  <c:v>71.401690832311886</c:v>
                </c:pt>
                <c:pt idx="544">
                  <c:v>71.401690832311886</c:v>
                </c:pt>
                <c:pt idx="545">
                  <c:v>71.401690832311886</c:v>
                </c:pt>
                <c:pt idx="546">
                  <c:v>71.401690832311886</c:v>
                </c:pt>
                <c:pt idx="547">
                  <c:v>71.401690832311886</c:v>
                </c:pt>
                <c:pt idx="548">
                  <c:v>71.401690832311886</c:v>
                </c:pt>
                <c:pt idx="549">
                  <c:v>71.401690832311886</c:v>
                </c:pt>
                <c:pt idx="550">
                  <c:v>71.401690832311886</c:v>
                </c:pt>
                <c:pt idx="551">
                  <c:v>71.401690832311886</c:v>
                </c:pt>
                <c:pt idx="552">
                  <c:v>71.401690832311886</c:v>
                </c:pt>
                <c:pt idx="553">
                  <c:v>71.401690832311886</c:v>
                </c:pt>
                <c:pt idx="554">
                  <c:v>71.401690832311886</c:v>
                </c:pt>
                <c:pt idx="555">
                  <c:v>71.401690832311886</c:v>
                </c:pt>
                <c:pt idx="556">
                  <c:v>71.401690832311886</c:v>
                </c:pt>
                <c:pt idx="557">
                  <c:v>71.401690832311886</c:v>
                </c:pt>
                <c:pt idx="558">
                  <c:v>71.401690832311886</c:v>
                </c:pt>
                <c:pt idx="559">
                  <c:v>71.401690832311886</c:v>
                </c:pt>
                <c:pt idx="560">
                  <c:v>71.401690832311886</c:v>
                </c:pt>
                <c:pt idx="561">
                  <c:v>71.401690832311886</c:v>
                </c:pt>
                <c:pt idx="562">
                  <c:v>71.401690832311886</c:v>
                </c:pt>
                <c:pt idx="563">
                  <c:v>71.401690832311886</c:v>
                </c:pt>
                <c:pt idx="564">
                  <c:v>71.401690832311886</c:v>
                </c:pt>
                <c:pt idx="565">
                  <c:v>71.401690832311886</c:v>
                </c:pt>
                <c:pt idx="566">
                  <c:v>71.401690832311886</c:v>
                </c:pt>
                <c:pt idx="567">
                  <c:v>71.401690832311886</c:v>
                </c:pt>
                <c:pt idx="568">
                  <c:v>71.401690832311886</c:v>
                </c:pt>
                <c:pt idx="569">
                  <c:v>71.401690832311886</c:v>
                </c:pt>
                <c:pt idx="570">
                  <c:v>71.401690832311886</c:v>
                </c:pt>
                <c:pt idx="571">
                  <c:v>71.401690832311886</c:v>
                </c:pt>
                <c:pt idx="572">
                  <c:v>71.401690832311886</c:v>
                </c:pt>
                <c:pt idx="573">
                  <c:v>71.401690832311886</c:v>
                </c:pt>
                <c:pt idx="574">
                  <c:v>71.401690832311886</c:v>
                </c:pt>
                <c:pt idx="575">
                  <c:v>71.401690832311886</c:v>
                </c:pt>
                <c:pt idx="576">
                  <c:v>71.401690832311886</c:v>
                </c:pt>
                <c:pt idx="577">
                  <c:v>71.401690832311886</c:v>
                </c:pt>
                <c:pt idx="578">
                  <c:v>71.401690832311886</c:v>
                </c:pt>
                <c:pt idx="579">
                  <c:v>71.401690832311886</c:v>
                </c:pt>
                <c:pt idx="580">
                  <c:v>71.401690832311886</c:v>
                </c:pt>
                <c:pt idx="581">
                  <c:v>71.401690832311886</c:v>
                </c:pt>
                <c:pt idx="582">
                  <c:v>71.401690832311886</c:v>
                </c:pt>
                <c:pt idx="583">
                  <c:v>71.401690832311886</c:v>
                </c:pt>
                <c:pt idx="584">
                  <c:v>71.401690832311886</c:v>
                </c:pt>
                <c:pt idx="585">
                  <c:v>71.401690832311886</c:v>
                </c:pt>
                <c:pt idx="586">
                  <c:v>71.401690832311886</c:v>
                </c:pt>
                <c:pt idx="587">
                  <c:v>71.401690832311886</c:v>
                </c:pt>
                <c:pt idx="588">
                  <c:v>71.401690832311886</c:v>
                </c:pt>
                <c:pt idx="589">
                  <c:v>71.401690832311886</c:v>
                </c:pt>
                <c:pt idx="590">
                  <c:v>71.401690832311886</c:v>
                </c:pt>
                <c:pt idx="591">
                  <c:v>71.401690832311886</c:v>
                </c:pt>
                <c:pt idx="592">
                  <c:v>71.401690832311886</c:v>
                </c:pt>
                <c:pt idx="593">
                  <c:v>71.401690832311886</c:v>
                </c:pt>
                <c:pt idx="594">
                  <c:v>71.401690832311886</c:v>
                </c:pt>
                <c:pt idx="595">
                  <c:v>71.401690832311886</c:v>
                </c:pt>
                <c:pt idx="596">
                  <c:v>71.401690832311886</c:v>
                </c:pt>
                <c:pt idx="597">
                  <c:v>71.401690832311886</c:v>
                </c:pt>
                <c:pt idx="598">
                  <c:v>71.401690832311886</c:v>
                </c:pt>
                <c:pt idx="599">
                  <c:v>71.401690832311886</c:v>
                </c:pt>
                <c:pt idx="600">
                  <c:v>71.401690832311886</c:v>
                </c:pt>
                <c:pt idx="601">
                  <c:v>71.401690832311886</c:v>
                </c:pt>
                <c:pt idx="602">
                  <c:v>71.401690832311886</c:v>
                </c:pt>
                <c:pt idx="603">
                  <c:v>71.401690832311886</c:v>
                </c:pt>
                <c:pt idx="604">
                  <c:v>71.401690832311886</c:v>
                </c:pt>
                <c:pt idx="605">
                  <c:v>71.401690832311886</c:v>
                </c:pt>
                <c:pt idx="606">
                  <c:v>71.401690832311886</c:v>
                </c:pt>
                <c:pt idx="607">
                  <c:v>71.401690832311886</c:v>
                </c:pt>
                <c:pt idx="608">
                  <c:v>71.401690832311886</c:v>
                </c:pt>
                <c:pt idx="609">
                  <c:v>71.401690832311886</c:v>
                </c:pt>
                <c:pt idx="610">
                  <c:v>71.401690832311886</c:v>
                </c:pt>
                <c:pt idx="611">
                  <c:v>71.401690832311886</c:v>
                </c:pt>
                <c:pt idx="612">
                  <c:v>71.401690832311886</c:v>
                </c:pt>
                <c:pt idx="613">
                  <c:v>71.401690832311886</c:v>
                </c:pt>
                <c:pt idx="614">
                  <c:v>71.401690832311886</c:v>
                </c:pt>
                <c:pt idx="615">
                  <c:v>71.401690832311886</c:v>
                </c:pt>
                <c:pt idx="616">
                  <c:v>71.401690832311886</c:v>
                </c:pt>
                <c:pt idx="617">
                  <c:v>71.401690832311886</c:v>
                </c:pt>
                <c:pt idx="618">
                  <c:v>71.401690832311886</c:v>
                </c:pt>
                <c:pt idx="619">
                  <c:v>71.401690832311886</c:v>
                </c:pt>
                <c:pt idx="620">
                  <c:v>71.401690832311886</c:v>
                </c:pt>
                <c:pt idx="621">
                  <c:v>71.401690832311886</c:v>
                </c:pt>
                <c:pt idx="622">
                  <c:v>71.401690832311886</c:v>
                </c:pt>
                <c:pt idx="623">
                  <c:v>71.401690832311886</c:v>
                </c:pt>
                <c:pt idx="624">
                  <c:v>71.401690832311886</c:v>
                </c:pt>
                <c:pt idx="625">
                  <c:v>71.401690832311886</c:v>
                </c:pt>
                <c:pt idx="626">
                  <c:v>71.401690832311886</c:v>
                </c:pt>
                <c:pt idx="627">
                  <c:v>71.401690832311886</c:v>
                </c:pt>
                <c:pt idx="628">
                  <c:v>71.401690832311886</c:v>
                </c:pt>
                <c:pt idx="629">
                  <c:v>71.401690832311886</c:v>
                </c:pt>
                <c:pt idx="630">
                  <c:v>71.401690832311886</c:v>
                </c:pt>
                <c:pt idx="631">
                  <c:v>71.401690832311886</c:v>
                </c:pt>
                <c:pt idx="632">
                  <c:v>71.401690832311886</c:v>
                </c:pt>
                <c:pt idx="633">
                  <c:v>71.401690832311886</c:v>
                </c:pt>
                <c:pt idx="634">
                  <c:v>71.401690832311886</c:v>
                </c:pt>
                <c:pt idx="635">
                  <c:v>71.401690832311886</c:v>
                </c:pt>
                <c:pt idx="636">
                  <c:v>71.401690832311886</c:v>
                </c:pt>
                <c:pt idx="637">
                  <c:v>71.401690832311886</c:v>
                </c:pt>
                <c:pt idx="638">
                  <c:v>71.401690832311886</c:v>
                </c:pt>
                <c:pt idx="639">
                  <c:v>71.401690832311886</c:v>
                </c:pt>
                <c:pt idx="640">
                  <c:v>71.401690832311886</c:v>
                </c:pt>
                <c:pt idx="641">
                  <c:v>71.401690832311886</c:v>
                </c:pt>
                <c:pt idx="642">
                  <c:v>71.401690832311886</c:v>
                </c:pt>
                <c:pt idx="643">
                  <c:v>71.401690832311886</c:v>
                </c:pt>
                <c:pt idx="644">
                  <c:v>71.401690832311886</c:v>
                </c:pt>
                <c:pt idx="645">
                  <c:v>71.401690832311886</c:v>
                </c:pt>
                <c:pt idx="646">
                  <c:v>71.401690832311886</c:v>
                </c:pt>
                <c:pt idx="647">
                  <c:v>71.401690832311886</c:v>
                </c:pt>
                <c:pt idx="648">
                  <c:v>71.401690832311886</c:v>
                </c:pt>
                <c:pt idx="649">
                  <c:v>71.401690832311886</c:v>
                </c:pt>
                <c:pt idx="650">
                  <c:v>71.401690832311886</c:v>
                </c:pt>
                <c:pt idx="651">
                  <c:v>71.401690832311886</c:v>
                </c:pt>
                <c:pt idx="652">
                  <c:v>71.401690832311886</c:v>
                </c:pt>
                <c:pt idx="653">
                  <c:v>71.401690832311886</c:v>
                </c:pt>
                <c:pt idx="654">
                  <c:v>71.401690832311886</c:v>
                </c:pt>
                <c:pt idx="655">
                  <c:v>71.401690832311886</c:v>
                </c:pt>
                <c:pt idx="656">
                  <c:v>71.401690832311886</c:v>
                </c:pt>
                <c:pt idx="657">
                  <c:v>71.401690832311886</c:v>
                </c:pt>
                <c:pt idx="658">
                  <c:v>71.401690832311886</c:v>
                </c:pt>
                <c:pt idx="659">
                  <c:v>71.401690832311886</c:v>
                </c:pt>
                <c:pt idx="660">
                  <c:v>71.401690832311886</c:v>
                </c:pt>
                <c:pt idx="661">
                  <c:v>71.401690832311886</c:v>
                </c:pt>
                <c:pt idx="662">
                  <c:v>71.401690832311886</c:v>
                </c:pt>
                <c:pt idx="663">
                  <c:v>71.401690832311886</c:v>
                </c:pt>
                <c:pt idx="664">
                  <c:v>71.401690832311886</c:v>
                </c:pt>
                <c:pt idx="665">
                  <c:v>71.401690832311886</c:v>
                </c:pt>
                <c:pt idx="666">
                  <c:v>71.401690832311886</c:v>
                </c:pt>
                <c:pt idx="667">
                  <c:v>71.401690832311886</c:v>
                </c:pt>
                <c:pt idx="668">
                  <c:v>71.401690832311886</c:v>
                </c:pt>
                <c:pt idx="669">
                  <c:v>71.401690832311886</c:v>
                </c:pt>
                <c:pt idx="670">
                  <c:v>71.401690832311886</c:v>
                </c:pt>
                <c:pt idx="671">
                  <c:v>71.401690832311886</c:v>
                </c:pt>
                <c:pt idx="672">
                  <c:v>71.401690832311886</c:v>
                </c:pt>
                <c:pt idx="673">
                  <c:v>71.401690832311886</c:v>
                </c:pt>
                <c:pt idx="674">
                  <c:v>71.401690832311886</c:v>
                </c:pt>
                <c:pt idx="675">
                  <c:v>71.401690832311886</c:v>
                </c:pt>
                <c:pt idx="676">
                  <c:v>71.401690832311886</c:v>
                </c:pt>
                <c:pt idx="677">
                  <c:v>71.401690832311886</c:v>
                </c:pt>
                <c:pt idx="678">
                  <c:v>71.401690832311886</c:v>
                </c:pt>
                <c:pt idx="679">
                  <c:v>71.401690832311886</c:v>
                </c:pt>
                <c:pt idx="680">
                  <c:v>71.401690832311886</c:v>
                </c:pt>
                <c:pt idx="681">
                  <c:v>71.401690832311886</c:v>
                </c:pt>
                <c:pt idx="682">
                  <c:v>71.401690832311886</c:v>
                </c:pt>
                <c:pt idx="683">
                  <c:v>71.401690832311886</c:v>
                </c:pt>
                <c:pt idx="684">
                  <c:v>71.401690832311886</c:v>
                </c:pt>
                <c:pt idx="685">
                  <c:v>71.401690832311886</c:v>
                </c:pt>
                <c:pt idx="686">
                  <c:v>71.401690832311886</c:v>
                </c:pt>
                <c:pt idx="687">
                  <c:v>71.401690832311886</c:v>
                </c:pt>
                <c:pt idx="688">
                  <c:v>71.401690832311886</c:v>
                </c:pt>
                <c:pt idx="689">
                  <c:v>71.401690832311886</c:v>
                </c:pt>
                <c:pt idx="690">
                  <c:v>71.401690832311886</c:v>
                </c:pt>
                <c:pt idx="691">
                  <c:v>71.401690832311886</c:v>
                </c:pt>
                <c:pt idx="692">
                  <c:v>71.401690832311886</c:v>
                </c:pt>
                <c:pt idx="693">
                  <c:v>71.401690832311886</c:v>
                </c:pt>
                <c:pt idx="694">
                  <c:v>71.401690832311886</c:v>
                </c:pt>
                <c:pt idx="695">
                  <c:v>71.401690832311886</c:v>
                </c:pt>
                <c:pt idx="696">
                  <c:v>71.401690832311886</c:v>
                </c:pt>
                <c:pt idx="697">
                  <c:v>71.401690832311886</c:v>
                </c:pt>
                <c:pt idx="698">
                  <c:v>71.401690832311886</c:v>
                </c:pt>
                <c:pt idx="699">
                  <c:v>71.401690832311886</c:v>
                </c:pt>
                <c:pt idx="700">
                  <c:v>71.401690832311886</c:v>
                </c:pt>
                <c:pt idx="701">
                  <c:v>71.401690832311886</c:v>
                </c:pt>
                <c:pt idx="702">
                  <c:v>71.401690832311886</c:v>
                </c:pt>
                <c:pt idx="703">
                  <c:v>71.401690832311886</c:v>
                </c:pt>
                <c:pt idx="704">
                  <c:v>71.401690832311886</c:v>
                </c:pt>
                <c:pt idx="705">
                  <c:v>71.401690832311886</c:v>
                </c:pt>
                <c:pt idx="706">
                  <c:v>71.401690832311886</c:v>
                </c:pt>
                <c:pt idx="707">
                  <c:v>71.401690832311886</c:v>
                </c:pt>
                <c:pt idx="708">
                  <c:v>71.401690832311886</c:v>
                </c:pt>
                <c:pt idx="709">
                  <c:v>71.401690832311886</c:v>
                </c:pt>
                <c:pt idx="710">
                  <c:v>71.401690832311886</c:v>
                </c:pt>
                <c:pt idx="711">
                  <c:v>71.401690832311886</c:v>
                </c:pt>
                <c:pt idx="712">
                  <c:v>71.401690832311886</c:v>
                </c:pt>
                <c:pt idx="713">
                  <c:v>71.401690832311886</c:v>
                </c:pt>
                <c:pt idx="714">
                  <c:v>71.401690832311886</c:v>
                </c:pt>
                <c:pt idx="715">
                  <c:v>71.401690832311886</c:v>
                </c:pt>
                <c:pt idx="716">
                  <c:v>71.401690832311886</c:v>
                </c:pt>
                <c:pt idx="717">
                  <c:v>71.401690832311886</c:v>
                </c:pt>
                <c:pt idx="718">
                  <c:v>71.401690832311886</c:v>
                </c:pt>
                <c:pt idx="719">
                  <c:v>71.401690832311886</c:v>
                </c:pt>
                <c:pt idx="720">
                  <c:v>71.401690832311886</c:v>
                </c:pt>
                <c:pt idx="721">
                  <c:v>71.401690832311886</c:v>
                </c:pt>
                <c:pt idx="722">
                  <c:v>71.401690832311886</c:v>
                </c:pt>
                <c:pt idx="723">
                  <c:v>71.401690832311886</c:v>
                </c:pt>
                <c:pt idx="724">
                  <c:v>71.401690832311886</c:v>
                </c:pt>
                <c:pt idx="725">
                  <c:v>71.401690832311886</c:v>
                </c:pt>
                <c:pt idx="726">
                  <c:v>71.401690832311886</c:v>
                </c:pt>
                <c:pt idx="727">
                  <c:v>71.401690832311886</c:v>
                </c:pt>
                <c:pt idx="728">
                  <c:v>71.401690832311886</c:v>
                </c:pt>
                <c:pt idx="729">
                  <c:v>71.401690832311886</c:v>
                </c:pt>
                <c:pt idx="730">
                  <c:v>71.401690832311886</c:v>
                </c:pt>
                <c:pt idx="731">
                  <c:v>71.401690832311886</c:v>
                </c:pt>
                <c:pt idx="732">
                  <c:v>71.401690832311886</c:v>
                </c:pt>
                <c:pt idx="733">
                  <c:v>71.401690832311886</c:v>
                </c:pt>
                <c:pt idx="734">
                  <c:v>71.401690832311886</c:v>
                </c:pt>
                <c:pt idx="735">
                  <c:v>71.401690832311886</c:v>
                </c:pt>
                <c:pt idx="736">
                  <c:v>71.401690832311886</c:v>
                </c:pt>
                <c:pt idx="737">
                  <c:v>71.401690832311886</c:v>
                </c:pt>
                <c:pt idx="738">
                  <c:v>71.401690832311886</c:v>
                </c:pt>
                <c:pt idx="739">
                  <c:v>71.401690832311886</c:v>
                </c:pt>
                <c:pt idx="740">
                  <c:v>71.401690832311886</c:v>
                </c:pt>
                <c:pt idx="741">
                  <c:v>71.401690832311886</c:v>
                </c:pt>
                <c:pt idx="742">
                  <c:v>71.401690832311886</c:v>
                </c:pt>
                <c:pt idx="743">
                  <c:v>71.401690832311886</c:v>
                </c:pt>
                <c:pt idx="744">
                  <c:v>71.401690832311886</c:v>
                </c:pt>
                <c:pt idx="745">
                  <c:v>71.401690832311886</c:v>
                </c:pt>
                <c:pt idx="746">
                  <c:v>71.401690832311886</c:v>
                </c:pt>
                <c:pt idx="747">
                  <c:v>71.401690832311886</c:v>
                </c:pt>
                <c:pt idx="748">
                  <c:v>71.401690832311886</c:v>
                </c:pt>
                <c:pt idx="749">
                  <c:v>71.401690832311886</c:v>
                </c:pt>
                <c:pt idx="750">
                  <c:v>71.401690832311886</c:v>
                </c:pt>
                <c:pt idx="751">
                  <c:v>71.401690832311886</c:v>
                </c:pt>
                <c:pt idx="752">
                  <c:v>71.401690832311886</c:v>
                </c:pt>
                <c:pt idx="753">
                  <c:v>71.401690832311886</c:v>
                </c:pt>
                <c:pt idx="754">
                  <c:v>71.401690832311886</c:v>
                </c:pt>
                <c:pt idx="755">
                  <c:v>71.401690832311886</c:v>
                </c:pt>
                <c:pt idx="756">
                  <c:v>71.401690832311886</c:v>
                </c:pt>
                <c:pt idx="757">
                  <c:v>71.401690832311886</c:v>
                </c:pt>
                <c:pt idx="758">
                  <c:v>71.401690832311886</c:v>
                </c:pt>
                <c:pt idx="759">
                  <c:v>71.401690832311886</c:v>
                </c:pt>
                <c:pt idx="760">
                  <c:v>71.401690832311886</c:v>
                </c:pt>
                <c:pt idx="761">
                  <c:v>71.401690832311886</c:v>
                </c:pt>
                <c:pt idx="762">
                  <c:v>71.401690832311886</c:v>
                </c:pt>
                <c:pt idx="763">
                  <c:v>71.401690832311886</c:v>
                </c:pt>
                <c:pt idx="764">
                  <c:v>71.401690832311886</c:v>
                </c:pt>
                <c:pt idx="765">
                  <c:v>71.401690832311886</c:v>
                </c:pt>
                <c:pt idx="766">
                  <c:v>71.401690832311886</c:v>
                </c:pt>
                <c:pt idx="767">
                  <c:v>71.401690832311886</c:v>
                </c:pt>
                <c:pt idx="768">
                  <c:v>71.401690832311886</c:v>
                </c:pt>
                <c:pt idx="769">
                  <c:v>71.401690832311886</c:v>
                </c:pt>
                <c:pt idx="770">
                  <c:v>71.401690832311886</c:v>
                </c:pt>
                <c:pt idx="771">
                  <c:v>71.401690832311886</c:v>
                </c:pt>
                <c:pt idx="772">
                  <c:v>71.401690832311886</c:v>
                </c:pt>
                <c:pt idx="773">
                  <c:v>71.401690832311886</c:v>
                </c:pt>
                <c:pt idx="774">
                  <c:v>71.401690832311886</c:v>
                </c:pt>
                <c:pt idx="775">
                  <c:v>71.401690832311886</c:v>
                </c:pt>
                <c:pt idx="776">
                  <c:v>71.401690832311886</c:v>
                </c:pt>
                <c:pt idx="777">
                  <c:v>71.401690832311886</c:v>
                </c:pt>
                <c:pt idx="778">
                  <c:v>71.401690832311886</c:v>
                </c:pt>
                <c:pt idx="779">
                  <c:v>71.401690832311886</c:v>
                </c:pt>
                <c:pt idx="780">
                  <c:v>71.401690832311886</c:v>
                </c:pt>
                <c:pt idx="781">
                  <c:v>71.401690832311886</c:v>
                </c:pt>
                <c:pt idx="782">
                  <c:v>71.401690832311886</c:v>
                </c:pt>
                <c:pt idx="783">
                  <c:v>71.401690832311886</c:v>
                </c:pt>
                <c:pt idx="784">
                  <c:v>71.401690832311886</c:v>
                </c:pt>
                <c:pt idx="785">
                  <c:v>71.401690832311886</c:v>
                </c:pt>
                <c:pt idx="786">
                  <c:v>71.401690832311886</c:v>
                </c:pt>
                <c:pt idx="787">
                  <c:v>71.401690832311886</c:v>
                </c:pt>
                <c:pt idx="788">
                  <c:v>71.401690832311886</c:v>
                </c:pt>
                <c:pt idx="789">
                  <c:v>71.401690832311886</c:v>
                </c:pt>
                <c:pt idx="790">
                  <c:v>71.401690832311886</c:v>
                </c:pt>
                <c:pt idx="791">
                  <c:v>71.401690832311886</c:v>
                </c:pt>
                <c:pt idx="792">
                  <c:v>71.401690832311886</c:v>
                </c:pt>
                <c:pt idx="793">
                  <c:v>71.401690832311886</c:v>
                </c:pt>
                <c:pt idx="794">
                  <c:v>71.401690832311886</c:v>
                </c:pt>
                <c:pt idx="795">
                  <c:v>71.401690832311886</c:v>
                </c:pt>
                <c:pt idx="796">
                  <c:v>71.401690832311886</c:v>
                </c:pt>
                <c:pt idx="797">
                  <c:v>71.401690832311886</c:v>
                </c:pt>
                <c:pt idx="798">
                  <c:v>71.401690832311886</c:v>
                </c:pt>
                <c:pt idx="799">
                  <c:v>71.401690832311886</c:v>
                </c:pt>
                <c:pt idx="800">
                  <c:v>71.401690832311886</c:v>
                </c:pt>
                <c:pt idx="801">
                  <c:v>71.401690832311886</c:v>
                </c:pt>
                <c:pt idx="802">
                  <c:v>71.401690832311886</c:v>
                </c:pt>
                <c:pt idx="803">
                  <c:v>71.401690832311886</c:v>
                </c:pt>
                <c:pt idx="804">
                  <c:v>71.401690832311886</c:v>
                </c:pt>
                <c:pt idx="805">
                  <c:v>71.401690832311886</c:v>
                </c:pt>
                <c:pt idx="806">
                  <c:v>71.401690832311886</c:v>
                </c:pt>
                <c:pt idx="807">
                  <c:v>71.401690832311886</c:v>
                </c:pt>
                <c:pt idx="808">
                  <c:v>71.401690832311886</c:v>
                </c:pt>
                <c:pt idx="809">
                  <c:v>71.401690832311886</c:v>
                </c:pt>
                <c:pt idx="810">
                  <c:v>71.401690832311886</c:v>
                </c:pt>
                <c:pt idx="811">
                  <c:v>71.401690832311886</c:v>
                </c:pt>
                <c:pt idx="812">
                  <c:v>71.401690832311886</c:v>
                </c:pt>
                <c:pt idx="813">
                  <c:v>71.401690832311886</c:v>
                </c:pt>
                <c:pt idx="814">
                  <c:v>71.401690832311886</c:v>
                </c:pt>
                <c:pt idx="815">
                  <c:v>71.401690832311886</c:v>
                </c:pt>
                <c:pt idx="816">
                  <c:v>71.401690832311886</c:v>
                </c:pt>
                <c:pt idx="817">
                  <c:v>71.401690832311886</c:v>
                </c:pt>
                <c:pt idx="818">
                  <c:v>71.401690832311886</c:v>
                </c:pt>
                <c:pt idx="819">
                  <c:v>71.401690832311886</c:v>
                </c:pt>
                <c:pt idx="820">
                  <c:v>71.401690832311886</c:v>
                </c:pt>
                <c:pt idx="821">
                  <c:v>71.401690832311886</c:v>
                </c:pt>
                <c:pt idx="822">
                  <c:v>71.401690832311886</c:v>
                </c:pt>
                <c:pt idx="823">
                  <c:v>71.401690832311886</c:v>
                </c:pt>
                <c:pt idx="824">
                  <c:v>71.401690832311886</c:v>
                </c:pt>
                <c:pt idx="825">
                  <c:v>71.401690832311886</c:v>
                </c:pt>
                <c:pt idx="826">
                  <c:v>71.401690832311886</c:v>
                </c:pt>
                <c:pt idx="827">
                  <c:v>71.401690832311886</c:v>
                </c:pt>
                <c:pt idx="828">
                  <c:v>71.401690832311886</c:v>
                </c:pt>
                <c:pt idx="829">
                  <c:v>71.401690832311886</c:v>
                </c:pt>
                <c:pt idx="830">
                  <c:v>71.401690832311886</c:v>
                </c:pt>
                <c:pt idx="831">
                  <c:v>71.401690832311886</c:v>
                </c:pt>
                <c:pt idx="832">
                  <c:v>71.401690832311886</c:v>
                </c:pt>
                <c:pt idx="833">
                  <c:v>71.401690832311886</c:v>
                </c:pt>
                <c:pt idx="834">
                  <c:v>71.401690832311886</c:v>
                </c:pt>
                <c:pt idx="835">
                  <c:v>71.401690832311886</c:v>
                </c:pt>
                <c:pt idx="836">
                  <c:v>71.401690832311886</c:v>
                </c:pt>
                <c:pt idx="837">
                  <c:v>71.401690832311886</c:v>
                </c:pt>
                <c:pt idx="838">
                  <c:v>71.401690832311886</c:v>
                </c:pt>
                <c:pt idx="839">
                  <c:v>71.401690832311886</c:v>
                </c:pt>
                <c:pt idx="840">
                  <c:v>71.401690832311886</c:v>
                </c:pt>
                <c:pt idx="841">
                  <c:v>71.401690832311886</c:v>
                </c:pt>
                <c:pt idx="842">
                  <c:v>71.401690832311886</c:v>
                </c:pt>
                <c:pt idx="843">
                  <c:v>71.401690832311886</c:v>
                </c:pt>
                <c:pt idx="844">
                  <c:v>71.401690832311886</c:v>
                </c:pt>
                <c:pt idx="845">
                  <c:v>71.401690832311886</c:v>
                </c:pt>
                <c:pt idx="846">
                  <c:v>71.401690832311886</c:v>
                </c:pt>
                <c:pt idx="847">
                  <c:v>71.401690832311886</c:v>
                </c:pt>
                <c:pt idx="848">
                  <c:v>71.401690832311886</c:v>
                </c:pt>
                <c:pt idx="849">
                  <c:v>71.401690832311886</c:v>
                </c:pt>
                <c:pt idx="850">
                  <c:v>71.401690832311886</c:v>
                </c:pt>
                <c:pt idx="851">
                  <c:v>71.401690832311886</c:v>
                </c:pt>
                <c:pt idx="852">
                  <c:v>71.401690832311886</c:v>
                </c:pt>
                <c:pt idx="853">
                  <c:v>71.401690832311886</c:v>
                </c:pt>
                <c:pt idx="854">
                  <c:v>71.401690832311886</c:v>
                </c:pt>
                <c:pt idx="855">
                  <c:v>71.401690832311886</c:v>
                </c:pt>
                <c:pt idx="856">
                  <c:v>71.401690832311886</c:v>
                </c:pt>
                <c:pt idx="857">
                  <c:v>71.401690832311886</c:v>
                </c:pt>
                <c:pt idx="858">
                  <c:v>71.401690832311886</c:v>
                </c:pt>
                <c:pt idx="859">
                  <c:v>71.401690832311886</c:v>
                </c:pt>
                <c:pt idx="860">
                  <c:v>71.401690832311886</c:v>
                </c:pt>
                <c:pt idx="861">
                  <c:v>71.401690832311886</c:v>
                </c:pt>
                <c:pt idx="862">
                  <c:v>71.401690832311886</c:v>
                </c:pt>
                <c:pt idx="863">
                  <c:v>71.401690832311886</c:v>
                </c:pt>
                <c:pt idx="864">
                  <c:v>71.401690832311886</c:v>
                </c:pt>
                <c:pt idx="865">
                  <c:v>71.401690832311886</c:v>
                </c:pt>
                <c:pt idx="866">
                  <c:v>71.401690832311886</c:v>
                </c:pt>
                <c:pt idx="867">
                  <c:v>71.401690832311886</c:v>
                </c:pt>
                <c:pt idx="868">
                  <c:v>71.401690832311886</c:v>
                </c:pt>
                <c:pt idx="869">
                  <c:v>71.401690832311886</c:v>
                </c:pt>
                <c:pt idx="870">
                  <c:v>71.401690832311886</c:v>
                </c:pt>
                <c:pt idx="871">
                  <c:v>71.401690832311886</c:v>
                </c:pt>
                <c:pt idx="872">
                  <c:v>71.401690832311886</c:v>
                </c:pt>
                <c:pt idx="873">
                  <c:v>71.401690832311886</c:v>
                </c:pt>
                <c:pt idx="874">
                  <c:v>71.401690832311886</c:v>
                </c:pt>
                <c:pt idx="875">
                  <c:v>71.401690832311886</c:v>
                </c:pt>
                <c:pt idx="876">
                  <c:v>71.401690832311886</c:v>
                </c:pt>
                <c:pt idx="877">
                  <c:v>71.401690832311886</c:v>
                </c:pt>
                <c:pt idx="878">
                  <c:v>71.401690832311886</c:v>
                </c:pt>
                <c:pt idx="879">
                  <c:v>71.401690832311886</c:v>
                </c:pt>
                <c:pt idx="880">
                  <c:v>71.401690832311886</c:v>
                </c:pt>
                <c:pt idx="881">
                  <c:v>71.401690832311886</c:v>
                </c:pt>
                <c:pt idx="882">
                  <c:v>71.401690832311886</c:v>
                </c:pt>
                <c:pt idx="883">
                  <c:v>71.401690832311886</c:v>
                </c:pt>
                <c:pt idx="884">
                  <c:v>71.401690832311886</c:v>
                </c:pt>
                <c:pt idx="885">
                  <c:v>71.401690832311886</c:v>
                </c:pt>
                <c:pt idx="886">
                  <c:v>71.401690832311886</c:v>
                </c:pt>
                <c:pt idx="887">
                  <c:v>71.401690832311886</c:v>
                </c:pt>
                <c:pt idx="888">
                  <c:v>71.401690832311886</c:v>
                </c:pt>
                <c:pt idx="889">
                  <c:v>71.401690832311886</c:v>
                </c:pt>
                <c:pt idx="890">
                  <c:v>71.401690832311886</c:v>
                </c:pt>
                <c:pt idx="891">
                  <c:v>71.401690832311886</c:v>
                </c:pt>
                <c:pt idx="892">
                  <c:v>71.401690832311886</c:v>
                </c:pt>
                <c:pt idx="893">
                  <c:v>71.401690832311886</c:v>
                </c:pt>
                <c:pt idx="894">
                  <c:v>71.401690832311886</c:v>
                </c:pt>
                <c:pt idx="895">
                  <c:v>71.401690832311886</c:v>
                </c:pt>
                <c:pt idx="896">
                  <c:v>71.401690832311886</c:v>
                </c:pt>
                <c:pt idx="897">
                  <c:v>71.401690832311886</c:v>
                </c:pt>
                <c:pt idx="898">
                  <c:v>71.401690832311886</c:v>
                </c:pt>
                <c:pt idx="899">
                  <c:v>71.401690832311886</c:v>
                </c:pt>
                <c:pt idx="900">
                  <c:v>71.401690832311886</c:v>
                </c:pt>
                <c:pt idx="901">
                  <c:v>71.401690832311886</c:v>
                </c:pt>
                <c:pt idx="902">
                  <c:v>71.401690832311886</c:v>
                </c:pt>
                <c:pt idx="903">
                  <c:v>71.401690832311886</c:v>
                </c:pt>
                <c:pt idx="904">
                  <c:v>71.401690832311886</c:v>
                </c:pt>
                <c:pt idx="905">
                  <c:v>71.401690832311886</c:v>
                </c:pt>
                <c:pt idx="906">
                  <c:v>71.401690832311886</c:v>
                </c:pt>
                <c:pt idx="907">
                  <c:v>71.401690832311886</c:v>
                </c:pt>
                <c:pt idx="908">
                  <c:v>71.401690832311886</c:v>
                </c:pt>
                <c:pt idx="909">
                  <c:v>71.401690832311886</c:v>
                </c:pt>
                <c:pt idx="910">
                  <c:v>71.401690832311886</c:v>
                </c:pt>
                <c:pt idx="911">
                  <c:v>71.401690832311886</c:v>
                </c:pt>
                <c:pt idx="912">
                  <c:v>71.401690832311886</c:v>
                </c:pt>
                <c:pt idx="913">
                  <c:v>71.401690832311886</c:v>
                </c:pt>
                <c:pt idx="914">
                  <c:v>71.401690832311886</c:v>
                </c:pt>
                <c:pt idx="915">
                  <c:v>71.401690832311886</c:v>
                </c:pt>
                <c:pt idx="916">
                  <c:v>71.401690832311886</c:v>
                </c:pt>
                <c:pt idx="917">
                  <c:v>71.401690832311886</c:v>
                </c:pt>
                <c:pt idx="918">
                  <c:v>71.401690832311886</c:v>
                </c:pt>
                <c:pt idx="919">
                  <c:v>71.401690832311886</c:v>
                </c:pt>
                <c:pt idx="920">
                  <c:v>71.401690832311886</c:v>
                </c:pt>
                <c:pt idx="921">
                  <c:v>71.401690832311886</c:v>
                </c:pt>
                <c:pt idx="922">
                  <c:v>71.401690832311886</c:v>
                </c:pt>
                <c:pt idx="923">
                  <c:v>71.401690832311886</c:v>
                </c:pt>
                <c:pt idx="924">
                  <c:v>71.401690832311886</c:v>
                </c:pt>
                <c:pt idx="925">
                  <c:v>71.401690832311886</c:v>
                </c:pt>
                <c:pt idx="926">
                  <c:v>71.401690832311886</c:v>
                </c:pt>
                <c:pt idx="927">
                  <c:v>71.401690832311886</c:v>
                </c:pt>
                <c:pt idx="928">
                  <c:v>71.401690832311886</c:v>
                </c:pt>
                <c:pt idx="929">
                  <c:v>71.401690832311886</c:v>
                </c:pt>
                <c:pt idx="930">
                  <c:v>71.401690832311886</c:v>
                </c:pt>
                <c:pt idx="931">
                  <c:v>71.401690832311886</c:v>
                </c:pt>
                <c:pt idx="932">
                  <c:v>71.401690832311886</c:v>
                </c:pt>
                <c:pt idx="933">
                  <c:v>71.401690832311886</c:v>
                </c:pt>
                <c:pt idx="934">
                  <c:v>71.401690832311886</c:v>
                </c:pt>
                <c:pt idx="935">
                  <c:v>71.401690832311886</c:v>
                </c:pt>
                <c:pt idx="936">
                  <c:v>71.401690832311886</c:v>
                </c:pt>
                <c:pt idx="937">
                  <c:v>71.401690832311886</c:v>
                </c:pt>
                <c:pt idx="938">
                  <c:v>71.401690832311886</c:v>
                </c:pt>
                <c:pt idx="939">
                  <c:v>71.401690832311886</c:v>
                </c:pt>
                <c:pt idx="940">
                  <c:v>71.401690832311886</c:v>
                </c:pt>
                <c:pt idx="941">
                  <c:v>71.401690832311886</c:v>
                </c:pt>
                <c:pt idx="942">
                  <c:v>71.401690832311886</c:v>
                </c:pt>
                <c:pt idx="943">
                  <c:v>71.401690832311886</c:v>
                </c:pt>
                <c:pt idx="944">
                  <c:v>71.401690832311886</c:v>
                </c:pt>
                <c:pt idx="945">
                  <c:v>71.401690832311886</c:v>
                </c:pt>
                <c:pt idx="946">
                  <c:v>71.401690832311886</c:v>
                </c:pt>
                <c:pt idx="947">
                  <c:v>71.401690832311886</c:v>
                </c:pt>
                <c:pt idx="948">
                  <c:v>71.401690832311886</c:v>
                </c:pt>
                <c:pt idx="949">
                  <c:v>71.401690832311886</c:v>
                </c:pt>
                <c:pt idx="950">
                  <c:v>71.401690832311886</c:v>
                </c:pt>
                <c:pt idx="951">
                  <c:v>71.401690832311886</c:v>
                </c:pt>
                <c:pt idx="952">
                  <c:v>71.401690832311886</c:v>
                </c:pt>
                <c:pt idx="953">
                  <c:v>71.401690832311886</c:v>
                </c:pt>
                <c:pt idx="954">
                  <c:v>71.401690832311886</c:v>
                </c:pt>
                <c:pt idx="955">
                  <c:v>71.401690832311886</c:v>
                </c:pt>
                <c:pt idx="956">
                  <c:v>71.401690832311886</c:v>
                </c:pt>
                <c:pt idx="957">
                  <c:v>71.401690832311886</c:v>
                </c:pt>
                <c:pt idx="958">
                  <c:v>71.401690832311886</c:v>
                </c:pt>
                <c:pt idx="959">
                  <c:v>71.401690832311886</c:v>
                </c:pt>
                <c:pt idx="960">
                  <c:v>71.401690832311886</c:v>
                </c:pt>
                <c:pt idx="961">
                  <c:v>71.401690832311886</c:v>
                </c:pt>
                <c:pt idx="962">
                  <c:v>71.401690832311886</c:v>
                </c:pt>
                <c:pt idx="963">
                  <c:v>71.401690832311886</c:v>
                </c:pt>
                <c:pt idx="964">
                  <c:v>71.401690832311886</c:v>
                </c:pt>
                <c:pt idx="965">
                  <c:v>71.401690832311886</c:v>
                </c:pt>
                <c:pt idx="966">
                  <c:v>71.401690832311886</c:v>
                </c:pt>
                <c:pt idx="967">
                  <c:v>71.401690832311886</c:v>
                </c:pt>
                <c:pt idx="968">
                  <c:v>71.401690832311886</c:v>
                </c:pt>
                <c:pt idx="969">
                  <c:v>71.401690832311886</c:v>
                </c:pt>
                <c:pt idx="970">
                  <c:v>71.401690832311886</c:v>
                </c:pt>
                <c:pt idx="971">
                  <c:v>71.401690832311886</c:v>
                </c:pt>
                <c:pt idx="972">
                  <c:v>71.401690832311886</c:v>
                </c:pt>
                <c:pt idx="973">
                  <c:v>71.401690832311886</c:v>
                </c:pt>
                <c:pt idx="974">
                  <c:v>71.401690832311886</c:v>
                </c:pt>
                <c:pt idx="975">
                  <c:v>71.401690832311886</c:v>
                </c:pt>
                <c:pt idx="976">
                  <c:v>71.401690832311886</c:v>
                </c:pt>
                <c:pt idx="977">
                  <c:v>71.401690832311886</c:v>
                </c:pt>
                <c:pt idx="978">
                  <c:v>71.401690832311886</c:v>
                </c:pt>
                <c:pt idx="979">
                  <c:v>71.401690832311886</c:v>
                </c:pt>
                <c:pt idx="980">
                  <c:v>71.401690832311886</c:v>
                </c:pt>
                <c:pt idx="981">
                  <c:v>71.401690832311886</c:v>
                </c:pt>
                <c:pt idx="982">
                  <c:v>71.401690832311886</c:v>
                </c:pt>
                <c:pt idx="983">
                  <c:v>71.401690832311886</c:v>
                </c:pt>
                <c:pt idx="984">
                  <c:v>71.401690832311886</c:v>
                </c:pt>
                <c:pt idx="985">
                  <c:v>71.401690832311886</c:v>
                </c:pt>
                <c:pt idx="986">
                  <c:v>71.401690832311886</c:v>
                </c:pt>
                <c:pt idx="987">
                  <c:v>71.401690832311886</c:v>
                </c:pt>
                <c:pt idx="988">
                  <c:v>71.401690832311886</c:v>
                </c:pt>
                <c:pt idx="989">
                  <c:v>71.401690832311886</c:v>
                </c:pt>
                <c:pt idx="990">
                  <c:v>71.401690832311886</c:v>
                </c:pt>
                <c:pt idx="991">
                  <c:v>71.401690832311886</c:v>
                </c:pt>
                <c:pt idx="992">
                  <c:v>71.401690832311886</c:v>
                </c:pt>
                <c:pt idx="993">
                  <c:v>71.401690832311886</c:v>
                </c:pt>
                <c:pt idx="994">
                  <c:v>71.401690832311886</c:v>
                </c:pt>
                <c:pt idx="995">
                  <c:v>71.401690832311886</c:v>
                </c:pt>
                <c:pt idx="996">
                  <c:v>71.401690832311886</c:v>
                </c:pt>
                <c:pt idx="997">
                  <c:v>71.401690832311886</c:v>
                </c:pt>
                <c:pt idx="998">
                  <c:v>71.401690832311886</c:v>
                </c:pt>
                <c:pt idx="999">
                  <c:v>71.401690832311886</c:v>
                </c:pt>
                <c:pt idx="1000">
                  <c:v>71.401690832311886</c:v>
                </c:pt>
                <c:pt idx="1001">
                  <c:v>71.401690832311886</c:v>
                </c:pt>
                <c:pt idx="1002">
                  <c:v>71.401690832311886</c:v>
                </c:pt>
                <c:pt idx="1003">
                  <c:v>71.401690832311886</c:v>
                </c:pt>
                <c:pt idx="1004">
                  <c:v>71.401690832311886</c:v>
                </c:pt>
                <c:pt idx="1005">
                  <c:v>71.401690832311886</c:v>
                </c:pt>
                <c:pt idx="1006">
                  <c:v>71.401690832311886</c:v>
                </c:pt>
                <c:pt idx="1007">
                  <c:v>71.401690832311886</c:v>
                </c:pt>
                <c:pt idx="1008">
                  <c:v>71.401690832311886</c:v>
                </c:pt>
                <c:pt idx="1009">
                  <c:v>71.401690832311886</c:v>
                </c:pt>
                <c:pt idx="1010">
                  <c:v>71.401690832311886</c:v>
                </c:pt>
                <c:pt idx="1011">
                  <c:v>71.401690832311886</c:v>
                </c:pt>
                <c:pt idx="1012">
                  <c:v>71.401690832311886</c:v>
                </c:pt>
                <c:pt idx="1013">
                  <c:v>71.401690832311886</c:v>
                </c:pt>
                <c:pt idx="1014">
                  <c:v>71.401690832311886</c:v>
                </c:pt>
                <c:pt idx="1015">
                  <c:v>71.401690832311886</c:v>
                </c:pt>
                <c:pt idx="1016">
                  <c:v>71.401690832311886</c:v>
                </c:pt>
                <c:pt idx="1017">
                  <c:v>71.401690832311886</c:v>
                </c:pt>
                <c:pt idx="1018">
                  <c:v>71.401690832311886</c:v>
                </c:pt>
                <c:pt idx="1019">
                  <c:v>71.401690832311886</c:v>
                </c:pt>
                <c:pt idx="1020">
                  <c:v>71.401690832311886</c:v>
                </c:pt>
                <c:pt idx="1021">
                  <c:v>71.401690832311886</c:v>
                </c:pt>
                <c:pt idx="1022">
                  <c:v>71.401690832311886</c:v>
                </c:pt>
                <c:pt idx="1023">
                  <c:v>71.401690832311886</c:v>
                </c:pt>
                <c:pt idx="1024">
                  <c:v>71.401690832311886</c:v>
                </c:pt>
                <c:pt idx="1025">
                  <c:v>71.401690832311886</c:v>
                </c:pt>
                <c:pt idx="1026">
                  <c:v>71.401690832311886</c:v>
                </c:pt>
                <c:pt idx="1027">
                  <c:v>71.401690832311886</c:v>
                </c:pt>
                <c:pt idx="1028">
                  <c:v>71.401690832311886</c:v>
                </c:pt>
                <c:pt idx="1029">
                  <c:v>71.401690832311886</c:v>
                </c:pt>
                <c:pt idx="1030">
                  <c:v>71.401690832311886</c:v>
                </c:pt>
                <c:pt idx="1031">
                  <c:v>71.401690832311886</c:v>
                </c:pt>
                <c:pt idx="1032">
                  <c:v>71.401690832311886</c:v>
                </c:pt>
                <c:pt idx="1033">
                  <c:v>71.401690832311886</c:v>
                </c:pt>
                <c:pt idx="1034">
                  <c:v>71.401690832311886</c:v>
                </c:pt>
                <c:pt idx="1035">
                  <c:v>71.401690832311886</c:v>
                </c:pt>
                <c:pt idx="1036">
                  <c:v>71.401690832311886</c:v>
                </c:pt>
                <c:pt idx="1037">
                  <c:v>71.401690832311886</c:v>
                </c:pt>
                <c:pt idx="1038">
                  <c:v>71.401690832311886</c:v>
                </c:pt>
                <c:pt idx="1039">
                  <c:v>71.401690832311886</c:v>
                </c:pt>
                <c:pt idx="1040">
                  <c:v>71.401690832311886</c:v>
                </c:pt>
                <c:pt idx="1041">
                  <c:v>71.401690832311886</c:v>
                </c:pt>
                <c:pt idx="1042">
                  <c:v>71.401690832311886</c:v>
                </c:pt>
                <c:pt idx="1043">
                  <c:v>71.401690832311886</c:v>
                </c:pt>
                <c:pt idx="1044">
                  <c:v>71.401690832311886</c:v>
                </c:pt>
                <c:pt idx="1045">
                  <c:v>71.401690832311886</c:v>
                </c:pt>
                <c:pt idx="1046">
                  <c:v>71.401690832311886</c:v>
                </c:pt>
                <c:pt idx="1047">
                  <c:v>71.401690832311886</c:v>
                </c:pt>
                <c:pt idx="1048">
                  <c:v>71.401690832311886</c:v>
                </c:pt>
                <c:pt idx="1049">
                  <c:v>71.401690832311886</c:v>
                </c:pt>
                <c:pt idx="1050">
                  <c:v>71.401690832311886</c:v>
                </c:pt>
                <c:pt idx="1051">
                  <c:v>71.401690832311886</c:v>
                </c:pt>
                <c:pt idx="1052">
                  <c:v>71.401690832311886</c:v>
                </c:pt>
                <c:pt idx="1053">
                  <c:v>71.401690832311886</c:v>
                </c:pt>
                <c:pt idx="1054">
                  <c:v>71.401690832311886</c:v>
                </c:pt>
                <c:pt idx="1055">
                  <c:v>71.401690832311886</c:v>
                </c:pt>
                <c:pt idx="1056">
                  <c:v>71.401690832311886</c:v>
                </c:pt>
                <c:pt idx="1057">
                  <c:v>71.401690832311886</c:v>
                </c:pt>
                <c:pt idx="1058">
                  <c:v>71.401690832311886</c:v>
                </c:pt>
                <c:pt idx="1059">
                  <c:v>71.401690832311886</c:v>
                </c:pt>
                <c:pt idx="1060">
                  <c:v>71.401690832311886</c:v>
                </c:pt>
                <c:pt idx="1061">
                  <c:v>71.401690832311886</c:v>
                </c:pt>
                <c:pt idx="1062">
                  <c:v>71.401690832311886</c:v>
                </c:pt>
                <c:pt idx="1063">
                  <c:v>71.401690832311886</c:v>
                </c:pt>
                <c:pt idx="1064">
                  <c:v>71.401690832311886</c:v>
                </c:pt>
                <c:pt idx="1065">
                  <c:v>71.401690832311886</c:v>
                </c:pt>
                <c:pt idx="1066">
                  <c:v>71.401690832311886</c:v>
                </c:pt>
                <c:pt idx="1067">
                  <c:v>71.401690832311886</c:v>
                </c:pt>
                <c:pt idx="1068">
                  <c:v>71.401690832311886</c:v>
                </c:pt>
                <c:pt idx="1069">
                  <c:v>71.401690832311886</c:v>
                </c:pt>
                <c:pt idx="1070">
                  <c:v>71.401690832311886</c:v>
                </c:pt>
                <c:pt idx="1071">
                  <c:v>71.401690832311886</c:v>
                </c:pt>
                <c:pt idx="1072">
                  <c:v>71.401690832311886</c:v>
                </c:pt>
                <c:pt idx="1073">
                  <c:v>71.401690832311886</c:v>
                </c:pt>
                <c:pt idx="1074">
                  <c:v>71.401690832311886</c:v>
                </c:pt>
                <c:pt idx="1075">
                  <c:v>71.401690832311886</c:v>
                </c:pt>
                <c:pt idx="1076">
                  <c:v>71.401690832311886</c:v>
                </c:pt>
                <c:pt idx="1077">
                  <c:v>71.401690832311886</c:v>
                </c:pt>
                <c:pt idx="1078">
                  <c:v>71.401690832311886</c:v>
                </c:pt>
                <c:pt idx="1079">
                  <c:v>71.401690832311886</c:v>
                </c:pt>
                <c:pt idx="1080">
                  <c:v>71.401690832311886</c:v>
                </c:pt>
                <c:pt idx="1081">
                  <c:v>71.401690832311886</c:v>
                </c:pt>
                <c:pt idx="1082">
                  <c:v>71.401690832311886</c:v>
                </c:pt>
                <c:pt idx="1083">
                  <c:v>71.401690832311886</c:v>
                </c:pt>
                <c:pt idx="1084">
                  <c:v>71.401690832311886</c:v>
                </c:pt>
                <c:pt idx="1085">
                  <c:v>71.401690832311886</c:v>
                </c:pt>
                <c:pt idx="1086">
                  <c:v>71.401690832311886</c:v>
                </c:pt>
                <c:pt idx="1087">
                  <c:v>71.401690832311886</c:v>
                </c:pt>
                <c:pt idx="1088">
                  <c:v>71.401690832311886</c:v>
                </c:pt>
                <c:pt idx="1089">
                  <c:v>71.401690832311886</c:v>
                </c:pt>
                <c:pt idx="1090">
                  <c:v>71.401690832311886</c:v>
                </c:pt>
                <c:pt idx="1091">
                  <c:v>71.401690832311886</c:v>
                </c:pt>
                <c:pt idx="1092">
                  <c:v>71.401690832311886</c:v>
                </c:pt>
                <c:pt idx="1093">
                  <c:v>71.401690832311886</c:v>
                </c:pt>
                <c:pt idx="1094">
                  <c:v>71.401690832311886</c:v>
                </c:pt>
                <c:pt idx="1095">
                  <c:v>71.401690832311886</c:v>
                </c:pt>
                <c:pt idx="1096">
                  <c:v>71.401690832311886</c:v>
                </c:pt>
                <c:pt idx="1097">
                  <c:v>71.401690832311886</c:v>
                </c:pt>
                <c:pt idx="1098">
                  <c:v>71.401690832311886</c:v>
                </c:pt>
                <c:pt idx="1099">
                  <c:v>71.401690832311886</c:v>
                </c:pt>
                <c:pt idx="1100">
                  <c:v>71.401690832311886</c:v>
                </c:pt>
                <c:pt idx="1101">
                  <c:v>71.401690832311886</c:v>
                </c:pt>
                <c:pt idx="1102">
                  <c:v>71.401690832311886</c:v>
                </c:pt>
                <c:pt idx="1103">
                  <c:v>71.401690832311886</c:v>
                </c:pt>
                <c:pt idx="1104">
                  <c:v>71.401690832311886</c:v>
                </c:pt>
                <c:pt idx="1105">
                  <c:v>71.401690832311886</c:v>
                </c:pt>
                <c:pt idx="1106">
                  <c:v>71.401690832311886</c:v>
                </c:pt>
                <c:pt idx="1107">
                  <c:v>71.401690832311886</c:v>
                </c:pt>
                <c:pt idx="1108">
                  <c:v>71.401690832311886</c:v>
                </c:pt>
                <c:pt idx="1109">
                  <c:v>71.401690832311886</c:v>
                </c:pt>
                <c:pt idx="1110">
                  <c:v>71.401690832311886</c:v>
                </c:pt>
                <c:pt idx="1111">
                  <c:v>71.401690832311886</c:v>
                </c:pt>
                <c:pt idx="1112">
                  <c:v>71.401690832311886</c:v>
                </c:pt>
                <c:pt idx="1113">
                  <c:v>71.401690832311886</c:v>
                </c:pt>
                <c:pt idx="1114">
                  <c:v>71.401690832311886</c:v>
                </c:pt>
                <c:pt idx="1115">
                  <c:v>71.401690832311886</c:v>
                </c:pt>
                <c:pt idx="1116">
                  <c:v>71.401690832311886</c:v>
                </c:pt>
                <c:pt idx="1117">
                  <c:v>71.401690832311886</c:v>
                </c:pt>
                <c:pt idx="1118">
                  <c:v>71.401690832311886</c:v>
                </c:pt>
                <c:pt idx="1119">
                  <c:v>71.401690832311886</c:v>
                </c:pt>
                <c:pt idx="1120">
                  <c:v>71.401690832311886</c:v>
                </c:pt>
                <c:pt idx="1121">
                  <c:v>71.401690832311886</c:v>
                </c:pt>
                <c:pt idx="1122">
                  <c:v>71.401690832311886</c:v>
                </c:pt>
                <c:pt idx="1123">
                  <c:v>71.401690832311886</c:v>
                </c:pt>
                <c:pt idx="1124">
                  <c:v>71.401690832311886</c:v>
                </c:pt>
                <c:pt idx="1125">
                  <c:v>71.401690832311886</c:v>
                </c:pt>
                <c:pt idx="1126">
                  <c:v>71.401690832311886</c:v>
                </c:pt>
                <c:pt idx="1127">
                  <c:v>71.401690832311886</c:v>
                </c:pt>
                <c:pt idx="1128">
                  <c:v>71.401690832311886</c:v>
                </c:pt>
                <c:pt idx="1129">
                  <c:v>71.401690832311886</c:v>
                </c:pt>
                <c:pt idx="1130">
                  <c:v>71.401690832311886</c:v>
                </c:pt>
                <c:pt idx="1131">
                  <c:v>71.401690832311886</c:v>
                </c:pt>
                <c:pt idx="1132">
                  <c:v>71.401690832311886</c:v>
                </c:pt>
                <c:pt idx="1133">
                  <c:v>71.401690832311886</c:v>
                </c:pt>
                <c:pt idx="1134">
                  <c:v>71.401690832311886</c:v>
                </c:pt>
                <c:pt idx="1135">
                  <c:v>71.401690832311886</c:v>
                </c:pt>
                <c:pt idx="1136">
                  <c:v>71.401690832311886</c:v>
                </c:pt>
                <c:pt idx="1137">
                  <c:v>71.401690832311886</c:v>
                </c:pt>
                <c:pt idx="1138">
                  <c:v>71.401690832311886</c:v>
                </c:pt>
                <c:pt idx="1139">
                  <c:v>71.401690832311886</c:v>
                </c:pt>
                <c:pt idx="1140">
                  <c:v>71.401690832311886</c:v>
                </c:pt>
                <c:pt idx="1141">
                  <c:v>71.401690832311886</c:v>
                </c:pt>
                <c:pt idx="1142">
                  <c:v>71.401690832311886</c:v>
                </c:pt>
                <c:pt idx="1143">
                  <c:v>71.401690832311886</c:v>
                </c:pt>
                <c:pt idx="1144">
                  <c:v>71.401690832311886</c:v>
                </c:pt>
                <c:pt idx="1145">
                  <c:v>71.401690832311886</c:v>
                </c:pt>
                <c:pt idx="1146">
                  <c:v>71.401690832311886</c:v>
                </c:pt>
                <c:pt idx="1147">
                  <c:v>71.401690832311886</c:v>
                </c:pt>
                <c:pt idx="1148">
                  <c:v>71.401690832311886</c:v>
                </c:pt>
                <c:pt idx="1149">
                  <c:v>71.401690832311886</c:v>
                </c:pt>
                <c:pt idx="1150">
                  <c:v>71.401690832311886</c:v>
                </c:pt>
                <c:pt idx="1151">
                  <c:v>71.401690832311886</c:v>
                </c:pt>
                <c:pt idx="1152">
                  <c:v>71.401690832311886</c:v>
                </c:pt>
                <c:pt idx="1153">
                  <c:v>71.401690832311886</c:v>
                </c:pt>
                <c:pt idx="1154">
                  <c:v>71.401690832311886</c:v>
                </c:pt>
                <c:pt idx="1155">
                  <c:v>71.401690832311886</c:v>
                </c:pt>
                <c:pt idx="1156">
                  <c:v>71.401690832311886</c:v>
                </c:pt>
                <c:pt idx="1157">
                  <c:v>71.401690832311886</c:v>
                </c:pt>
                <c:pt idx="1158">
                  <c:v>71.401690832311886</c:v>
                </c:pt>
                <c:pt idx="1159">
                  <c:v>71.401690832311886</c:v>
                </c:pt>
                <c:pt idx="1160">
                  <c:v>71.401690832311886</c:v>
                </c:pt>
                <c:pt idx="1161">
                  <c:v>71.401690832311886</c:v>
                </c:pt>
                <c:pt idx="1162">
                  <c:v>71.401690832311886</c:v>
                </c:pt>
                <c:pt idx="1163">
                  <c:v>71.401690832311886</c:v>
                </c:pt>
                <c:pt idx="1164">
                  <c:v>71.401690832311886</c:v>
                </c:pt>
                <c:pt idx="1165">
                  <c:v>71.401690832311886</c:v>
                </c:pt>
                <c:pt idx="1166">
                  <c:v>71.401690832311886</c:v>
                </c:pt>
                <c:pt idx="1167">
                  <c:v>71.401690832311886</c:v>
                </c:pt>
                <c:pt idx="1168">
                  <c:v>71.401690832311886</c:v>
                </c:pt>
                <c:pt idx="1169">
                  <c:v>71.401690832311886</c:v>
                </c:pt>
                <c:pt idx="1170">
                  <c:v>71.401690832311886</c:v>
                </c:pt>
                <c:pt idx="1171">
                  <c:v>71.401690832311886</c:v>
                </c:pt>
                <c:pt idx="1172">
                  <c:v>71.401690832311886</c:v>
                </c:pt>
                <c:pt idx="1173">
                  <c:v>71.401690832311886</c:v>
                </c:pt>
                <c:pt idx="1174">
                  <c:v>71.401690832311886</c:v>
                </c:pt>
                <c:pt idx="1175">
                  <c:v>71.401690832311886</c:v>
                </c:pt>
                <c:pt idx="1176">
                  <c:v>71.401690832311886</c:v>
                </c:pt>
                <c:pt idx="1177">
                  <c:v>71.401690832311886</c:v>
                </c:pt>
                <c:pt idx="1178">
                  <c:v>71.401690832311886</c:v>
                </c:pt>
                <c:pt idx="1179">
                  <c:v>71.401690832311886</c:v>
                </c:pt>
                <c:pt idx="1180">
                  <c:v>71.401690832311886</c:v>
                </c:pt>
                <c:pt idx="1181">
                  <c:v>71.401690832311886</c:v>
                </c:pt>
                <c:pt idx="1182">
                  <c:v>71.401690832311886</c:v>
                </c:pt>
                <c:pt idx="1183">
                  <c:v>71.401690832311886</c:v>
                </c:pt>
                <c:pt idx="1184">
                  <c:v>71.401690832311886</c:v>
                </c:pt>
                <c:pt idx="1185">
                  <c:v>71.401690832311886</c:v>
                </c:pt>
                <c:pt idx="1186">
                  <c:v>71.401690832311886</c:v>
                </c:pt>
                <c:pt idx="1187">
                  <c:v>71.401690832311886</c:v>
                </c:pt>
                <c:pt idx="1188">
                  <c:v>71.401690832311886</c:v>
                </c:pt>
                <c:pt idx="1189">
                  <c:v>71.401690832311886</c:v>
                </c:pt>
                <c:pt idx="1190">
                  <c:v>71.401690832311886</c:v>
                </c:pt>
                <c:pt idx="1191">
                  <c:v>71.401690832311886</c:v>
                </c:pt>
                <c:pt idx="1192">
                  <c:v>71.401690832311886</c:v>
                </c:pt>
                <c:pt idx="1193">
                  <c:v>71.401690832311886</c:v>
                </c:pt>
                <c:pt idx="1194">
                  <c:v>71.401690832311886</c:v>
                </c:pt>
                <c:pt idx="1195">
                  <c:v>71.401690832311886</c:v>
                </c:pt>
                <c:pt idx="1196">
                  <c:v>71.401690832311886</c:v>
                </c:pt>
                <c:pt idx="1197">
                  <c:v>71.401690832311886</c:v>
                </c:pt>
                <c:pt idx="1198">
                  <c:v>71.401690832311886</c:v>
                </c:pt>
                <c:pt idx="1199">
                  <c:v>71.401690832311886</c:v>
                </c:pt>
                <c:pt idx="1200">
                  <c:v>71.401690832311886</c:v>
                </c:pt>
                <c:pt idx="1201">
                  <c:v>71.401690832311886</c:v>
                </c:pt>
                <c:pt idx="1202">
                  <c:v>71.401690832311886</c:v>
                </c:pt>
                <c:pt idx="1203">
                  <c:v>71.401690832311886</c:v>
                </c:pt>
                <c:pt idx="1204">
                  <c:v>71.401690832311886</c:v>
                </c:pt>
                <c:pt idx="1205">
                  <c:v>71.401690832311886</c:v>
                </c:pt>
                <c:pt idx="1206">
                  <c:v>71.401690832311886</c:v>
                </c:pt>
                <c:pt idx="1207">
                  <c:v>71.401690832311886</c:v>
                </c:pt>
                <c:pt idx="1208">
                  <c:v>71.401690832311886</c:v>
                </c:pt>
                <c:pt idx="1209">
                  <c:v>71.401690832311886</c:v>
                </c:pt>
                <c:pt idx="1210">
                  <c:v>71.401690832311886</c:v>
                </c:pt>
                <c:pt idx="1211">
                  <c:v>71.401690832311886</c:v>
                </c:pt>
                <c:pt idx="1212">
                  <c:v>71.401690832311886</c:v>
                </c:pt>
                <c:pt idx="1213">
                  <c:v>71.401690832311886</c:v>
                </c:pt>
                <c:pt idx="1214">
                  <c:v>71.401690832311886</c:v>
                </c:pt>
                <c:pt idx="1215">
                  <c:v>71.401690832311886</c:v>
                </c:pt>
                <c:pt idx="1216">
                  <c:v>71.401690832311886</c:v>
                </c:pt>
                <c:pt idx="1217">
                  <c:v>71.401690832311886</c:v>
                </c:pt>
                <c:pt idx="1218">
                  <c:v>71.401690832311886</c:v>
                </c:pt>
                <c:pt idx="1219">
                  <c:v>71.401690832311886</c:v>
                </c:pt>
                <c:pt idx="1220">
                  <c:v>71.401690832311886</c:v>
                </c:pt>
                <c:pt idx="1221">
                  <c:v>71.401690832311886</c:v>
                </c:pt>
                <c:pt idx="1222">
                  <c:v>71.401690832311886</c:v>
                </c:pt>
                <c:pt idx="1223">
                  <c:v>71.401690832311886</c:v>
                </c:pt>
                <c:pt idx="1224">
                  <c:v>71.401690832311886</c:v>
                </c:pt>
                <c:pt idx="1225">
                  <c:v>71.401690832311886</c:v>
                </c:pt>
                <c:pt idx="1226">
                  <c:v>71.401690832311886</c:v>
                </c:pt>
                <c:pt idx="1227">
                  <c:v>71.401690832311886</c:v>
                </c:pt>
                <c:pt idx="1228">
                  <c:v>71.401690832311886</c:v>
                </c:pt>
                <c:pt idx="1229">
                  <c:v>71.401690832311886</c:v>
                </c:pt>
                <c:pt idx="1230">
                  <c:v>71.401690832311886</c:v>
                </c:pt>
                <c:pt idx="1231">
                  <c:v>71.401690832311886</c:v>
                </c:pt>
                <c:pt idx="1232">
                  <c:v>71.401690832311886</c:v>
                </c:pt>
                <c:pt idx="1233">
                  <c:v>71.401690832311886</c:v>
                </c:pt>
                <c:pt idx="1234">
                  <c:v>71.401690832311886</c:v>
                </c:pt>
                <c:pt idx="1235">
                  <c:v>71.401690832311886</c:v>
                </c:pt>
                <c:pt idx="1236">
                  <c:v>71.401690832311886</c:v>
                </c:pt>
                <c:pt idx="1237">
                  <c:v>71.401690832311886</c:v>
                </c:pt>
                <c:pt idx="1238">
                  <c:v>71.401690832311886</c:v>
                </c:pt>
                <c:pt idx="1239">
                  <c:v>71.401690832311886</c:v>
                </c:pt>
                <c:pt idx="1240">
                  <c:v>71.401690832311886</c:v>
                </c:pt>
                <c:pt idx="1241">
                  <c:v>71.401690832311886</c:v>
                </c:pt>
                <c:pt idx="1242">
                  <c:v>71.401690832311886</c:v>
                </c:pt>
                <c:pt idx="1243">
                  <c:v>71.401690832311886</c:v>
                </c:pt>
                <c:pt idx="1244">
                  <c:v>71.401690832311886</c:v>
                </c:pt>
                <c:pt idx="1245">
                  <c:v>71.401690832311886</c:v>
                </c:pt>
                <c:pt idx="1246">
                  <c:v>71.401690832311886</c:v>
                </c:pt>
                <c:pt idx="1247">
                  <c:v>71.401690832311886</c:v>
                </c:pt>
                <c:pt idx="1248">
                  <c:v>71.401690832311886</c:v>
                </c:pt>
                <c:pt idx="1249">
                  <c:v>71.401690832311886</c:v>
                </c:pt>
                <c:pt idx="1250">
                  <c:v>71.401690832311886</c:v>
                </c:pt>
                <c:pt idx="1251">
                  <c:v>71.401690832311886</c:v>
                </c:pt>
                <c:pt idx="1252">
                  <c:v>71.401690832311886</c:v>
                </c:pt>
                <c:pt idx="1253">
                  <c:v>71.401690832311886</c:v>
                </c:pt>
                <c:pt idx="1254">
                  <c:v>71.401690832311886</c:v>
                </c:pt>
                <c:pt idx="1255">
                  <c:v>71.401690832311886</c:v>
                </c:pt>
                <c:pt idx="1256">
                  <c:v>71.401690832311886</c:v>
                </c:pt>
                <c:pt idx="1257">
                  <c:v>71.401690832311886</c:v>
                </c:pt>
                <c:pt idx="1258">
                  <c:v>71.401690832311886</c:v>
                </c:pt>
                <c:pt idx="1259">
                  <c:v>71.401690832311886</c:v>
                </c:pt>
                <c:pt idx="1260">
                  <c:v>71.401690832311886</c:v>
                </c:pt>
                <c:pt idx="1261">
                  <c:v>71.401690832311886</c:v>
                </c:pt>
                <c:pt idx="1262">
                  <c:v>71.401690832311886</c:v>
                </c:pt>
                <c:pt idx="1263">
                  <c:v>71.401690832311886</c:v>
                </c:pt>
                <c:pt idx="1264">
                  <c:v>71.401690832311886</c:v>
                </c:pt>
                <c:pt idx="1265">
                  <c:v>71.401690832311886</c:v>
                </c:pt>
                <c:pt idx="1266">
                  <c:v>71.401690832311886</c:v>
                </c:pt>
                <c:pt idx="1267">
                  <c:v>71.401690832311886</c:v>
                </c:pt>
                <c:pt idx="1268">
                  <c:v>71.401690832311886</c:v>
                </c:pt>
                <c:pt idx="1269">
                  <c:v>71.401690832311886</c:v>
                </c:pt>
                <c:pt idx="1270">
                  <c:v>71.401690832311886</c:v>
                </c:pt>
                <c:pt idx="1271">
                  <c:v>71.401690832311886</c:v>
                </c:pt>
                <c:pt idx="1272">
                  <c:v>71.401690832311886</c:v>
                </c:pt>
                <c:pt idx="1273">
                  <c:v>71.401690832311886</c:v>
                </c:pt>
                <c:pt idx="1274">
                  <c:v>71.401690832311886</c:v>
                </c:pt>
                <c:pt idx="1275">
                  <c:v>71.401690832311886</c:v>
                </c:pt>
                <c:pt idx="1276">
                  <c:v>71.401690832311886</c:v>
                </c:pt>
                <c:pt idx="1277">
                  <c:v>71.401690832311886</c:v>
                </c:pt>
                <c:pt idx="1278">
                  <c:v>71.401690832311886</c:v>
                </c:pt>
                <c:pt idx="1279">
                  <c:v>71.401690832311886</c:v>
                </c:pt>
                <c:pt idx="1280">
                  <c:v>71.401690832311886</c:v>
                </c:pt>
                <c:pt idx="1281">
                  <c:v>71.401690832311886</c:v>
                </c:pt>
                <c:pt idx="1282">
                  <c:v>71.401690832311886</c:v>
                </c:pt>
                <c:pt idx="1283">
                  <c:v>71.401690832311886</c:v>
                </c:pt>
                <c:pt idx="1284">
                  <c:v>71.401690832311886</c:v>
                </c:pt>
                <c:pt idx="1285">
                  <c:v>71.401690832311886</c:v>
                </c:pt>
                <c:pt idx="1286">
                  <c:v>71.401690832311886</c:v>
                </c:pt>
                <c:pt idx="1287">
                  <c:v>71.401690832311886</c:v>
                </c:pt>
                <c:pt idx="1288">
                  <c:v>71.401690832311886</c:v>
                </c:pt>
                <c:pt idx="1289">
                  <c:v>71.401690832311886</c:v>
                </c:pt>
                <c:pt idx="1290">
                  <c:v>71.401690832311886</c:v>
                </c:pt>
                <c:pt idx="1291">
                  <c:v>71.401690832311886</c:v>
                </c:pt>
                <c:pt idx="1292">
                  <c:v>71.401690832311886</c:v>
                </c:pt>
                <c:pt idx="1293">
                  <c:v>71.401690832311886</c:v>
                </c:pt>
                <c:pt idx="1294">
                  <c:v>71.401690832311886</c:v>
                </c:pt>
                <c:pt idx="1295">
                  <c:v>71.401690832311886</c:v>
                </c:pt>
                <c:pt idx="1296">
                  <c:v>71.401690832311886</c:v>
                </c:pt>
                <c:pt idx="1297">
                  <c:v>71.401690832311886</c:v>
                </c:pt>
                <c:pt idx="1298">
                  <c:v>71.401690832311886</c:v>
                </c:pt>
                <c:pt idx="1299">
                  <c:v>71.401690832311886</c:v>
                </c:pt>
                <c:pt idx="1300">
                  <c:v>71.401690832311886</c:v>
                </c:pt>
                <c:pt idx="1301">
                  <c:v>71.401690832311886</c:v>
                </c:pt>
                <c:pt idx="1302">
                  <c:v>71.401690832311886</c:v>
                </c:pt>
                <c:pt idx="1303">
                  <c:v>71.401690832311886</c:v>
                </c:pt>
                <c:pt idx="1304">
                  <c:v>71.401690832311886</c:v>
                </c:pt>
                <c:pt idx="1305">
                  <c:v>71.401690832311886</c:v>
                </c:pt>
                <c:pt idx="1306">
                  <c:v>71.401690832311886</c:v>
                </c:pt>
                <c:pt idx="1307">
                  <c:v>71.401690832311886</c:v>
                </c:pt>
                <c:pt idx="1308">
                  <c:v>71.401690832311886</c:v>
                </c:pt>
                <c:pt idx="1309">
                  <c:v>71.401690832311886</c:v>
                </c:pt>
                <c:pt idx="1310">
                  <c:v>71.401690832311886</c:v>
                </c:pt>
                <c:pt idx="1311">
                  <c:v>71.401690832311886</c:v>
                </c:pt>
                <c:pt idx="1312">
                  <c:v>71.401690832311886</c:v>
                </c:pt>
                <c:pt idx="1313">
                  <c:v>71.401690832311886</c:v>
                </c:pt>
                <c:pt idx="1314">
                  <c:v>71.401690832311886</c:v>
                </c:pt>
                <c:pt idx="1315">
                  <c:v>71.401690832311886</c:v>
                </c:pt>
                <c:pt idx="1316">
                  <c:v>71.401690832311886</c:v>
                </c:pt>
                <c:pt idx="1317">
                  <c:v>71.401690832311886</c:v>
                </c:pt>
                <c:pt idx="1318">
                  <c:v>71.401690832311886</c:v>
                </c:pt>
                <c:pt idx="1319">
                  <c:v>71.401690832311886</c:v>
                </c:pt>
                <c:pt idx="1320">
                  <c:v>71.401690832311886</c:v>
                </c:pt>
                <c:pt idx="1321">
                  <c:v>71.401690832311886</c:v>
                </c:pt>
                <c:pt idx="1322">
                  <c:v>71.401690832311886</c:v>
                </c:pt>
                <c:pt idx="1323">
                  <c:v>71.401690832311886</c:v>
                </c:pt>
                <c:pt idx="1324">
                  <c:v>71.401690832311886</c:v>
                </c:pt>
                <c:pt idx="1325">
                  <c:v>71.401690832311886</c:v>
                </c:pt>
                <c:pt idx="1326">
                  <c:v>71.401690832311886</c:v>
                </c:pt>
                <c:pt idx="1327">
                  <c:v>71.401690832311886</c:v>
                </c:pt>
                <c:pt idx="1328">
                  <c:v>71.401690832311886</c:v>
                </c:pt>
                <c:pt idx="1329">
                  <c:v>71.401690832311886</c:v>
                </c:pt>
                <c:pt idx="1330">
                  <c:v>71.401690832311886</c:v>
                </c:pt>
                <c:pt idx="1331">
                  <c:v>71.401690832311886</c:v>
                </c:pt>
                <c:pt idx="1332">
                  <c:v>71.401690832311886</c:v>
                </c:pt>
                <c:pt idx="1333">
                  <c:v>71.401690832311886</c:v>
                </c:pt>
                <c:pt idx="1334">
                  <c:v>71.401690832311886</c:v>
                </c:pt>
                <c:pt idx="1335">
                  <c:v>71.401690832311886</c:v>
                </c:pt>
                <c:pt idx="1336">
                  <c:v>71.401690832311886</c:v>
                </c:pt>
                <c:pt idx="1337">
                  <c:v>71.401690832311886</c:v>
                </c:pt>
                <c:pt idx="1338">
                  <c:v>71.401690832311886</c:v>
                </c:pt>
                <c:pt idx="1339">
                  <c:v>71.401690832311886</c:v>
                </c:pt>
                <c:pt idx="1340">
                  <c:v>71.401690832311886</c:v>
                </c:pt>
                <c:pt idx="1341">
                  <c:v>71.401690832311886</c:v>
                </c:pt>
                <c:pt idx="1342">
                  <c:v>71.401690832311886</c:v>
                </c:pt>
                <c:pt idx="1343">
                  <c:v>71.401690832311886</c:v>
                </c:pt>
                <c:pt idx="1344">
                  <c:v>71.401690832311886</c:v>
                </c:pt>
                <c:pt idx="1345">
                  <c:v>71.401690832311886</c:v>
                </c:pt>
                <c:pt idx="1346">
                  <c:v>71.401690832311886</c:v>
                </c:pt>
                <c:pt idx="1347">
                  <c:v>71.401690832311886</c:v>
                </c:pt>
                <c:pt idx="1348">
                  <c:v>71.401690832311886</c:v>
                </c:pt>
                <c:pt idx="1349">
                  <c:v>71.401690832311886</c:v>
                </c:pt>
                <c:pt idx="1350">
                  <c:v>71.401690832311886</c:v>
                </c:pt>
                <c:pt idx="1351">
                  <c:v>71.401690832311886</c:v>
                </c:pt>
                <c:pt idx="1352">
                  <c:v>71.401690832311886</c:v>
                </c:pt>
                <c:pt idx="1353">
                  <c:v>71.401690832311886</c:v>
                </c:pt>
                <c:pt idx="1354">
                  <c:v>71.401690832311886</c:v>
                </c:pt>
                <c:pt idx="1355">
                  <c:v>71.401690832311886</c:v>
                </c:pt>
                <c:pt idx="1356">
                  <c:v>71.401690832311886</c:v>
                </c:pt>
                <c:pt idx="1357">
                  <c:v>71.401690832311886</c:v>
                </c:pt>
                <c:pt idx="1358">
                  <c:v>71.401690832311886</c:v>
                </c:pt>
                <c:pt idx="1359">
                  <c:v>71.401690832311886</c:v>
                </c:pt>
                <c:pt idx="1360">
                  <c:v>71.401690832311886</c:v>
                </c:pt>
                <c:pt idx="1361">
                  <c:v>71.401690832311886</c:v>
                </c:pt>
                <c:pt idx="1362">
                  <c:v>71.401690832311886</c:v>
                </c:pt>
                <c:pt idx="1363">
                  <c:v>71.401690832311886</c:v>
                </c:pt>
                <c:pt idx="1364">
                  <c:v>71.401690832311886</c:v>
                </c:pt>
                <c:pt idx="1365">
                  <c:v>71.401690832311886</c:v>
                </c:pt>
                <c:pt idx="1366">
                  <c:v>71.401690832311886</c:v>
                </c:pt>
                <c:pt idx="1367">
                  <c:v>71.401690832311886</c:v>
                </c:pt>
                <c:pt idx="1368">
                  <c:v>71.401690832311886</c:v>
                </c:pt>
                <c:pt idx="1369">
                  <c:v>71.401690832311886</c:v>
                </c:pt>
                <c:pt idx="1370">
                  <c:v>71.401690832311886</c:v>
                </c:pt>
                <c:pt idx="1371">
                  <c:v>71.401690832311886</c:v>
                </c:pt>
                <c:pt idx="1372">
                  <c:v>71.401690832311886</c:v>
                </c:pt>
                <c:pt idx="1373">
                  <c:v>71.401690832311886</c:v>
                </c:pt>
                <c:pt idx="1374">
                  <c:v>71.401690832311886</c:v>
                </c:pt>
                <c:pt idx="1375">
                  <c:v>71.401690832311886</c:v>
                </c:pt>
                <c:pt idx="1376">
                  <c:v>71.401690832311886</c:v>
                </c:pt>
                <c:pt idx="1377">
                  <c:v>71.401690832311886</c:v>
                </c:pt>
                <c:pt idx="1378">
                  <c:v>71.401690832311886</c:v>
                </c:pt>
                <c:pt idx="1379">
                  <c:v>71.401690832311886</c:v>
                </c:pt>
                <c:pt idx="1380">
                  <c:v>71.401690832311886</c:v>
                </c:pt>
                <c:pt idx="1381">
                  <c:v>71.401690832311886</c:v>
                </c:pt>
                <c:pt idx="1382">
                  <c:v>71.401690832311886</c:v>
                </c:pt>
                <c:pt idx="1383">
                  <c:v>71.401690832311886</c:v>
                </c:pt>
                <c:pt idx="1384">
                  <c:v>71.401690832311886</c:v>
                </c:pt>
                <c:pt idx="1385">
                  <c:v>71.401690832311886</c:v>
                </c:pt>
                <c:pt idx="1386">
                  <c:v>71.401690832311886</c:v>
                </c:pt>
                <c:pt idx="1387">
                  <c:v>71.401690832311886</c:v>
                </c:pt>
                <c:pt idx="1388">
                  <c:v>71.401690832311886</c:v>
                </c:pt>
                <c:pt idx="1389">
                  <c:v>71.401690832311886</c:v>
                </c:pt>
                <c:pt idx="1390">
                  <c:v>71.401690832311886</c:v>
                </c:pt>
                <c:pt idx="1391">
                  <c:v>71.401690832311886</c:v>
                </c:pt>
                <c:pt idx="1392">
                  <c:v>71.401690832311886</c:v>
                </c:pt>
                <c:pt idx="1393">
                  <c:v>71.401690832311886</c:v>
                </c:pt>
                <c:pt idx="1394">
                  <c:v>71.401690832311886</c:v>
                </c:pt>
                <c:pt idx="1395">
                  <c:v>71.401690832311886</c:v>
                </c:pt>
                <c:pt idx="1396">
                  <c:v>71.401690832311886</c:v>
                </c:pt>
                <c:pt idx="1397">
                  <c:v>71.401690832311886</c:v>
                </c:pt>
                <c:pt idx="1398">
                  <c:v>71.401690832311886</c:v>
                </c:pt>
                <c:pt idx="1399">
                  <c:v>71.401690832311886</c:v>
                </c:pt>
                <c:pt idx="1400">
                  <c:v>71.401690832311886</c:v>
                </c:pt>
                <c:pt idx="1401">
                  <c:v>71.401690832311886</c:v>
                </c:pt>
                <c:pt idx="1402">
                  <c:v>71.401690832311886</c:v>
                </c:pt>
                <c:pt idx="1403">
                  <c:v>71.401690832311886</c:v>
                </c:pt>
                <c:pt idx="1404">
                  <c:v>71.401690832311886</c:v>
                </c:pt>
                <c:pt idx="1405">
                  <c:v>71.401690832311886</c:v>
                </c:pt>
                <c:pt idx="1406">
                  <c:v>71.401690832311886</c:v>
                </c:pt>
                <c:pt idx="1407">
                  <c:v>71.401690832311886</c:v>
                </c:pt>
                <c:pt idx="1408">
                  <c:v>71.401690832311886</c:v>
                </c:pt>
                <c:pt idx="1409">
                  <c:v>71.401690832311886</c:v>
                </c:pt>
                <c:pt idx="1410">
                  <c:v>71.401690832311886</c:v>
                </c:pt>
                <c:pt idx="1411">
                  <c:v>71.401690832311886</c:v>
                </c:pt>
                <c:pt idx="1412">
                  <c:v>71.401690832311886</c:v>
                </c:pt>
                <c:pt idx="1413">
                  <c:v>71.401690832311886</c:v>
                </c:pt>
                <c:pt idx="1414">
                  <c:v>71.401690832311886</c:v>
                </c:pt>
                <c:pt idx="1415">
                  <c:v>71.401690832311886</c:v>
                </c:pt>
                <c:pt idx="1416">
                  <c:v>71.401690832311886</c:v>
                </c:pt>
                <c:pt idx="1417">
                  <c:v>71.401690832311886</c:v>
                </c:pt>
                <c:pt idx="1418">
                  <c:v>71.401690832311886</c:v>
                </c:pt>
                <c:pt idx="1419">
                  <c:v>71.401690832311886</c:v>
                </c:pt>
                <c:pt idx="1420">
                  <c:v>71.401690832311886</c:v>
                </c:pt>
                <c:pt idx="1421">
                  <c:v>71.401690832311886</c:v>
                </c:pt>
                <c:pt idx="1422">
                  <c:v>71.401690832311886</c:v>
                </c:pt>
                <c:pt idx="1423">
                  <c:v>71.401690832311886</c:v>
                </c:pt>
                <c:pt idx="1424">
                  <c:v>71.401690832311886</c:v>
                </c:pt>
                <c:pt idx="1425">
                  <c:v>71.401690832311886</c:v>
                </c:pt>
                <c:pt idx="1426">
                  <c:v>71.401690832311886</c:v>
                </c:pt>
                <c:pt idx="1427">
                  <c:v>71.401690832311886</c:v>
                </c:pt>
                <c:pt idx="1428">
                  <c:v>71.401690832311886</c:v>
                </c:pt>
                <c:pt idx="1429">
                  <c:v>71.401690832311886</c:v>
                </c:pt>
                <c:pt idx="1430">
                  <c:v>71.401690832311886</c:v>
                </c:pt>
                <c:pt idx="1431">
                  <c:v>71.401690832311886</c:v>
                </c:pt>
                <c:pt idx="1432">
                  <c:v>71.401690832311886</c:v>
                </c:pt>
                <c:pt idx="1433">
                  <c:v>71.401690832311886</c:v>
                </c:pt>
                <c:pt idx="1434">
                  <c:v>71.401690832311886</c:v>
                </c:pt>
                <c:pt idx="1435">
                  <c:v>71.401690832311886</c:v>
                </c:pt>
                <c:pt idx="1436">
                  <c:v>71.401690832311886</c:v>
                </c:pt>
                <c:pt idx="1437">
                  <c:v>71.401690832311886</c:v>
                </c:pt>
                <c:pt idx="1438">
                  <c:v>71.401690832311886</c:v>
                </c:pt>
                <c:pt idx="1439">
                  <c:v>71.401690832311886</c:v>
                </c:pt>
                <c:pt idx="1440">
                  <c:v>71.401690832311886</c:v>
                </c:pt>
                <c:pt idx="1441">
                  <c:v>71.401690832311886</c:v>
                </c:pt>
                <c:pt idx="1442">
                  <c:v>71.401690832311886</c:v>
                </c:pt>
                <c:pt idx="1443">
                  <c:v>71.401690832311886</c:v>
                </c:pt>
                <c:pt idx="1444">
                  <c:v>71.401690832311886</c:v>
                </c:pt>
                <c:pt idx="1445">
                  <c:v>71.401690832311886</c:v>
                </c:pt>
                <c:pt idx="1446">
                  <c:v>71.401690832311886</c:v>
                </c:pt>
                <c:pt idx="1447">
                  <c:v>71.401690832311886</c:v>
                </c:pt>
                <c:pt idx="1448">
                  <c:v>71.401690832311886</c:v>
                </c:pt>
                <c:pt idx="1449">
                  <c:v>71.401690832311886</c:v>
                </c:pt>
                <c:pt idx="1450">
                  <c:v>71.401690832311886</c:v>
                </c:pt>
                <c:pt idx="1451">
                  <c:v>71.401690832311886</c:v>
                </c:pt>
                <c:pt idx="1452">
                  <c:v>71.401690832311886</c:v>
                </c:pt>
                <c:pt idx="1453">
                  <c:v>71.401690832311886</c:v>
                </c:pt>
                <c:pt idx="1454">
                  <c:v>71.401690832311886</c:v>
                </c:pt>
                <c:pt idx="1455">
                  <c:v>71.401690832311886</c:v>
                </c:pt>
                <c:pt idx="1456">
                  <c:v>71.401690832311886</c:v>
                </c:pt>
                <c:pt idx="1457">
                  <c:v>71.401690832311886</c:v>
                </c:pt>
                <c:pt idx="1458">
                  <c:v>71.401690832311886</c:v>
                </c:pt>
                <c:pt idx="1459">
                  <c:v>71.401690832311886</c:v>
                </c:pt>
                <c:pt idx="1460">
                  <c:v>71.401690832311886</c:v>
                </c:pt>
                <c:pt idx="1461">
                  <c:v>71.401690832311886</c:v>
                </c:pt>
                <c:pt idx="1462">
                  <c:v>71.401690832311886</c:v>
                </c:pt>
                <c:pt idx="1463">
                  <c:v>71.401690832311886</c:v>
                </c:pt>
                <c:pt idx="1464">
                  <c:v>71.401690832311886</c:v>
                </c:pt>
                <c:pt idx="1465">
                  <c:v>71.401690832311886</c:v>
                </c:pt>
                <c:pt idx="1466">
                  <c:v>71.401690832311886</c:v>
                </c:pt>
                <c:pt idx="1467">
                  <c:v>71.401690832311886</c:v>
                </c:pt>
                <c:pt idx="1468">
                  <c:v>71.401690832311886</c:v>
                </c:pt>
                <c:pt idx="1469">
                  <c:v>71.401690832311886</c:v>
                </c:pt>
                <c:pt idx="1470">
                  <c:v>71.401690832311886</c:v>
                </c:pt>
                <c:pt idx="1471">
                  <c:v>71.401690832311886</c:v>
                </c:pt>
                <c:pt idx="1472">
                  <c:v>71.401690832311886</c:v>
                </c:pt>
                <c:pt idx="1473">
                  <c:v>71.401690832311886</c:v>
                </c:pt>
                <c:pt idx="1474">
                  <c:v>71.401690832311886</c:v>
                </c:pt>
                <c:pt idx="1475">
                  <c:v>71.401690832311886</c:v>
                </c:pt>
                <c:pt idx="1476">
                  <c:v>71.401690832311886</c:v>
                </c:pt>
                <c:pt idx="1477">
                  <c:v>71.401690832311886</c:v>
                </c:pt>
                <c:pt idx="1478">
                  <c:v>71.401690832311886</c:v>
                </c:pt>
                <c:pt idx="1479">
                  <c:v>71.401690832311886</c:v>
                </c:pt>
                <c:pt idx="1480">
                  <c:v>71.401690832311886</c:v>
                </c:pt>
                <c:pt idx="1481">
                  <c:v>71.401690832311886</c:v>
                </c:pt>
                <c:pt idx="1482">
                  <c:v>71.401690832311886</c:v>
                </c:pt>
                <c:pt idx="1483">
                  <c:v>71.401690832311886</c:v>
                </c:pt>
                <c:pt idx="1484">
                  <c:v>71.401690832311886</c:v>
                </c:pt>
                <c:pt idx="1485">
                  <c:v>71.401690832311886</c:v>
                </c:pt>
                <c:pt idx="1486">
                  <c:v>71.401690832311886</c:v>
                </c:pt>
                <c:pt idx="1487">
                  <c:v>71.401690832311886</c:v>
                </c:pt>
                <c:pt idx="1488">
                  <c:v>71.401690832311886</c:v>
                </c:pt>
                <c:pt idx="1489">
                  <c:v>71.401690832311886</c:v>
                </c:pt>
                <c:pt idx="1490">
                  <c:v>71.401690832311886</c:v>
                </c:pt>
                <c:pt idx="1491">
                  <c:v>71.401690832311886</c:v>
                </c:pt>
                <c:pt idx="1492">
                  <c:v>71.401690832311886</c:v>
                </c:pt>
                <c:pt idx="1493">
                  <c:v>71.401690832311886</c:v>
                </c:pt>
                <c:pt idx="1494">
                  <c:v>71.401690832311886</c:v>
                </c:pt>
                <c:pt idx="1495">
                  <c:v>71.401690832311886</c:v>
                </c:pt>
                <c:pt idx="1496">
                  <c:v>71.401690832311886</c:v>
                </c:pt>
                <c:pt idx="1497">
                  <c:v>71.401690832311886</c:v>
                </c:pt>
                <c:pt idx="1498">
                  <c:v>71.401690832311886</c:v>
                </c:pt>
                <c:pt idx="1499">
                  <c:v>71.401690832311886</c:v>
                </c:pt>
                <c:pt idx="1500">
                  <c:v>71.401690832311886</c:v>
                </c:pt>
                <c:pt idx="1501">
                  <c:v>71.401690832311886</c:v>
                </c:pt>
                <c:pt idx="1502">
                  <c:v>71.401690832311886</c:v>
                </c:pt>
                <c:pt idx="1503">
                  <c:v>71.401690832311886</c:v>
                </c:pt>
                <c:pt idx="1504">
                  <c:v>71.401690832311886</c:v>
                </c:pt>
                <c:pt idx="1505">
                  <c:v>71.401690832311886</c:v>
                </c:pt>
                <c:pt idx="1506">
                  <c:v>71.401690832311886</c:v>
                </c:pt>
                <c:pt idx="1507">
                  <c:v>71.401690832311886</c:v>
                </c:pt>
                <c:pt idx="1508">
                  <c:v>71.401690832311886</c:v>
                </c:pt>
                <c:pt idx="1509">
                  <c:v>71.401690832311886</c:v>
                </c:pt>
                <c:pt idx="1510">
                  <c:v>71.401690832311886</c:v>
                </c:pt>
                <c:pt idx="1511">
                  <c:v>71.401690832311886</c:v>
                </c:pt>
                <c:pt idx="1512">
                  <c:v>71.401690832311886</c:v>
                </c:pt>
                <c:pt idx="1513">
                  <c:v>71.401690832311886</c:v>
                </c:pt>
                <c:pt idx="1514">
                  <c:v>71.401690832311886</c:v>
                </c:pt>
                <c:pt idx="1515">
                  <c:v>71.401690832311886</c:v>
                </c:pt>
                <c:pt idx="1516">
                  <c:v>71.401690832311886</c:v>
                </c:pt>
                <c:pt idx="1517">
                  <c:v>71.401690832311886</c:v>
                </c:pt>
                <c:pt idx="1518">
                  <c:v>71.401690832311886</c:v>
                </c:pt>
                <c:pt idx="1519">
                  <c:v>71.401690832311886</c:v>
                </c:pt>
                <c:pt idx="1520">
                  <c:v>71.401690832311886</c:v>
                </c:pt>
                <c:pt idx="1521">
                  <c:v>71.401690832311886</c:v>
                </c:pt>
                <c:pt idx="1522">
                  <c:v>71.401690832311886</c:v>
                </c:pt>
                <c:pt idx="1523">
                  <c:v>71.401690832311886</c:v>
                </c:pt>
                <c:pt idx="1524">
                  <c:v>71.401690832311886</c:v>
                </c:pt>
                <c:pt idx="1525">
                  <c:v>71.401690832311886</c:v>
                </c:pt>
                <c:pt idx="1526">
                  <c:v>71.401690832311886</c:v>
                </c:pt>
                <c:pt idx="1527">
                  <c:v>71.401690832311886</c:v>
                </c:pt>
                <c:pt idx="1528">
                  <c:v>71.401690832311886</c:v>
                </c:pt>
                <c:pt idx="1529">
                  <c:v>71.401690832311886</c:v>
                </c:pt>
                <c:pt idx="1530">
                  <c:v>71.401690832311886</c:v>
                </c:pt>
                <c:pt idx="1531">
                  <c:v>71.401690832311886</c:v>
                </c:pt>
                <c:pt idx="1532">
                  <c:v>71.401690832311886</c:v>
                </c:pt>
                <c:pt idx="1533">
                  <c:v>71.401690832311886</c:v>
                </c:pt>
                <c:pt idx="1534">
                  <c:v>71.401690832311886</c:v>
                </c:pt>
                <c:pt idx="1535">
                  <c:v>71.401690832311886</c:v>
                </c:pt>
                <c:pt idx="1536">
                  <c:v>71.401690832311886</c:v>
                </c:pt>
                <c:pt idx="1537">
                  <c:v>71.401690832311886</c:v>
                </c:pt>
                <c:pt idx="1538">
                  <c:v>71.401690832311886</c:v>
                </c:pt>
                <c:pt idx="1539">
                  <c:v>71.401690832311886</c:v>
                </c:pt>
                <c:pt idx="1540">
                  <c:v>71.401690832311886</c:v>
                </c:pt>
                <c:pt idx="1541">
                  <c:v>71.401690832311886</c:v>
                </c:pt>
                <c:pt idx="1542">
                  <c:v>71.401690832311886</c:v>
                </c:pt>
                <c:pt idx="1543">
                  <c:v>71.401690832311886</c:v>
                </c:pt>
                <c:pt idx="1544">
                  <c:v>71.401690832311886</c:v>
                </c:pt>
                <c:pt idx="1545">
                  <c:v>71.401690832311886</c:v>
                </c:pt>
                <c:pt idx="1546">
                  <c:v>71.401690832311886</c:v>
                </c:pt>
                <c:pt idx="1547">
                  <c:v>71.401690832311886</c:v>
                </c:pt>
                <c:pt idx="1548">
                  <c:v>71.401690832311886</c:v>
                </c:pt>
                <c:pt idx="1549">
                  <c:v>71.401690832311886</c:v>
                </c:pt>
                <c:pt idx="1550">
                  <c:v>71.401690832311886</c:v>
                </c:pt>
                <c:pt idx="1551">
                  <c:v>71.401690832311886</c:v>
                </c:pt>
                <c:pt idx="1552">
                  <c:v>71.401690832311886</c:v>
                </c:pt>
                <c:pt idx="1553">
                  <c:v>71.401690832311886</c:v>
                </c:pt>
                <c:pt idx="1554">
                  <c:v>71.401690832311886</c:v>
                </c:pt>
                <c:pt idx="1555">
                  <c:v>71.401690832311886</c:v>
                </c:pt>
                <c:pt idx="1556">
                  <c:v>71.401690832311886</c:v>
                </c:pt>
                <c:pt idx="1557">
                  <c:v>71.401690832311886</c:v>
                </c:pt>
                <c:pt idx="1558">
                  <c:v>71.401690832311886</c:v>
                </c:pt>
                <c:pt idx="1559">
                  <c:v>71.401690832311886</c:v>
                </c:pt>
                <c:pt idx="1560">
                  <c:v>71.401690832311886</c:v>
                </c:pt>
                <c:pt idx="1561">
                  <c:v>71.401690832311886</c:v>
                </c:pt>
                <c:pt idx="1562">
                  <c:v>71.401690832311886</c:v>
                </c:pt>
                <c:pt idx="1563">
                  <c:v>71.401690832311886</c:v>
                </c:pt>
                <c:pt idx="1564">
                  <c:v>71.401690832311886</c:v>
                </c:pt>
                <c:pt idx="1565">
                  <c:v>71.401690832311886</c:v>
                </c:pt>
                <c:pt idx="1566">
                  <c:v>71.401690832311886</c:v>
                </c:pt>
                <c:pt idx="1567">
                  <c:v>71.401690832311886</c:v>
                </c:pt>
                <c:pt idx="1568">
                  <c:v>71.401690832311886</c:v>
                </c:pt>
                <c:pt idx="1569">
                  <c:v>71.401690832311886</c:v>
                </c:pt>
                <c:pt idx="1570">
                  <c:v>71.401690832311886</c:v>
                </c:pt>
                <c:pt idx="1571">
                  <c:v>71.401690832311886</c:v>
                </c:pt>
                <c:pt idx="1572">
                  <c:v>71.401690832311886</c:v>
                </c:pt>
                <c:pt idx="1573">
                  <c:v>71.401690832311886</c:v>
                </c:pt>
                <c:pt idx="1574">
                  <c:v>71.401690832311886</c:v>
                </c:pt>
                <c:pt idx="1575">
                  <c:v>71.401690832311886</c:v>
                </c:pt>
                <c:pt idx="1576">
                  <c:v>71.401690832311886</c:v>
                </c:pt>
                <c:pt idx="1577">
                  <c:v>71.401690832311886</c:v>
                </c:pt>
                <c:pt idx="1578">
                  <c:v>71.401690832311886</c:v>
                </c:pt>
                <c:pt idx="1579">
                  <c:v>71.401690832311886</c:v>
                </c:pt>
                <c:pt idx="1580">
                  <c:v>71.401690832311886</c:v>
                </c:pt>
                <c:pt idx="1581">
                  <c:v>71.401690832311886</c:v>
                </c:pt>
                <c:pt idx="1582">
                  <c:v>71.401690832311886</c:v>
                </c:pt>
                <c:pt idx="1583">
                  <c:v>71.401690832311886</c:v>
                </c:pt>
                <c:pt idx="1584">
                  <c:v>71.401690832311886</c:v>
                </c:pt>
                <c:pt idx="1585">
                  <c:v>71.401690832311886</c:v>
                </c:pt>
                <c:pt idx="1586">
                  <c:v>71.401690832311886</c:v>
                </c:pt>
                <c:pt idx="1587">
                  <c:v>71.401690832311886</c:v>
                </c:pt>
                <c:pt idx="1588">
                  <c:v>71.401690832311886</c:v>
                </c:pt>
                <c:pt idx="1589">
                  <c:v>71.401690832311886</c:v>
                </c:pt>
                <c:pt idx="1590">
                  <c:v>71.401690832311886</c:v>
                </c:pt>
                <c:pt idx="1591">
                  <c:v>71.401690832311886</c:v>
                </c:pt>
                <c:pt idx="1592">
                  <c:v>71.401690832311886</c:v>
                </c:pt>
                <c:pt idx="1593">
                  <c:v>71.401690832311886</c:v>
                </c:pt>
                <c:pt idx="1594">
                  <c:v>71.401690832311886</c:v>
                </c:pt>
                <c:pt idx="1595">
                  <c:v>71.401690832311886</c:v>
                </c:pt>
                <c:pt idx="1596">
                  <c:v>71.401690832311886</c:v>
                </c:pt>
                <c:pt idx="1597">
                  <c:v>71.401690832311886</c:v>
                </c:pt>
                <c:pt idx="1598">
                  <c:v>71.401690832311886</c:v>
                </c:pt>
                <c:pt idx="1599">
                  <c:v>71.401690832311886</c:v>
                </c:pt>
                <c:pt idx="1600">
                  <c:v>71.401690832311886</c:v>
                </c:pt>
                <c:pt idx="1601">
                  <c:v>71.401690832311886</c:v>
                </c:pt>
                <c:pt idx="1602">
                  <c:v>71.401690832311886</c:v>
                </c:pt>
                <c:pt idx="1603">
                  <c:v>71.401690832311886</c:v>
                </c:pt>
                <c:pt idx="1604">
                  <c:v>71.401690832311886</c:v>
                </c:pt>
                <c:pt idx="1605">
                  <c:v>71.401690832311886</c:v>
                </c:pt>
                <c:pt idx="1606">
                  <c:v>71.401690832311886</c:v>
                </c:pt>
                <c:pt idx="1607">
                  <c:v>71.401690832311886</c:v>
                </c:pt>
                <c:pt idx="1608">
                  <c:v>71.401690832311886</c:v>
                </c:pt>
                <c:pt idx="1609">
                  <c:v>71.401690832311886</c:v>
                </c:pt>
                <c:pt idx="1610">
                  <c:v>71.401690832311886</c:v>
                </c:pt>
                <c:pt idx="1611">
                  <c:v>71.401690832311886</c:v>
                </c:pt>
                <c:pt idx="1612">
                  <c:v>71.401690832311886</c:v>
                </c:pt>
                <c:pt idx="1613">
                  <c:v>71.401690832311886</c:v>
                </c:pt>
                <c:pt idx="1614">
                  <c:v>71.401690832311886</c:v>
                </c:pt>
                <c:pt idx="1615">
                  <c:v>71.401690832311886</c:v>
                </c:pt>
                <c:pt idx="1616">
                  <c:v>71.401690832311886</c:v>
                </c:pt>
                <c:pt idx="1617">
                  <c:v>71.401690832311886</c:v>
                </c:pt>
                <c:pt idx="1618">
                  <c:v>71.401690832311886</c:v>
                </c:pt>
                <c:pt idx="1619">
                  <c:v>71.401690832311886</c:v>
                </c:pt>
                <c:pt idx="1620">
                  <c:v>71.401690832311886</c:v>
                </c:pt>
                <c:pt idx="1621">
                  <c:v>71.401690832311886</c:v>
                </c:pt>
                <c:pt idx="1622">
                  <c:v>71.401690832311886</c:v>
                </c:pt>
                <c:pt idx="1623">
                  <c:v>71.401690832311886</c:v>
                </c:pt>
                <c:pt idx="1624">
                  <c:v>71.401690832311886</c:v>
                </c:pt>
                <c:pt idx="1625">
                  <c:v>71.401690832311886</c:v>
                </c:pt>
                <c:pt idx="1626">
                  <c:v>71.401690832311886</c:v>
                </c:pt>
                <c:pt idx="1627">
                  <c:v>71.401690832311886</c:v>
                </c:pt>
                <c:pt idx="1628">
                  <c:v>71.401690832311886</c:v>
                </c:pt>
                <c:pt idx="1629">
                  <c:v>71.401690832311886</c:v>
                </c:pt>
                <c:pt idx="1630">
                  <c:v>71.401690832311886</c:v>
                </c:pt>
                <c:pt idx="1631">
                  <c:v>71.401690832311886</c:v>
                </c:pt>
                <c:pt idx="1632">
                  <c:v>71.401690832311886</c:v>
                </c:pt>
                <c:pt idx="1633">
                  <c:v>71.401690832311886</c:v>
                </c:pt>
                <c:pt idx="1634">
                  <c:v>71.401690832311886</c:v>
                </c:pt>
                <c:pt idx="1635">
                  <c:v>71.401690832311886</c:v>
                </c:pt>
                <c:pt idx="1636">
                  <c:v>71.401690832311886</c:v>
                </c:pt>
                <c:pt idx="1637">
                  <c:v>71.401690832311886</c:v>
                </c:pt>
                <c:pt idx="1638">
                  <c:v>71.401690832311886</c:v>
                </c:pt>
                <c:pt idx="1639">
                  <c:v>71.401690832311886</c:v>
                </c:pt>
                <c:pt idx="1640">
                  <c:v>71.401690832311886</c:v>
                </c:pt>
                <c:pt idx="1641">
                  <c:v>71.401690832311886</c:v>
                </c:pt>
                <c:pt idx="1642">
                  <c:v>71.401690832311886</c:v>
                </c:pt>
                <c:pt idx="1643">
                  <c:v>71.401690832311886</c:v>
                </c:pt>
                <c:pt idx="1644">
                  <c:v>71.401690832311886</c:v>
                </c:pt>
                <c:pt idx="1645">
                  <c:v>71.401690832311886</c:v>
                </c:pt>
                <c:pt idx="1646">
                  <c:v>71.401690832311886</c:v>
                </c:pt>
                <c:pt idx="1647">
                  <c:v>71.401690832311886</c:v>
                </c:pt>
                <c:pt idx="1648">
                  <c:v>71.401690832311886</c:v>
                </c:pt>
                <c:pt idx="1649">
                  <c:v>71.401690832311886</c:v>
                </c:pt>
                <c:pt idx="1650">
                  <c:v>71.401690832311886</c:v>
                </c:pt>
                <c:pt idx="1651">
                  <c:v>71.401690832311886</c:v>
                </c:pt>
                <c:pt idx="1652">
                  <c:v>71.401690832311886</c:v>
                </c:pt>
                <c:pt idx="1653">
                  <c:v>71.401690832311886</c:v>
                </c:pt>
                <c:pt idx="1654">
                  <c:v>71.401690832311886</c:v>
                </c:pt>
                <c:pt idx="1655">
                  <c:v>71.401690832311886</c:v>
                </c:pt>
                <c:pt idx="1656">
                  <c:v>71.401690832311886</c:v>
                </c:pt>
                <c:pt idx="1657">
                  <c:v>71.401690832311886</c:v>
                </c:pt>
                <c:pt idx="1658">
                  <c:v>71.401690832311886</c:v>
                </c:pt>
                <c:pt idx="1659">
                  <c:v>71.401690832311886</c:v>
                </c:pt>
                <c:pt idx="1660">
                  <c:v>71.401690832311886</c:v>
                </c:pt>
                <c:pt idx="1661">
                  <c:v>71.401690832311886</c:v>
                </c:pt>
                <c:pt idx="1662">
                  <c:v>71.401690832311886</c:v>
                </c:pt>
                <c:pt idx="1663">
                  <c:v>71.401690832311886</c:v>
                </c:pt>
                <c:pt idx="1664">
                  <c:v>71.401690832311886</c:v>
                </c:pt>
                <c:pt idx="1665">
                  <c:v>71.401690832311886</c:v>
                </c:pt>
                <c:pt idx="1666">
                  <c:v>71.401690832311886</c:v>
                </c:pt>
                <c:pt idx="1667">
                  <c:v>71.401690832311886</c:v>
                </c:pt>
                <c:pt idx="1668">
                  <c:v>71.401690832311886</c:v>
                </c:pt>
                <c:pt idx="1669">
                  <c:v>71.401690832311886</c:v>
                </c:pt>
                <c:pt idx="1670">
                  <c:v>71.401690832311886</c:v>
                </c:pt>
                <c:pt idx="1671">
                  <c:v>71.401690832311886</c:v>
                </c:pt>
                <c:pt idx="1672">
                  <c:v>71.401690832311886</c:v>
                </c:pt>
                <c:pt idx="1673">
                  <c:v>71.401690832311886</c:v>
                </c:pt>
                <c:pt idx="1674">
                  <c:v>71.401690832311886</c:v>
                </c:pt>
                <c:pt idx="1675">
                  <c:v>71.401690832311886</c:v>
                </c:pt>
                <c:pt idx="1676">
                  <c:v>71.401690832311886</c:v>
                </c:pt>
                <c:pt idx="1677">
                  <c:v>71.401690832311886</c:v>
                </c:pt>
                <c:pt idx="1678">
                  <c:v>71.401690832311886</c:v>
                </c:pt>
                <c:pt idx="1679">
                  <c:v>71.401690832311886</c:v>
                </c:pt>
                <c:pt idx="1680">
                  <c:v>71.401690832311886</c:v>
                </c:pt>
                <c:pt idx="1681">
                  <c:v>71.401690832311886</c:v>
                </c:pt>
                <c:pt idx="1682">
                  <c:v>71.401690832311886</c:v>
                </c:pt>
                <c:pt idx="1683">
                  <c:v>71.401690832311886</c:v>
                </c:pt>
                <c:pt idx="1684">
                  <c:v>71.401690832311886</c:v>
                </c:pt>
                <c:pt idx="1685">
                  <c:v>71.401690832311886</c:v>
                </c:pt>
                <c:pt idx="1686">
                  <c:v>71.401690832311886</c:v>
                </c:pt>
                <c:pt idx="1687">
                  <c:v>71.401690832311886</c:v>
                </c:pt>
                <c:pt idx="1688">
                  <c:v>71.401690832311886</c:v>
                </c:pt>
                <c:pt idx="1689">
                  <c:v>71.401690832311886</c:v>
                </c:pt>
                <c:pt idx="1690">
                  <c:v>71.401690832311886</c:v>
                </c:pt>
                <c:pt idx="1691">
                  <c:v>71.401690832311886</c:v>
                </c:pt>
                <c:pt idx="1692">
                  <c:v>71.401690832311886</c:v>
                </c:pt>
                <c:pt idx="1693">
                  <c:v>71.401690832311886</c:v>
                </c:pt>
                <c:pt idx="1694">
                  <c:v>71.401690832311886</c:v>
                </c:pt>
                <c:pt idx="1695">
                  <c:v>71.401690832311886</c:v>
                </c:pt>
                <c:pt idx="1696">
                  <c:v>71.401690832311886</c:v>
                </c:pt>
                <c:pt idx="1697">
                  <c:v>71.401690832311886</c:v>
                </c:pt>
                <c:pt idx="1698">
                  <c:v>71.401690832311886</c:v>
                </c:pt>
                <c:pt idx="1699">
                  <c:v>71.401690832311886</c:v>
                </c:pt>
                <c:pt idx="1700">
                  <c:v>71.401690832311886</c:v>
                </c:pt>
                <c:pt idx="1701">
                  <c:v>71.401690832311886</c:v>
                </c:pt>
                <c:pt idx="1702">
                  <c:v>71.401690832311886</c:v>
                </c:pt>
                <c:pt idx="1703">
                  <c:v>71.401690832311886</c:v>
                </c:pt>
                <c:pt idx="1704">
                  <c:v>71.401690832311886</c:v>
                </c:pt>
                <c:pt idx="1705">
                  <c:v>71.401690832311886</c:v>
                </c:pt>
                <c:pt idx="1706">
                  <c:v>71.401690832311886</c:v>
                </c:pt>
                <c:pt idx="1707">
                  <c:v>71.401690832311886</c:v>
                </c:pt>
                <c:pt idx="1708">
                  <c:v>71.401690832311886</c:v>
                </c:pt>
                <c:pt idx="1709">
                  <c:v>71.401690832311886</c:v>
                </c:pt>
                <c:pt idx="1710">
                  <c:v>71.401690832311886</c:v>
                </c:pt>
                <c:pt idx="1711">
                  <c:v>71.401690832311886</c:v>
                </c:pt>
                <c:pt idx="1712">
                  <c:v>71.401690832311886</c:v>
                </c:pt>
                <c:pt idx="1713">
                  <c:v>71.401690832311886</c:v>
                </c:pt>
                <c:pt idx="1714">
                  <c:v>71.401690832311886</c:v>
                </c:pt>
                <c:pt idx="1715">
                  <c:v>71.401690832311886</c:v>
                </c:pt>
                <c:pt idx="1716">
                  <c:v>71.401690832311886</c:v>
                </c:pt>
                <c:pt idx="1717">
                  <c:v>71.401690832311886</c:v>
                </c:pt>
                <c:pt idx="1718">
                  <c:v>71.401690832311886</c:v>
                </c:pt>
                <c:pt idx="1719">
                  <c:v>71.401690832311886</c:v>
                </c:pt>
                <c:pt idx="1720">
                  <c:v>71.401690832311886</c:v>
                </c:pt>
                <c:pt idx="1721">
                  <c:v>71.401690832311886</c:v>
                </c:pt>
                <c:pt idx="1722">
                  <c:v>71.401690832311886</c:v>
                </c:pt>
                <c:pt idx="1723">
                  <c:v>71.401690832311886</c:v>
                </c:pt>
                <c:pt idx="1724">
                  <c:v>71.401690832311886</c:v>
                </c:pt>
                <c:pt idx="1725">
                  <c:v>71.401690832311886</c:v>
                </c:pt>
                <c:pt idx="1726">
                  <c:v>71.401690832311886</c:v>
                </c:pt>
                <c:pt idx="1727">
                  <c:v>71.401690832311886</c:v>
                </c:pt>
                <c:pt idx="1728">
                  <c:v>71.401690832311886</c:v>
                </c:pt>
                <c:pt idx="1729">
                  <c:v>71.401690832311886</c:v>
                </c:pt>
                <c:pt idx="1730">
                  <c:v>71.401690832311886</c:v>
                </c:pt>
                <c:pt idx="1731">
                  <c:v>71.401690832311886</c:v>
                </c:pt>
                <c:pt idx="1732">
                  <c:v>71.401690832311886</c:v>
                </c:pt>
                <c:pt idx="1733">
                  <c:v>71.401690832311886</c:v>
                </c:pt>
                <c:pt idx="1734">
                  <c:v>71.401690832311886</c:v>
                </c:pt>
                <c:pt idx="1735">
                  <c:v>71.401690832311886</c:v>
                </c:pt>
                <c:pt idx="1736">
                  <c:v>71.401690832311886</c:v>
                </c:pt>
                <c:pt idx="1737">
                  <c:v>71.401690832311886</c:v>
                </c:pt>
                <c:pt idx="1738">
                  <c:v>71.401690832311886</c:v>
                </c:pt>
                <c:pt idx="1739">
                  <c:v>71.401690832311886</c:v>
                </c:pt>
                <c:pt idx="1740">
                  <c:v>71.401690832311886</c:v>
                </c:pt>
                <c:pt idx="1741">
                  <c:v>71.401690832311886</c:v>
                </c:pt>
                <c:pt idx="1742">
                  <c:v>71.401690832311886</c:v>
                </c:pt>
                <c:pt idx="1743">
                  <c:v>71.401690832311886</c:v>
                </c:pt>
                <c:pt idx="1744">
                  <c:v>71.401690832311886</c:v>
                </c:pt>
                <c:pt idx="1745">
                  <c:v>71.401690832311886</c:v>
                </c:pt>
                <c:pt idx="1746">
                  <c:v>71.401690832311886</c:v>
                </c:pt>
                <c:pt idx="1747">
                  <c:v>71.401690832311886</c:v>
                </c:pt>
                <c:pt idx="1748">
                  <c:v>71.401690832311886</c:v>
                </c:pt>
                <c:pt idx="1749">
                  <c:v>71.401690832311886</c:v>
                </c:pt>
                <c:pt idx="1750">
                  <c:v>71.401690832311886</c:v>
                </c:pt>
                <c:pt idx="1751">
                  <c:v>71.401690832311886</c:v>
                </c:pt>
                <c:pt idx="1752">
                  <c:v>71.401690832311886</c:v>
                </c:pt>
                <c:pt idx="1753">
                  <c:v>71.401690832311886</c:v>
                </c:pt>
                <c:pt idx="1754">
                  <c:v>71.401690832311886</c:v>
                </c:pt>
                <c:pt idx="1755">
                  <c:v>71.401690832311886</c:v>
                </c:pt>
                <c:pt idx="1756">
                  <c:v>71.401690832311886</c:v>
                </c:pt>
                <c:pt idx="1757">
                  <c:v>71.401690832311886</c:v>
                </c:pt>
                <c:pt idx="1758">
                  <c:v>71.401690832311886</c:v>
                </c:pt>
                <c:pt idx="1759">
                  <c:v>71.401690832311886</c:v>
                </c:pt>
                <c:pt idx="1760">
                  <c:v>71.401690832311886</c:v>
                </c:pt>
                <c:pt idx="1761">
                  <c:v>71.401690832311886</c:v>
                </c:pt>
                <c:pt idx="1762">
                  <c:v>71.401690832311886</c:v>
                </c:pt>
                <c:pt idx="1763">
                  <c:v>71.401690832311886</c:v>
                </c:pt>
                <c:pt idx="1764">
                  <c:v>71.401690832311886</c:v>
                </c:pt>
                <c:pt idx="1765">
                  <c:v>71.401690832311886</c:v>
                </c:pt>
                <c:pt idx="1766">
                  <c:v>71.401690832311886</c:v>
                </c:pt>
                <c:pt idx="1767">
                  <c:v>71.401690832311886</c:v>
                </c:pt>
                <c:pt idx="1768">
                  <c:v>71.401690832311886</c:v>
                </c:pt>
                <c:pt idx="1769">
                  <c:v>71.401690832311886</c:v>
                </c:pt>
                <c:pt idx="1770">
                  <c:v>71.401690832311886</c:v>
                </c:pt>
                <c:pt idx="1771">
                  <c:v>71.401690832311886</c:v>
                </c:pt>
                <c:pt idx="1772">
                  <c:v>71.401690832311886</c:v>
                </c:pt>
                <c:pt idx="1773">
                  <c:v>71.401690832311886</c:v>
                </c:pt>
                <c:pt idx="1774">
                  <c:v>71.401690832311886</c:v>
                </c:pt>
                <c:pt idx="1775">
                  <c:v>71.401690832311886</c:v>
                </c:pt>
                <c:pt idx="1776">
                  <c:v>71.401690832311886</c:v>
                </c:pt>
                <c:pt idx="1777">
                  <c:v>71.401690832311886</c:v>
                </c:pt>
                <c:pt idx="1778">
                  <c:v>71.401690832311886</c:v>
                </c:pt>
                <c:pt idx="1779">
                  <c:v>71.401690832311886</c:v>
                </c:pt>
                <c:pt idx="1780">
                  <c:v>71.401690832311886</c:v>
                </c:pt>
                <c:pt idx="1781">
                  <c:v>71.401690832311886</c:v>
                </c:pt>
                <c:pt idx="1782">
                  <c:v>71.401690832311886</c:v>
                </c:pt>
                <c:pt idx="1783">
                  <c:v>71.401690832311886</c:v>
                </c:pt>
                <c:pt idx="1784">
                  <c:v>71.401690832311886</c:v>
                </c:pt>
                <c:pt idx="1785">
                  <c:v>71.401690832311886</c:v>
                </c:pt>
                <c:pt idx="1786">
                  <c:v>71.401690832311886</c:v>
                </c:pt>
                <c:pt idx="1787">
                  <c:v>71.401690832311886</c:v>
                </c:pt>
                <c:pt idx="1788">
                  <c:v>71.401690832311886</c:v>
                </c:pt>
                <c:pt idx="1789">
                  <c:v>71.401690832311886</c:v>
                </c:pt>
                <c:pt idx="1790">
                  <c:v>71.401690832311886</c:v>
                </c:pt>
                <c:pt idx="1791">
                  <c:v>71.401690832311886</c:v>
                </c:pt>
                <c:pt idx="1792">
                  <c:v>71.401690832311886</c:v>
                </c:pt>
                <c:pt idx="1793">
                  <c:v>71.401690832311886</c:v>
                </c:pt>
                <c:pt idx="1794">
                  <c:v>71.401690832311886</c:v>
                </c:pt>
                <c:pt idx="1795">
                  <c:v>71.401690832311886</c:v>
                </c:pt>
                <c:pt idx="1796">
                  <c:v>71.401690832311886</c:v>
                </c:pt>
                <c:pt idx="1797">
                  <c:v>71.401690832311886</c:v>
                </c:pt>
                <c:pt idx="1798">
                  <c:v>71.401690832311886</c:v>
                </c:pt>
                <c:pt idx="1799">
                  <c:v>71.401690832311886</c:v>
                </c:pt>
                <c:pt idx="1800">
                  <c:v>71.401690832311886</c:v>
                </c:pt>
                <c:pt idx="1801">
                  <c:v>71.401690832311886</c:v>
                </c:pt>
                <c:pt idx="1802">
                  <c:v>71.401690832311886</c:v>
                </c:pt>
                <c:pt idx="1803">
                  <c:v>71.401690832311886</c:v>
                </c:pt>
                <c:pt idx="1804">
                  <c:v>71.401690832311886</c:v>
                </c:pt>
                <c:pt idx="1805">
                  <c:v>71.401690832311886</c:v>
                </c:pt>
                <c:pt idx="1806">
                  <c:v>71.401690832311886</c:v>
                </c:pt>
                <c:pt idx="1807">
                  <c:v>71.401690832311886</c:v>
                </c:pt>
                <c:pt idx="1808">
                  <c:v>71.401690832311886</c:v>
                </c:pt>
                <c:pt idx="1809">
                  <c:v>71.401690832311886</c:v>
                </c:pt>
                <c:pt idx="1810">
                  <c:v>71.401690832311886</c:v>
                </c:pt>
                <c:pt idx="1811">
                  <c:v>71.401690832311886</c:v>
                </c:pt>
                <c:pt idx="1812">
                  <c:v>71.401690832311886</c:v>
                </c:pt>
                <c:pt idx="1813">
                  <c:v>71.401690832311886</c:v>
                </c:pt>
                <c:pt idx="1814">
                  <c:v>71.401690832311886</c:v>
                </c:pt>
                <c:pt idx="1815">
                  <c:v>71.401690832311886</c:v>
                </c:pt>
                <c:pt idx="1816">
                  <c:v>71.401690832311886</c:v>
                </c:pt>
                <c:pt idx="1817">
                  <c:v>71.401690832311886</c:v>
                </c:pt>
                <c:pt idx="1818">
                  <c:v>71.401690832311886</c:v>
                </c:pt>
                <c:pt idx="1819">
                  <c:v>71.401690832311886</c:v>
                </c:pt>
                <c:pt idx="1820">
                  <c:v>71.401690832311886</c:v>
                </c:pt>
                <c:pt idx="1821">
                  <c:v>71.401690832311886</c:v>
                </c:pt>
                <c:pt idx="1822">
                  <c:v>71.401690832311886</c:v>
                </c:pt>
                <c:pt idx="1823">
                  <c:v>71.401690832311886</c:v>
                </c:pt>
                <c:pt idx="1824">
                  <c:v>71.401690832311886</c:v>
                </c:pt>
                <c:pt idx="1825">
                  <c:v>71.401690832311886</c:v>
                </c:pt>
                <c:pt idx="1826">
                  <c:v>71.401690832311886</c:v>
                </c:pt>
                <c:pt idx="1827">
                  <c:v>71.401690832311886</c:v>
                </c:pt>
                <c:pt idx="1828">
                  <c:v>71.401690832311886</c:v>
                </c:pt>
                <c:pt idx="1829">
                  <c:v>71.401690832311886</c:v>
                </c:pt>
                <c:pt idx="1830">
                  <c:v>71.401690832311886</c:v>
                </c:pt>
                <c:pt idx="1831">
                  <c:v>71.401690832311886</c:v>
                </c:pt>
                <c:pt idx="1832">
                  <c:v>71.401690832311886</c:v>
                </c:pt>
                <c:pt idx="1833">
                  <c:v>71.401690832311886</c:v>
                </c:pt>
                <c:pt idx="1834">
                  <c:v>71.401690832311886</c:v>
                </c:pt>
                <c:pt idx="1835">
                  <c:v>71.401690832311886</c:v>
                </c:pt>
                <c:pt idx="1836">
                  <c:v>71.401690832311886</c:v>
                </c:pt>
                <c:pt idx="1837">
                  <c:v>71.401690832311886</c:v>
                </c:pt>
                <c:pt idx="1838">
                  <c:v>71.401690832311886</c:v>
                </c:pt>
                <c:pt idx="1839">
                  <c:v>71.401690832311886</c:v>
                </c:pt>
                <c:pt idx="1840">
                  <c:v>71.401690832311886</c:v>
                </c:pt>
                <c:pt idx="1841">
                  <c:v>71.401690832311886</c:v>
                </c:pt>
                <c:pt idx="1842">
                  <c:v>71.401690832311886</c:v>
                </c:pt>
                <c:pt idx="1843">
                  <c:v>71.401690832311886</c:v>
                </c:pt>
                <c:pt idx="1844">
                  <c:v>71.401690832311886</c:v>
                </c:pt>
                <c:pt idx="1845">
                  <c:v>71.401690832311886</c:v>
                </c:pt>
                <c:pt idx="1846">
                  <c:v>71.401690832311886</c:v>
                </c:pt>
                <c:pt idx="1847">
                  <c:v>71.401690832311886</c:v>
                </c:pt>
                <c:pt idx="1848">
                  <c:v>71.401690832311886</c:v>
                </c:pt>
                <c:pt idx="1849">
                  <c:v>71.401690832311886</c:v>
                </c:pt>
                <c:pt idx="1850">
                  <c:v>71.401690832311886</c:v>
                </c:pt>
                <c:pt idx="1851">
                  <c:v>71.401690832311886</c:v>
                </c:pt>
                <c:pt idx="1852">
                  <c:v>71.401690832311886</c:v>
                </c:pt>
                <c:pt idx="1853">
                  <c:v>71.401690832311886</c:v>
                </c:pt>
                <c:pt idx="1854">
                  <c:v>71.401690832311886</c:v>
                </c:pt>
                <c:pt idx="1855">
                  <c:v>71.401690832311886</c:v>
                </c:pt>
                <c:pt idx="1856">
                  <c:v>71.401690832311886</c:v>
                </c:pt>
                <c:pt idx="1857">
                  <c:v>71.401690832311886</c:v>
                </c:pt>
                <c:pt idx="1858">
                  <c:v>71.401690832311886</c:v>
                </c:pt>
                <c:pt idx="1859">
                  <c:v>71.401690832311886</c:v>
                </c:pt>
                <c:pt idx="1860">
                  <c:v>71.401690832311886</c:v>
                </c:pt>
                <c:pt idx="1861">
                  <c:v>71.401690832311886</c:v>
                </c:pt>
                <c:pt idx="1862">
                  <c:v>71.401690832311886</c:v>
                </c:pt>
                <c:pt idx="1863">
                  <c:v>71.401690832311886</c:v>
                </c:pt>
                <c:pt idx="1864">
                  <c:v>71.401690832311886</c:v>
                </c:pt>
                <c:pt idx="1865">
                  <c:v>71.401690832311886</c:v>
                </c:pt>
                <c:pt idx="1866">
                  <c:v>71.401690832311886</c:v>
                </c:pt>
                <c:pt idx="1867">
                  <c:v>71.401690832311886</c:v>
                </c:pt>
                <c:pt idx="1868">
                  <c:v>71.401690832311886</c:v>
                </c:pt>
                <c:pt idx="1869">
                  <c:v>71.401690832311886</c:v>
                </c:pt>
                <c:pt idx="1870">
                  <c:v>71.401690832311886</c:v>
                </c:pt>
                <c:pt idx="1871">
                  <c:v>71.401690832311886</c:v>
                </c:pt>
                <c:pt idx="1872">
                  <c:v>71.401690832311886</c:v>
                </c:pt>
                <c:pt idx="1873">
                  <c:v>71.401690832311886</c:v>
                </c:pt>
                <c:pt idx="1874">
                  <c:v>71.401690832311886</c:v>
                </c:pt>
                <c:pt idx="1875">
                  <c:v>71.401690832311886</c:v>
                </c:pt>
                <c:pt idx="1876">
                  <c:v>71.401690832311886</c:v>
                </c:pt>
                <c:pt idx="1877">
                  <c:v>71.401690832311886</c:v>
                </c:pt>
                <c:pt idx="1878">
                  <c:v>71.401690832311886</c:v>
                </c:pt>
                <c:pt idx="1879">
                  <c:v>71.401690832311886</c:v>
                </c:pt>
                <c:pt idx="1880">
                  <c:v>71.401690832311886</c:v>
                </c:pt>
                <c:pt idx="1881">
                  <c:v>71.401690832311886</c:v>
                </c:pt>
                <c:pt idx="1882">
                  <c:v>71.401690832311886</c:v>
                </c:pt>
                <c:pt idx="1883">
                  <c:v>71.401690832311886</c:v>
                </c:pt>
                <c:pt idx="1884">
                  <c:v>71.401690832311886</c:v>
                </c:pt>
                <c:pt idx="1885">
                  <c:v>71.401690832311886</c:v>
                </c:pt>
                <c:pt idx="1886">
                  <c:v>71.401690832311886</c:v>
                </c:pt>
                <c:pt idx="1887">
                  <c:v>71.401690832311886</c:v>
                </c:pt>
                <c:pt idx="1888">
                  <c:v>71.401690832311886</c:v>
                </c:pt>
                <c:pt idx="1889">
                  <c:v>71.401690832311886</c:v>
                </c:pt>
                <c:pt idx="1890">
                  <c:v>71.401690832311886</c:v>
                </c:pt>
                <c:pt idx="1891">
                  <c:v>71.401690832311886</c:v>
                </c:pt>
                <c:pt idx="1892">
                  <c:v>71.401690832311886</c:v>
                </c:pt>
                <c:pt idx="1893">
                  <c:v>71.401690832311886</c:v>
                </c:pt>
                <c:pt idx="1894">
                  <c:v>71.401690832311886</c:v>
                </c:pt>
                <c:pt idx="1895">
                  <c:v>71.401690832311886</c:v>
                </c:pt>
                <c:pt idx="1896">
                  <c:v>71.401690832311886</c:v>
                </c:pt>
                <c:pt idx="1897">
                  <c:v>71.401690832311886</c:v>
                </c:pt>
                <c:pt idx="1898">
                  <c:v>71.401690832311886</c:v>
                </c:pt>
                <c:pt idx="1899">
                  <c:v>71.401690832311886</c:v>
                </c:pt>
                <c:pt idx="1900">
                  <c:v>71.401690832311886</c:v>
                </c:pt>
                <c:pt idx="1901">
                  <c:v>71.401690832311886</c:v>
                </c:pt>
                <c:pt idx="1902">
                  <c:v>71.401690832311886</c:v>
                </c:pt>
                <c:pt idx="1903">
                  <c:v>71.401690832311886</c:v>
                </c:pt>
                <c:pt idx="1904">
                  <c:v>71.401690832311886</c:v>
                </c:pt>
                <c:pt idx="1905">
                  <c:v>71.401690832311886</c:v>
                </c:pt>
                <c:pt idx="1906">
                  <c:v>71.401690832311886</c:v>
                </c:pt>
                <c:pt idx="1907">
                  <c:v>71.401690832311886</c:v>
                </c:pt>
                <c:pt idx="1908">
                  <c:v>71.401690832311886</c:v>
                </c:pt>
                <c:pt idx="1909">
                  <c:v>71.401690832311886</c:v>
                </c:pt>
                <c:pt idx="1910">
                  <c:v>71.401690832311886</c:v>
                </c:pt>
                <c:pt idx="1911">
                  <c:v>71.401690832311886</c:v>
                </c:pt>
                <c:pt idx="1912">
                  <c:v>71.401690832311886</c:v>
                </c:pt>
                <c:pt idx="1913">
                  <c:v>71.401690832311886</c:v>
                </c:pt>
                <c:pt idx="1914">
                  <c:v>71.401690832311886</c:v>
                </c:pt>
                <c:pt idx="1915">
                  <c:v>71.401690832311886</c:v>
                </c:pt>
                <c:pt idx="1916">
                  <c:v>71.401690832311886</c:v>
                </c:pt>
                <c:pt idx="1917">
                  <c:v>71.401690832311886</c:v>
                </c:pt>
                <c:pt idx="1918">
                  <c:v>71.401690832311886</c:v>
                </c:pt>
                <c:pt idx="1919">
                  <c:v>71.401690832311886</c:v>
                </c:pt>
                <c:pt idx="1920">
                  <c:v>71.401690832311886</c:v>
                </c:pt>
                <c:pt idx="1921">
                  <c:v>71.401690832311886</c:v>
                </c:pt>
                <c:pt idx="1922">
                  <c:v>71.401690832311886</c:v>
                </c:pt>
                <c:pt idx="1923">
                  <c:v>71.401690832311886</c:v>
                </c:pt>
                <c:pt idx="1924">
                  <c:v>71.401690832311886</c:v>
                </c:pt>
                <c:pt idx="1925">
                  <c:v>71.401690832311886</c:v>
                </c:pt>
                <c:pt idx="1926">
                  <c:v>71.401690832311886</c:v>
                </c:pt>
                <c:pt idx="1927">
                  <c:v>71.401690832311886</c:v>
                </c:pt>
                <c:pt idx="1928">
                  <c:v>71.401690832311886</c:v>
                </c:pt>
                <c:pt idx="1929">
                  <c:v>71.401690832311886</c:v>
                </c:pt>
                <c:pt idx="1930">
                  <c:v>71.401690832311886</c:v>
                </c:pt>
                <c:pt idx="1931">
                  <c:v>71.401690832311886</c:v>
                </c:pt>
                <c:pt idx="1932">
                  <c:v>71.401690832311886</c:v>
                </c:pt>
                <c:pt idx="1933">
                  <c:v>71.401690832311886</c:v>
                </c:pt>
                <c:pt idx="1934">
                  <c:v>71.401690832311886</c:v>
                </c:pt>
                <c:pt idx="1935">
                  <c:v>71.401690832311886</c:v>
                </c:pt>
                <c:pt idx="1936">
                  <c:v>71.401690832311886</c:v>
                </c:pt>
                <c:pt idx="1937">
                  <c:v>71.401690832311886</c:v>
                </c:pt>
                <c:pt idx="1938">
                  <c:v>71.401690832311886</c:v>
                </c:pt>
                <c:pt idx="1939">
                  <c:v>71.401690832311886</c:v>
                </c:pt>
                <c:pt idx="1940">
                  <c:v>71.401690832311886</c:v>
                </c:pt>
                <c:pt idx="1941">
                  <c:v>71.401690832311886</c:v>
                </c:pt>
                <c:pt idx="1942">
                  <c:v>71.401690832311886</c:v>
                </c:pt>
                <c:pt idx="1943">
                  <c:v>71.401690832311886</c:v>
                </c:pt>
                <c:pt idx="1944">
                  <c:v>71.401690832311886</c:v>
                </c:pt>
                <c:pt idx="1945">
                  <c:v>71.401690832311886</c:v>
                </c:pt>
                <c:pt idx="1946">
                  <c:v>71.401690832311886</c:v>
                </c:pt>
                <c:pt idx="1947">
                  <c:v>71.401690832311886</c:v>
                </c:pt>
                <c:pt idx="1948">
                  <c:v>71.401690832311886</c:v>
                </c:pt>
                <c:pt idx="1949">
                  <c:v>71.401690832311886</c:v>
                </c:pt>
                <c:pt idx="1950">
                  <c:v>71.401690832311886</c:v>
                </c:pt>
                <c:pt idx="1951">
                  <c:v>71.401690832311886</c:v>
                </c:pt>
                <c:pt idx="1952">
                  <c:v>71.401690832311886</c:v>
                </c:pt>
                <c:pt idx="1953">
                  <c:v>71.401690832311886</c:v>
                </c:pt>
                <c:pt idx="1954">
                  <c:v>71.401690832311886</c:v>
                </c:pt>
                <c:pt idx="1955">
                  <c:v>71.401690832311886</c:v>
                </c:pt>
                <c:pt idx="1956">
                  <c:v>71.401690832311886</c:v>
                </c:pt>
                <c:pt idx="1957">
                  <c:v>71.401690832311886</c:v>
                </c:pt>
                <c:pt idx="1958">
                  <c:v>71.401690832311886</c:v>
                </c:pt>
                <c:pt idx="1959">
                  <c:v>71.401690832311886</c:v>
                </c:pt>
                <c:pt idx="1960">
                  <c:v>71.401690832311886</c:v>
                </c:pt>
                <c:pt idx="1961">
                  <c:v>71.401690832311886</c:v>
                </c:pt>
                <c:pt idx="1962">
                  <c:v>71.401690832311886</c:v>
                </c:pt>
                <c:pt idx="1963">
                  <c:v>71.401690832311886</c:v>
                </c:pt>
                <c:pt idx="1964">
                  <c:v>71.401690832311886</c:v>
                </c:pt>
                <c:pt idx="1965">
                  <c:v>71.401690832311886</c:v>
                </c:pt>
                <c:pt idx="1966">
                  <c:v>71.401690832311886</c:v>
                </c:pt>
                <c:pt idx="1967">
                  <c:v>71.401690832311886</c:v>
                </c:pt>
                <c:pt idx="1968">
                  <c:v>71.401690832311886</c:v>
                </c:pt>
                <c:pt idx="1969">
                  <c:v>71.401690832311886</c:v>
                </c:pt>
                <c:pt idx="1970">
                  <c:v>71.401690832311886</c:v>
                </c:pt>
                <c:pt idx="1971">
                  <c:v>71.401690832311886</c:v>
                </c:pt>
                <c:pt idx="1972">
                  <c:v>71.401690832311886</c:v>
                </c:pt>
                <c:pt idx="1973">
                  <c:v>71.401690832311886</c:v>
                </c:pt>
                <c:pt idx="1974">
                  <c:v>71.401690832311886</c:v>
                </c:pt>
                <c:pt idx="1975">
                  <c:v>71.401690832311886</c:v>
                </c:pt>
                <c:pt idx="1976">
                  <c:v>71.401690832311886</c:v>
                </c:pt>
                <c:pt idx="1977">
                  <c:v>71.401690832311886</c:v>
                </c:pt>
                <c:pt idx="1978">
                  <c:v>71.401690832311886</c:v>
                </c:pt>
                <c:pt idx="1979">
                  <c:v>71.401690832311886</c:v>
                </c:pt>
                <c:pt idx="1980">
                  <c:v>71.401690832311886</c:v>
                </c:pt>
                <c:pt idx="1981">
                  <c:v>71.401690832311886</c:v>
                </c:pt>
                <c:pt idx="1982">
                  <c:v>71.401690832311886</c:v>
                </c:pt>
                <c:pt idx="1983">
                  <c:v>71.401690832311886</c:v>
                </c:pt>
                <c:pt idx="1984">
                  <c:v>71.401690832311886</c:v>
                </c:pt>
                <c:pt idx="1985">
                  <c:v>71.401690832311886</c:v>
                </c:pt>
                <c:pt idx="1986">
                  <c:v>71.401690832311886</c:v>
                </c:pt>
                <c:pt idx="1987">
                  <c:v>71.401690832311886</c:v>
                </c:pt>
                <c:pt idx="1988">
                  <c:v>71.401690832311886</c:v>
                </c:pt>
                <c:pt idx="1989">
                  <c:v>71.401690832311886</c:v>
                </c:pt>
                <c:pt idx="1990">
                  <c:v>71.401690832311886</c:v>
                </c:pt>
                <c:pt idx="1991">
                  <c:v>71.401690832311886</c:v>
                </c:pt>
                <c:pt idx="1992">
                  <c:v>71.401690832311886</c:v>
                </c:pt>
                <c:pt idx="1993">
                  <c:v>71.401690832311886</c:v>
                </c:pt>
                <c:pt idx="1994">
                  <c:v>71.401690832311886</c:v>
                </c:pt>
                <c:pt idx="1995">
                  <c:v>71.401690832311886</c:v>
                </c:pt>
                <c:pt idx="1996">
                  <c:v>71.401690832311886</c:v>
                </c:pt>
                <c:pt idx="1997">
                  <c:v>71.401690832311886</c:v>
                </c:pt>
                <c:pt idx="1998">
                  <c:v>71.401690832311886</c:v>
                </c:pt>
                <c:pt idx="1999">
                  <c:v>71.401690832311886</c:v>
                </c:pt>
                <c:pt idx="2000">
                  <c:v>71.401690832311886</c:v>
                </c:pt>
              </c:numCache>
            </c:numRef>
          </c:xVal>
          <c:yVal>
            <c:numRef>
              <c:f>Graphing!$W$8:$W$2008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EW AXIS TOP</c:v>
          </c:tx>
          <c:marker>
            <c:symbol val="none"/>
          </c:marker>
          <c:xVal>
            <c:numRef>
              <c:f>Graphing!$AA$8:$AA$2008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Graphing!$AB$8:$AB$2008</c:f>
              <c:numCache>
                <c:formatCode>General</c:formatCode>
                <c:ptCount val="2001"/>
                <c:pt idx="0">
                  <c:v>127.00056361139596</c:v>
                </c:pt>
                <c:pt idx="1">
                  <c:v>127.00056361139596</c:v>
                </c:pt>
                <c:pt idx="2">
                  <c:v>127.00056361139596</c:v>
                </c:pt>
                <c:pt idx="3">
                  <c:v>127.00056361139596</c:v>
                </c:pt>
                <c:pt idx="4">
                  <c:v>127.00056361139596</c:v>
                </c:pt>
                <c:pt idx="5">
                  <c:v>127.00056361139596</c:v>
                </c:pt>
                <c:pt idx="6">
                  <c:v>127.00056361139596</c:v>
                </c:pt>
                <c:pt idx="7">
                  <c:v>127.00056361139596</c:v>
                </c:pt>
                <c:pt idx="8">
                  <c:v>127.00056361139596</c:v>
                </c:pt>
                <c:pt idx="9">
                  <c:v>127.00056361139596</c:v>
                </c:pt>
                <c:pt idx="10">
                  <c:v>127.00056361139596</c:v>
                </c:pt>
                <c:pt idx="11">
                  <c:v>127.00056361139596</c:v>
                </c:pt>
                <c:pt idx="12">
                  <c:v>127.00056361139596</c:v>
                </c:pt>
                <c:pt idx="13">
                  <c:v>127.00056361139596</c:v>
                </c:pt>
                <c:pt idx="14">
                  <c:v>127.00056361139596</c:v>
                </c:pt>
                <c:pt idx="15">
                  <c:v>127.00056361139596</c:v>
                </c:pt>
                <c:pt idx="16">
                  <c:v>127.00056361139596</c:v>
                </c:pt>
                <c:pt idx="17">
                  <c:v>127.00056361139596</c:v>
                </c:pt>
                <c:pt idx="18">
                  <c:v>127.00056361139596</c:v>
                </c:pt>
                <c:pt idx="19">
                  <c:v>127.00056361139596</c:v>
                </c:pt>
                <c:pt idx="20">
                  <c:v>127.00056361139596</c:v>
                </c:pt>
                <c:pt idx="21">
                  <c:v>127.00056361139596</c:v>
                </c:pt>
                <c:pt idx="22">
                  <c:v>127.00056361139596</c:v>
                </c:pt>
                <c:pt idx="23">
                  <c:v>127.00056361139596</c:v>
                </c:pt>
                <c:pt idx="24">
                  <c:v>127.00056361139596</c:v>
                </c:pt>
                <c:pt idx="25">
                  <c:v>127.00056361139596</c:v>
                </c:pt>
                <c:pt idx="26">
                  <c:v>127.00056361139596</c:v>
                </c:pt>
                <c:pt idx="27">
                  <c:v>127.00056361139596</c:v>
                </c:pt>
                <c:pt idx="28">
                  <c:v>127.00056361139596</c:v>
                </c:pt>
                <c:pt idx="29">
                  <c:v>127.00056361139596</c:v>
                </c:pt>
                <c:pt idx="30">
                  <c:v>127.00056361139596</c:v>
                </c:pt>
                <c:pt idx="31">
                  <c:v>127.00056361139596</c:v>
                </c:pt>
                <c:pt idx="32">
                  <c:v>127.00056361139596</c:v>
                </c:pt>
                <c:pt idx="33">
                  <c:v>127.00056361139596</c:v>
                </c:pt>
                <c:pt idx="34">
                  <c:v>127.00056361139596</c:v>
                </c:pt>
                <c:pt idx="35">
                  <c:v>127.00056361139596</c:v>
                </c:pt>
                <c:pt idx="36">
                  <c:v>127.00056361139596</c:v>
                </c:pt>
                <c:pt idx="37">
                  <c:v>127.00056361139596</c:v>
                </c:pt>
                <c:pt idx="38">
                  <c:v>127.00056361139596</c:v>
                </c:pt>
                <c:pt idx="39">
                  <c:v>127.00056361139596</c:v>
                </c:pt>
                <c:pt idx="40">
                  <c:v>127.00056361139596</c:v>
                </c:pt>
                <c:pt idx="41">
                  <c:v>127.00056361139596</c:v>
                </c:pt>
                <c:pt idx="42">
                  <c:v>127.00056361139596</c:v>
                </c:pt>
                <c:pt idx="43">
                  <c:v>127.00056361139596</c:v>
                </c:pt>
                <c:pt idx="44">
                  <c:v>127.00056361139596</c:v>
                </c:pt>
                <c:pt idx="45">
                  <c:v>127.00056361139596</c:v>
                </c:pt>
                <c:pt idx="46">
                  <c:v>127.00056361139596</c:v>
                </c:pt>
                <c:pt idx="47">
                  <c:v>127.00056361139596</c:v>
                </c:pt>
                <c:pt idx="48">
                  <c:v>127.00056361139596</c:v>
                </c:pt>
                <c:pt idx="49">
                  <c:v>127.00056361139596</c:v>
                </c:pt>
                <c:pt idx="50">
                  <c:v>127.00056361139596</c:v>
                </c:pt>
                <c:pt idx="51">
                  <c:v>127.00056361139596</c:v>
                </c:pt>
                <c:pt idx="52">
                  <c:v>127.00056361139596</c:v>
                </c:pt>
                <c:pt idx="53">
                  <c:v>127.00056361139596</c:v>
                </c:pt>
                <c:pt idx="54">
                  <c:v>127.00056361139596</c:v>
                </c:pt>
                <c:pt idx="55">
                  <c:v>127.00056361139596</c:v>
                </c:pt>
                <c:pt idx="56">
                  <c:v>127.00056361139596</c:v>
                </c:pt>
                <c:pt idx="57">
                  <c:v>127.00056361139596</c:v>
                </c:pt>
                <c:pt idx="58">
                  <c:v>127.00056361139596</c:v>
                </c:pt>
                <c:pt idx="59">
                  <c:v>127.00056361139596</c:v>
                </c:pt>
                <c:pt idx="60">
                  <c:v>127.00056361139596</c:v>
                </c:pt>
                <c:pt idx="61">
                  <c:v>127.00056361139596</c:v>
                </c:pt>
                <c:pt idx="62">
                  <c:v>127.00056361139596</c:v>
                </c:pt>
                <c:pt idx="63">
                  <c:v>127.00056361139596</c:v>
                </c:pt>
                <c:pt idx="64">
                  <c:v>127.00056361139596</c:v>
                </c:pt>
                <c:pt idx="65">
                  <c:v>127.00056361139596</c:v>
                </c:pt>
                <c:pt idx="66">
                  <c:v>127.00056361139596</c:v>
                </c:pt>
                <c:pt idx="67">
                  <c:v>127.00056361139596</c:v>
                </c:pt>
                <c:pt idx="68">
                  <c:v>127.00056361139596</c:v>
                </c:pt>
                <c:pt idx="69">
                  <c:v>127.00056361139596</c:v>
                </c:pt>
                <c:pt idx="70">
                  <c:v>127.00056361139596</c:v>
                </c:pt>
                <c:pt idx="71">
                  <c:v>127.00056361139596</c:v>
                </c:pt>
                <c:pt idx="72">
                  <c:v>127.00056361139596</c:v>
                </c:pt>
                <c:pt idx="73">
                  <c:v>127.00056361139596</c:v>
                </c:pt>
                <c:pt idx="74">
                  <c:v>127.00056361139596</c:v>
                </c:pt>
                <c:pt idx="75">
                  <c:v>127.00056361139596</c:v>
                </c:pt>
                <c:pt idx="76">
                  <c:v>127.00056361139596</c:v>
                </c:pt>
                <c:pt idx="77">
                  <c:v>127.00056361139596</c:v>
                </c:pt>
                <c:pt idx="78">
                  <c:v>127.00056361139596</c:v>
                </c:pt>
                <c:pt idx="79">
                  <c:v>127.00056361139596</c:v>
                </c:pt>
                <c:pt idx="80">
                  <c:v>127.00056361139596</c:v>
                </c:pt>
                <c:pt idx="81">
                  <c:v>127.00056361139596</c:v>
                </c:pt>
                <c:pt idx="82">
                  <c:v>127.00056361139596</c:v>
                </c:pt>
                <c:pt idx="83">
                  <c:v>127.00056361139596</c:v>
                </c:pt>
                <c:pt idx="84">
                  <c:v>127.00056361139596</c:v>
                </c:pt>
                <c:pt idx="85">
                  <c:v>127.00056361139596</c:v>
                </c:pt>
                <c:pt idx="86">
                  <c:v>127.00056361139596</c:v>
                </c:pt>
                <c:pt idx="87">
                  <c:v>127.00056361139596</c:v>
                </c:pt>
                <c:pt idx="88">
                  <c:v>127.00056361139596</c:v>
                </c:pt>
                <c:pt idx="89">
                  <c:v>127.00056361139596</c:v>
                </c:pt>
                <c:pt idx="90">
                  <c:v>127.00056361139596</c:v>
                </c:pt>
                <c:pt idx="91">
                  <c:v>127.00056361139596</c:v>
                </c:pt>
                <c:pt idx="92">
                  <c:v>127.00056361139596</c:v>
                </c:pt>
                <c:pt idx="93">
                  <c:v>127.00056361139596</c:v>
                </c:pt>
                <c:pt idx="94">
                  <c:v>127.00056361139596</c:v>
                </c:pt>
                <c:pt idx="95">
                  <c:v>127.00056361139596</c:v>
                </c:pt>
                <c:pt idx="96">
                  <c:v>127.00056361139596</c:v>
                </c:pt>
                <c:pt idx="97">
                  <c:v>127.00056361139596</c:v>
                </c:pt>
                <c:pt idx="98">
                  <c:v>127.00056361139596</c:v>
                </c:pt>
                <c:pt idx="99">
                  <c:v>127.00056361139596</c:v>
                </c:pt>
                <c:pt idx="100">
                  <c:v>127.00056361139596</c:v>
                </c:pt>
                <c:pt idx="101">
                  <c:v>127.00056361139596</c:v>
                </c:pt>
                <c:pt idx="102">
                  <c:v>127.00056361139596</c:v>
                </c:pt>
                <c:pt idx="103">
                  <c:v>127.00056361139596</c:v>
                </c:pt>
                <c:pt idx="104">
                  <c:v>127.00056361139596</c:v>
                </c:pt>
                <c:pt idx="105">
                  <c:v>127.00056361139596</c:v>
                </c:pt>
                <c:pt idx="106">
                  <c:v>127.00056361139596</c:v>
                </c:pt>
                <c:pt idx="107">
                  <c:v>127.00056361139596</c:v>
                </c:pt>
                <c:pt idx="108">
                  <c:v>127.00056361139596</c:v>
                </c:pt>
                <c:pt idx="109">
                  <c:v>127.00056361139596</c:v>
                </c:pt>
                <c:pt idx="110">
                  <c:v>127.00056361139596</c:v>
                </c:pt>
                <c:pt idx="111">
                  <c:v>127.00056361139596</c:v>
                </c:pt>
                <c:pt idx="112">
                  <c:v>127.00056361139596</c:v>
                </c:pt>
                <c:pt idx="113">
                  <c:v>127.00056361139596</c:v>
                </c:pt>
                <c:pt idx="114">
                  <c:v>127.00056361139596</c:v>
                </c:pt>
                <c:pt idx="115">
                  <c:v>127.00056361139596</c:v>
                </c:pt>
                <c:pt idx="116">
                  <c:v>127.00056361139596</c:v>
                </c:pt>
                <c:pt idx="117">
                  <c:v>127.00056361139596</c:v>
                </c:pt>
                <c:pt idx="118">
                  <c:v>127.00056361139596</c:v>
                </c:pt>
                <c:pt idx="119">
                  <c:v>127.00056361139596</c:v>
                </c:pt>
                <c:pt idx="120">
                  <c:v>127.00056361139596</c:v>
                </c:pt>
                <c:pt idx="121">
                  <c:v>127.00056361139596</c:v>
                </c:pt>
                <c:pt idx="122">
                  <c:v>127.00056361139596</c:v>
                </c:pt>
                <c:pt idx="123">
                  <c:v>127.00056361139596</c:v>
                </c:pt>
                <c:pt idx="124">
                  <c:v>127.00056361139596</c:v>
                </c:pt>
                <c:pt idx="125">
                  <c:v>127.00056361139596</c:v>
                </c:pt>
                <c:pt idx="126">
                  <c:v>127.00056361139596</c:v>
                </c:pt>
                <c:pt idx="127">
                  <c:v>127.00056361139596</c:v>
                </c:pt>
                <c:pt idx="128">
                  <c:v>127.00056361139596</c:v>
                </c:pt>
                <c:pt idx="129">
                  <c:v>127.00056361139596</c:v>
                </c:pt>
                <c:pt idx="130">
                  <c:v>127.00056361139596</c:v>
                </c:pt>
                <c:pt idx="131">
                  <c:v>127.00056361139596</c:v>
                </c:pt>
                <c:pt idx="132">
                  <c:v>127.00056361139596</c:v>
                </c:pt>
                <c:pt idx="133">
                  <c:v>127.00056361139596</c:v>
                </c:pt>
                <c:pt idx="134">
                  <c:v>127.00056361139596</c:v>
                </c:pt>
                <c:pt idx="135">
                  <c:v>127.00056361139596</c:v>
                </c:pt>
                <c:pt idx="136">
                  <c:v>127.00056361139596</c:v>
                </c:pt>
                <c:pt idx="137">
                  <c:v>127.00056361139596</c:v>
                </c:pt>
                <c:pt idx="138">
                  <c:v>127.00056361139596</c:v>
                </c:pt>
                <c:pt idx="139">
                  <c:v>127.00056361139596</c:v>
                </c:pt>
                <c:pt idx="140">
                  <c:v>127.00056361139596</c:v>
                </c:pt>
                <c:pt idx="141">
                  <c:v>127.00056361139596</c:v>
                </c:pt>
                <c:pt idx="142">
                  <c:v>127.00056361139596</c:v>
                </c:pt>
                <c:pt idx="143">
                  <c:v>127.00056361139596</c:v>
                </c:pt>
                <c:pt idx="144">
                  <c:v>127.00056361139596</c:v>
                </c:pt>
                <c:pt idx="145">
                  <c:v>127.00056361139596</c:v>
                </c:pt>
                <c:pt idx="146">
                  <c:v>127.00056361139596</c:v>
                </c:pt>
                <c:pt idx="147">
                  <c:v>127.00056361139596</c:v>
                </c:pt>
                <c:pt idx="148">
                  <c:v>127.00056361139596</c:v>
                </c:pt>
                <c:pt idx="149">
                  <c:v>127.00056361139596</c:v>
                </c:pt>
                <c:pt idx="150">
                  <c:v>127.00056361139596</c:v>
                </c:pt>
                <c:pt idx="151">
                  <c:v>127.00056361139596</c:v>
                </c:pt>
                <c:pt idx="152">
                  <c:v>127.00056361139596</c:v>
                </c:pt>
                <c:pt idx="153">
                  <c:v>127.00056361139596</c:v>
                </c:pt>
                <c:pt idx="154">
                  <c:v>127.00056361139596</c:v>
                </c:pt>
                <c:pt idx="155">
                  <c:v>127.00056361139596</c:v>
                </c:pt>
                <c:pt idx="156">
                  <c:v>127.00056361139596</c:v>
                </c:pt>
                <c:pt idx="157">
                  <c:v>127.00056361139596</c:v>
                </c:pt>
                <c:pt idx="158">
                  <c:v>127.00056361139596</c:v>
                </c:pt>
                <c:pt idx="159">
                  <c:v>127.00056361139596</c:v>
                </c:pt>
                <c:pt idx="160">
                  <c:v>127.00056361139596</c:v>
                </c:pt>
                <c:pt idx="161">
                  <c:v>127.00056361139596</c:v>
                </c:pt>
                <c:pt idx="162">
                  <c:v>127.00056361139596</c:v>
                </c:pt>
                <c:pt idx="163">
                  <c:v>127.00056361139596</c:v>
                </c:pt>
                <c:pt idx="164">
                  <c:v>127.00056361139596</c:v>
                </c:pt>
                <c:pt idx="165">
                  <c:v>127.00056361139596</c:v>
                </c:pt>
                <c:pt idx="166">
                  <c:v>127.00056361139596</c:v>
                </c:pt>
                <c:pt idx="167">
                  <c:v>127.00056361139596</c:v>
                </c:pt>
                <c:pt idx="168">
                  <c:v>127.00056361139596</c:v>
                </c:pt>
                <c:pt idx="169">
                  <c:v>127.00056361139596</c:v>
                </c:pt>
                <c:pt idx="170">
                  <c:v>127.00056361139596</c:v>
                </c:pt>
                <c:pt idx="171">
                  <c:v>127.00056361139596</c:v>
                </c:pt>
                <c:pt idx="172">
                  <c:v>127.00056361139596</c:v>
                </c:pt>
                <c:pt idx="173">
                  <c:v>127.00056361139596</c:v>
                </c:pt>
                <c:pt idx="174">
                  <c:v>127.00056361139596</c:v>
                </c:pt>
                <c:pt idx="175">
                  <c:v>127.00056361139596</c:v>
                </c:pt>
                <c:pt idx="176">
                  <c:v>127.00056361139596</c:v>
                </c:pt>
                <c:pt idx="177">
                  <c:v>127.00056361139596</c:v>
                </c:pt>
                <c:pt idx="178">
                  <c:v>127.00056361139596</c:v>
                </c:pt>
                <c:pt idx="179">
                  <c:v>127.00056361139596</c:v>
                </c:pt>
                <c:pt idx="180">
                  <c:v>127.00056361139596</c:v>
                </c:pt>
                <c:pt idx="181">
                  <c:v>127.00056361139596</c:v>
                </c:pt>
                <c:pt idx="182">
                  <c:v>127.00056361139596</c:v>
                </c:pt>
                <c:pt idx="183">
                  <c:v>127.00056361139596</c:v>
                </c:pt>
                <c:pt idx="184">
                  <c:v>127.00056361139596</c:v>
                </c:pt>
                <c:pt idx="185">
                  <c:v>127.00056361139596</c:v>
                </c:pt>
                <c:pt idx="186">
                  <c:v>127.00056361139596</c:v>
                </c:pt>
                <c:pt idx="187">
                  <c:v>127.00056361139596</c:v>
                </c:pt>
                <c:pt idx="188">
                  <c:v>127.00056361139596</c:v>
                </c:pt>
                <c:pt idx="189">
                  <c:v>127.00056361139596</c:v>
                </c:pt>
                <c:pt idx="190">
                  <c:v>127.00056361139596</c:v>
                </c:pt>
                <c:pt idx="191">
                  <c:v>127.00056361139596</c:v>
                </c:pt>
                <c:pt idx="192">
                  <c:v>127.00056361139596</c:v>
                </c:pt>
                <c:pt idx="193">
                  <c:v>127.00056361139596</c:v>
                </c:pt>
                <c:pt idx="194">
                  <c:v>127.00056361139596</c:v>
                </c:pt>
                <c:pt idx="195">
                  <c:v>127.00056361139596</c:v>
                </c:pt>
                <c:pt idx="196">
                  <c:v>127.00056361139596</c:v>
                </c:pt>
                <c:pt idx="197">
                  <c:v>127.00056361139596</c:v>
                </c:pt>
                <c:pt idx="198">
                  <c:v>127.00056361139596</c:v>
                </c:pt>
                <c:pt idx="199">
                  <c:v>127.00056361139596</c:v>
                </c:pt>
                <c:pt idx="200">
                  <c:v>127.00056361139596</c:v>
                </c:pt>
                <c:pt idx="201">
                  <c:v>127.00056361139596</c:v>
                </c:pt>
                <c:pt idx="202">
                  <c:v>127.00056361139596</c:v>
                </c:pt>
                <c:pt idx="203">
                  <c:v>127.00056361139596</c:v>
                </c:pt>
                <c:pt idx="204">
                  <c:v>127.00056361139596</c:v>
                </c:pt>
                <c:pt idx="205">
                  <c:v>127.00056361139596</c:v>
                </c:pt>
                <c:pt idx="206">
                  <c:v>127.00056361139596</c:v>
                </c:pt>
                <c:pt idx="207">
                  <c:v>127.00056361139596</c:v>
                </c:pt>
                <c:pt idx="208">
                  <c:v>127.00056361139596</c:v>
                </c:pt>
                <c:pt idx="209">
                  <c:v>127.00056361139596</c:v>
                </c:pt>
                <c:pt idx="210">
                  <c:v>127.00056361139596</c:v>
                </c:pt>
                <c:pt idx="211">
                  <c:v>127.00056361139596</c:v>
                </c:pt>
                <c:pt idx="212">
                  <c:v>127.00056361139596</c:v>
                </c:pt>
                <c:pt idx="213">
                  <c:v>127.00056361139596</c:v>
                </c:pt>
                <c:pt idx="214">
                  <c:v>127.00056361139596</c:v>
                </c:pt>
                <c:pt idx="215">
                  <c:v>127.00056361139596</c:v>
                </c:pt>
                <c:pt idx="216">
                  <c:v>127.00056361139596</c:v>
                </c:pt>
                <c:pt idx="217">
                  <c:v>127.00056361139596</c:v>
                </c:pt>
                <c:pt idx="218">
                  <c:v>127.00056361139596</c:v>
                </c:pt>
                <c:pt idx="219">
                  <c:v>127.00056361139596</c:v>
                </c:pt>
                <c:pt idx="220">
                  <c:v>127.00056361139596</c:v>
                </c:pt>
                <c:pt idx="221">
                  <c:v>127.00056361139596</c:v>
                </c:pt>
                <c:pt idx="222">
                  <c:v>127.00056361139596</c:v>
                </c:pt>
                <c:pt idx="223">
                  <c:v>127.00056361139596</c:v>
                </c:pt>
                <c:pt idx="224">
                  <c:v>127.00056361139596</c:v>
                </c:pt>
                <c:pt idx="225">
                  <c:v>127.00056361139596</c:v>
                </c:pt>
                <c:pt idx="226">
                  <c:v>127.00056361139596</c:v>
                </c:pt>
                <c:pt idx="227">
                  <c:v>127.00056361139596</c:v>
                </c:pt>
                <c:pt idx="228">
                  <c:v>127.00056361139596</c:v>
                </c:pt>
                <c:pt idx="229">
                  <c:v>127.00056361139596</c:v>
                </c:pt>
                <c:pt idx="230">
                  <c:v>127.00056361139596</c:v>
                </c:pt>
                <c:pt idx="231">
                  <c:v>127.00056361139596</c:v>
                </c:pt>
                <c:pt idx="232">
                  <c:v>127.00056361139596</c:v>
                </c:pt>
                <c:pt idx="233">
                  <c:v>127.00056361139596</c:v>
                </c:pt>
                <c:pt idx="234">
                  <c:v>127.00056361139596</c:v>
                </c:pt>
                <c:pt idx="235">
                  <c:v>127.00056361139596</c:v>
                </c:pt>
                <c:pt idx="236">
                  <c:v>127.00056361139596</c:v>
                </c:pt>
                <c:pt idx="237">
                  <c:v>127.00056361139596</c:v>
                </c:pt>
                <c:pt idx="238">
                  <c:v>127.00056361139596</c:v>
                </c:pt>
                <c:pt idx="239">
                  <c:v>127.00056361139596</c:v>
                </c:pt>
                <c:pt idx="240">
                  <c:v>127.00056361139596</c:v>
                </c:pt>
                <c:pt idx="241">
                  <c:v>127.00056361139596</c:v>
                </c:pt>
                <c:pt idx="242">
                  <c:v>127.00056361139596</c:v>
                </c:pt>
                <c:pt idx="243">
                  <c:v>127.00056361139596</c:v>
                </c:pt>
                <c:pt idx="244">
                  <c:v>127.00056361139596</c:v>
                </c:pt>
                <c:pt idx="245">
                  <c:v>127.00056361139596</c:v>
                </c:pt>
                <c:pt idx="246">
                  <c:v>127.00056361139596</c:v>
                </c:pt>
                <c:pt idx="247">
                  <c:v>127.00056361139596</c:v>
                </c:pt>
                <c:pt idx="248">
                  <c:v>127.00056361139596</c:v>
                </c:pt>
                <c:pt idx="249">
                  <c:v>127.00056361139596</c:v>
                </c:pt>
                <c:pt idx="250">
                  <c:v>127.00056361139596</c:v>
                </c:pt>
                <c:pt idx="251">
                  <c:v>127.00056361139596</c:v>
                </c:pt>
                <c:pt idx="252">
                  <c:v>127.00056361139596</c:v>
                </c:pt>
                <c:pt idx="253">
                  <c:v>127.00056361139596</c:v>
                </c:pt>
                <c:pt idx="254">
                  <c:v>127.00056361139596</c:v>
                </c:pt>
                <c:pt idx="255">
                  <c:v>127.00056361139596</c:v>
                </c:pt>
                <c:pt idx="256">
                  <c:v>127.00056361139596</c:v>
                </c:pt>
                <c:pt idx="257">
                  <c:v>127.00056361139596</c:v>
                </c:pt>
                <c:pt idx="258">
                  <c:v>127.00056361139596</c:v>
                </c:pt>
                <c:pt idx="259">
                  <c:v>127.00056361139596</c:v>
                </c:pt>
                <c:pt idx="260">
                  <c:v>127.00056361139596</c:v>
                </c:pt>
                <c:pt idx="261">
                  <c:v>127.00056361139596</c:v>
                </c:pt>
                <c:pt idx="262">
                  <c:v>127.00056361139596</c:v>
                </c:pt>
                <c:pt idx="263">
                  <c:v>127.00056361139596</c:v>
                </c:pt>
                <c:pt idx="264">
                  <c:v>127.00056361139596</c:v>
                </c:pt>
                <c:pt idx="265">
                  <c:v>127.00056361139596</c:v>
                </c:pt>
                <c:pt idx="266">
                  <c:v>127.00056361139596</c:v>
                </c:pt>
                <c:pt idx="267">
                  <c:v>127.00056361139596</c:v>
                </c:pt>
                <c:pt idx="268">
                  <c:v>127.00056361139596</c:v>
                </c:pt>
                <c:pt idx="269">
                  <c:v>127.00056361139596</c:v>
                </c:pt>
                <c:pt idx="270">
                  <c:v>127.00056361139596</c:v>
                </c:pt>
                <c:pt idx="271">
                  <c:v>127.00056361139596</c:v>
                </c:pt>
                <c:pt idx="272">
                  <c:v>127.00056361139596</c:v>
                </c:pt>
                <c:pt idx="273">
                  <c:v>127.00056361139596</c:v>
                </c:pt>
                <c:pt idx="274">
                  <c:v>127.00056361139596</c:v>
                </c:pt>
                <c:pt idx="275">
                  <c:v>127.00056361139596</c:v>
                </c:pt>
                <c:pt idx="276">
                  <c:v>127.00056361139596</c:v>
                </c:pt>
                <c:pt idx="277">
                  <c:v>127.00056361139596</c:v>
                </c:pt>
                <c:pt idx="278">
                  <c:v>127.00056361139596</c:v>
                </c:pt>
                <c:pt idx="279">
                  <c:v>127.00056361139596</c:v>
                </c:pt>
                <c:pt idx="280">
                  <c:v>127.00056361139596</c:v>
                </c:pt>
                <c:pt idx="281">
                  <c:v>127.00056361139596</c:v>
                </c:pt>
                <c:pt idx="282">
                  <c:v>127.00056361139596</c:v>
                </c:pt>
                <c:pt idx="283">
                  <c:v>127.00056361139596</c:v>
                </c:pt>
                <c:pt idx="284">
                  <c:v>127.00056361139596</c:v>
                </c:pt>
                <c:pt idx="285">
                  <c:v>127.00056361139596</c:v>
                </c:pt>
                <c:pt idx="286">
                  <c:v>127.00056361139596</c:v>
                </c:pt>
                <c:pt idx="287">
                  <c:v>127.00056361139596</c:v>
                </c:pt>
                <c:pt idx="288">
                  <c:v>127.00056361139596</c:v>
                </c:pt>
                <c:pt idx="289">
                  <c:v>127.00056361139596</c:v>
                </c:pt>
                <c:pt idx="290">
                  <c:v>127.00056361139596</c:v>
                </c:pt>
                <c:pt idx="291">
                  <c:v>127.00056361139596</c:v>
                </c:pt>
                <c:pt idx="292">
                  <c:v>127.00056361139596</c:v>
                </c:pt>
                <c:pt idx="293">
                  <c:v>127.00056361139596</c:v>
                </c:pt>
                <c:pt idx="294">
                  <c:v>127.00056361139596</c:v>
                </c:pt>
                <c:pt idx="295">
                  <c:v>127.00056361139596</c:v>
                </c:pt>
                <c:pt idx="296">
                  <c:v>127.00056361139596</c:v>
                </c:pt>
                <c:pt idx="297">
                  <c:v>127.00056361139596</c:v>
                </c:pt>
                <c:pt idx="298">
                  <c:v>127.00056361139596</c:v>
                </c:pt>
                <c:pt idx="299">
                  <c:v>127.00056361139596</c:v>
                </c:pt>
                <c:pt idx="300">
                  <c:v>127.00056361139596</c:v>
                </c:pt>
                <c:pt idx="301">
                  <c:v>127.00056361139596</c:v>
                </c:pt>
                <c:pt idx="302">
                  <c:v>127.00056361139596</c:v>
                </c:pt>
                <c:pt idx="303">
                  <c:v>127.00056361139596</c:v>
                </c:pt>
                <c:pt idx="304">
                  <c:v>127.00056361139596</c:v>
                </c:pt>
                <c:pt idx="305">
                  <c:v>127.00056361139596</c:v>
                </c:pt>
                <c:pt idx="306">
                  <c:v>127.00056361139596</c:v>
                </c:pt>
                <c:pt idx="307">
                  <c:v>127.00056361139596</c:v>
                </c:pt>
                <c:pt idx="308">
                  <c:v>127.00056361139596</c:v>
                </c:pt>
                <c:pt idx="309">
                  <c:v>127.00056361139596</c:v>
                </c:pt>
                <c:pt idx="310">
                  <c:v>127.00056361139596</c:v>
                </c:pt>
                <c:pt idx="311">
                  <c:v>127.00056361139596</c:v>
                </c:pt>
                <c:pt idx="312">
                  <c:v>127.00056361139596</c:v>
                </c:pt>
                <c:pt idx="313">
                  <c:v>127.00056361139596</c:v>
                </c:pt>
                <c:pt idx="314">
                  <c:v>127.00056361139596</c:v>
                </c:pt>
                <c:pt idx="315">
                  <c:v>127.00056361139596</c:v>
                </c:pt>
                <c:pt idx="316">
                  <c:v>127.00056361139596</c:v>
                </c:pt>
                <c:pt idx="317">
                  <c:v>127.00056361139596</c:v>
                </c:pt>
                <c:pt idx="318">
                  <c:v>127.00056361139596</c:v>
                </c:pt>
                <c:pt idx="319">
                  <c:v>127.00056361139596</c:v>
                </c:pt>
                <c:pt idx="320">
                  <c:v>127.00056361139596</c:v>
                </c:pt>
                <c:pt idx="321">
                  <c:v>127.00056361139596</c:v>
                </c:pt>
                <c:pt idx="322">
                  <c:v>127.00056361139596</c:v>
                </c:pt>
                <c:pt idx="323">
                  <c:v>127.00056361139596</c:v>
                </c:pt>
                <c:pt idx="324">
                  <c:v>127.00056361139596</c:v>
                </c:pt>
                <c:pt idx="325">
                  <c:v>127.00056361139596</c:v>
                </c:pt>
                <c:pt idx="326">
                  <c:v>127.00056361139596</c:v>
                </c:pt>
                <c:pt idx="327">
                  <c:v>127.00056361139596</c:v>
                </c:pt>
                <c:pt idx="328">
                  <c:v>127.00056361139596</c:v>
                </c:pt>
                <c:pt idx="329">
                  <c:v>127.00056361139596</c:v>
                </c:pt>
                <c:pt idx="330">
                  <c:v>127.00056361139596</c:v>
                </c:pt>
                <c:pt idx="331">
                  <c:v>127.00056361139596</c:v>
                </c:pt>
                <c:pt idx="332">
                  <c:v>127.00056361139596</c:v>
                </c:pt>
                <c:pt idx="333">
                  <c:v>127.00056361139596</c:v>
                </c:pt>
                <c:pt idx="334">
                  <c:v>127.00056361139596</c:v>
                </c:pt>
                <c:pt idx="335">
                  <c:v>127.00056361139596</c:v>
                </c:pt>
                <c:pt idx="336">
                  <c:v>127.00056361139596</c:v>
                </c:pt>
                <c:pt idx="337">
                  <c:v>127.00056361139596</c:v>
                </c:pt>
                <c:pt idx="338">
                  <c:v>127.00056361139596</c:v>
                </c:pt>
                <c:pt idx="339">
                  <c:v>127.00056361139596</c:v>
                </c:pt>
                <c:pt idx="340">
                  <c:v>127.00056361139596</c:v>
                </c:pt>
                <c:pt idx="341">
                  <c:v>127.00056361139596</c:v>
                </c:pt>
                <c:pt idx="342">
                  <c:v>127.00056361139596</c:v>
                </c:pt>
                <c:pt idx="343">
                  <c:v>127.00056361139596</c:v>
                </c:pt>
                <c:pt idx="344">
                  <c:v>127.00056361139596</c:v>
                </c:pt>
                <c:pt idx="345">
                  <c:v>127.00056361139596</c:v>
                </c:pt>
                <c:pt idx="346">
                  <c:v>127.00056361139596</c:v>
                </c:pt>
                <c:pt idx="347">
                  <c:v>127.00056361139596</c:v>
                </c:pt>
                <c:pt idx="348">
                  <c:v>127.00056361139596</c:v>
                </c:pt>
                <c:pt idx="349">
                  <c:v>127.00056361139596</c:v>
                </c:pt>
                <c:pt idx="350">
                  <c:v>127.00056361139596</c:v>
                </c:pt>
                <c:pt idx="351">
                  <c:v>127.00056361139596</c:v>
                </c:pt>
                <c:pt idx="352">
                  <c:v>127.00056361139596</c:v>
                </c:pt>
                <c:pt idx="353">
                  <c:v>127.00056361139596</c:v>
                </c:pt>
                <c:pt idx="354">
                  <c:v>127.00056361139596</c:v>
                </c:pt>
                <c:pt idx="355">
                  <c:v>127.00056361139596</c:v>
                </c:pt>
                <c:pt idx="356">
                  <c:v>127.00056361139596</c:v>
                </c:pt>
                <c:pt idx="357">
                  <c:v>127.00056361139596</c:v>
                </c:pt>
                <c:pt idx="358">
                  <c:v>127.00056361139596</c:v>
                </c:pt>
                <c:pt idx="359">
                  <c:v>127.00056361139596</c:v>
                </c:pt>
                <c:pt idx="360">
                  <c:v>127.00056361139596</c:v>
                </c:pt>
                <c:pt idx="361">
                  <c:v>127.00056361139596</c:v>
                </c:pt>
                <c:pt idx="362">
                  <c:v>127.00056361139596</c:v>
                </c:pt>
                <c:pt idx="363">
                  <c:v>127.00056361139596</c:v>
                </c:pt>
                <c:pt idx="364">
                  <c:v>127.00056361139596</c:v>
                </c:pt>
                <c:pt idx="365">
                  <c:v>127.00056361139596</c:v>
                </c:pt>
                <c:pt idx="366">
                  <c:v>127.00056361139596</c:v>
                </c:pt>
                <c:pt idx="367">
                  <c:v>127.00056361139596</c:v>
                </c:pt>
                <c:pt idx="368">
                  <c:v>127.00056361139596</c:v>
                </c:pt>
                <c:pt idx="369">
                  <c:v>127.00056361139596</c:v>
                </c:pt>
                <c:pt idx="370">
                  <c:v>127.00056361139596</c:v>
                </c:pt>
                <c:pt idx="371">
                  <c:v>127.00056361139596</c:v>
                </c:pt>
                <c:pt idx="372">
                  <c:v>127.00056361139596</c:v>
                </c:pt>
                <c:pt idx="373">
                  <c:v>127.00056361139596</c:v>
                </c:pt>
                <c:pt idx="374">
                  <c:v>127.00056361139596</c:v>
                </c:pt>
                <c:pt idx="375">
                  <c:v>127.00056361139596</c:v>
                </c:pt>
                <c:pt idx="376">
                  <c:v>127.00056361139596</c:v>
                </c:pt>
                <c:pt idx="377">
                  <c:v>127.00056361139596</c:v>
                </c:pt>
                <c:pt idx="378">
                  <c:v>127.00056361139596</c:v>
                </c:pt>
                <c:pt idx="379">
                  <c:v>127.00056361139596</c:v>
                </c:pt>
                <c:pt idx="380">
                  <c:v>127.00056361139596</c:v>
                </c:pt>
                <c:pt idx="381">
                  <c:v>127.00056361139596</c:v>
                </c:pt>
                <c:pt idx="382">
                  <c:v>127.00056361139596</c:v>
                </c:pt>
                <c:pt idx="383">
                  <c:v>127.00056361139596</c:v>
                </c:pt>
                <c:pt idx="384">
                  <c:v>127.00056361139596</c:v>
                </c:pt>
                <c:pt idx="385">
                  <c:v>127.00056361139596</c:v>
                </c:pt>
                <c:pt idx="386">
                  <c:v>127.00056361139596</c:v>
                </c:pt>
                <c:pt idx="387">
                  <c:v>127.00056361139596</c:v>
                </c:pt>
                <c:pt idx="388">
                  <c:v>127.00056361139596</c:v>
                </c:pt>
                <c:pt idx="389">
                  <c:v>127.00056361139596</c:v>
                </c:pt>
                <c:pt idx="390">
                  <c:v>127.00056361139596</c:v>
                </c:pt>
                <c:pt idx="391">
                  <c:v>127.00056361139596</c:v>
                </c:pt>
                <c:pt idx="392">
                  <c:v>127.00056361139596</c:v>
                </c:pt>
                <c:pt idx="393">
                  <c:v>127.00056361139596</c:v>
                </c:pt>
                <c:pt idx="394">
                  <c:v>127.00056361139596</c:v>
                </c:pt>
                <c:pt idx="395">
                  <c:v>127.00056361139596</c:v>
                </c:pt>
                <c:pt idx="396">
                  <c:v>127.00056361139596</c:v>
                </c:pt>
                <c:pt idx="397">
                  <c:v>127.00056361139596</c:v>
                </c:pt>
                <c:pt idx="398">
                  <c:v>127.00056361139596</c:v>
                </c:pt>
                <c:pt idx="399">
                  <c:v>127.00056361139596</c:v>
                </c:pt>
                <c:pt idx="400">
                  <c:v>127.00056361139596</c:v>
                </c:pt>
                <c:pt idx="401">
                  <c:v>127.00056361139596</c:v>
                </c:pt>
                <c:pt idx="402">
                  <c:v>127.00056361139596</c:v>
                </c:pt>
                <c:pt idx="403">
                  <c:v>127.00056361139596</c:v>
                </c:pt>
                <c:pt idx="404">
                  <c:v>127.00056361139596</c:v>
                </c:pt>
                <c:pt idx="405">
                  <c:v>127.00056361139596</c:v>
                </c:pt>
                <c:pt idx="406">
                  <c:v>127.00056361139596</c:v>
                </c:pt>
                <c:pt idx="407">
                  <c:v>127.00056361139596</c:v>
                </c:pt>
                <c:pt idx="408">
                  <c:v>127.00056361139596</c:v>
                </c:pt>
                <c:pt idx="409">
                  <c:v>127.00056361139596</c:v>
                </c:pt>
                <c:pt idx="410">
                  <c:v>127.00056361139596</c:v>
                </c:pt>
                <c:pt idx="411">
                  <c:v>127.00056361139596</c:v>
                </c:pt>
                <c:pt idx="412">
                  <c:v>127.00056361139596</c:v>
                </c:pt>
                <c:pt idx="413">
                  <c:v>127.00056361139596</c:v>
                </c:pt>
                <c:pt idx="414">
                  <c:v>127.00056361139596</c:v>
                </c:pt>
                <c:pt idx="415">
                  <c:v>127.00056361139596</c:v>
                </c:pt>
                <c:pt idx="416">
                  <c:v>127.00056361139596</c:v>
                </c:pt>
                <c:pt idx="417">
                  <c:v>127.00056361139596</c:v>
                </c:pt>
                <c:pt idx="418">
                  <c:v>127.00056361139596</c:v>
                </c:pt>
                <c:pt idx="419">
                  <c:v>127.00056361139596</c:v>
                </c:pt>
                <c:pt idx="420">
                  <c:v>127.00056361139596</c:v>
                </c:pt>
                <c:pt idx="421">
                  <c:v>127.00056361139596</c:v>
                </c:pt>
                <c:pt idx="422">
                  <c:v>127.00056361139596</c:v>
                </c:pt>
                <c:pt idx="423">
                  <c:v>127.00056361139596</c:v>
                </c:pt>
                <c:pt idx="424">
                  <c:v>127.00056361139596</c:v>
                </c:pt>
                <c:pt idx="425">
                  <c:v>127.00056361139596</c:v>
                </c:pt>
                <c:pt idx="426">
                  <c:v>127.00056361139596</c:v>
                </c:pt>
                <c:pt idx="427">
                  <c:v>127.00056361139596</c:v>
                </c:pt>
                <c:pt idx="428">
                  <c:v>127.00056361139596</c:v>
                </c:pt>
                <c:pt idx="429">
                  <c:v>127.00056361139596</c:v>
                </c:pt>
                <c:pt idx="430">
                  <c:v>127.00056361139596</c:v>
                </c:pt>
                <c:pt idx="431">
                  <c:v>127.00056361139596</c:v>
                </c:pt>
                <c:pt idx="432">
                  <c:v>127.00056361139596</c:v>
                </c:pt>
                <c:pt idx="433">
                  <c:v>127.00056361139596</c:v>
                </c:pt>
                <c:pt idx="434">
                  <c:v>127.00056361139596</c:v>
                </c:pt>
                <c:pt idx="435">
                  <c:v>127.00056361139596</c:v>
                </c:pt>
                <c:pt idx="436">
                  <c:v>127.00056361139596</c:v>
                </c:pt>
                <c:pt idx="437">
                  <c:v>127.00056361139596</c:v>
                </c:pt>
                <c:pt idx="438">
                  <c:v>127.00056361139596</c:v>
                </c:pt>
                <c:pt idx="439">
                  <c:v>127.00056361139596</c:v>
                </c:pt>
                <c:pt idx="440">
                  <c:v>127.00056361139596</c:v>
                </c:pt>
                <c:pt idx="441">
                  <c:v>127.00056361139596</c:v>
                </c:pt>
                <c:pt idx="442">
                  <c:v>127.00056361139596</c:v>
                </c:pt>
                <c:pt idx="443">
                  <c:v>127.00056361139596</c:v>
                </c:pt>
                <c:pt idx="444">
                  <c:v>127.00056361139596</c:v>
                </c:pt>
                <c:pt idx="445">
                  <c:v>127.00056361139596</c:v>
                </c:pt>
                <c:pt idx="446">
                  <c:v>127.00056361139596</c:v>
                </c:pt>
                <c:pt idx="447">
                  <c:v>127.00056361139596</c:v>
                </c:pt>
                <c:pt idx="448">
                  <c:v>127.00056361139596</c:v>
                </c:pt>
                <c:pt idx="449">
                  <c:v>127.00056361139596</c:v>
                </c:pt>
                <c:pt idx="450">
                  <c:v>127.00056361139596</c:v>
                </c:pt>
                <c:pt idx="451">
                  <c:v>127.00056361139596</c:v>
                </c:pt>
                <c:pt idx="452">
                  <c:v>127.00056361139596</c:v>
                </c:pt>
                <c:pt idx="453">
                  <c:v>127.00056361139596</c:v>
                </c:pt>
                <c:pt idx="454">
                  <c:v>127.00056361139596</c:v>
                </c:pt>
                <c:pt idx="455">
                  <c:v>127.00056361139596</c:v>
                </c:pt>
                <c:pt idx="456">
                  <c:v>127.00056361139596</c:v>
                </c:pt>
                <c:pt idx="457">
                  <c:v>127.00056361139596</c:v>
                </c:pt>
                <c:pt idx="458">
                  <c:v>127.00056361139596</c:v>
                </c:pt>
                <c:pt idx="459">
                  <c:v>127.00056361139596</c:v>
                </c:pt>
                <c:pt idx="460">
                  <c:v>127.00056361139596</c:v>
                </c:pt>
                <c:pt idx="461">
                  <c:v>127.00056361139596</c:v>
                </c:pt>
                <c:pt idx="462">
                  <c:v>127.00056361139596</c:v>
                </c:pt>
                <c:pt idx="463">
                  <c:v>127.00056361139596</c:v>
                </c:pt>
                <c:pt idx="464">
                  <c:v>127.00056361139596</c:v>
                </c:pt>
                <c:pt idx="465">
                  <c:v>127.00056361139596</c:v>
                </c:pt>
                <c:pt idx="466">
                  <c:v>127.00056361139596</c:v>
                </c:pt>
                <c:pt idx="467">
                  <c:v>127.00056361139596</c:v>
                </c:pt>
                <c:pt idx="468">
                  <c:v>127.00056361139596</c:v>
                </c:pt>
                <c:pt idx="469">
                  <c:v>127.00056361139596</c:v>
                </c:pt>
                <c:pt idx="470">
                  <c:v>127.00056361139596</c:v>
                </c:pt>
                <c:pt idx="471">
                  <c:v>127.00056361139596</c:v>
                </c:pt>
                <c:pt idx="472">
                  <c:v>127.00056361139596</c:v>
                </c:pt>
                <c:pt idx="473">
                  <c:v>127.00056361139596</c:v>
                </c:pt>
                <c:pt idx="474">
                  <c:v>127.00056361139596</c:v>
                </c:pt>
                <c:pt idx="475">
                  <c:v>127.00056361139596</c:v>
                </c:pt>
                <c:pt idx="476">
                  <c:v>127.00056361139596</c:v>
                </c:pt>
                <c:pt idx="477">
                  <c:v>127.00056361139596</c:v>
                </c:pt>
                <c:pt idx="478">
                  <c:v>127.00056361139596</c:v>
                </c:pt>
                <c:pt idx="479">
                  <c:v>127.00056361139596</c:v>
                </c:pt>
                <c:pt idx="480">
                  <c:v>127.00056361139596</c:v>
                </c:pt>
                <c:pt idx="481">
                  <c:v>127.00056361139596</c:v>
                </c:pt>
                <c:pt idx="482">
                  <c:v>127.00056361139596</c:v>
                </c:pt>
                <c:pt idx="483">
                  <c:v>127.00056361139596</c:v>
                </c:pt>
                <c:pt idx="484">
                  <c:v>127.00056361139596</c:v>
                </c:pt>
                <c:pt idx="485">
                  <c:v>127.00056361139596</c:v>
                </c:pt>
                <c:pt idx="486">
                  <c:v>127.00056361139596</c:v>
                </c:pt>
                <c:pt idx="487">
                  <c:v>127.00056361139596</c:v>
                </c:pt>
                <c:pt idx="488">
                  <c:v>127.00056361139596</c:v>
                </c:pt>
                <c:pt idx="489">
                  <c:v>127.00056361139596</c:v>
                </c:pt>
                <c:pt idx="490">
                  <c:v>127.00056361139596</c:v>
                </c:pt>
                <c:pt idx="491">
                  <c:v>127.00056361139596</c:v>
                </c:pt>
                <c:pt idx="492">
                  <c:v>127.00056361139596</c:v>
                </c:pt>
                <c:pt idx="493">
                  <c:v>127.00056361139596</c:v>
                </c:pt>
                <c:pt idx="494">
                  <c:v>127.00056361139596</c:v>
                </c:pt>
                <c:pt idx="495">
                  <c:v>127.00056361139596</c:v>
                </c:pt>
                <c:pt idx="496">
                  <c:v>127.00056361139596</c:v>
                </c:pt>
                <c:pt idx="497">
                  <c:v>127.00056361139596</c:v>
                </c:pt>
                <c:pt idx="498">
                  <c:v>127.00056361139596</c:v>
                </c:pt>
                <c:pt idx="499">
                  <c:v>127.00056361139596</c:v>
                </c:pt>
                <c:pt idx="500">
                  <c:v>127.00056361139596</c:v>
                </c:pt>
                <c:pt idx="501">
                  <c:v>127.00056361139596</c:v>
                </c:pt>
                <c:pt idx="502">
                  <c:v>127.00056361139596</c:v>
                </c:pt>
                <c:pt idx="503">
                  <c:v>127.00056361139596</c:v>
                </c:pt>
                <c:pt idx="504">
                  <c:v>127.00056361139596</c:v>
                </c:pt>
                <c:pt idx="505">
                  <c:v>127.00056361139596</c:v>
                </c:pt>
                <c:pt idx="506">
                  <c:v>127.00056361139596</c:v>
                </c:pt>
                <c:pt idx="507">
                  <c:v>127.00056361139596</c:v>
                </c:pt>
                <c:pt idx="508">
                  <c:v>127.00056361139596</c:v>
                </c:pt>
                <c:pt idx="509">
                  <c:v>127.00056361139596</c:v>
                </c:pt>
                <c:pt idx="510">
                  <c:v>127.00056361139596</c:v>
                </c:pt>
                <c:pt idx="511">
                  <c:v>127.00056361139596</c:v>
                </c:pt>
                <c:pt idx="512">
                  <c:v>127.00056361139596</c:v>
                </c:pt>
                <c:pt idx="513">
                  <c:v>127.00056361139596</c:v>
                </c:pt>
                <c:pt idx="514">
                  <c:v>127.00056361139596</c:v>
                </c:pt>
                <c:pt idx="515">
                  <c:v>127.00056361139596</c:v>
                </c:pt>
                <c:pt idx="516">
                  <c:v>127.00056361139596</c:v>
                </c:pt>
                <c:pt idx="517">
                  <c:v>127.00056361139596</c:v>
                </c:pt>
                <c:pt idx="518">
                  <c:v>127.00056361139596</c:v>
                </c:pt>
                <c:pt idx="519">
                  <c:v>127.00056361139596</c:v>
                </c:pt>
                <c:pt idx="520">
                  <c:v>127.00056361139596</c:v>
                </c:pt>
                <c:pt idx="521">
                  <c:v>127.00056361139596</c:v>
                </c:pt>
                <c:pt idx="522">
                  <c:v>127.00056361139596</c:v>
                </c:pt>
                <c:pt idx="523">
                  <c:v>127.00056361139596</c:v>
                </c:pt>
                <c:pt idx="524">
                  <c:v>127.00056361139596</c:v>
                </c:pt>
                <c:pt idx="525">
                  <c:v>127.00056361139596</c:v>
                </c:pt>
                <c:pt idx="526">
                  <c:v>127.00056361139596</c:v>
                </c:pt>
                <c:pt idx="527">
                  <c:v>127.00056361139596</c:v>
                </c:pt>
                <c:pt idx="528">
                  <c:v>127.00056361139596</c:v>
                </c:pt>
                <c:pt idx="529">
                  <c:v>127.00056361139596</c:v>
                </c:pt>
                <c:pt idx="530">
                  <c:v>127.00056361139596</c:v>
                </c:pt>
                <c:pt idx="531">
                  <c:v>127.00056361139596</c:v>
                </c:pt>
                <c:pt idx="532">
                  <c:v>127.00056361139596</c:v>
                </c:pt>
                <c:pt idx="533">
                  <c:v>127.00056361139596</c:v>
                </c:pt>
                <c:pt idx="534">
                  <c:v>127.00056361139596</c:v>
                </c:pt>
                <c:pt idx="535">
                  <c:v>127.00056361139596</c:v>
                </c:pt>
                <c:pt idx="536">
                  <c:v>127.00056361139596</c:v>
                </c:pt>
                <c:pt idx="537">
                  <c:v>127.00056361139596</c:v>
                </c:pt>
                <c:pt idx="538">
                  <c:v>127.00056361139596</c:v>
                </c:pt>
                <c:pt idx="539">
                  <c:v>127.00056361139596</c:v>
                </c:pt>
                <c:pt idx="540">
                  <c:v>127.00056361139596</c:v>
                </c:pt>
                <c:pt idx="541">
                  <c:v>127.00056361139596</c:v>
                </c:pt>
                <c:pt idx="542">
                  <c:v>127.00056361139596</c:v>
                </c:pt>
                <c:pt idx="543">
                  <c:v>127.00056361139596</c:v>
                </c:pt>
                <c:pt idx="544">
                  <c:v>127.00056361139596</c:v>
                </c:pt>
                <c:pt idx="545">
                  <c:v>127.00056361139596</c:v>
                </c:pt>
                <c:pt idx="546">
                  <c:v>127.00056361139596</c:v>
                </c:pt>
                <c:pt idx="547">
                  <c:v>127.00056361139596</c:v>
                </c:pt>
                <c:pt idx="548">
                  <c:v>127.00056361139596</c:v>
                </c:pt>
                <c:pt idx="549">
                  <c:v>127.00056361139596</c:v>
                </c:pt>
                <c:pt idx="550">
                  <c:v>127.00056361139596</c:v>
                </c:pt>
                <c:pt idx="551">
                  <c:v>127.00056361139596</c:v>
                </c:pt>
                <c:pt idx="552">
                  <c:v>127.00056361139596</c:v>
                </c:pt>
                <c:pt idx="553">
                  <c:v>127.00056361139596</c:v>
                </c:pt>
                <c:pt idx="554">
                  <c:v>127.00056361139596</c:v>
                </c:pt>
                <c:pt idx="555">
                  <c:v>127.00056361139596</c:v>
                </c:pt>
                <c:pt idx="556">
                  <c:v>127.00056361139596</c:v>
                </c:pt>
                <c:pt idx="557">
                  <c:v>127.00056361139596</c:v>
                </c:pt>
                <c:pt idx="558">
                  <c:v>127.00056361139596</c:v>
                </c:pt>
                <c:pt idx="559">
                  <c:v>127.00056361139596</c:v>
                </c:pt>
                <c:pt idx="560">
                  <c:v>127.00056361139596</c:v>
                </c:pt>
                <c:pt idx="561">
                  <c:v>127.00056361139596</c:v>
                </c:pt>
                <c:pt idx="562">
                  <c:v>127.00056361139596</c:v>
                </c:pt>
                <c:pt idx="563">
                  <c:v>127.00056361139596</c:v>
                </c:pt>
                <c:pt idx="564">
                  <c:v>127.00056361139596</c:v>
                </c:pt>
                <c:pt idx="565">
                  <c:v>127.00056361139596</c:v>
                </c:pt>
                <c:pt idx="566">
                  <c:v>127.00056361139596</c:v>
                </c:pt>
                <c:pt idx="567">
                  <c:v>127.00056361139596</c:v>
                </c:pt>
                <c:pt idx="568">
                  <c:v>127.00056361139596</c:v>
                </c:pt>
                <c:pt idx="569">
                  <c:v>127.00056361139596</c:v>
                </c:pt>
                <c:pt idx="570">
                  <c:v>127.00056361139596</c:v>
                </c:pt>
                <c:pt idx="571">
                  <c:v>127.00056361139596</c:v>
                </c:pt>
                <c:pt idx="572">
                  <c:v>127.00056361139596</c:v>
                </c:pt>
                <c:pt idx="573">
                  <c:v>127.00056361139596</c:v>
                </c:pt>
                <c:pt idx="574">
                  <c:v>127.00056361139596</c:v>
                </c:pt>
                <c:pt idx="575">
                  <c:v>127.00056361139596</c:v>
                </c:pt>
                <c:pt idx="576">
                  <c:v>127.00056361139596</c:v>
                </c:pt>
                <c:pt idx="577">
                  <c:v>127.00056361139596</c:v>
                </c:pt>
                <c:pt idx="578">
                  <c:v>127.00056361139596</c:v>
                </c:pt>
                <c:pt idx="579">
                  <c:v>127.00056361139596</c:v>
                </c:pt>
                <c:pt idx="580">
                  <c:v>127.00056361139596</c:v>
                </c:pt>
                <c:pt idx="581">
                  <c:v>127.00056361139596</c:v>
                </c:pt>
                <c:pt idx="582">
                  <c:v>127.00056361139596</c:v>
                </c:pt>
                <c:pt idx="583">
                  <c:v>127.00056361139596</c:v>
                </c:pt>
                <c:pt idx="584">
                  <c:v>127.00056361139596</c:v>
                </c:pt>
                <c:pt idx="585">
                  <c:v>127.00056361139596</c:v>
                </c:pt>
                <c:pt idx="586">
                  <c:v>127.00056361139596</c:v>
                </c:pt>
                <c:pt idx="587">
                  <c:v>127.00056361139596</c:v>
                </c:pt>
                <c:pt idx="588">
                  <c:v>127.00056361139596</c:v>
                </c:pt>
                <c:pt idx="589">
                  <c:v>127.00056361139596</c:v>
                </c:pt>
                <c:pt idx="590">
                  <c:v>127.00056361139596</c:v>
                </c:pt>
                <c:pt idx="591">
                  <c:v>127.00056361139596</c:v>
                </c:pt>
                <c:pt idx="592">
                  <c:v>127.00056361139596</c:v>
                </c:pt>
                <c:pt idx="593">
                  <c:v>127.00056361139596</c:v>
                </c:pt>
                <c:pt idx="594">
                  <c:v>127.00056361139596</c:v>
                </c:pt>
                <c:pt idx="595">
                  <c:v>127.00056361139596</c:v>
                </c:pt>
                <c:pt idx="596">
                  <c:v>127.00056361139596</c:v>
                </c:pt>
                <c:pt idx="597">
                  <c:v>127.00056361139596</c:v>
                </c:pt>
                <c:pt idx="598">
                  <c:v>127.00056361139596</c:v>
                </c:pt>
                <c:pt idx="599">
                  <c:v>127.00056361139596</c:v>
                </c:pt>
                <c:pt idx="600">
                  <c:v>127.00056361139596</c:v>
                </c:pt>
                <c:pt idx="601">
                  <c:v>127.00056361139596</c:v>
                </c:pt>
                <c:pt idx="602">
                  <c:v>127.00056361139596</c:v>
                </c:pt>
                <c:pt idx="603">
                  <c:v>127.00056361139596</c:v>
                </c:pt>
                <c:pt idx="604">
                  <c:v>127.00056361139596</c:v>
                </c:pt>
                <c:pt idx="605">
                  <c:v>127.00056361139596</c:v>
                </c:pt>
                <c:pt idx="606">
                  <c:v>127.00056361139596</c:v>
                </c:pt>
                <c:pt idx="607">
                  <c:v>127.00056361139596</c:v>
                </c:pt>
                <c:pt idx="608">
                  <c:v>127.00056361139596</c:v>
                </c:pt>
                <c:pt idx="609">
                  <c:v>127.00056361139596</c:v>
                </c:pt>
                <c:pt idx="610">
                  <c:v>127.00056361139596</c:v>
                </c:pt>
                <c:pt idx="611">
                  <c:v>127.00056361139596</c:v>
                </c:pt>
                <c:pt idx="612">
                  <c:v>127.00056361139596</c:v>
                </c:pt>
                <c:pt idx="613">
                  <c:v>127.00056361139596</c:v>
                </c:pt>
                <c:pt idx="614">
                  <c:v>127.00056361139596</c:v>
                </c:pt>
                <c:pt idx="615">
                  <c:v>127.00056361139596</c:v>
                </c:pt>
                <c:pt idx="616">
                  <c:v>127.00056361139596</c:v>
                </c:pt>
                <c:pt idx="617">
                  <c:v>127.00056361139596</c:v>
                </c:pt>
                <c:pt idx="618">
                  <c:v>127.00056361139596</c:v>
                </c:pt>
                <c:pt idx="619">
                  <c:v>127.00056361139596</c:v>
                </c:pt>
                <c:pt idx="620">
                  <c:v>127.00056361139596</c:v>
                </c:pt>
                <c:pt idx="621">
                  <c:v>127.00056361139596</c:v>
                </c:pt>
                <c:pt idx="622">
                  <c:v>127.00056361139596</c:v>
                </c:pt>
                <c:pt idx="623">
                  <c:v>127.00056361139596</c:v>
                </c:pt>
                <c:pt idx="624">
                  <c:v>127.00056361139596</c:v>
                </c:pt>
                <c:pt idx="625">
                  <c:v>127.00056361139596</c:v>
                </c:pt>
                <c:pt idx="626">
                  <c:v>127.00056361139596</c:v>
                </c:pt>
                <c:pt idx="627">
                  <c:v>127.00056361139596</c:v>
                </c:pt>
                <c:pt idx="628">
                  <c:v>127.00056361139596</c:v>
                </c:pt>
                <c:pt idx="629">
                  <c:v>127.00056361139596</c:v>
                </c:pt>
                <c:pt idx="630">
                  <c:v>127.00056361139596</c:v>
                </c:pt>
                <c:pt idx="631">
                  <c:v>127.00056361139596</c:v>
                </c:pt>
                <c:pt idx="632">
                  <c:v>127.00056361139596</c:v>
                </c:pt>
                <c:pt idx="633">
                  <c:v>127.00056361139596</c:v>
                </c:pt>
                <c:pt idx="634">
                  <c:v>127.00056361139596</c:v>
                </c:pt>
                <c:pt idx="635">
                  <c:v>127.00056361139596</c:v>
                </c:pt>
                <c:pt idx="636">
                  <c:v>127.00056361139596</c:v>
                </c:pt>
                <c:pt idx="637">
                  <c:v>127.00056361139596</c:v>
                </c:pt>
                <c:pt idx="638">
                  <c:v>127.00056361139596</c:v>
                </c:pt>
                <c:pt idx="639">
                  <c:v>127.00056361139596</c:v>
                </c:pt>
                <c:pt idx="640">
                  <c:v>127.00056361139596</c:v>
                </c:pt>
                <c:pt idx="641">
                  <c:v>127.00056361139596</c:v>
                </c:pt>
                <c:pt idx="642">
                  <c:v>127.00056361139596</c:v>
                </c:pt>
                <c:pt idx="643">
                  <c:v>127.00056361139596</c:v>
                </c:pt>
                <c:pt idx="644">
                  <c:v>127.00056361139596</c:v>
                </c:pt>
                <c:pt idx="645">
                  <c:v>127.00056361139596</c:v>
                </c:pt>
                <c:pt idx="646">
                  <c:v>127.00056361139596</c:v>
                </c:pt>
                <c:pt idx="647">
                  <c:v>127.00056361139596</c:v>
                </c:pt>
                <c:pt idx="648">
                  <c:v>127.00056361139596</c:v>
                </c:pt>
                <c:pt idx="649">
                  <c:v>127.00056361139596</c:v>
                </c:pt>
                <c:pt idx="650">
                  <c:v>127.00056361139596</c:v>
                </c:pt>
                <c:pt idx="651">
                  <c:v>127.00056361139596</c:v>
                </c:pt>
                <c:pt idx="652">
                  <c:v>127.00056361139596</c:v>
                </c:pt>
                <c:pt idx="653">
                  <c:v>127.00056361139596</c:v>
                </c:pt>
                <c:pt idx="654">
                  <c:v>127.00056361139596</c:v>
                </c:pt>
                <c:pt idx="655">
                  <c:v>127.00056361139596</c:v>
                </c:pt>
                <c:pt idx="656">
                  <c:v>127.00056361139596</c:v>
                </c:pt>
                <c:pt idx="657">
                  <c:v>127.00056361139596</c:v>
                </c:pt>
                <c:pt idx="658">
                  <c:v>127.00056361139596</c:v>
                </c:pt>
                <c:pt idx="659">
                  <c:v>127.00056361139596</c:v>
                </c:pt>
                <c:pt idx="660">
                  <c:v>127.00056361139596</c:v>
                </c:pt>
                <c:pt idx="661">
                  <c:v>127.00056361139596</c:v>
                </c:pt>
                <c:pt idx="662">
                  <c:v>127.00056361139596</c:v>
                </c:pt>
                <c:pt idx="663">
                  <c:v>127.00056361139596</c:v>
                </c:pt>
                <c:pt idx="664">
                  <c:v>127.00056361139596</c:v>
                </c:pt>
                <c:pt idx="665">
                  <c:v>127.00056361139596</c:v>
                </c:pt>
                <c:pt idx="666">
                  <c:v>127.00056361139596</c:v>
                </c:pt>
                <c:pt idx="667">
                  <c:v>127.00056361139596</c:v>
                </c:pt>
                <c:pt idx="668">
                  <c:v>127.00056361139596</c:v>
                </c:pt>
                <c:pt idx="669">
                  <c:v>127.00056361139596</c:v>
                </c:pt>
                <c:pt idx="670">
                  <c:v>127.00056361139596</c:v>
                </c:pt>
                <c:pt idx="671">
                  <c:v>127.00056361139596</c:v>
                </c:pt>
                <c:pt idx="672">
                  <c:v>127.00056361139596</c:v>
                </c:pt>
                <c:pt idx="673">
                  <c:v>127.00056361139596</c:v>
                </c:pt>
                <c:pt idx="674">
                  <c:v>127.00056361139596</c:v>
                </c:pt>
                <c:pt idx="675">
                  <c:v>127.00056361139596</c:v>
                </c:pt>
                <c:pt idx="676">
                  <c:v>127.00056361139596</c:v>
                </c:pt>
                <c:pt idx="677">
                  <c:v>127.00056361139596</c:v>
                </c:pt>
                <c:pt idx="678">
                  <c:v>127.00056361139596</c:v>
                </c:pt>
                <c:pt idx="679">
                  <c:v>127.00056361139596</c:v>
                </c:pt>
                <c:pt idx="680">
                  <c:v>127.00056361139596</c:v>
                </c:pt>
                <c:pt idx="681">
                  <c:v>127.00056361139596</c:v>
                </c:pt>
                <c:pt idx="682">
                  <c:v>127.00056361139596</c:v>
                </c:pt>
                <c:pt idx="683">
                  <c:v>127.00056361139596</c:v>
                </c:pt>
                <c:pt idx="684">
                  <c:v>127.00056361139596</c:v>
                </c:pt>
                <c:pt idx="685">
                  <c:v>127.00056361139596</c:v>
                </c:pt>
                <c:pt idx="686">
                  <c:v>127.00056361139596</c:v>
                </c:pt>
                <c:pt idx="687">
                  <c:v>127.00056361139596</c:v>
                </c:pt>
                <c:pt idx="688">
                  <c:v>127.00056361139596</c:v>
                </c:pt>
                <c:pt idx="689">
                  <c:v>127.00056361139596</c:v>
                </c:pt>
                <c:pt idx="690">
                  <c:v>127.00056361139596</c:v>
                </c:pt>
                <c:pt idx="691">
                  <c:v>127.00056361139596</c:v>
                </c:pt>
                <c:pt idx="692">
                  <c:v>127.00056361139596</c:v>
                </c:pt>
                <c:pt idx="693">
                  <c:v>127.00056361139596</c:v>
                </c:pt>
                <c:pt idx="694">
                  <c:v>127.00056361139596</c:v>
                </c:pt>
                <c:pt idx="695">
                  <c:v>127.00056361139596</c:v>
                </c:pt>
                <c:pt idx="696">
                  <c:v>127.00056361139596</c:v>
                </c:pt>
                <c:pt idx="697">
                  <c:v>127.00056361139596</c:v>
                </c:pt>
                <c:pt idx="698">
                  <c:v>127.00056361139596</c:v>
                </c:pt>
                <c:pt idx="699">
                  <c:v>127.00056361139596</c:v>
                </c:pt>
                <c:pt idx="700">
                  <c:v>127.00056361139596</c:v>
                </c:pt>
                <c:pt idx="701">
                  <c:v>127.00056361139596</c:v>
                </c:pt>
                <c:pt idx="702">
                  <c:v>127.00056361139596</c:v>
                </c:pt>
                <c:pt idx="703">
                  <c:v>127.00056361139596</c:v>
                </c:pt>
                <c:pt idx="704">
                  <c:v>127.00056361139596</c:v>
                </c:pt>
                <c:pt idx="705">
                  <c:v>127.00056361139596</c:v>
                </c:pt>
                <c:pt idx="706">
                  <c:v>127.00056361139596</c:v>
                </c:pt>
                <c:pt idx="707">
                  <c:v>127.00056361139596</c:v>
                </c:pt>
                <c:pt idx="708">
                  <c:v>127.00056361139596</c:v>
                </c:pt>
                <c:pt idx="709">
                  <c:v>127.00056361139596</c:v>
                </c:pt>
                <c:pt idx="710">
                  <c:v>127.00056361139596</c:v>
                </c:pt>
                <c:pt idx="711">
                  <c:v>127.00056361139596</c:v>
                </c:pt>
                <c:pt idx="712">
                  <c:v>127.00056361139596</c:v>
                </c:pt>
                <c:pt idx="713">
                  <c:v>127.00056361139596</c:v>
                </c:pt>
                <c:pt idx="714">
                  <c:v>127.00056361139596</c:v>
                </c:pt>
                <c:pt idx="715">
                  <c:v>127.00056361139596</c:v>
                </c:pt>
                <c:pt idx="716">
                  <c:v>127.00056361139596</c:v>
                </c:pt>
                <c:pt idx="717">
                  <c:v>127.00056361139596</c:v>
                </c:pt>
                <c:pt idx="718">
                  <c:v>127.00056361139596</c:v>
                </c:pt>
                <c:pt idx="719">
                  <c:v>127.00056361139596</c:v>
                </c:pt>
                <c:pt idx="720">
                  <c:v>127.00056361139596</c:v>
                </c:pt>
                <c:pt idx="721">
                  <c:v>127.00056361139596</c:v>
                </c:pt>
                <c:pt idx="722">
                  <c:v>127.00056361139596</c:v>
                </c:pt>
                <c:pt idx="723">
                  <c:v>127.00056361139596</c:v>
                </c:pt>
                <c:pt idx="724">
                  <c:v>127.00056361139596</c:v>
                </c:pt>
                <c:pt idx="725">
                  <c:v>127.00056361139596</c:v>
                </c:pt>
                <c:pt idx="726">
                  <c:v>127.00056361139596</c:v>
                </c:pt>
                <c:pt idx="727">
                  <c:v>127.00056361139596</c:v>
                </c:pt>
                <c:pt idx="728">
                  <c:v>127.00056361139596</c:v>
                </c:pt>
                <c:pt idx="729">
                  <c:v>127.00056361139596</c:v>
                </c:pt>
                <c:pt idx="730">
                  <c:v>127.00056361139596</c:v>
                </c:pt>
                <c:pt idx="731">
                  <c:v>127.00056361139596</c:v>
                </c:pt>
                <c:pt idx="732">
                  <c:v>127.00056361139596</c:v>
                </c:pt>
                <c:pt idx="733">
                  <c:v>127.00056361139596</c:v>
                </c:pt>
                <c:pt idx="734">
                  <c:v>127.00056361139596</c:v>
                </c:pt>
                <c:pt idx="735">
                  <c:v>127.00056361139596</c:v>
                </c:pt>
                <c:pt idx="736">
                  <c:v>127.00056361139596</c:v>
                </c:pt>
                <c:pt idx="737">
                  <c:v>127.00056361139596</c:v>
                </c:pt>
                <c:pt idx="738">
                  <c:v>127.00056361139596</c:v>
                </c:pt>
                <c:pt idx="739">
                  <c:v>127.00056361139596</c:v>
                </c:pt>
                <c:pt idx="740">
                  <c:v>127.00056361139596</c:v>
                </c:pt>
                <c:pt idx="741">
                  <c:v>127.00056361139596</c:v>
                </c:pt>
                <c:pt idx="742">
                  <c:v>127.00056361139596</c:v>
                </c:pt>
                <c:pt idx="743">
                  <c:v>127.00056361139596</c:v>
                </c:pt>
                <c:pt idx="744">
                  <c:v>127.00056361139596</c:v>
                </c:pt>
                <c:pt idx="745">
                  <c:v>127.00056361139596</c:v>
                </c:pt>
                <c:pt idx="746">
                  <c:v>127.00056361139596</c:v>
                </c:pt>
                <c:pt idx="747">
                  <c:v>127.00056361139596</c:v>
                </c:pt>
                <c:pt idx="748">
                  <c:v>127.00056361139596</c:v>
                </c:pt>
                <c:pt idx="749">
                  <c:v>127.00056361139596</c:v>
                </c:pt>
                <c:pt idx="750">
                  <c:v>127.00056361139596</c:v>
                </c:pt>
                <c:pt idx="751">
                  <c:v>127.00056361139596</c:v>
                </c:pt>
                <c:pt idx="752">
                  <c:v>127.00056361139596</c:v>
                </c:pt>
                <c:pt idx="753">
                  <c:v>127.00056361139596</c:v>
                </c:pt>
                <c:pt idx="754">
                  <c:v>127.00056361139596</c:v>
                </c:pt>
                <c:pt idx="755">
                  <c:v>127.00056361139596</c:v>
                </c:pt>
                <c:pt idx="756">
                  <c:v>127.00056361139596</c:v>
                </c:pt>
                <c:pt idx="757">
                  <c:v>127.00056361139596</c:v>
                </c:pt>
                <c:pt idx="758">
                  <c:v>127.00056361139596</c:v>
                </c:pt>
                <c:pt idx="759">
                  <c:v>127.00056361139596</c:v>
                </c:pt>
                <c:pt idx="760">
                  <c:v>127.00056361139596</c:v>
                </c:pt>
                <c:pt idx="761">
                  <c:v>127.00056361139596</c:v>
                </c:pt>
                <c:pt idx="762">
                  <c:v>127.00056361139596</c:v>
                </c:pt>
                <c:pt idx="763">
                  <c:v>127.00056361139596</c:v>
                </c:pt>
                <c:pt idx="764">
                  <c:v>127.00056361139596</c:v>
                </c:pt>
                <c:pt idx="765">
                  <c:v>127.00056361139596</c:v>
                </c:pt>
                <c:pt idx="766">
                  <c:v>127.00056361139596</c:v>
                </c:pt>
                <c:pt idx="767">
                  <c:v>127.00056361139596</c:v>
                </c:pt>
                <c:pt idx="768">
                  <c:v>127.00056361139596</c:v>
                </c:pt>
                <c:pt idx="769">
                  <c:v>127.00056361139596</c:v>
                </c:pt>
                <c:pt idx="770">
                  <c:v>127.00056361139596</c:v>
                </c:pt>
                <c:pt idx="771">
                  <c:v>127.00056361139596</c:v>
                </c:pt>
                <c:pt idx="772">
                  <c:v>127.00056361139596</c:v>
                </c:pt>
                <c:pt idx="773">
                  <c:v>127.00056361139596</c:v>
                </c:pt>
                <c:pt idx="774">
                  <c:v>127.00056361139596</c:v>
                </c:pt>
                <c:pt idx="775">
                  <c:v>127.00056361139596</c:v>
                </c:pt>
                <c:pt idx="776">
                  <c:v>127.00056361139596</c:v>
                </c:pt>
                <c:pt idx="777">
                  <c:v>127.00056361139596</c:v>
                </c:pt>
                <c:pt idx="778">
                  <c:v>127.00056361139596</c:v>
                </c:pt>
                <c:pt idx="779">
                  <c:v>127.00056361139596</c:v>
                </c:pt>
                <c:pt idx="780">
                  <c:v>127.00056361139596</c:v>
                </c:pt>
                <c:pt idx="781">
                  <c:v>127.00056361139596</c:v>
                </c:pt>
                <c:pt idx="782">
                  <c:v>127.00056361139596</c:v>
                </c:pt>
                <c:pt idx="783">
                  <c:v>127.00056361139596</c:v>
                </c:pt>
                <c:pt idx="784">
                  <c:v>127.00056361139596</c:v>
                </c:pt>
                <c:pt idx="785">
                  <c:v>127.00056361139596</c:v>
                </c:pt>
                <c:pt idx="786">
                  <c:v>127.00056361139596</c:v>
                </c:pt>
                <c:pt idx="787">
                  <c:v>127.00056361139596</c:v>
                </c:pt>
                <c:pt idx="788">
                  <c:v>127.00056361139596</c:v>
                </c:pt>
                <c:pt idx="789">
                  <c:v>127.00056361139596</c:v>
                </c:pt>
                <c:pt idx="790">
                  <c:v>127.00056361139596</c:v>
                </c:pt>
                <c:pt idx="791">
                  <c:v>127.00056361139596</c:v>
                </c:pt>
                <c:pt idx="792">
                  <c:v>127.00056361139596</c:v>
                </c:pt>
                <c:pt idx="793">
                  <c:v>127.00056361139596</c:v>
                </c:pt>
                <c:pt idx="794">
                  <c:v>127.00056361139596</c:v>
                </c:pt>
                <c:pt idx="795">
                  <c:v>127.00056361139596</c:v>
                </c:pt>
                <c:pt idx="796">
                  <c:v>127.00056361139596</c:v>
                </c:pt>
                <c:pt idx="797">
                  <c:v>127.00056361139596</c:v>
                </c:pt>
                <c:pt idx="798">
                  <c:v>127.00056361139596</c:v>
                </c:pt>
                <c:pt idx="799">
                  <c:v>127.00056361139596</c:v>
                </c:pt>
                <c:pt idx="800">
                  <c:v>127.00056361139596</c:v>
                </c:pt>
                <c:pt idx="801">
                  <c:v>127.00056361139596</c:v>
                </c:pt>
                <c:pt idx="802">
                  <c:v>127.00056361139596</c:v>
                </c:pt>
                <c:pt idx="803">
                  <c:v>127.00056361139596</c:v>
                </c:pt>
                <c:pt idx="804">
                  <c:v>127.00056361139596</c:v>
                </c:pt>
                <c:pt idx="805">
                  <c:v>127.00056361139596</c:v>
                </c:pt>
                <c:pt idx="806">
                  <c:v>127.00056361139596</c:v>
                </c:pt>
                <c:pt idx="807">
                  <c:v>127.00056361139596</c:v>
                </c:pt>
                <c:pt idx="808">
                  <c:v>127.00056361139596</c:v>
                </c:pt>
                <c:pt idx="809">
                  <c:v>127.00056361139596</c:v>
                </c:pt>
                <c:pt idx="810">
                  <c:v>127.00056361139596</c:v>
                </c:pt>
                <c:pt idx="811">
                  <c:v>127.00056361139596</c:v>
                </c:pt>
                <c:pt idx="812">
                  <c:v>127.00056361139596</c:v>
                </c:pt>
                <c:pt idx="813">
                  <c:v>127.00056361139596</c:v>
                </c:pt>
                <c:pt idx="814">
                  <c:v>127.00056361139596</c:v>
                </c:pt>
                <c:pt idx="815">
                  <c:v>127.00056361139596</c:v>
                </c:pt>
                <c:pt idx="816">
                  <c:v>127.00056361139596</c:v>
                </c:pt>
                <c:pt idx="817">
                  <c:v>127.00056361139596</c:v>
                </c:pt>
                <c:pt idx="818">
                  <c:v>127.00056361139596</c:v>
                </c:pt>
                <c:pt idx="819">
                  <c:v>127.00056361139596</c:v>
                </c:pt>
                <c:pt idx="820">
                  <c:v>127.00056361139596</c:v>
                </c:pt>
                <c:pt idx="821">
                  <c:v>127.00056361139596</c:v>
                </c:pt>
                <c:pt idx="822">
                  <c:v>127.00056361139596</c:v>
                </c:pt>
                <c:pt idx="823">
                  <c:v>127.00056361139596</c:v>
                </c:pt>
                <c:pt idx="824">
                  <c:v>127.00056361139596</c:v>
                </c:pt>
                <c:pt idx="825">
                  <c:v>127.00056361139596</c:v>
                </c:pt>
                <c:pt idx="826">
                  <c:v>127.00056361139596</c:v>
                </c:pt>
                <c:pt idx="827">
                  <c:v>127.00056361139596</c:v>
                </c:pt>
                <c:pt idx="828">
                  <c:v>127.00056361139596</c:v>
                </c:pt>
                <c:pt idx="829">
                  <c:v>127.00056361139596</c:v>
                </c:pt>
                <c:pt idx="830">
                  <c:v>127.00056361139596</c:v>
                </c:pt>
                <c:pt idx="831">
                  <c:v>127.00056361139596</c:v>
                </c:pt>
                <c:pt idx="832">
                  <c:v>127.00056361139596</c:v>
                </c:pt>
                <c:pt idx="833">
                  <c:v>127.00056361139596</c:v>
                </c:pt>
                <c:pt idx="834">
                  <c:v>127.00056361139596</c:v>
                </c:pt>
                <c:pt idx="835">
                  <c:v>127.00056361139596</c:v>
                </c:pt>
                <c:pt idx="836">
                  <c:v>127.00056361139596</c:v>
                </c:pt>
                <c:pt idx="837">
                  <c:v>127.00056361139596</c:v>
                </c:pt>
                <c:pt idx="838">
                  <c:v>127.00056361139596</c:v>
                </c:pt>
                <c:pt idx="839">
                  <c:v>127.00056361139596</c:v>
                </c:pt>
                <c:pt idx="840">
                  <c:v>127.00056361139596</c:v>
                </c:pt>
                <c:pt idx="841">
                  <c:v>127.00056361139596</c:v>
                </c:pt>
                <c:pt idx="842">
                  <c:v>127.00056361139596</c:v>
                </c:pt>
                <c:pt idx="843">
                  <c:v>127.00056361139596</c:v>
                </c:pt>
                <c:pt idx="844">
                  <c:v>127.00056361139596</c:v>
                </c:pt>
                <c:pt idx="845">
                  <c:v>127.00056361139596</c:v>
                </c:pt>
                <c:pt idx="846">
                  <c:v>127.00056361139596</c:v>
                </c:pt>
                <c:pt idx="847">
                  <c:v>127.00056361139596</c:v>
                </c:pt>
                <c:pt idx="848">
                  <c:v>127.00056361139596</c:v>
                </c:pt>
                <c:pt idx="849">
                  <c:v>127.00056361139596</c:v>
                </c:pt>
                <c:pt idx="850">
                  <c:v>127.00056361139596</c:v>
                </c:pt>
                <c:pt idx="851">
                  <c:v>127.00056361139596</c:v>
                </c:pt>
                <c:pt idx="852">
                  <c:v>127.00056361139596</c:v>
                </c:pt>
                <c:pt idx="853">
                  <c:v>127.00056361139596</c:v>
                </c:pt>
                <c:pt idx="854">
                  <c:v>127.00056361139596</c:v>
                </c:pt>
                <c:pt idx="855">
                  <c:v>127.00056361139596</c:v>
                </c:pt>
                <c:pt idx="856">
                  <c:v>127.00056361139596</c:v>
                </c:pt>
                <c:pt idx="857">
                  <c:v>127.00056361139596</c:v>
                </c:pt>
                <c:pt idx="858">
                  <c:v>127.00056361139596</c:v>
                </c:pt>
                <c:pt idx="859">
                  <c:v>127.00056361139596</c:v>
                </c:pt>
                <c:pt idx="860">
                  <c:v>127.00056361139596</c:v>
                </c:pt>
                <c:pt idx="861">
                  <c:v>127.00056361139596</c:v>
                </c:pt>
                <c:pt idx="862">
                  <c:v>127.00056361139596</c:v>
                </c:pt>
                <c:pt idx="863">
                  <c:v>127.00056361139596</c:v>
                </c:pt>
                <c:pt idx="864">
                  <c:v>127.00056361139596</c:v>
                </c:pt>
                <c:pt idx="865">
                  <c:v>127.00056361139596</c:v>
                </c:pt>
                <c:pt idx="866">
                  <c:v>127.00056361139596</c:v>
                </c:pt>
                <c:pt idx="867">
                  <c:v>127.00056361139596</c:v>
                </c:pt>
                <c:pt idx="868">
                  <c:v>127.00056361139596</c:v>
                </c:pt>
                <c:pt idx="869">
                  <c:v>127.00056361139596</c:v>
                </c:pt>
                <c:pt idx="870">
                  <c:v>127.00056361139596</c:v>
                </c:pt>
                <c:pt idx="871">
                  <c:v>127.00056361139596</c:v>
                </c:pt>
                <c:pt idx="872">
                  <c:v>127.00056361139596</c:v>
                </c:pt>
                <c:pt idx="873">
                  <c:v>127.00056361139596</c:v>
                </c:pt>
                <c:pt idx="874">
                  <c:v>127.00056361139596</c:v>
                </c:pt>
                <c:pt idx="875">
                  <c:v>127.00056361139596</c:v>
                </c:pt>
                <c:pt idx="876">
                  <c:v>127.00056361139596</c:v>
                </c:pt>
                <c:pt idx="877">
                  <c:v>127.00056361139596</c:v>
                </c:pt>
                <c:pt idx="878">
                  <c:v>127.00056361139596</c:v>
                </c:pt>
                <c:pt idx="879">
                  <c:v>127.00056361139596</c:v>
                </c:pt>
                <c:pt idx="880">
                  <c:v>127.00056361139596</c:v>
                </c:pt>
                <c:pt idx="881">
                  <c:v>127.00056361139596</c:v>
                </c:pt>
                <c:pt idx="882">
                  <c:v>127.00056361139596</c:v>
                </c:pt>
                <c:pt idx="883">
                  <c:v>127.00056361139596</c:v>
                </c:pt>
                <c:pt idx="884">
                  <c:v>127.00056361139596</c:v>
                </c:pt>
                <c:pt idx="885">
                  <c:v>127.00056361139596</c:v>
                </c:pt>
                <c:pt idx="886">
                  <c:v>127.00056361139596</c:v>
                </c:pt>
                <c:pt idx="887">
                  <c:v>127.00056361139596</c:v>
                </c:pt>
                <c:pt idx="888">
                  <c:v>127.00056361139596</c:v>
                </c:pt>
                <c:pt idx="889">
                  <c:v>127.00056361139596</c:v>
                </c:pt>
                <c:pt idx="890">
                  <c:v>127.00056361139596</c:v>
                </c:pt>
                <c:pt idx="891">
                  <c:v>127.00056361139596</c:v>
                </c:pt>
                <c:pt idx="892">
                  <c:v>127.00056361139596</c:v>
                </c:pt>
                <c:pt idx="893">
                  <c:v>127.00056361139596</c:v>
                </c:pt>
                <c:pt idx="894">
                  <c:v>127.00056361139596</c:v>
                </c:pt>
                <c:pt idx="895">
                  <c:v>127.00056361139596</c:v>
                </c:pt>
                <c:pt idx="896">
                  <c:v>127.00056361139596</c:v>
                </c:pt>
                <c:pt idx="897">
                  <c:v>127.00056361139596</c:v>
                </c:pt>
                <c:pt idx="898">
                  <c:v>127.00056361139596</c:v>
                </c:pt>
                <c:pt idx="899">
                  <c:v>127.00056361139596</c:v>
                </c:pt>
                <c:pt idx="900">
                  <c:v>127.00056361139596</c:v>
                </c:pt>
                <c:pt idx="901">
                  <c:v>127.00056361139596</c:v>
                </c:pt>
                <c:pt idx="902">
                  <c:v>127.00056361139596</c:v>
                </c:pt>
                <c:pt idx="903">
                  <c:v>127.00056361139596</c:v>
                </c:pt>
                <c:pt idx="904">
                  <c:v>127.00056361139596</c:v>
                </c:pt>
                <c:pt idx="905">
                  <c:v>127.00056361139596</c:v>
                </c:pt>
                <c:pt idx="906">
                  <c:v>127.00056361139596</c:v>
                </c:pt>
                <c:pt idx="907">
                  <c:v>127.00056361139596</c:v>
                </c:pt>
                <c:pt idx="908">
                  <c:v>127.00056361139596</c:v>
                </c:pt>
                <c:pt idx="909">
                  <c:v>127.00056361139596</c:v>
                </c:pt>
                <c:pt idx="910">
                  <c:v>127.00056361139596</c:v>
                </c:pt>
                <c:pt idx="911">
                  <c:v>127.00056361139596</c:v>
                </c:pt>
                <c:pt idx="912">
                  <c:v>127.00056361139596</c:v>
                </c:pt>
                <c:pt idx="913">
                  <c:v>127.00056361139596</c:v>
                </c:pt>
                <c:pt idx="914">
                  <c:v>127.00056361139596</c:v>
                </c:pt>
                <c:pt idx="915">
                  <c:v>127.00056361139596</c:v>
                </c:pt>
                <c:pt idx="916">
                  <c:v>127.00056361139596</c:v>
                </c:pt>
                <c:pt idx="917">
                  <c:v>127.00056361139596</c:v>
                </c:pt>
                <c:pt idx="918">
                  <c:v>127.00056361139596</c:v>
                </c:pt>
                <c:pt idx="919">
                  <c:v>127.00056361139596</c:v>
                </c:pt>
                <c:pt idx="920">
                  <c:v>127.00056361139596</c:v>
                </c:pt>
                <c:pt idx="921">
                  <c:v>127.00056361139596</c:v>
                </c:pt>
                <c:pt idx="922">
                  <c:v>127.00056361139596</c:v>
                </c:pt>
                <c:pt idx="923">
                  <c:v>127.00056361139596</c:v>
                </c:pt>
                <c:pt idx="924">
                  <c:v>127.00056361139596</c:v>
                </c:pt>
                <c:pt idx="925">
                  <c:v>127.00056361139596</c:v>
                </c:pt>
                <c:pt idx="926">
                  <c:v>127.00056361139596</c:v>
                </c:pt>
                <c:pt idx="927">
                  <c:v>127.00056361139596</c:v>
                </c:pt>
                <c:pt idx="928">
                  <c:v>127.00056361139596</c:v>
                </c:pt>
                <c:pt idx="929">
                  <c:v>127.00056361139596</c:v>
                </c:pt>
                <c:pt idx="930">
                  <c:v>127.00056361139596</c:v>
                </c:pt>
                <c:pt idx="931">
                  <c:v>127.00056361139596</c:v>
                </c:pt>
                <c:pt idx="932">
                  <c:v>127.00056361139596</c:v>
                </c:pt>
                <c:pt idx="933">
                  <c:v>127.00056361139596</c:v>
                </c:pt>
                <c:pt idx="934">
                  <c:v>127.00056361139596</c:v>
                </c:pt>
                <c:pt idx="935">
                  <c:v>127.00056361139596</c:v>
                </c:pt>
                <c:pt idx="936">
                  <c:v>127.00056361139596</c:v>
                </c:pt>
                <c:pt idx="937">
                  <c:v>127.00056361139596</c:v>
                </c:pt>
                <c:pt idx="938">
                  <c:v>127.00056361139596</c:v>
                </c:pt>
                <c:pt idx="939">
                  <c:v>127.00056361139596</c:v>
                </c:pt>
                <c:pt idx="940">
                  <c:v>127.00056361139596</c:v>
                </c:pt>
                <c:pt idx="941">
                  <c:v>127.00056361139596</c:v>
                </c:pt>
                <c:pt idx="942">
                  <c:v>127.00056361139596</c:v>
                </c:pt>
                <c:pt idx="943">
                  <c:v>127.00056361139596</c:v>
                </c:pt>
                <c:pt idx="944">
                  <c:v>127.00056361139596</c:v>
                </c:pt>
                <c:pt idx="945">
                  <c:v>127.00056361139596</c:v>
                </c:pt>
                <c:pt idx="946">
                  <c:v>127.00056361139596</c:v>
                </c:pt>
                <c:pt idx="947">
                  <c:v>127.00056361139596</c:v>
                </c:pt>
                <c:pt idx="948">
                  <c:v>127.00056361139596</c:v>
                </c:pt>
                <c:pt idx="949">
                  <c:v>127.00056361139596</c:v>
                </c:pt>
                <c:pt idx="950">
                  <c:v>127.00056361139596</c:v>
                </c:pt>
                <c:pt idx="951">
                  <c:v>127.00056361139596</c:v>
                </c:pt>
                <c:pt idx="952">
                  <c:v>127.00056361139596</c:v>
                </c:pt>
                <c:pt idx="953">
                  <c:v>127.00056361139596</c:v>
                </c:pt>
                <c:pt idx="954">
                  <c:v>127.00056361139596</c:v>
                </c:pt>
                <c:pt idx="955">
                  <c:v>127.00056361139596</c:v>
                </c:pt>
                <c:pt idx="956">
                  <c:v>127.00056361139596</c:v>
                </c:pt>
                <c:pt idx="957">
                  <c:v>127.00056361139596</c:v>
                </c:pt>
                <c:pt idx="958">
                  <c:v>127.00056361139596</c:v>
                </c:pt>
                <c:pt idx="959">
                  <c:v>127.00056361139596</c:v>
                </c:pt>
                <c:pt idx="960">
                  <c:v>127.00056361139596</c:v>
                </c:pt>
                <c:pt idx="961">
                  <c:v>127.00056361139596</c:v>
                </c:pt>
                <c:pt idx="962">
                  <c:v>127.00056361139596</c:v>
                </c:pt>
                <c:pt idx="963">
                  <c:v>127.00056361139596</c:v>
                </c:pt>
                <c:pt idx="964">
                  <c:v>127.00056361139596</c:v>
                </c:pt>
                <c:pt idx="965">
                  <c:v>127.00056361139596</c:v>
                </c:pt>
                <c:pt idx="966">
                  <c:v>127.00056361139596</c:v>
                </c:pt>
                <c:pt idx="967">
                  <c:v>127.00056361139596</c:v>
                </c:pt>
                <c:pt idx="968">
                  <c:v>127.00056361139596</c:v>
                </c:pt>
                <c:pt idx="969">
                  <c:v>127.00056361139596</c:v>
                </c:pt>
                <c:pt idx="970">
                  <c:v>127.00056361139596</c:v>
                </c:pt>
                <c:pt idx="971">
                  <c:v>127.00056361139596</c:v>
                </c:pt>
                <c:pt idx="972">
                  <c:v>127.00056361139596</c:v>
                </c:pt>
                <c:pt idx="973">
                  <c:v>127.00056361139596</c:v>
                </c:pt>
                <c:pt idx="974">
                  <c:v>127.00056361139596</c:v>
                </c:pt>
                <c:pt idx="975">
                  <c:v>127.00056361139596</c:v>
                </c:pt>
                <c:pt idx="976">
                  <c:v>127.00056361139596</c:v>
                </c:pt>
                <c:pt idx="977">
                  <c:v>127.00056361139596</c:v>
                </c:pt>
                <c:pt idx="978">
                  <c:v>127.00056361139596</c:v>
                </c:pt>
                <c:pt idx="979">
                  <c:v>127.00056361139596</c:v>
                </c:pt>
                <c:pt idx="980">
                  <c:v>127.00056361139596</c:v>
                </c:pt>
                <c:pt idx="981">
                  <c:v>127.00056361139596</c:v>
                </c:pt>
                <c:pt idx="982">
                  <c:v>127.00056361139596</c:v>
                </c:pt>
                <c:pt idx="983">
                  <c:v>127.00056361139596</c:v>
                </c:pt>
                <c:pt idx="984">
                  <c:v>127.00056361139596</c:v>
                </c:pt>
                <c:pt idx="985">
                  <c:v>127.00056361139596</c:v>
                </c:pt>
                <c:pt idx="986">
                  <c:v>127.00056361139596</c:v>
                </c:pt>
                <c:pt idx="987">
                  <c:v>127.00056361139596</c:v>
                </c:pt>
                <c:pt idx="988">
                  <c:v>127.00056361139596</c:v>
                </c:pt>
                <c:pt idx="989">
                  <c:v>127.00056361139596</c:v>
                </c:pt>
                <c:pt idx="990">
                  <c:v>127.00056361139596</c:v>
                </c:pt>
                <c:pt idx="991">
                  <c:v>127.00056361139596</c:v>
                </c:pt>
                <c:pt idx="992">
                  <c:v>127.00056361139596</c:v>
                </c:pt>
                <c:pt idx="993">
                  <c:v>127.00056361139596</c:v>
                </c:pt>
                <c:pt idx="994">
                  <c:v>127.00056361139596</c:v>
                </c:pt>
                <c:pt idx="995">
                  <c:v>127.00056361139596</c:v>
                </c:pt>
                <c:pt idx="996">
                  <c:v>127.00056361139596</c:v>
                </c:pt>
                <c:pt idx="997">
                  <c:v>127.00056361139596</c:v>
                </c:pt>
                <c:pt idx="998">
                  <c:v>127.00056361139596</c:v>
                </c:pt>
                <c:pt idx="999">
                  <c:v>127.00056361139596</c:v>
                </c:pt>
                <c:pt idx="1000">
                  <c:v>127.00056361139596</c:v>
                </c:pt>
                <c:pt idx="1001">
                  <c:v>127.00056361139596</c:v>
                </c:pt>
                <c:pt idx="1002">
                  <c:v>127.00056361139596</c:v>
                </c:pt>
                <c:pt idx="1003">
                  <c:v>127.00056361139596</c:v>
                </c:pt>
                <c:pt idx="1004">
                  <c:v>127.00056361139596</c:v>
                </c:pt>
                <c:pt idx="1005">
                  <c:v>127.00056361139596</c:v>
                </c:pt>
                <c:pt idx="1006">
                  <c:v>127.00056361139596</c:v>
                </c:pt>
                <c:pt idx="1007">
                  <c:v>127.00056361139596</c:v>
                </c:pt>
                <c:pt idx="1008">
                  <c:v>127.00056361139596</c:v>
                </c:pt>
                <c:pt idx="1009">
                  <c:v>127.00056361139596</c:v>
                </c:pt>
                <c:pt idx="1010">
                  <c:v>127.00056361139596</c:v>
                </c:pt>
                <c:pt idx="1011">
                  <c:v>127.00056361139596</c:v>
                </c:pt>
                <c:pt idx="1012">
                  <c:v>127.00056361139596</c:v>
                </c:pt>
                <c:pt idx="1013">
                  <c:v>127.00056361139596</c:v>
                </c:pt>
                <c:pt idx="1014">
                  <c:v>127.00056361139596</c:v>
                </c:pt>
                <c:pt idx="1015">
                  <c:v>127.00056361139596</c:v>
                </c:pt>
                <c:pt idx="1016">
                  <c:v>127.00056361139596</c:v>
                </c:pt>
                <c:pt idx="1017">
                  <c:v>127.00056361139596</c:v>
                </c:pt>
                <c:pt idx="1018">
                  <c:v>127.00056361139596</c:v>
                </c:pt>
                <c:pt idx="1019">
                  <c:v>127.00056361139596</c:v>
                </c:pt>
                <c:pt idx="1020">
                  <c:v>127.00056361139596</c:v>
                </c:pt>
                <c:pt idx="1021">
                  <c:v>127.00056361139596</c:v>
                </c:pt>
                <c:pt idx="1022">
                  <c:v>127.00056361139596</c:v>
                </c:pt>
                <c:pt idx="1023">
                  <c:v>127.00056361139596</c:v>
                </c:pt>
                <c:pt idx="1024">
                  <c:v>127.00056361139596</c:v>
                </c:pt>
                <c:pt idx="1025">
                  <c:v>127.00056361139596</c:v>
                </c:pt>
                <c:pt idx="1026">
                  <c:v>127.00056361139596</c:v>
                </c:pt>
                <c:pt idx="1027">
                  <c:v>127.00056361139596</c:v>
                </c:pt>
                <c:pt idx="1028">
                  <c:v>127.00056361139596</c:v>
                </c:pt>
                <c:pt idx="1029">
                  <c:v>127.00056361139596</c:v>
                </c:pt>
                <c:pt idx="1030">
                  <c:v>127.00056361139596</c:v>
                </c:pt>
                <c:pt idx="1031">
                  <c:v>127.00056361139596</c:v>
                </c:pt>
                <c:pt idx="1032">
                  <c:v>127.00056361139596</c:v>
                </c:pt>
                <c:pt idx="1033">
                  <c:v>127.00056361139596</c:v>
                </c:pt>
                <c:pt idx="1034">
                  <c:v>127.00056361139596</c:v>
                </c:pt>
                <c:pt idx="1035">
                  <c:v>127.00056361139596</c:v>
                </c:pt>
                <c:pt idx="1036">
                  <c:v>127.00056361139596</c:v>
                </c:pt>
                <c:pt idx="1037">
                  <c:v>127.00056361139596</c:v>
                </c:pt>
                <c:pt idx="1038">
                  <c:v>127.00056361139596</c:v>
                </c:pt>
                <c:pt idx="1039">
                  <c:v>127.00056361139596</c:v>
                </c:pt>
                <c:pt idx="1040">
                  <c:v>127.00056361139596</c:v>
                </c:pt>
                <c:pt idx="1041">
                  <c:v>127.00056361139596</c:v>
                </c:pt>
                <c:pt idx="1042">
                  <c:v>127.00056361139596</c:v>
                </c:pt>
                <c:pt idx="1043">
                  <c:v>127.00056361139596</c:v>
                </c:pt>
                <c:pt idx="1044">
                  <c:v>127.00056361139596</c:v>
                </c:pt>
                <c:pt idx="1045">
                  <c:v>127.00056361139596</c:v>
                </c:pt>
                <c:pt idx="1046">
                  <c:v>127.00056361139596</c:v>
                </c:pt>
                <c:pt idx="1047">
                  <c:v>127.00056361139596</c:v>
                </c:pt>
                <c:pt idx="1048">
                  <c:v>127.00056361139596</c:v>
                </c:pt>
                <c:pt idx="1049">
                  <c:v>127.00056361139596</c:v>
                </c:pt>
                <c:pt idx="1050">
                  <c:v>127.00056361139596</c:v>
                </c:pt>
                <c:pt idx="1051">
                  <c:v>127.00056361139596</c:v>
                </c:pt>
                <c:pt idx="1052">
                  <c:v>127.00056361139596</c:v>
                </c:pt>
                <c:pt idx="1053">
                  <c:v>127.00056361139596</c:v>
                </c:pt>
                <c:pt idx="1054">
                  <c:v>127.00056361139596</c:v>
                </c:pt>
                <c:pt idx="1055">
                  <c:v>127.00056361139596</c:v>
                </c:pt>
                <c:pt idx="1056">
                  <c:v>127.00056361139596</c:v>
                </c:pt>
                <c:pt idx="1057">
                  <c:v>127.00056361139596</c:v>
                </c:pt>
                <c:pt idx="1058">
                  <c:v>127.00056361139596</c:v>
                </c:pt>
                <c:pt idx="1059">
                  <c:v>127.00056361139596</c:v>
                </c:pt>
                <c:pt idx="1060">
                  <c:v>127.00056361139596</c:v>
                </c:pt>
                <c:pt idx="1061">
                  <c:v>127.00056361139596</c:v>
                </c:pt>
                <c:pt idx="1062">
                  <c:v>127.00056361139596</c:v>
                </c:pt>
                <c:pt idx="1063">
                  <c:v>127.00056361139596</c:v>
                </c:pt>
                <c:pt idx="1064">
                  <c:v>127.00056361139596</c:v>
                </c:pt>
                <c:pt idx="1065">
                  <c:v>127.00056361139596</c:v>
                </c:pt>
                <c:pt idx="1066">
                  <c:v>127.00056361139596</c:v>
                </c:pt>
                <c:pt idx="1067">
                  <c:v>127.00056361139596</c:v>
                </c:pt>
                <c:pt idx="1068">
                  <c:v>127.00056361139596</c:v>
                </c:pt>
                <c:pt idx="1069">
                  <c:v>127.00056361139596</c:v>
                </c:pt>
                <c:pt idx="1070">
                  <c:v>127.00056361139596</c:v>
                </c:pt>
                <c:pt idx="1071">
                  <c:v>127.00056361139596</c:v>
                </c:pt>
                <c:pt idx="1072">
                  <c:v>127.00056361139596</c:v>
                </c:pt>
                <c:pt idx="1073">
                  <c:v>127.00056361139596</c:v>
                </c:pt>
                <c:pt idx="1074">
                  <c:v>127.00056361139596</c:v>
                </c:pt>
                <c:pt idx="1075">
                  <c:v>127.00056361139596</c:v>
                </c:pt>
                <c:pt idx="1076">
                  <c:v>127.00056361139596</c:v>
                </c:pt>
                <c:pt idx="1077">
                  <c:v>127.00056361139596</c:v>
                </c:pt>
                <c:pt idx="1078">
                  <c:v>127.00056361139596</c:v>
                </c:pt>
                <c:pt idx="1079">
                  <c:v>127.00056361139596</c:v>
                </c:pt>
                <c:pt idx="1080">
                  <c:v>127.00056361139596</c:v>
                </c:pt>
                <c:pt idx="1081">
                  <c:v>127.00056361139596</c:v>
                </c:pt>
                <c:pt idx="1082">
                  <c:v>127.00056361139596</c:v>
                </c:pt>
                <c:pt idx="1083">
                  <c:v>127.00056361139596</c:v>
                </c:pt>
                <c:pt idx="1084">
                  <c:v>127.00056361139596</c:v>
                </c:pt>
                <c:pt idx="1085">
                  <c:v>127.00056361139596</c:v>
                </c:pt>
                <c:pt idx="1086">
                  <c:v>127.00056361139596</c:v>
                </c:pt>
                <c:pt idx="1087">
                  <c:v>127.00056361139596</c:v>
                </c:pt>
                <c:pt idx="1088">
                  <c:v>127.00056361139596</c:v>
                </c:pt>
                <c:pt idx="1089">
                  <c:v>127.00056361139596</c:v>
                </c:pt>
                <c:pt idx="1090">
                  <c:v>127.00056361139596</c:v>
                </c:pt>
                <c:pt idx="1091">
                  <c:v>127.00056361139596</c:v>
                </c:pt>
                <c:pt idx="1092">
                  <c:v>127.00056361139596</c:v>
                </c:pt>
                <c:pt idx="1093">
                  <c:v>127.00056361139596</c:v>
                </c:pt>
                <c:pt idx="1094">
                  <c:v>127.00056361139596</c:v>
                </c:pt>
                <c:pt idx="1095">
                  <c:v>127.00056361139596</c:v>
                </c:pt>
                <c:pt idx="1096">
                  <c:v>127.00056361139596</c:v>
                </c:pt>
                <c:pt idx="1097">
                  <c:v>127.00056361139596</c:v>
                </c:pt>
                <c:pt idx="1098">
                  <c:v>127.00056361139596</c:v>
                </c:pt>
                <c:pt idx="1099">
                  <c:v>127.00056361139596</c:v>
                </c:pt>
                <c:pt idx="1100">
                  <c:v>127.00056361139596</c:v>
                </c:pt>
                <c:pt idx="1101">
                  <c:v>127.00056361139596</c:v>
                </c:pt>
                <c:pt idx="1102">
                  <c:v>127.00056361139596</c:v>
                </c:pt>
                <c:pt idx="1103">
                  <c:v>127.00056361139596</c:v>
                </c:pt>
                <c:pt idx="1104">
                  <c:v>127.00056361139596</c:v>
                </c:pt>
                <c:pt idx="1105">
                  <c:v>127.00056361139596</c:v>
                </c:pt>
                <c:pt idx="1106">
                  <c:v>127.00056361139596</c:v>
                </c:pt>
                <c:pt idx="1107">
                  <c:v>127.00056361139596</c:v>
                </c:pt>
                <c:pt idx="1108">
                  <c:v>127.00056361139596</c:v>
                </c:pt>
                <c:pt idx="1109">
                  <c:v>127.00056361139596</c:v>
                </c:pt>
                <c:pt idx="1110">
                  <c:v>127.00056361139596</c:v>
                </c:pt>
                <c:pt idx="1111">
                  <c:v>127.00056361139596</c:v>
                </c:pt>
                <c:pt idx="1112">
                  <c:v>127.00056361139596</c:v>
                </c:pt>
                <c:pt idx="1113">
                  <c:v>127.00056361139596</c:v>
                </c:pt>
                <c:pt idx="1114">
                  <c:v>127.00056361139596</c:v>
                </c:pt>
                <c:pt idx="1115">
                  <c:v>127.00056361139596</c:v>
                </c:pt>
                <c:pt idx="1116">
                  <c:v>127.00056361139596</c:v>
                </c:pt>
                <c:pt idx="1117">
                  <c:v>127.00056361139596</c:v>
                </c:pt>
                <c:pt idx="1118">
                  <c:v>127.00056361139596</c:v>
                </c:pt>
                <c:pt idx="1119">
                  <c:v>127.00056361139596</c:v>
                </c:pt>
                <c:pt idx="1120">
                  <c:v>127.00056361139596</c:v>
                </c:pt>
                <c:pt idx="1121">
                  <c:v>127.00056361139596</c:v>
                </c:pt>
                <c:pt idx="1122">
                  <c:v>127.00056361139596</c:v>
                </c:pt>
                <c:pt idx="1123">
                  <c:v>127.00056361139596</c:v>
                </c:pt>
                <c:pt idx="1124">
                  <c:v>127.00056361139596</c:v>
                </c:pt>
                <c:pt idx="1125">
                  <c:v>127.00056361139596</c:v>
                </c:pt>
                <c:pt idx="1126">
                  <c:v>127.00056361139596</c:v>
                </c:pt>
                <c:pt idx="1127">
                  <c:v>127.00056361139596</c:v>
                </c:pt>
                <c:pt idx="1128">
                  <c:v>127.00056361139596</c:v>
                </c:pt>
                <c:pt idx="1129">
                  <c:v>127.00056361139596</c:v>
                </c:pt>
                <c:pt idx="1130">
                  <c:v>127.00056361139596</c:v>
                </c:pt>
                <c:pt idx="1131">
                  <c:v>127.00056361139596</c:v>
                </c:pt>
                <c:pt idx="1132">
                  <c:v>127.00056361139596</c:v>
                </c:pt>
                <c:pt idx="1133">
                  <c:v>127.00056361139596</c:v>
                </c:pt>
                <c:pt idx="1134">
                  <c:v>127.00056361139596</c:v>
                </c:pt>
                <c:pt idx="1135">
                  <c:v>127.00056361139596</c:v>
                </c:pt>
                <c:pt idx="1136">
                  <c:v>127.00056361139596</c:v>
                </c:pt>
                <c:pt idx="1137">
                  <c:v>127.00056361139596</c:v>
                </c:pt>
                <c:pt idx="1138">
                  <c:v>127.00056361139596</c:v>
                </c:pt>
                <c:pt idx="1139">
                  <c:v>127.00056361139596</c:v>
                </c:pt>
                <c:pt idx="1140">
                  <c:v>127.00056361139596</c:v>
                </c:pt>
                <c:pt idx="1141">
                  <c:v>127.00056361139596</c:v>
                </c:pt>
                <c:pt idx="1142">
                  <c:v>127.00056361139596</c:v>
                </c:pt>
                <c:pt idx="1143">
                  <c:v>127.00056361139596</c:v>
                </c:pt>
                <c:pt idx="1144">
                  <c:v>127.00056361139596</c:v>
                </c:pt>
                <c:pt idx="1145">
                  <c:v>127.00056361139596</c:v>
                </c:pt>
                <c:pt idx="1146">
                  <c:v>127.00056361139596</c:v>
                </c:pt>
                <c:pt idx="1147">
                  <c:v>127.00056361139596</c:v>
                </c:pt>
                <c:pt idx="1148">
                  <c:v>127.00056361139596</c:v>
                </c:pt>
                <c:pt idx="1149">
                  <c:v>127.00056361139596</c:v>
                </c:pt>
                <c:pt idx="1150">
                  <c:v>127.00056361139596</c:v>
                </c:pt>
                <c:pt idx="1151">
                  <c:v>127.00056361139596</c:v>
                </c:pt>
                <c:pt idx="1152">
                  <c:v>127.00056361139596</c:v>
                </c:pt>
                <c:pt idx="1153">
                  <c:v>127.00056361139596</c:v>
                </c:pt>
                <c:pt idx="1154">
                  <c:v>127.00056361139596</c:v>
                </c:pt>
                <c:pt idx="1155">
                  <c:v>127.00056361139596</c:v>
                </c:pt>
                <c:pt idx="1156">
                  <c:v>127.00056361139596</c:v>
                </c:pt>
                <c:pt idx="1157">
                  <c:v>127.00056361139596</c:v>
                </c:pt>
                <c:pt idx="1158">
                  <c:v>127.00056361139596</c:v>
                </c:pt>
                <c:pt idx="1159">
                  <c:v>127.00056361139596</c:v>
                </c:pt>
                <c:pt idx="1160">
                  <c:v>127.00056361139596</c:v>
                </c:pt>
                <c:pt idx="1161">
                  <c:v>127.00056361139596</c:v>
                </c:pt>
                <c:pt idx="1162">
                  <c:v>127.00056361139596</c:v>
                </c:pt>
                <c:pt idx="1163">
                  <c:v>127.00056361139596</c:v>
                </c:pt>
                <c:pt idx="1164">
                  <c:v>127.00056361139596</c:v>
                </c:pt>
                <c:pt idx="1165">
                  <c:v>127.00056361139596</c:v>
                </c:pt>
                <c:pt idx="1166">
                  <c:v>127.00056361139596</c:v>
                </c:pt>
                <c:pt idx="1167">
                  <c:v>127.00056361139596</c:v>
                </c:pt>
                <c:pt idx="1168">
                  <c:v>127.00056361139596</c:v>
                </c:pt>
                <c:pt idx="1169">
                  <c:v>127.00056361139596</c:v>
                </c:pt>
                <c:pt idx="1170">
                  <c:v>127.00056361139596</c:v>
                </c:pt>
                <c:pt idx="1171">
                  <c:v>127.00056361139596</c:v>
                </c:pt>
                <c:pt idx="1172">
                  <c:v>127.00056361139596</c:v>
                </c:pt>
                <c:pt idx="1173">
                  <c:v>127.00056361139596</c:v>
                </c:pt>
                <c:pt idx="1174">
                  <c:v>127.00056361139596</c:v>
                </c:pt>
                <c:pt idx="1175">
                  <c:v>127.00056361139596</c:v>
                </c:pt>
                <c:pt idx="1176">
                  <c:v>127.00056361139596</c:v>
                </c:pt>
                <c:pt idx="1177">
                  <c:v>127.00056361139596</c:v>
                </c:pt>
                <c:pt idx="1178">
                  <c:v>127.00056361139596</c:v>
                </c:pt>
                <c:pt idx="1179">
                  <c:v>127.00056361139596</c:v>
                </c:pt>
                <c:pt idx="1180">
                  <c:v>127.00056361139596</c:v>
                </c:pt>
                <c:pt idx="1181">
                  <c:v>127.00056361139596</c:v>
                </c:pt>
                <c:pt idx="1182">
                  <c:v>127.00056361139596</c:v>
                </c:pt>
                <c:pt idx="1183">
                  <c:v>127.00056361139596</c:v>
                </c:pt>
                <c:pt idx="1184">
                  <c:v>127.00056361139596</c:v>
                </c:pt>
                <c:pt idx="1185">
                  <c:v>127.00056361139596</c:v>
                </c:pt>
                <c:pt idx="1186">
                  <c:v>127.00056361139596</c:v>
                </c:pt>
                <c:pt idx="1187">
                  <c:v>127.00056361139596</c:v>
                </c:pt>
                <c:pt idx="1188">
                  <c:v>127.00056361139596</c:v>
                </c:pt>
                <c:pt idx="1189">
                  <c:v>127.00056361139596</c:v>
                </c:pt>
                <c:pt idx="1190">
                  <c:v>127.00056361139596</c:v>
                </c:pt>
                <c:pt idx="1191">
                  <c:v>127.00056361139596</c:v>
                </c:pt>
                <c:pt idx="1192">
                  <c:v>127.00056361139596</c:v>
                </c:pt>
                <c:pt idx="1193">
                  <c:v>127.00056361139596</c:v>
                </c:pt>
                <c:pt idx="1194">
                  <c:v>127.00056361139596</c:v>
                </c:pt>
                <c:pt idx="1195">
                  <c:v>127.00056361139596</c:v>
                </c:pt>
                <c:pt idx="1196">
                  <c:v>127.00056361139596</c:v>
                </c:pt>
                <c:pt idx="1197">
                  <c:v>127.00056361139596</c:v>
                </c:pt>
                <c:pt idx="1198">
                  <c:v>127.00056361139596</c:v>
                </c:pt>
                <c:pt idx="1199">
                  <c:v>127.00056361139596</c:v>
                </c:pt>
                <c:pt idx="1200">
                  <c:v>127.00056361139596</c:v>
                </c:pt>
                <c:pt idx="1201">
                  <c:v>127.00056361139596</c:v>
                </c:pt>
                <c:pt idx="1202">
                  <c:v>127.00056361139596</c:v>
                </c:pt>
                <c:pt idx="1203">
                  <c:v>127.00056361139596</c:v>
                </c:pt>
                <c:pt idx="1204">
                  <c:v>127.00056361139596</c:v>
                </c:pt>
                <c:pt idx="1205">
                  <c:v>127.00056361139596</c:v>
                </c:pt>
                <c:pt idx="1206">
                  <c:v>127.00056361139596</c:v>
                </c:pt>
                <c:pt idx="1207">
                  <c:v>127.00056361139596</c:v>
                </c:pt>
                <c:pt idx="1208">
                  <c:v>127.00056361139596</c:v>
                </c:pt>
                <c:pt idx="1209">
                  <c:v>127.00056361139596</c:v>
                </c:pt>
                <c:pt idx="1210">
                  <c:v>127.00056361139596</c:v>
                </c:pt>
                <c:pt idx="1211">
                  <c:v>127.00056361139596</c:v>
                </c:pt>
                <c:pt idx="1212">
                  <c:v>127.00056361139596</c:v>
                </c:pt>
                <c:pt idx="1213">
                  <c:v>127.00056361139596</c:v>
                </c:pt>
                <c:pt idx="1214">
                  <c:v>127.00056361139596</c:v>
                </c:pt>
                <c:pt idx="1215">
                  <c:v>127.00056361139596</c:v>
                </c:pt>
                <c:pt idx="1216">
                  <c:v>127.00056361139596</c:v>
                </c:pt>
                <c:pt idx="1217">
                  <c:v>127.00056361139596</c:v>
                </c:pt>
                <c:pt idx="1218">
                  <c:v>127.00056361139596</c:v>
                </c:pt>
                <c:pt idx="1219">
                  <c:v>127.00056361139596</c:v>
                </c:pt>
                <c:pt idx="1220">
                  <c:v>127.00056361139596</c:v>
                </c:pt>
                <c:pt idx="1221">
                  <c:v>127.00056361139596</c:v>
                </c:pt>
                <c:pt idx="1222">
                  <c:v>127.00056361139596</c:v>
                </c:pt>
                <c:pt idx="1223">
                  <c:v>127.00056361139596</c:v>
                </c:pt>
                <c:pt idx="1224">
                  <c:v>127.00056361139596</c:v>
                </c:pt>
                <c:pt idx="1225">
                  <c:v>127.00056361139596</c:v>
                </c:pt>
                <c:pt idx="1226">
                  <c:v>127.00056361139596</c:v>
                </c:pt>
                <c:pt idx="1227">
                  <c:v>127.00056361139596</c:v>
                </c:pt>
                <c:pt idx="1228">
                  <c:v>127.00056361139596</c:v>
                </c:pt>
                <c:pt idx="1229">
                  <c:v>127.00056361139596</c:v>
                </c:pt>
                <c:pt idx="1230">
                  <c:v>127.00056361139596</c:v>
                </c:pt>
                <c:pt idx="1231">
                  <c:v>127.00056361139596</c:v>
                </c:pt>
                <c:pt idx="1232">
                  <c:v>127.00056361139596</c:v>
                </c:pt>
                <c:pt idx="1233">
                  <c:v>127.00056361139596</c:v>
                </c:pt>
                <c:pt idx="1234">
                  <c:v>127.00056361139596</c:v>
                </c:pt>
                <c:pt idx="1235">
                  <c:v>127.00056361139596</c:v>
                </c:pt>
                <c:pt idx="1236">
                  <c:v>127.00056361139596</c:v>
                </c:pt>
                <c:pt idx="1237">
                  <c:v>127.00056361139596</c:v>
                </c:pt>
                <c:pt idx="1238">
                  <c:v>127.00056361139596</c:v>
                </c:pt>
                <c:pt idx="1239">
                  <c:v>127.00056361139596</c:v>
                </c:pt>
                <c:pt idx="1240">
                  <c:v>127.00056361139596</c:v>
                </c:pt>
                <c:pt idx="1241">
                  <c:v>127.00056361139596</c:v>
                </c:pt>
                <c:pt idx="1242">
                  <c:v>127.00056361139596</c:v>
                </c:pt>
                <c:pt idx="1243">
                  <c:v>127.00056361139596</c:v>
                </c:pt>
                <c:pt idx="1244">
                  <c:v>127.00056361139596</c:v>
                </c:pt>
                <c:pt idx="1245">
                  <c:v>127.00056361139596</c:v>
                </c:pt>
                <c:pt idx="1246">
                  <c:v>127.00056361139596</c:v>
                </c:pt>
                <c:pt idx="1247">
                  <c:v>127.00056361139596</c:v>
                </c:pt>
                <c:pt idx="1248">
                  <c:v>127.00056361139596</c:v>
                </c:pt>
                <c:pt idx="1249">
                  <c:v>127.00056361139596</c:v>
                </c:pt>
                <c:pt idx="1250">
                  <c:v>127.00056361139596</c:v>
                </c:pt>
                <c:pt idx="1251">
                  <c:v>127.00056361139596</c:v>
                </c:pt>
                <c:pt idx="1252">
                  <c:v>127.00056361139596</c:v>
                </c:pt>
                <c:pt idx="1253">
                  <c:v>127.00056361139596</c:v>
                </c:pt>
                <c:pt idx="1254">
                  <c:v>127.00056361139596</c:v>
                </c:pt>
                <c:pt idx="1255">
                  <c:v>127.00056361139596</c:v>
                </c:pt>
                <c:pt idx="1256">
                  <c:v>127.00056361139596</c:v>
                </c:pt>
                <c:pt idx="1257">
                  <c:v>127.00056361139596</c:v>
                </c:pt>
                <c:pt idx="1258">
                  <c:v>127.00056361139596</c:v>
                </c:pt>
                <c:pt idx="1259">
                  <c:v>127.00056361139596</c:v>
                </c:pt>
                <c:pt idx="1260">
                  <c:v>127.00056361139596</c:v>
                </c:pt>
                <c:pt idx="1261">
                  <c:v>127.00056361139596</c:v>
                </c:pt>
                <c:pt idx="1262">
                  <c:v>127.00056361139596</c:v>
                </c:pt>
                <c:pt idx="1263">
                  <c:v>127.00056361139596</c:v>
                </c:pt>
                <c:pt idx="1264">
                  <c:v>127.00056361139596</c:v>
                </c:pt>
                <c:pt idx="1265">
                  <c:v>127.00056361139596</c:v>
                </c:pt>
                <c:pt idx="1266">
                  <c:v>127.00056361139596</c:v>
                </c:pt>
                <c:pt idx="1267">
                  <c:v>127.00056361139596</c:v>
                </c:pt>
                <c:pt idx="1268">
                  <c:v>127.00056361139596</c:v>
                </c:pt>
                <c:pt idx="1269">
                  <c:v>127.00056361139596</c:v>
                </c:pt>
                <c:pt idx="1270">
                  <c:v>127.00056361139596</c:v>
                </c:pt>
                <c:pt idx="1271">
                  <c:v>127.00056361139596</c:v>
                </c:pt>
                <c:pt idx="1272">
                  <c:v>127.00056361139596</c:v>
                </c:pt>
                <c:pt idx="1273">
                  <c:v>127.00056361139596</c:v>
                </c:pt>
                <c:pt idx="1274">
                  <c:v>127.00056361139596</c:v>
                </c:pt>
                <c:pt idx="1275">
                  <c:v>127.00056361139596</c:v>
                </c:pt>
                <c:pt idx="1276">
                  <c:v>127.00056361139596</c:v>
                </c:pt>
                <c:pt idx="1277">
                  <c:v>127.00056361139596</c:v>
                </c:pt>
                <c:pt idx="1278">
                  <c:v>127.00056361139596</c:v>
                </c:pt>
                <c:pt idx="1279">
                  <c:v>127.00056361139596</c:v>
                </c:pt>
                <c:pt idx="1280">
                  <c:v>127.00056361139596</c:v>
                </c:pt>
                <c:pt idx="1281">
                  <c:v>127.00056361139596</c:v>
                </c:pt>
                <c:pt idx="1282">
                  <c:v>127.00056361139596</c:v>
                </c:pt>
                <c:pt idx="1283">
                  <c:v>127.00056361139596</c:v>
                </c:pt>
                <c:pt idx="1284">
                  <c:v>127.00056361139596</c:v>
                </c:pt>
                <c:pt idx="1285">
                  <c:v>127.00056361139596</c:v>
                </c:pt>
                <c:pt idx="1286">
                  <c:v>127.00056361139596</c:v>
                </c:pt>
                <c:pt idx="1287">
                  <c:v>127.00056361139596</c:v>
                </c:pt>
                <c:pt idx="1288">
                  <c:v>127.00056361139596</c:v>
                </c:pt>
                <c:pt idx="1289">
                  <c:v>127.00056361139596</c:v>
                </c:pt>
                <c:pt idx="1290">
                  <c:v>127.00056361139596</c:v>
                </c:pt>
                <c:pt idx="1291">
                  <c:v>127.00056361139596</c:v>
                </c:pt>
                <c:pt idx="1292">
                  <c:v>127.00056361139596</c:v>
                </c:pt>
                <c:pt idx="1293">
                  <c:v>127.00056361139596</c:v>
                </c:pt>
                <c:pt idx="1294">
                  <c:v>127.00056361139596</c:v>
                </c:pt>
                <c:pt idx="1295">
                  <c:v>127.00056361139596</c:v>
                </c:pt>
                <c:pt idx="1296">
                  <c:v>127.00056361139596</c:v>
                </c:pt>
                <c:pt idx="1297">
                  <c:v>127.00056361139596</c:v>
                </c:pt>
                <c:pt idx="1298">
                  <c:v>127.00056361139596</c:v>
                </c:pt>
                <c:pt idx="1299">
                  <c:v>127.00056361139596</c:v>
                </c:pt>
                <c:pt idx="1300">
                  <c:v>127.00056361139596</c:v>
                </c:pt>
                <c:pt idx="1301">
                  <c:v>127.00056361139596</c:v>
                </c:pt>
                <c:pt idx="1302">
                  <c:v>127.00056361139596</c:v>
                </c:pt>
                <c:pt idx="1303">
                  <c:v>127.00056361139596</c:v>
                </c:pt>
                <c:pt idx="1304">
                  <c:v>127.00056361139596</c:v>
                </c:pt>
                <c:pt idx="1305">
                  <c:v>127.00056361139596</c:v>
                </c:pt>
                <c:pt idx="1306">
                  <c:v>127.00056361139596</c:v>
                </c:pt>
                <c:pt idx="1307">
                  <c:v>127.00056361139596</c:v>
                </c:pt>
                <c:pt idx="1308">
                  <c:v>127.00056361139596</c:v>
                </c:pt>
                <c:pt idx="1309">
                  <c:v>127.00056361139596</c:v>
                </c:pt>
                <c:pt idx="1310">
                  <c:v>127.00056361139596</c:v>
                </c:pt>
                <c:pt idx="1311">
                  <c:v>127.00056361139596</c:v>
                </c:pt>
                <c:pt idx="1312">
                  <c:v>127.00056361139596</c:v>
                </c:pt>
                <c:pt idx="1313">
                  <c:v>127.00056361139596</c:v>
                </c:pt>
                <c:pt idx="1314">
                  <c:v>127.00056361139596</c:v>
                </c:pt>
                <c:pt idx="1315">
                  <c:v>127.00056361139596</c:v>
                </c:pt>
                <c:pt idx="1316">
                  <c:v>127.00056361139596</c:v>
                </c:pt>
                <c:pt idx="1317">
                  <c:v>127.00056361139596</c:v>
                </c:pt>
                <c:pt idx="1318">
                  <c:v>127.00056361139596</c:v>
                </c:pt>
                <c:pt idx="1319">
                  <c:v>127.00056361139596</c:v>
                </c:pt>
                <c:pt idx="1320">
                  <c:v>127.00056361139596</c:v>
                </c:pt>
                <c:pt idx="1321">
                  <c:v>127.00056361139596</c:v>
                </c:pt>
                <c:pt idx="1322">
                  <c:v>127.00056361139596</c:v>
                </c:pt>
                <c:pt idx="1323">
                  <c:v>127.00056361139596</c:v>
                </c:pt>
                <c:pt idx="1324">
                  <c:v>127.00056361139596</c:v>
                </c:pt>
                <c:pt idx="1325">
                  <c:v>127.00056361139596</c:v>
                </c:pt>
                <c:pt idx="1326">
                  <c:v>127.00056361139596</c:v>
                </c:pt>
                <c:pt idx="1327">
                  <c:v>127.00056361139596</c:v>
                </c:pt>
                <c:pt idx="1328">
                  <c:v>127.00056361139596</c:v>
                </c:pt>
                <c:pt idx="1329">
                  <c:v>127.00056361139596</c:v>
                </c:pt>
                <c:pt idx="1330">
                  <c:v>127.00056361139596</c:v>
                </c:pt>
                <c:pt idx="1331">
                  <c:v>127.00056361139596</c:v>
                </c:pt>
                <c:pt idx="1332">
                  <c:v>127.00056361139596</c:v>
                </c:pt>
                <c:pt idx="1333">
                  <c:v>127.00056361139596</c:v>
                </c:pt>
                <c:pt idx="1334">
                  <c:v>127.00056361139596</c:v>
                </c:pt>
                <c:pt idx="1335">
                  <c:v>127.00056361139596</c:v>
                </c:pt>
                <c:pt idx="1336">
                  <c:v>127.00056361139596</c:v>
                </c:pt>
                <c:pt idx="1337">
                  <c:v>127.00056361139596</c:v>
                </c:pt>
                <c:pt idx="1338">
                  <c:v>127.00056361139596</c:v>
                </c:pt>
                <c:pt idx="1339">
                  <c:v>127.00056361139596</c:v>
                </c:pt>
                <c:pt idx="1340">
                  <c:v>127.00056361139596</c:v>
                </c:pt>
                <c:pt idx="1341">
                  <c:v>127.00056361139596</c:v>
                </c:pt>
                <c:pt idx="1342">
                  <c:v>127.00056361139596</c:v>
                </c:pt>
                <c:pt idx="1343">
                  <c:v>127.00056361139596</c:v>
                </c:pt>
                <c:pt idx="1344">
                  <c:v>127.00056361139596</c:v>
                </c:pt>
                <c:pt idx="1345">
                  <c:v>127.00056361139596</c:v>
                </c:pt>
                <c:pt idx="1346">
                  <c:v>127.00056361139596</c:v>
                </c:pt>
                <c:pt idx="1347">
                  <c:v>127.00056361139596</c:v>
                </c:pt>
                <c:pt idx="1348">
                  <c:v>127.00056361139596</c:v>
                </c:pt>
                <c:pt idx="1349">
                  <c:v>127.00056361139596</c:v>
                </c:pt>
                <c:pt idx="1350">
                  <c:v>127.00056361139596</c:v>
                </c:pt>
                <c:pt idx="1351">
                  <c:v>127.00056361139596</c:v>
                </c:pt>
                <c:pt idx="1352">
                  <c:v>127.00056361139596</c:v>
                </c:pt>
                <c:pt idx="1353">
                  <c:v>127.00056361139596</c:v>
                </c:pt>
                <c:pt idx="1354">
                  <c:v>127.00056361139596</c:v>
                </c:pt>
                <c:pt idx="1355">
                  <c:v>127.00056361139596</c:v>
                </c:pt>
                <c:pt idx="1356">
                  <c:v>127.00056361139596</c:v>
                </c:pt>
                <c:pt idx="1357">
                  <c:v>127.00056361139596</c:v>
                </c:pt>
                <c:pt idx="1358">
                  <c:v>127.00056361139596</c:v>
                </c:pt>
                <c:pt idx="1359">
                  <c:v>127.00056361139596</c:v>
                </c:pt>
                <c:pt idx="1360">
                  <c:v>127.00056361139596</c:v>
                </c:pt>
                <c:pt idx="1361">
                  <c:v>127.00056361139596</c:v>
                </c:pt>
                <c:pt idx="1362">
                  <c:v>127.00056361139596</c:v>
                </c:pt>
                <c:pt idx="1363">
                  <c:v>127.00056361139596</c:v>
                </c:pt>
                <c:pt idx="1364">
                  <c:v>127.00056361139596</c:v>
                </c:pt>
                <c:pt idx="1365">
                  <c:v>127.00056361139596</c:v>
                </c:pt>
                <c:pt idx="1366">
                  <c:v>127.00056361139596</c:v>
                </c:pt>
                <c:pt idx="1367">
                  <c:v>127.00056361139596</c:v>
                </c:pt>
                <c:pt idx="1368">
                  <c:v>127.00056361139596</c:v>
                </c:pt>
                <c:pt idx="1369">
                  <c:v>127.00056361139596</c:v>
                </c:pt>
                <c:pt idx="1370">
                  <c:v>127.00056361139596</c:v>
                </c:pt>
                <c:pt idx="1371">
                  <c:v>127.00056361139596</c:v>
                </c:pt>
                <c:pt idx="1372">
                  <c:v>127.00056361139596</c:v>
                </c:pt>
                <c:pt idx="1373">
                  <c:v>127.00056361139596</c:v>
                </c:pt>
                <c:pt idx="1374">
                  <c:v>127.00056361139596</c:v>
                </c:pt>
                <c:pt idx="1375">
                  <c:v>127.00056361139596</c:v>
                </c:pt>
                <c:pt idx="1376">
                  <c:v>127.00056361139596</c:v>
                </c:pt>
                <c:pt idx="1377">
                  <c:v>127.00056361139596</c:v>
                </c:pt>
                <c:pt idx="1378">
                  <c:v>127.00056361139596</c:v>
                </c:pt>
                <c:pt idx="1379">
                  <c:v>127.00056361139596</c:v>
                </c:pt>
                <c:pt idx="1380">
                  <c:v>127.00056361139596</c:v>
                </c:pt>
                <c:pt idx="1381">
                  <c:v>127.00056361139596</c:v>
                </c:pt>
                <c:pt idx="1382">
                  <c:v>127.00056361139596</c:v>
                </c:pt>
                <c:pt idx="1383">
                  <c:v>127.00056361139596</c:v>
                </c:pt>
                <c:pt idx="1384">
                  <c:v>127.00056361139596</c:v>
                </c:pt>
                <c:pt idx="1385">
                  <c:v>127.00056361139596</c:v>
                </c:pt>
                <c:pt idx="1386">
                  <c:v>127.00056361139596</c:v>
                </c:pt>
                <c:pt idx="1387">
                  <c:v>127.00056361139596</c:v>
                </c:pt>
                <c:pt idx="1388">
                  <c:v>127.00056361139596</c:v>
                </c:pt>
                <c:pt idx="1389">
                  <c:v>127.00056361139596</c:v>
                </c:pt>
                <c:pt idx="1390">
                  <c:v>127.00056361139596</c:v>
                </c:pt>
                <c:pt idx="1391">
                  <c:v>127.00056361139596</c:v>
                </c:pt>
                <c:pt idx="1392">
                  <c:v>127.00056361139596</c:v>
                </c:pt>
                <c:pt idx="1393">
                  <c:v>127.00056361139596</c:v>
                </c:pt>
                <c:pt idx="1394">
                  <c:v>127.00056361139596</c:v>
                </c:pt>
                <c:pt idx="1395">
                  <c:v>127.00056361139596</c:v>
                </c:pt>
                <c:pt idx="1396">
                  <c:v>127.00056361139596</c:v>
                </c:pt>
                <c:pt idx="1397">
                  <c:v>127.00056361139596</c:v>
                </c:pt>
                <c:pt idx="1398">
                  <c:v>127.00056361139596</c:v>
                </c:pt>
                <c:pt idx="1399">
                  <c:v>127.00056361139596</c:v>
                </c:pt>
                <c:pt idx="1400">
                  <c:v>127.00056361139596</c:v>
                </c:pt>
                <c:pt idx="1401">
                  <c:v>127.00056361139596</c:v>
                </c:pt>
                <c:pt idx="1402">
                  <c:v>127.00056361139596</c:v>
                </c:pt>
                <c:pt idx="1403">
                  <c:v>127.00056361139596</c:v>
                </c:pt>
                <c:pt idx="1404">
                  <c:v>127.00056361139596</c:v>
                </c:pt>
                <c:pt idx="1405">
                  <c:v>127.00056361139596</c:v>
                </c:pt>
                <c:pt idx="1406">
                  <c:v>127.00056361139596</c:v>
                </c:pt>
                <c:pt idx="1407">
                  <c:v>127.00056361139596</c:v>
                </c:pt>
                <c:pt idx="1408">
                  <c:v>127.00056361139596</c:v>
                </c:pt>
                <c:pt idx="1409">
                  <c:v>127.00056361139596</c:v>
                </c:pt>
                <c:pt idx="1410">
                  <c:v>127.00056361139596</c:v>
                </c:pt>
                <c:pt idx="1411">
                  <c:v>127.00056361139596</c:v>
                </c:pt>
                <c:pt idx="1412">
                  <c:v>127.00056361139596</c:v>
                </c:pt>
                <c:pt idx="1413">
                  <c:v>127.00056361139596</c:v>
                </c:pt>
                <c:pt idx="1414">
                  <c:v>127.00056361139596</c:v>
                </c:pt>
                <c:pt idx="1415">
                  <c:v>127.00056361139596</c:v>
                </c:pt>
                <c:pt idx="1416">
                  <c:v>127.00056361139596</c:v>
                </c:pt>
                <c:pt idx="1417">
                  <c:v>127.00056361139596</c:v>
                </c:pt>
                <c:pt idx="1418">
                  <c:v>127.00056361139596</c:v>
                </c:pt>
                <c:pt idx="1419">
                  <c:v>127.00056361139596</c:v>
                </c:pt>
                <c:pt idx="1420">
                  <c:v>127.00056361139596</c:v>
                </c:pt>
                <c:pt idx="1421">
                  <c:v>127.00056361139596</c:v>
                </c:pt>
                <c:pt idx="1422">
                  <c:v>127.00056361139596</c:v>
                </c:pt>
                <c:pt idx="1423">
                  <c:v>127.00056361139596</c:v>
                </c:pt>
                <c:pt idx="1424">
                  <c:v>127.00056361139596</c:v>
                </c:pt>
                <c:pt idx="1425">
                  <c:v>127.00056361139596</c:v>
                </c:pt>
                <c:pt idx="1426">
                  <c:v>127.00056361139596</c:v>
                </c:pt>
                <c:pt idx="1427">
                  <c:v>127.00056361139596</c:v>
                </c:pt>
                <c:pt idx="1428">
                  <c:v>127.00056361139596</c:v>
                </c:pt>
                <c:pt idx="1429">
                  <c:v>127.00056361139596</c:v>
                </c:pt>
                <c:pt idx="1430">
                  <c:v>127.00056361139596</c:v>
                </c:pt>
                <c:pt idx="1431">
                  <c:v>127.00056361139596</c:v>
                </c:pt>
                <c:pt idx="1432">
                  <c:v>127.00056361139596</c:v>
                </c:pt>
                <c:pt idx="1433">
                  <c:v>127.00056361139596</c:v>
                </c:pt>
                <c:pt idx="1434">
                  <c:v>127.00056361139596</c:v>
                </c:pt>
                <c:pt idx="1435">
                  <c:v>127.00056361139596</c:v>
                </c:pt>
                <c:pt idx="1436">
                  <c:v>127.00056361139596</c:v>
                </c:pt>
                <c:pt idx="1437">
                  <c:v>127.00056361139596</c:v>
                </c:pt>
                <c:pt idx="1438">
                  <c:v>127.00056361139596</c:v>
                </c:pt>
                <c:pt idx="1439">
                  <c:v>127.00056361139596</c:v>
                </c:pt>
                <c:pt idx="1440">
                  <c:v>127.00056361139596</c:v>
                </c:pt>
                <c:pt idx="1441">
                  <c:v>127.00056361139596</c:v>
                </c:pt>
                <c:pt idx="1442">
                  <c:v>127.00056361139596</c:v>
                </c:pt>
                <c:pt idx="1443">
                  <c:v>127.00056361139596</c:v>
                </c:pt>
                <c:pt idx="1444">
                  <c:v>127.00056361139596</c:v>
                </c:pt>
                <c:pt idx="1445">
                  <c:v>127.00056361139596</c:v>
                </c:pt>
                <c:pt idx="1446">
                  <c:v>127.00056361139596</c:v>
                </c:pt>
                <c:pt idx="1447">
                  <c:v>127.00056361139596</c:v>
                </c:pt>
                <c:pt idx="1448">
                  <c:v>127.00056361139596</c:v>
                </c:pt>
                <c:pt idx="1449">
                  <c:v>127.00056361139596</c:v>
                </c:pt>
                <c:pt idx="1450">
                  <c:v>127.00056361139596</c:v>
                </c:pt>
                <c:pt idx="1451">
                  <c:v>127.00056361139596</c:v>
                </c:pt>
                <c:pt idx="1452">
                  <c:v>127.00056361139596</c:v>
                </c:pt>
                <c:pt idx="1453">
                  <c:v>127.00056361139596</c:v>
                </c:pt>
                <c:pt idx="1454">
                  <c:v>127.00056361139596</c:v>
                </c:pt>
                <c:pt idx="1455">
                  <c:v>127.00056361139596</c:v>
                </c:pt>
                <c:pt idx="1456">
                  <c:v>127.00056361139596</c:v>
                </c:pt>
                <c:pt idx="1457">
                  <c:v>127.00056361139596</c:v>
                </c:pt>
                <c:pt idx="1458">
                  <c:v>127.00056361139596</c:v>
                </c:pt>
                <c:pt idx="1459">
                  <c:v>127.00056361139596</c:v>
                </c:pt>
                <c:pt idx="1460">
                  <c:v>127.00056361139596</c:v>
                </c:pt>
                <c:pt idx="1461">
                  <c:v>127.00056361139596</c:v>
                </c:pt>
                <c:pt idx="1462">
                  <c:v>127.00056361139596</c:v>
                </c:pt>
                <c:pt idx="1463">
                  <c:v>127.00056361139596</c:v>
                </c:pt>
                <c:pt idx="1464">
                  <c:v>127.00056361139596</c:v>
                </c:pt>
                <c:pt idx="1465">
                  <c:v>127.00056361139596</c:v>
                </c:pt>
                <c:pt idx="1466">
                  <c:v>127.00056361139596</c:v>
                </c:pt>
                <c:pt idx="1467">
                  <c:v>127.00056361139596</c:v>
                </c:pt>
                <c:pt idx="1468">
                  <c:v>127.00056361139596</c:v>
                </c:pt>
                <c:pt idx="1469">
                  <c:v>127.00056361139596</c:v>
                </c:pt>
                <c:pt idx="1470">
                  <c:v>127.00056361139596</c:v>
                </c:pt>
                <c:pt idx="1471">
                  <c:v>127.00056361139596</c:v>
                </c:pt>
                <c:pt idx="1472">
                  <c:v>127.00056361139596</c:v>
                </c:pt>
                <c:pt idx="1473">
                  <c:v>127.00056361139596</c:v>
                </c:pt>
                <c:pt idx="1474">
                  <c:v>127.00056361139596</c:v>
                </c:pt>
                <c:pt idx="1475">
                  <c:v>127.00056361139596</c:v>
                </c:pt>
                <c:pt idx="1476">
                  <c:v>127.00056361139596</c:v>
                </c:pt>
                <c:pt idx="1477">
                  <c:v>127.00056361139596</c:v>
                </c:pt>
                <c:pt idx="1478">
                  <c:v>127.00056361139596</c:v>
                </c:pt>
                <c:pt idx="1479">
                  <c:v>127.00056361139596</c:v>
                </c:pt>
                <c:pt idx="1480">
                  <c:v>127.00056361139596</c:v>
                </c:pt>
                <c:pt idx="1481">
                  <c:v>127.00056361139596</c:v>
                </c:pt>
                <c:pt idx="1482">
                  <c:v>127.00056361139596</c:v>
                </c:pt>
                <c:pt idx="1483">
                  <c:v>127.00056361139596</c:v>
                </c:pt>
                <c:pt idx="1484">
                  <c:v>127.00056361139596</c:v>
                </c:pt>
                <c:pt idx="1485">
                  <c:v>127.00056361139596</c:v>
                </c:pt>
                <c:pt idx="1486">
                  <c:v>127.00056361139596</c:v>
                </c:pt>
                <c:pt idx="1487">
                  <c:v>127.00056361139596</c:v>
                </c:pt>
                <c:pt idx="1488">
                  <c:v>127.00056361139596</c:v>
                </c:pt>
                <c:pt idx="1489">
                  <c:v>127.00056361139596</c:v>
                </c:pt>
                <c:pt idx="1490">
                  <c:v>127.00056361139596</c:v>
                </c:pt>
                <c:pt idx="1491">
                  <c:v>127.00056361139596</c:v>
                </c:pt>
                <c:pt idx="1492">
                  <c:v>127.00056361139596</c:v>
                </c:pt>
                <c:pt idx="1493">
                  <c:v>127.00056361139596</c:v>
                </c:pt>
                <c:pt idx="1494">
                  <c:v>127.00056361139596</c:v>
                </c:pt>
                <c:pt idx="1495">
                  <c:v>127.00056361139596</c:v>
                </c:pt>
                <c:pt idx="1496">
                  <c:v>127.00056361139596</c:v>
                </c:pt>
                <c:pt idx="1497">
                  <c:v>127.00056361139596</c:v>
                </c:pt>
                <c:pt idx="1498">
                  <c:v>127.00056361139596</c:v>
                </c:pt>
                <c:pt idx="1499">
                  <c:v>127.00056361139596</c:v>
                </c:pt>
                <c:pt idx="1500">
                  <c:v>127.00056361139596</c:v>
                </c:pt>
                <c:pt idx="1501">
                  <c:v>127.00056361139596</c:v>
                </c:pt>
                <c:pt idx="1502">
                  <c:v>127.00056361139596</c:v>
                </c:pt>
                <c:pt idx="1503">
                  <c:v>127.00056361139596</c:v>
                </c:pt>
                <c:pt idx="1504">
                  <c:v>127.00056361139596</c:v>
                </c:pt>
                <c:pt idx="1505">
                  <c:v>127.00056361139596</c:v>
                </c:pt>
                <c:pt idx="1506">
                  <c:v>127.00056361139596</c:v>
                </c:pt>
                <c:pt idx="1507">
                  <c:v>127.00056361139596</c:v>
                </c:pt>
                <c:pt idx="1508">
                  <c:v>127.00056361139596</c:v>
                </c:pt>
                <c:pt idx="1509">
                  <c:v>127.00056361139596</c:v>
                </c:pt>
                <c:pt idx="1510">
                  <c:v>127.00056361139596</c:v>
                </c:pt>
                <c:pt idx="1511">
                  <c:v>127.00056361139596</c:v>
                </c:pt>
                <c:pt idx="1512">
                  <c:v>127.00056361139596</c:v>
                </c:pt>
                <c:pt idx="1513">
                  <c:v>127.00056361139596</c:v>
                </c:pt>
                <c:pt idx="1514">
                  <c:v>127.00056361139596</c:v>
                </c:pt>
                <c:pt idx="1515">
                  <c:v>127.00056361139596</c:v>
                </c:pt>
                <c:pt idx="1516">
                  <c:v>127.00056361139596</c:v>
                </c:pt>
                <c:pt idx="1517">
                  <c:v>127.00056361139596</c:v>
                </c:pt>
                <c:pt idx="1518">
                  <c:v>127.00056361139596</c:v>
                </c:pt>
                <c:pt idx="1519">
                  <c:v>127.00056361139596</c:v>
                </c:pt>
                <c:pt idx="1520">
                  <c:v>127.00056361139596</c:v>
                </c:pt>
                <c:pt idx="1521">
                  <c:v>127.00056361139596</c:v>
                </c:pt>
                <c:pt idx="1522">
                  <c:v>127.00056361139596</c:v>
                </c:pt>
                <c:pt idx="1523">
                  <c:v>127.00056361139596</c:v>
                </c:pt>
                <c:pt idx="1524">
                  <c:v>127.00056361139596</c:v>
                </c:pt>
                <c:pt idx="1525">
                  <c:v>127.00056361139596</c:v>
                </c:pt>
                <c:pt idx="1526">
                  <c:v>127.00056361139596</c:v>
                </c:pt>
                <c:pt idx="1527">
                  <c:v>127.00056361139596</c:v>
                </c:pt>
                <c:pt idx="1528">
                  <c:v>127.00056361139596</c:v>
                </c:pt>
                <c:pt idx="1529">
                  <c:v>127.00056361139596</c:v>
                </c:pt>
                <c:pt idx="1530">
                  <c:v>127.00056361139596</c:v>
                </c:pt>
                <c:pt idx="1531">
                  <c:v>127.00056361139596</c:v>
                </c:pt>
                <c:pt idx="1532">
                  <c:v>127.00056361139596</c:v>
                </c:pt>
                <c:pt idx="1533">
                  <c:v>127.00056361139596</c:v>
                </c:pt>
                <c:pt idx="1534">
                  <c:v>127.00056361139596</c:v>
                </c:pt>
                <c:pt idx="1535">
                  <c:v>127.00056361139596</c:v>
                </c:pt>
                <c:pt idx="1536">
                  <c:v>127.00056361139596</c:v>
                </c:pt>
                <c:pt idx="1537">
                  <c:v>127.00056361139596</c:v>
                </c:pt>
                <c:pt idx="1538">
                  <c:v>127.00056361139596</c:v>
                </c:pt>
                <c:pt idx="1539">
                  <c:v>127.00056361139596</c:v>
                </c:pt>
                <c:pt idx="1540">
                  <c:v>127.00056361139596</c:v>
                </c:pt>
                <c:pt idx="1541">
                  <c:v>127.00056361139596</c:v>
                </c:pt>
                <c:pt idx="1542">
                  <c:v>127.00056361139596</c:v>
                </c:pt>
                <c:pt idx="1543">
                  <c:v>127.00056361139596</c:v>
                </c:pt>
                <c:pt idx="1544">
                  <c:v>127.00056361139596</c:v>
                </c:pt>
                <c:pt idx="1545">
                  <c:v>127.00056361139596</c:v>
                </c:pt>
                <c:pt idx="1546">
                  <c:v>127.00056361139596</c:v>
                </c:pt>
                <c:pt idx="1547">
                  <c:v>127.00056361139596</c:v>
                </c:pt>
                <c:pt idx="1548">
                  <c:v>127.00056361139596</c:v>
                </c:pt>
                <c:pt idx="1549">
                  <c:v>127.00056361139596</c:v>
                </c:pt>
                <c:pt idx="1550">
                  <c:v>127.00056361139596</c:v>
                </c:pt>
                <c:pt idx="1551">
                  <c:v>127.00056361139596</c:v>
                </c:pt>
                <c:pt idx="1552">
                  <c:v>127.00056361139596</c:v>
                </c:pt>
                <c:pt idx="1553">
                  <c:v>127.00056361139596</c:v>
                </c:pt>
                <c:pt idx="1554">
                  <c:v>127.00056361139596</c:v>
                </c:pt>
                <c:pt idx="1555">
                  <c:v>127.00056361139596</c:v>
                </c:pt>
                <c:pt idx="1556">
                  <c:v>127.00056361139596</c:v>
                </c:pt>
                <c:pt idx="1557">
                  <c:v>127.00056361139596</c:v>
                </c:pt>
                <c:pt idx="1558">
                  <c:v>127.00056361139596</c:v>
                </c:pt>
                <c:pt idx="1559">
                  <c:v>127.00056361139596</c:v>
                </c:pt>
                <c:pt idx="1560">
                  <c:v>127.00056361139596</c:v>
                </c:pt>
                <c:pt idx="1561">
                  <c:v>127.00056361139596</c:v>
                </c:pt>
                <c:pt idx="1562">
                  <c:v>127.00056361139596</c:v>
                </c:pt>
                <c:pt idx="1563">
                  <c:v>127.00056361139596</c:v>
                </c:pt>
                <c:pt idx="1564">
                  <c:v>127.00056361139596</c:v>
                </c:pt>
                <c:pt idx="1565">
                  <c:v>127.00056361139596</c:v>
                </c:pt>
                <c:pt idx="1566">
                  <c:v>127.00056361139596</c:v>
                </c:pt>
                <c:pt idx="1567">
                  <c:v>127.00056361139596</c:v>
                </c:pt>
                <c:pt idx="1568">
                  <c:v>127.00056361139596</c:v>
                </c:pt>
                <c:pt idx="1569">
                  <c:v>127.00056361139596</c:v>
                </c:pt>
                <c:pt idx="1570">
                  <c:v>127.00056361139596</c:v>
                </c:pt>
                <c:pt idx="1571">
                  <c:v>127.00056361139596</c:v>
                </c:pt>
                <c:pt idx="1572">
                  <c:v>127.00056361139596</c:v>
                </c:pt>
                <c:pt idx="1573">
                  <c:v>127.00056361139596</c:v>
                </c:pt>
                <c:pt idx="1574">
                  <c:v>127.00056361139596</c:v>
                </c:pt>
                <c:pt idx="1575">
                  <c:v>127.00056361139596</c:v>
                </c:pt>
                <c:pt idx="1576">
                  <c:v>127.00056361139596</c:v>
                </c:pt>
                <c:pt idx="1577">
                  <c:v>127.00056361139596</c:v>
                </c:pt>
                <c:pt idx="1578">
                  <c:v>127.00056361139596</c:v>
                </c:pt>
                <c:pt idx="1579">
                  <c:v>127.00056361139596</c:v>
                </c:pt>
                <c:pt idx="1580">
                  <c:v>127.00056361139596</c:v>
                </c:pt>
                <c:pt idx="1581">
                  <c:v>127.00056361139596</c:v>
                </c:pt>
                <c:pt idx="1582">
                  <c:v>127.00056361139596</c:v>
                </c:pt>
                <c:pt idx="1583">
                  <c:v>127.00056361139596</c:v>
                </c:pt>
                <c:pt idx="1584">
                  <c:v>127.00056361139596</c:v>
                </c:pt>
                <c:pt idx="1585">
                  <c:v>127.00056361139596</c:v>
                </c:pt>
                <c:pt idx="1586">
                  <c:v>127.00056361139596</c:v>
                </c:pt>
                <c:pt idx="1587">
                  <c:v>127.00056361139596</c:v>
                </c:pt>
                <c:pt idx="1588">
                  <c:v>127.00056361139596</c:v>
                </c:pt>
                <c:pt idx="1589">
                  <c:v>127.00056361139596</c:v>
                </c:pt>
                <c:pt idx="1590">
                  <c:v>127.00056361139596</c:v>
                </c:pt>
                <c:pt idx="1591">
                  <c:v>127.00056361139596</c:v>
                </c:pt>
                <c:pt idx="1592">
                  <c:v>127.00056361139596</c:v>
                </c:pt>
                <c:pt idx="1593">
                  <c:v>127.00056361139596</c:v>
                </c:pt>
                <c:pt idx="1594">
                  <c:v>127.00056361139596</c:v>
                </c:pt>
                <c:pt idx="1595">
                  <c:v>127.00056361139596</c:v>
                </c:pt>
                <c:pt idx="1596">
                  <c:v>127.00056361139596</c:v>
                </c:pt>
                <c:pt idx="1597">
                  <c:v>127.00056361139596</c:v>
                </c:pt>
                <c:pt idx="1598">
                  <c:v>127.00056361139596</c:v>
                </c:pt>
                <c:pt idx="1599">
                  <c:v>127.00056361139596</c:v>
                </c:pt>
                <c:pt idx="1600">
                  <c:v>127.00056361139596</c:v>
                </c:pt>
                <c:pt idx="1601">
                  <c:v>127.00056361139596</c:v>
                </c:pt>
                <c:pt idx="1602">
                  <c:v>127.00056361139596</c:v>
                </c:pt>
                <c:pt idx="1603">
                  <c:v>127.00056361139596</c:v>
                </c:pt>
                <c:pt idx="1604">
                  <c:v>127.00056361139596</c:v>
                </c:pt>
                <c:pt idx="1605">
                  <c:v>127.00056361139596</c:v>
                </c:pt>
                <c:pt idx="1606">
                  <c:v>127.00056361139596</c:v>
                </c:pt>
                <c:pt idx="1607">
                  <c:v>127.00056361139596</c:v>
                </c:pt>
                <c:pt idx="1608">
                  <c:v>127.00056361139596</c:v>
                </c:pt>
                <c:pt idx="1609">
                  <c:v>127.00056361139596</c:v>
                </c:pt>
                <c:pt idx="1610">
                  <c:v>127.00056361139596</c:v>
                </c:pt>
                <c:pt idx="1611">
                  <c:v>127.00056361139596</c:v>
                </c:pt>
                <c:pt idx="1612">
                  <c:v>127.00056361139596</c:v>
                </c:pt>
                <c:pt idx="1613">
                  <c:v>127.00056361139596</c:v>
                </c:pt>
                <c:pt idx="1614">
                  <c:v>127.00056361139596</c:v>
                </c:pt>
                <c:pt idx="1615">
                  <c:v>127.00056361139596</c:v>
                </c:pt>
                <c:pt idx="1616">
                  <c:v>127.00056361139596</c:v>
                </c:pt>
                <c:pt idx="1617">
                  <c:v>127.00056361139596</c:v>
                </c:pt>
                <c:pt idx="1618">
                  <c:v>127.00056361139596</c:v>
                </c:pt>
                <c:pt idx="1619">
                  <c:v>127.00056361139596</c:v>
                </c:pt>
                <c:pt idx="1620">
                  <c:v>127.00056361139596</c:v>
                </c:pt>
                <c:pt idx="1621">
                  <c:v>127.00056361139596</c:v>
                </c:pt>
                <c:pt idx="1622">
                  <c:v>127.00056361139596</c:v>
                </c:pt>
                <c:pt idx="1623">
                  <c:v>127.00056361139596</c:v>
                </c:pt>
                <c:pt idx="1624">
                  <c:v>127.00056361139596</c:v>
                </c:pt>
                <c:pt idx="1625">
                  <c:v>127.00056361139596</c:v>
                </c:pt>
                <c:pt idx="1626">
                  <c:v>127.00056361139596</c:v>
                </c:pt>
                <c:pt idx="1627">
                  <c:v>127.00056361139596</c:v>
                </c:pt>
                <c:pt idx="1628">
                  <c:v>127.00056361139596</c:v>
                </c:pt>
                <c:pt idx="1629">
                  <c:v>127.00056361139596</c:v>
                </c:pt>
                <c:pt idx="1630">
                  <c:v>127.00056361139596</c:v>
                </c:pt>
                <c:pt idx="1631">
                  <c:v>127.00056361139596</c:v>
                </c:pt>
                <c:pt idx="1632">
                  <c:v>127.00056361139596</c:v>
                </c:pt>
                <c:pt idx="1633">
                  <c:v>127.00056361139596</c:v>
                </c:pt>
                <c:pt idx="1634">
                  <c:v>127.00056361139596</c:v>
                </c:pt>
                <c:pt idx="1635">
                  <c:v>127.00056361139596</c:v>
                </c:pt>
                <c:pt idx="1636">
                  <c:v>127.00056361139596</c:v>
                </c:pt>
                <c:pt idx="1637">
                  <c:v>127.00056361139596</c:v>
                </c:pt>
                <c:pt idx="1638">
                  <c:v>127.00056361139596</c:v>
                </c:pt>
                <c:pt idx="1639">
                  <c:v>127.00056361139596</c:v>
                </c:pt>
                <c:pt idx="1640">
                  <c:v>127.00056361139596</c:v>
                </c:pt>
                <c:pt idx="1641">
                  <c:v>127.00056361139596</c:v>
                </c:pt>
                <c:pt idx="1642">
                  <c:v>127.00056361139596</c:v>
                </c:pt>
                <c:pt idx="1643">
                  <c:v>127.00056361139596</c:v>
                </c:pt>
                <c:pt idx="1644">
                  <c:v>127.00056361139596</c:v>
                </c:pt>
                <c:pt idx="1645">
                  <c:v>127.00056361139596</c:v>
                </c:pt>
                <c:pt idx="1646">
                  <c:v>127.00056361139596</c:v>
                </c:pt>
                <c:pt idx="1647">
                  <c:v>127.00056361139596</c:v>
                </c:pt>
                <c:pt idx="1648">
                  <c:v>127.00056361139596</c:v>
                </c:pt>
                <c:pt idx="1649">
                  <c:v>127.00056361139596</c:v>
                </c:pt>
                <c:pt idx="1650">
                  <c:v>127.00056361139596</c:v>
                </c:pt>
                <c:pt idx="1651">
                  <c:v>127.00056361139596</c:v>
                </c:pt>
                <c:pt idx="1652">
                  <c:v>127.00056361139596</c:v>
                </c:pt>
                <c:pt idx="1653">
                  <c:v>127.00056361139596</c:v>
                </c:pt>
                <c:pt idx="1654">
                  <c:v>127.00056361139596</c:v>
                </c:pt>
                <c:pt idx="1655">
                  <c:v>127.00056361139596</c:v>
                </c:pt>
                <c:pt idx="1656">
                  <c:v>127.00056361139596</c:v>
                </c:pt>
                <c:pt idx="1657">
                  <c:v>127.00056361139596</c:v>
                </c:pt>
                <c:pt idx="1658">
                  <c:v>127.00056361139596</c:v>
                </c:pt>
                <c:pt idx="1659">
                  <c:v>127.00056361139596</c:v>
                </c:pt>
                <c:pt idx="1660">
                  <c:v>127.00056361139596</c:v>
                </c:pt>
                <c:pt idx="1661">
                  <c:v>127.00056361139596</c:v>
                </c:pt>
                <c:pt idx="1662">
                  <c:v>127.00056361139596</c:v>
                </c:pt>
                <c:pt idx="1663">
                  <c:v>127.00056361139596</c:v>
                </c:pt>
                <c:pt idx="1664">
                  <c:v>127.00056361139596</c:v>
                </c:pt>
                <c:pt idx="1665">
                  <c:v>127.00056361139596</c:v>
                </c:pt>
                <c:pt idx="1666">
                  <c:v>127.00056361139596</c:v>
                </c:pt>
                <c:pt idx="1667">
                  <c:v>127.00056361139596</c:v>
                </c:pt>
                <c:pt idx="1668">
                  <c:v>127.00056361139596</c:v>
                </c:pt>
                <c:pt idx="1669">
                  <c:v>127.00056361139596</c:v>
                </c:pt>
                <c:pt idx="1670">
                  <c:v>127.00056361139596</c:v>
                </c:pt>
                <c:pt idx="1671">
                  <c:v>127.00056361139596</c:v>
                </c:pt>
                <c:pt idx="1672">
                  <c:v>127.00056361139596</c:v>
                </c:pt>
                <c:pt idx="1673">
                  <c:v>127.00056361139596</c:v>
                </c:pt>
                <c:pt idx="1674">
                  <c:v>127.00056361139596</c:v>
                </c:pt>
                <c:pt idx="1675">
                  <c:v>127.00056361139596</c:v>
                </c:pt>
                <c:pt idx="1676">
                  <c:v>127.00056361139596</c:v>
                </c:pt>
                <c:pt idx="1677">
                  <c:v>127.00056361139596</c:v>
                </c:pt>
                <c:pt idx="1678">
                  <c:v>127.00056361139596</c:v>
                </c:pt>
                <c:pt idx="1679">
                  <c:v>127.00056361139596</c:v>
                </c:pt>
                <c:pt idx="1680">
                  <c:v>127.00056361139596</c:v>
                </c:pt>
                <c:pt idx="1681">
                  <c:v>127.00056361139596</c:v>
                </c:pt>
                <c:pt idx="1682">
                  <c:v>127.00056361139596</c:v>
                </c:pt>
                <c:pt idx="1683">
                  <c:v>127.00056361139596</c:v>
                </c:pt>
                <c:pt idx="1684">
                  <c:v>127.00056361139596</c:v>
                </c:pt>
                <c:pt idx="1685">
                  <c:v>127.00056361139596</c:v>
                </c:pt>
                <c:pt idx="1686">
                  <c:v>127.00056361139596</c:v>
                </c:pt>
                <c:pt idx="1687">
                  <c:v>127.00056361139596</c:v>
                </c:pt>
                <c:pt idx="1688">
                  <c:v>127.00056361139596</c:v>
                </c:pt>
                <c:pt idx="1689">
                  <c:v>127.00056361139596</c:v>
                </c:pt>
                <c:pt idx="1690">
                  <c:v>127.00056361139596</c:v>
                </c:pt>
                <c:pt idx="1691">
                  <c:v>127.00056361139596</c:v>
                </c:pt>
                <c:pt idx="1692">
                  <c:v>127.00056361139596</c:v>
                </c:pt>
                <c:pt idx="1693">
                  <c:v>127.00056361139596</c:v>
                </c:pt>
                <c:pt idx="1694">
                  <c:v>127.00056361139596</c:v>
                </c:pt>
                <c:pt idx="1695">
                  <c:v>127.00056361139596</c:v>
                </c:pt>
                <c:pt idx="1696">
                  <c:v>127.00056361139596</c:v>
                </c:pt>
                <c:pt idx="1697">
                  <c:v>127.00056361139596</c:v>
                </c:pt>
                <c:pt idx="1698">
                  <c:v>127.00056361139596</c:v>
                </c:pt>
                <c:pt idx="1699">
                  <c:v>127.00056361139596</c:v>
                </c:pt>
                <c:pt idx="1700">
                  <c:v>127.00056361139596</c:v>
                </c:pt>
                <c:pt idx="1701">
                  <c:v>127.00056361139596</c:v>
                </c:pt>
                <c:pt idx="1702">
                  <c:v>127.00056361139596</c:v>
                </c:pt>
                <c:pt idx="1703">
                  <c:v>127.00056361139596</c:v>
                </c:pt>
                <c:pt idx="1704">
                  <c:v>127.00056361139596</c:v>
                </c:pt>
                <c:pt idx="1705">
                  <c:v>127.00056361139596</c:v>
                </c:pt>
                <c:pt idx="1706">
                  <c:v>127.00056361139596</c:v>
                </c:pt>
                <c:pt idx="1707">
                  <c:v>127.00056361139596</c:v>
                </c:pt>
                <c:pt idx="1708">
                  <c:v>127.00056361139596</c:v>
                </c:pt>
                <c:pt idx="1709">
                  <c:v>127.00056361139596</c:v>
                </c:pt>
                <c:pt idx="1710">
                  <c:v>127.00056361139596</c:v>
                </c:pt>
                <c:pt idx="1711">
                  <c:v>127.00056361139596</c:v>
                </c:pt>
                <c:pt idx="1712">
                  <c:v>127.00056361139596</c:v>
                </c:pt>
                <c:pt idx="1713">
                  <c:v>127.00056361139596</c:v>
                </c:pt>
                <c:pt idx="1714">
                  <c:v>127.00056361139596</c:v>
                </c:pt>
                <c:pt idx="1715">
                  <c:v>127.00056361139596</c:v>
                </c:pt>
                <c:pt idx="1716">
                  <c:v>127.00056361139596</c:v>
                </c:pt>
                <c:pt idx="1717">
                  <c:v>127.00056361139596</c:v>
                </c:pt>
                <c:pt idx="1718">
                  <c:v>127.00056361139596</c:v>
                </c:pt>
                <c:pt idx="1719">
                  <c:v>127.00056361139596</c:v>
                </c:pt>
                <c:pt idx="1720">
                  <c:v>127.00056361139596</c:v>
                </c:pt>
                <c:pt idx="1721">
                  <c:v>127.00056361139596</c:v>
                </c:pt>
                <c:pt idx="1722">
                  <c:v>127.00056361139596</c:v>
                </c:pt>
                <c:pt idx="1723">
                  <c:v>127.00056361139596</c:v>
                </c:pt>
                <c:pt idx="1724">
                  <c:v>127.00056361139596</c:v>
                </c:pt>
                <c:pt idx="1725">
                  <c:v>127.00056361139596</c:v>
                </c:pt>
                <c:pt idx="1726">
                  <c:v>127.00056361139596</c:v>
                </c:pt>
                <c:pt idx="1727">
                  <c:v>127.00056361139596</c:v>
                </c:pt>
                <c:pt idx="1728">
                  <c:v>127.00056361139596</c:v>
                </c:pt>
                <c:pt idx="1729">
                  <c:v>127.00056361139596</c:v>
                </c:pt>
                <c:pt idx="1730">
                  <c:v>127.00056361139596</c:v>
                </c:pt>
                <c:pt idx="1731">
                  <c:v>127.00056361139596</c:v>
                </c:pt>
                <c:pt idx="1732">
                  <c:v>127.00056361139596</c:v>
                </c:pt>
                <c:pt idx="1733">
                  <c:v>127.00056361139596</c:v>
                </c:pt>
                <c:pt idx="1734">
                  <c:v>127.00056361139596</c:v>
                </c:pt>
                <c:pt idx="1735">
                  <c:v>127.00056361139596</c:v>
                </c:pt>
                <c:pt idx="1736">
                  <c:v>127.00056361139596</c:v>
                </c:pt>
                <c:pt idx="1737">
                  <c:v>127.00056361139596</c:v>
                </c:pt>
                <c:pt idx="1738">
                  <c:v>127.00056361139596</c:v>
                </c:pt>
                <c:pt idx="1739">
                  <c:v>127.00056361139596</c:v>
                </c:pt>
                <c:pt idx="1740">
                  <c:v>127.00056361139596</c:v>
                </c:pt>
                <c:pt idx="1741">
                  <c:v>127.00056361139596</c:v>
                </c:pt>
                <c:pt idx="1742">
                  <c:v>127.00056361139596</c:v>
                </c:pt>
                <c:pt idx="1743">
                  <c:v>127.00056361139596</c:v>
                </c:pt>
                <c:pt idx="1744">
                  <c:v>127.00056361139596</c:v>
                </c:pt>
                <c:pt idx="1745">
                  <c:v>127.00056361139596</c:v>
                </c:pt>
                <c:pt idx="1746">
                  <c:v>127.00056361139596</c:v>
                </c:pt>
                <c:pt idx="1747">
                  <c:v>127.00056361139596</c:v>
                </c:pt>
                <c:pt idx="1748">
                  <c:v>127.00056361139596</c:v>
                </c:pt>
                <c:pt idx="1749">
                  <c:v>127.00056361139596</c:v>
                </c:pt>
                <c:pt idx="1750">
                  <c:v>127.00056361139596</c:v>
                </c:pt>
                <c:pt idx="1751">
                  <c:v>127.00056361139596</c:v>
                </c:pt>
                <c:pt idx="1752">
                  <c:v>127.00056361139596</c:v>
                </c:pt>
                <c:pt idx="1753">
                  <c:v>127.00056361139596</c:v>
                </c:pt>
                <c:pt idx="1754">
                  <c:v>127.00056361139596</c:v>
                </c:pt>
                <c:pt idx="1755">
                  <c:v>127.00056361139596</c:v>
                </c:pt>
                <c:pt idx="1756">
                  <c:v>127.00056361139596</c:v>
                </c:pt>
                <c:pt idx="1757">
                  <c:v>127.00056361139596</c:v>
                </c:pt>
                <c:pt idx="1758">
                  <c:v>127.00056361139596</c:v>
                </c:pt>
                <c:pt idx="1759">
                  <c:v>127.00056361139596</c:v>
                </c:pt>
                <c:pt idx="1760">
                  <c:v>127.00056361139596</c:v>
                </c:pt>
                <c:pt idx="1761">
                  <c:v>127.00056361139596</c:v>
                </c:pt>
                <c:pt idx="1762">
                  <c:v>127.00056361139596</c:v>
                </c:pt>
                <c:pt idx="1763">
                  <c:v>127.00056361139596</c:v>
                </c:pt>
                <c:pt idx="1764">
                  <c:v>127.00056361139596</c:v>
                </c:pt>
                <c:pt idx="1765">
                  <c:v>127.00056361139596</c:v>
                </c:pt>
                <c:pt idx="1766">
                  <c:v>127.00056361139596</c:v>
                </c:pt>
                <c:pt idx="1767">
                  <c:v>127.00056361139596</c:v>
                </c:pt>
                <c:pt idx="1768">
                  <c:v>127.00056361139596</c:v>
                </c:pt>
                <c:pt idx="1769">
                  <c:v>127.00056361139596</c:v>
                </c:pt>
                <c:pt idx="1770">
                  <c:v>127.00056361139596</c:v>
                </c:pt>
                <c:pt idx="1771">
                  <c:v>127.00056361139596</c:v>
                </c:pt>
                <c:pt idx="1772">
                  <c:v>127.00056361139596</c:v>
                </c:pt>
                <c:pt idx="1773">
                  <c:v>127.00056361139596</c:v>
                </c:pt>
                <c:pt idx="1774">
                  <c:v>127.00056361139596</c:v>
                </c:pt>
                <c:pt idx="1775">
                  <c:v>127.00056361139596</c:v>
                </c:pt>
                <c:pt idx="1776">
                  <c:v>127.00056361139596</c:v>
                </c:pt>
                <c:pt idx="1777">
                  <c:v>127.00056361139596</c:v>
                </c:pt>
                <c:pt idx="1778">
                  <c:v>127.00056361139596</c:v>
                </c:pt>
                <c:pt idx="1779">
                  <c:v>127.00056361139596</c:v>
                </c:pt>
                <c:pt idx="1780">
                  <c:v>127.00056361139596</c:v>
                </c:pt>
                <c:pt idx="1781">
                  <c:v>127.00056361139596</c:v>
                </c:pt>
                <c:pt idx="1782">
                  <c:v>127.00056361139596</c:v>
                </c:pt>
                <c:pt idx="1783">
                  <c:v>127.00056361139596</c:v>
                </c:pt>
                <c:pt idx="1784">
                  <c:v>127.00056361139596</c:v>
                </c:pt>
                <c:pt idx="1785">
                  <c:v>127.00056361139596</c:v>
                </c:pt>
                <c:pt idx="1786">
                  <c:v>127.00056361139596</c:v>
                </c:pt>
                <c:pt idx="1787">
                  <c:v>127.00056361139596</c:v>
                </c:pt>
                <c:pt idx="1788">
                  <c:v>127.00056361139596</c:v>
                </c:pt>
                <c:pt idx="1789">
                  <c:v>127.00056361139596</c:v>
                </c:pt>
                <c:pt idx="1790">
                  <c:v>127.00056361139596</c:v>
                </c:pt>
                <c:pt idx="1791">
                  <c:v>127.00056361139596</c:v>
                </c:pt>
                <c:pt idx="1792">
                  <c:v>127.00056361139596</c:v>
                </c:pt>
                <c:pt idx="1793">
                  <c:v>127.00056361139596</c:v>
                </c:pt>
                <c:pt idx="1794">
                  <c:v>127.00056361139596</c:v>
                </c:pt>
                <c:pt idx="1795">
                  <c:v>127.00056361139596</c:v>
                </c:pt>
                <c:pt idx="1796">
                  <c:v>127.00056361139596</c:v>
                </c:pt>
                <c:pt idx="1797">
                  <c:v>127.00056361139596</c:v>
                </c:pt>
                <c:pt idx="1798">
                  <c:v>127.00056361139596</c:v>
                </c:pt>
                <c:pt idx="1799">
                  <c:v>127.00056361139596</c:v>
                </c:pt>
                <c:pt idx="1800">
                  <c:v>127.00056361139596</c:v>
                </c:pt>
                <c:pt idx="1801">
                  <c:v>127.00056361139596</c:v>
                </c:pt>
                <c:pt idx="1802">
                  <c:v>127.00056361139596</c:v>
                </c:pt>
                <c:pt idx="1803">
                  <c:v>127.00056361139596</c:v>
                </c:pt>
                <c:pt idx="1804">
                  <c:v>127.00056361139596</c:v>
                </c:pt>
                <c:pt idx="1805">
                  <c:v>127.00056361139596</c:v>
                </c:pt>
                <c:pt idx="1806">
                  <c:v>127.00056361139596</c:v>
                </c:pt>
                <c:pt idx="1807">
                  <c:v>127.00056361139596</c:v>
                </c:pt>
                <c:pt idx="1808">
                  <c:v>127.00056361139596</c:v>
                </c:pt>
                <c:pt idx="1809">
                  <c:v>127.00056361139596</c:v>
                </c:pt>
                <c:pt idx="1810">
                  <c:v>127.00056361139596</c:v>
                </c:pt>
                <c:pt idx="1811">
                  <c:v>127.00056361139596</c:v>
                </c:pt>
                <c:pt idx="1812">
                  <c:v>127.00056361139596</c:v>
                </c:pt>
                <c:pt idx="1813">
                  <c:v>127.00056361139596</c:v>
                </c:pt>
                <c:pt idx="1814">
                  <c:v>127.00056361139596</c:v>
                </c:pt>
                <c:pt idx="1815">
                  <c:v>127.00056361139596</c:v>
                </c:pt>
                <c:pt idx="1816">
                  <c:v>127.00056361139596</c:v>
                </c:pt>
                <c:pt idx="1817">
                  <c:v>127.00056361139596</c:v>
                </c:pt>
                <c:pt idx="1818">
                  <c:v>127.00056361139596</c:v>
                </c:pt>
                <c:pt idx="1819">
                  <c:v>127.00056361139596</c:v>
                </c:pt>
                <c:pt idx="1820">
                  <c:v>127.00056361139596</c:v>
                </c:pt>
                <c:pt idx="1821">
                  <c:v>127.00056361139596</c:v>
                </c:pt>
                <c:pt idx="1822">
                  <c:v>127.00056361139596</c:v>
                </c:pt>
                <c:pt idx="1823">
                  <c:v>127.00056361139596</c:v>
                </c:pt>
                <c:pt idx="1824">
                  <c:v>127.00056361139596</c:v>
                </c:pt>
                <c:pt idx="1825">
                  <c:v>127.00056361139596</c:v>
                </c:pt>
                <c:pt idx="1826">
                  <c:v>127.00056361139596</c:v>
                </c:pt>
                <c:pt idx="1827">
                  <c:v>127.00056361139596</c:v>
                </c:pt>
                <c:pt idx="1828">
                  <c:v>127.00056361139596</c:v>
                </c:pt>
                <c:pt idx="1829">
                  <c:v>127.00056361139596</c:v>
                </c:pt>
                <c:pt idx="1830">
                  <c:v>127.00056361139596</c:v>
                </c:pt>
                <c:pt idx="1831">
                  <c:v>127.00056361139596</c:v>
                </c:pt>
                <c:pt idx="1832">
                  <c:v>127.00056361139596</c:v>
                </c:pt>
                <c:pt idx="1833">
                  <c:v>127.00056361139596</c:v>
                </c:pt>
                <c:pt idx="1834">
                  <c:v>127.00056361139596</c:v>
                </c:pt>
                <c:pt idx="1835">
                  <c:v>127.00056361139596</c:v>
                </c:pt>
                <c:pt idx="1836">
                  <c:v>127.00056361139596</c:v>
                </c:pt>
                <c:pt idx="1837">
                  <c:v>127.00056361139596</c:v>
                </c:pt>
                <c:pt idx="1838">
                  <c:v>127.00056361139596</c:v>
                </c:pt>
                <c:pt idx="1839">
                  <c:v>127.00056361139596</c:v>
                </c:pt>
                <c:pt idx="1840">
                  <c:v>127.00056361139596</c:v>
                </c:pt>
                <c:pt idx="1841">
                  <c:v>127.00056361139596</c:v>
                </c:pt>
                <c:pt idx="1842">
                  <c:v>127.00056361139596</c:v>
                </c:pt>
                <c:pt idx="1843">
                  <c:v>127.00056361139596</c:v>
                </c:pt>
                <c:pt idx="1844">
                  <c:v>127.00056361139596</c:v>
                </c:pt>
                <c:pt idx="1845">
                  <c:v>127.00056361139596</c:v>
                </c:pt>
                <c:pt idx="1846">
                  <c:v>127.00056361139596</c:v>
                </c:pt>
                <c:pt idx="1847">
                  <c:v>127.00056361139596</c:v>
                </c:pt>
                <c:pt idx="1848">
                  <c:v>127.00056361139596</c:v>
                </c:pt>
                <c:pt idx="1849">
                  <c:v>127.00056361139596</c:v>
                </c:pt>
                <c:pt idx="1850">
                  <c:v>127.00056361139596</c:v>
                </c:pt>
                <c:pt idx="1851">
                  <c:v>127.00056361139596</c:v>
                </c:pt>
                <c:pt idx="1852">
                  <c:v>127.00056361139596</c:v>
                </c:pt>
                <c:pt idx="1853">
                  <c:v>127.00056361139596</c:v>
                </c:pt>
                <c:pt idx="1854">
                  <c:v>127.00056361139596</c:v>
                </c:pt>
                <c:pt idx="1855">
                  <c:v>127.00056361139596</c:v>
                </c:pt>
                <c:pt idx="1856">
                  <c:v>127.00056361139596</c:v>
                </c:pt>
                <c:pt idx="1857">
                  <c:v>127.00056361139596</c:v>
                </c:pt>
                <c:pt idx="1858">
                  <c:v>127.00056361139596</c:v>
                </c:pt>
                <c:pt idx="1859">
                  <c:v>127.00056361139596</c:v>
                </c:pt>
                <c:pt idx="1860">
                  <c:v>127.00056361139596</c:v>
                </c:pt>
                <c:pt idx="1861">
                  <c:v>127.00056361139596</c:v>
                </c:pt>
                <c:pt idx="1862">
                  <c:v>127.00056361139596</c:v>
                </c:pt>
                <c:pt idx="1863">
                  <c:v>127.00056361139596</c:v>
                </c:pt>
                <c:pt idx="1864">
                  <c:v>127.00056361139596</c:v>
                </c:pt>
                <c:pt idx="1865">
                  <c:v>127.00056361139596</c:v>
                </c:pt>
                <c:pt idx="1866">
                  <c:v>127.00056361139596</c:v>
                </c:pt>
                <c:pt idx="1867">
                  <c:v>127.00056361139596</c:v>
                </c:pt>
                <c:pt idx="1868">
                  <c:v>127.00056361139596</c:v>
                </c:pt>
                <c:pt idx="1869">
                  <c:v>127.00056361139596</c:v>
                </c:pt>
                <c:pt idx="1870">
                  <c:v>127.00056361139596</c:v>
                </c:pt>
                <c:pt idx="1871">
                  <c:v>127.00056361139596</c:v>
                </c:pt>
                <c:pt idx="1872">
                  <c:v>127.00056361139596</c:v>
                </c:pt>
                <c:pt idx="1873">
                  <c:v>127.00056361139596</c:v>
                </c:pt>
                <c:pt idx="1874">
                  <c:v>127.00056361139596</c:v>
                </c:pt>
                <c:pt idx="1875">
                  <c:v>127.00056361139596</c:v>
                </c:pt>
                <c:pt idx="1876">
                  <c:v>127.00056361139596</c:v>
                </c:pt>
                <c:pt idx="1877">
                  <c:v>127.00056361139596</c:v>
                </c:pt>
                <c:pt idx="1878">
                  <c:v>127.00056361139596</c:v>
                </c:pt>
                <c:pt idx="1879">
                  <c:v>127.00056361139596</c:v>
                </c:pt>
                <c:pt idx="1880">
                  <c:v>127.00056361139596</c:v>
                </c:pt>
                <c:pt idx="1881">
                  <c:v>127.00056361139596</c:v>
                </c:pt>
                <c:pt idx="1882">
                  <c:v>127.00056361139596</c:v>
                </c:pt>
                <c:pt idx="1883">
                  <c:v>127.00056361139596</c:v>
                </c:pt>
                <c:pt idx="1884">
                  <c:v>127.00056361139596</c:v>
                </c:pt>
                <c:pt idx="1885">
                  <c:v>127.00056361139596</c:v>
                </c:pt>
                <c:pt idx="1886">
                  <c:v>127.00056361139596</c:v>
                </c:pt>
                <c:pt idx="1887">
                  <c:v>127.00056361139596</c:v>
                </c:pt>
                <c:pt idx="1888">
                  <c:v>127.00056361139596</c:v>
                </c:pt>
                <c:pt idx="1889">
                  <c:v>127.00056361139596</c:v>
                </c:pt>
                <c:pt idx="1890">
                  <c:v>127.00056361139596</c:v>
                </c:pt>
                <c:pt idx="1891">
                  <c:v>127.00056361139596</c:v>
                </c:pt>
                <c:pt idx="1892">
                  <c:v>127.00056361139596</c:v>
                </c:pt>
                <c:pt idx="1893">
                  <c:v>127.00056361139596</c:v>
                </c:pt>
                <c:pt idx="1894">
                  <c:v>127.00056361139596</c:v>
                </c:pt>
                <c:pt idx="1895">
                  <c:v>127.00056361139596</c:v>
                </c:pt>
                <c:pt idx="1896">
                  <c:v>127.00056361139596</c:v>
                </c:pt>
                <c:pt idx="1897">
                  <c:v>127.00056361139596</c:v>
                </c:pt>
                <c:pt idx="1898">
                  <c:v>127.00056361139596</c:v>
                </c:pt>
                <c:pt idx="1899">
                  <c:v>127.00056361139596</c:v>
                </c:pt>
                <c:pt idx="1900">
                  <c:v>127.00056361139596</c:v>
                </c:pt>
                <c:pt idx="1901">
                  <c:v>127.00056361139596</c:v>
                </c:pt>
                <c:pt idx="1902">
                  <c:v>127.00056361139596</c:v>
                </c:pt>
                <c:pt idx="1903">
                  <c:v>127.00056361139596</c:v>
                </c:pt>
                <c:pt idx="1904">
                  <c:v>127.00056361139596</c:v>
                </c:pt>
                <c:pt idx="1905">
                  <c:v>127.00056361139596</c:v>
                </c:pt>
                <c:pt idx="1906">
                  <c:v>127.00056361139596</c:v>
                </c:pt>
                <c:pt idx="1907">
                  <c:v>127.00056361139596</c:v>
                </c:pt>
                <c:pt idx="1908">
                  <c:v>127.00056361139596</c:v>
                </c:pt>
                <c:pt idx="1909">
                  <c:v>127.00056361139596</c:v>
                </c:pt>
                <c:pt idx="1910">
                  <c:v>127.00056361139596</c:v>
                </c:pt>
                <c:pt idx="1911">
                  <c:v>127.00056361139596</c:v>
                </c:pt>
                <c:pt idx="1912">
                  <c:v>127.00056361139596</c:v>
                </c:pt>
                <c:pt idx="1913">
                  <c:v>127.00056361139596</c:v>
                </c:pt>
                <c:pt idx="1914">
                  <c:v>127.00056361139596</c:v>
                </c:pt>
                <c:pt idx="1915">
                  <c:v>127.00056361139596</c:v>
                </c:pt>
                <c:pt idx="1916">
                  <c:v>127.00056361139596</c:v>
                </c:pt>
                <c:pt idx="1917">
                  <c:v>127.00056361139596</c:v>
                </c:pt>
                <c:pt idx="1918">
                  <c:v>127.00056361139596</c:v>
                </c:pt>
                <c:pt idx="1919">
                  <c:v>127.00056361139596</c:v>
                </c:pt>
                <c:pt idx="1920">
                  <c:v>127.00056361139596</c:v>
                </c:pt>
                <c:pt idx="1921">
                  <c:v>127.00056361139596</c:v>
                </c:pt>
                <c:pt idx="1922">
                  <c:v>127.00056361139596</c:v>
                </c:pt>
                <c:pt idx="1923">
                  <c:v>127.00056361139596</c:v>
                </c:pt>
                <c:pt idx="1924">
                  <c:v>127.00056361139596</c:v>
                </c:pt>
                <c:pt idx="1925">
                  <c:v>127.00056361139596</c:v>
                </c:pt>
                <c:pt idx="1926">
                  <c:v>127.00056361139596</c:v>
                </c:pt>
                <c:pt idx="1927">
                  <c:v>127.00056361139596</c:v>
                </c:pt>
                <c:pt idx="1928">
                  <c:v>127.00056361139596</c:v>
                </c:pt>
                <c:pt idx="1929">
                  <c:v>127.00056361139596</c:v>
                </c:pt>
                <c:pt idx="1930">
                  <c:v>127.00056361139596</c:v>
                </c:pt>
                <c:pt idx="1931">
                  <c:v>127.00056361139596</c:v>
                </c:pt>
                <c:pt idx="1932">
                  <c:v>127.00056361139596</c:v>
                </c:pt>
                <c:pt idx="1933">
                  <c:v>127.00056361139596</c:v>
                </c:pt>
                <c:pt idx="1934">
                  <c:v>127.00056361139596</c:v>
                </c:pt>
                <c:pt idx="1935">
                  <c:v>127.00056361139596</c:v>
                </c:pt>
                <c:pt idx="1936">
                  <c:v>127.00056361139596</c:v>
                </c:pt>
                <c:pt idx="1937">
                  <c:v>127.00056361139596</c:v>
                </c:pt>
                <c:pt idx="1938">
                  <c:v>127.00056361139596</c:v>
                </c:pt>
                <c:pt idx="1939">
                  <c:v>127.00056361139596</c:v>
                </c:pt>
                <c:pt idx="1940">
                  <c:v>127.00056361139596</c:v>
                </c:pt>
                <c:pt idx="1941">
                  <c:v>127.00056361139596</c:v>
                </c:pt>
                <c:pt idx="1942">
                  <c:v>127.00056361139596</c:v>
                </c:pt>
                <c:pt idx="1943">
                  <c:v>127.00056361139596</c:v>
                </c:pt>
                <c:pt idx="1944">
                  <c:v>127.00056361139596</c:v>
                </c:pt>
                <c:pt idx="1945">
                  <c:v>127.00056361139596</c:v>
                </c:pt>
                <c:pt idx="1946">
                  <c:v>127.00056361139596</c:v>
                </c:pt>
                <c:pt idx="1947">
                  <c:v>127.00056361139596</c:v>
                </c:pt>
                <c:pt idx="1948">
                  <c:v>127.00056361139596</c:v>
                </c:pt>
                <c:pt idx="1949">
                  <c:v>127.00056361139596</c:v>
                </c:pt>
                <c:pt idx="1950">
                  <c:v>127.00056361139596</c:v>
                </c:pt>
                <c:pt idx="1951">
                  <c:v>127.00056361139596</c:v>
                </c:pt>
                <c:pt idx="1952">
                  <c:v>127.00056361139596</c:v>
                </c:pt>
                <c:pt idx="1953">
                  <c:v>127.00056361139596</c:v>
                </c:pt>
                <c:pt idx="1954">
                  <c:v>127.00056361139596</c:v>
                </c:pt>
                <c:pt idx="1955">
                  <c:v>127.00056361139596</c:v>
                </c:pt>
                <c:pt idx="1956">
                  <c:v>127.00056361139596</c:v>
                </c:pt>
                <c:pt idx="1957">
                  <c:v>127.00056361139596</c:v>
                </c:pt>
                <c:pt idx="1958">
                  <c:v>127.00056361139596</c:v>
                </c:pt>
                <c:pt idx="1959">
                  <c:v>127.00056361139596</c:v>
                </c:pt>
                <c:pt idx="1960">
                  <c:v>127.00056361139596</c:v>
                </c:pt>
                <c:pt idx="1961">
                  <c:v>127.00056361139596</c:v>
                </c:pt>
                <c:pt idx="1962">
                  <c:v>127.00056361139596</c:v>
                </c:pt>
                <c:pt idx="1963">
                  <c:v>127.00056361139596</c:v>
                </c:pt>
                <c:pt idx="1964">
                  <c:v>127.00056361139596</c:v>
                </c:pt>
                <c:pt idx="1965">
                  <c:v>127.00056361139596</c:v>
                </c:pt>
                <c:pt idx="1966">
                  <c:v>127.00056361139596</c:v>
                </c:pt>
                <c:pt idx="1967">
                  <c:v>127.00056361139596</c:v>
                </c:pt>
                <c:pt idx="1968">
                  <c:v>127.00056361139596</c:v>
                </c:pt>
                <c:pt idx="1969">
                  <c:v>127.00056361139596</c:v>
                </c:pt>
                <c:pt idx="1970">
                  <c:v>127.00056361139596</c:v>
                </c:pt>
                <c:pt idx="1971">
                  <c:v>127.00056361139596</c:v>
                </c:pt>
                <c:pt idx="1972">
                  <c:v>127.00056361139596</c:v>
                </c:pt>
                <c:pt idx="1973">
                  <c:v>127.00056361139596</c:v>
                </c:pt>
                <c:pt idx="1974">
                  <c:v>127.00056361139596</c:v>
                </c:pt>
                <c:pt idx="1975">
                  <c:v>127.00056361139596</c:v>
                </c:pt>
                <c:pt idx="1976">
                  <c:v>127.00056361139596</c:v>
                </c:pt>
                <c:pt idx="1977">
                  <c:v>127.00056361139596</c:v>
                </c:pt>
                <c:pt idx="1978">
                  <c:v>127.00056361139596</c:v>
                </c:pt>
                <c:pt idx="1979">
                  <c:v>127.00056361139596</c:v>
                </c:pt>
                <c:pt idx="1980">
                  <c:v>127.00056361139596</c:v>
                </c:pt>
                <c:pt idx="1981">
                  <c:v>127.00056361139596</c:v>
                </c:pt>
                <c:pt idx="1982">
                  <c:v>127.00056361139596</c:v>
                </c:pt>
                <c:pt idx="1983">
                  <c:v>127.00056361139596</c:v>
                </c:pt>
                <c:pt idx="1984">
                  <c:v>127.00056361139596</c:v>
                </c:pt>
                <c:pt idx="1985">
                  <c:v>127.00056361139596</c:v>
                </c:pt>
                <c:pt idx="1986">
                  <c:v>127.00056361139596</c:v>
                </c:pt>
                <c:pt idx="1987">
                  <c:v>127.00056361139596</c:v>
                </c:pt>
                <c:pt idx="1988">
                  <c:v>127.00056361139596</c:v>
                </c:pt>
                <c:pt idx="1989">
                  <c:v>127.00056361139596</c:v>
                </c:pt>
                <c:pt idx="1990">
                  <c:v>127.00056361139596</c:v>
                </c:pt>
                <c:pt idx="1991">
                  <c:v>127.00056361139596</c:v>
                </c:pt>
                <c:pt idx="1992">
                  <c:v>127.00056361139596</c:v>
                </c:pt>
                <c:pt idx="1993">
                  <c:v>127.00056361139596</c:v>
                </c:pt>
                <c:pt idx="1994">
                  <c:v>127.00056361139596</c:v>
                </c:pt>
                <c:pt idx="1995">
                  <c:v>127.00056361139596</c:v>
                </c:pt>
                <c:pt idx="1996">
                  <c:v>127.00056361139596</c:v>
                </c:pt>
                <c:pt idx="1997">
                  <c:v>127.00056361139596</c:v>
                </c:pt>
                <c:pt idx="1998">
                  <c:v>127.00056361139596</c:v>
                </c:pt>
                <c:pt idx="1999">
                  <c:v>127.00056361139596</c:v>
                </c:pt>
                <c:pt idx="2000">
                  <c:v>127.00056361139596</c:v>
                </c:pt>
              </c:numCache>
            </c:numRef>
          </c:yVal>
          <c:smooth val="1"/>
        </c:ser>
        <c:ser>
          <c:idx val="6"/>
          <c:order val="6"/>
          <c:tx>
            <c:v>NS AXIS LEFT</c:v>
          </c:tx>
          <c:marker>
            <c:symbol val="none"/>
          </c:marker>
          <c:xVal>
            <c:numRef>
              <c:f>Graphing!$Y$8:$Y$2008</c:f>
              <c:numCache>
                <c:formatCode>General</c:formatCode>
                <c:ptCount val="2001"/>
                <c:pt idx="0">
                  <c:v>-71.406763299232722</c:v>
                </c:pt>
                <c:pt idx="1">
                  <c:v>-71.406763299232722</c:v>
                </c:pt>
                <c:pt idx="2">
                  <c:v>-71.406763299232722</c:v>
                </c:pt>
                <c:pt idx="3">
                  <c:v>-71.406763299232722</c:v>
                </c:pt>
                <c:pt idx="4">
                  <c:v>-71.406763299232722</c:v>
                </c:pt>
                <c:pt idx="5">
                  <c:v>-71.406763299232722</c:v>
                </c:pt>
                <c:pt idx="6">
                  <c:v>-71.406763299232722</c:v>
                </c:pt>
                <c:pt idx="7">
                  <c:v>-71.406763299232722</c:v>
                </c:pt>
                <c:pt idx="8">
                  <c:v>-71.406763299232722</c:v>
                </c:pt>
                <c:pt idx="9">
                  <c:v>-71.406763299232722</c:v>
                </c:pt>
                <c:pt idx="10">
                  <c:v>-71.406763299232722</c:v>
                </c:pt>
                <c:pt idx="11">
                  <c:v>-71.406763299232722</c:v>
                </c:pt>
                <c:pt idx="12">
                  <c:v>-71.406763299232722</c:v>
                </c:pt>
                <c:pt idx="13">
                  <c:v>-71.406763299232722</c:v>
                </c:pt>
                <c:pt idx="14">
                  <c:v>-71.406763299232722</c:v>
                </c:pt>
                <c:pt idx="15">
                  <c:v>-71.406763299232722</c:v>
                </c:pt>
                <c:pt idx="16">
                  <c:v>-71.406763299232722</c:v>
                </c:pt>
                <c:pt idx="17">
                  <c:v>-71.406763299232722</c:v>
                </c:pt>
                <c:pt idx="18">
                  <c:v>-71.406763299232722</c:v>
                </c:pt>
                <c:pt idx="19">
                  <c:v>-71.406763299232722</c:v>
                </c:pt>
                <c:pt idx="20">
                  <c:v>-71.406763299232722</c:v>
                </c:pt>
                <c:pt idx="21">
                  <c:v>-71.406763299232722</c:v>
                </c:pt>
                <c:pt idx="22">
                  <c:v>-71.406763299232722</c:v>
                </c:pt>
                <c:pt idx="23">
                  <c:v>-71.406763299232722</c:v>
                </c:pt>
                <c:pt idx="24">
                  <c:v>-71.406763299232722</c:v>
                </c:pt>
                <c:pt idx="25">
                  <c:v>-71.406763299232722</c:v>
                </c:pt>
                <c:pt idx="26">
                  <c:v>-71.406763299232722</c:v>
                </c:pt>
                <c:pt idx="27">
                  <c:v>-71.406763299232722</c:v>
                </c:pt>
                <c:pt idx="28">
                  <c:v>-71.406763299232722</c:v>
                </c:pt>
                <c:pt idx="29">
                  <c:v>-71.406763299232722</c:v>
                </c:pt>
                <c:pt idx="30">
                  <c:v>-71.406763299232722</c:v>
                </c:pt>
                <c:pt idx="31">
                  <c:v>-71.406763299232722</c:v>
                </c:pt>
                <c:pt idx="32">
                  <c:v>-71.406763299232722</c:v>
                </c:pt>
                <c:pt idx="33">
                  <c:v>-71.406763299232722</c:v>
                </c:pt>
                <c:pt idx="34">
                  <c:v>-71.406763299232722</c:v>
                </c:pt>
                <c:pt idx="35">
                  <c:v>-71.406763299232722</c:v>
                </c:pt>
                <c:pt idx="36">
                  <c:v>-71.406763299232722</c:v>
                </c:pt>
                <c:pt idx="37">
                  <c:v>-71.406763299232722</c:v>
                </c:pt>
                <c:pt idx="38">
                  <c:v>-71.406763299232722</c:v>
                </c:pt>
                <c:pt idx="39">
                  <c:v>-71.406763299232722</c:v>
                </c:pt>
                <c:pt idx="40">
                  <c:v>-71.406763299232722</c:v>
                </c:pt>
                <c:pt idx="41">
                  <c:v>-71.406763299232722</c:v>
                </c:pt>
                <c:pt idx="42">
                  <c:v>-71.406763299232722</c:v>
                </c:pt>
                <c:pt idx="43">
                  <c:v>-71.406763299232722</c:v>
                </c:pt>
                <c:pt idx="44">
                  <c:v>-71.406763299232722</c:v>
                </c:pt>
                <c:pt idx="45">
                  <c:v>-71.406763299232722</c:v>
                </c:pt>
                <c:pt idx="46">
                  <c:v>-71.406763299232722</c:v>
                </c:pt>
                <c:pt idx="47">
                  <c:v>-71.406763299232722</c:v>
                </c:pt>
                <c:pt idx="48">
                  <c:v>-71.406763299232722</c:v>
                </c:pt>
                <c:pt idx="49">
                  <c:v>-71.406763299232722</c:v>
                </c:pt>
                <c:pt idx="50">
                  <c:v>-71.406763299232722</c:v>
                </c:pt>
                <c:pt idx="51">
                  <c:v>-71.406763299232722</c:v>
                </c:pt>
                <c:pt idx="52">
                  <c:v>-71.406763299232722</c:v>
                </c:pt>
                <c:pt idx="53">
                  <c:v>-71.406763299232722</c:v>
                </c:pt>
                <c:pt idx="54">
                  <c:v>-71.406763299232722</c:v>
                </c:pt>
                <c:pt idx="55">
                  <c:v>-71.406763299232722</c:v>
                </c:pt>
                <c:pt idx="56">
                  <c:v>-71.406763299232722</c:v>
                </c:pt>
                <c:pt idx="57">
                  <c:v>-71.406763299232722</c:v>
                </c:pt>
                <c:pt idx="58">
                  <c:v>-71.406763299232722</c:v>
                </c:pt>
                <c:pt idx="59">
                  <c:v>-71.406763299232722</c:v>
                </c:pt>
                <c:pt idx="60">
                  <c:v>-71.406763299232722</c:v>
                </c:pt>
                <c:pt idx="61">
                  <c:v>-71.406763299232722</c:v>
                </c:pt>
                <c:pt idx="62">
                  <c:v>-71.406763299232722</c:v>
                </c:pt>
                <c:pt idx="63">
                  <c:v>-71.406763299232722</c:v>
                </c:pt>
                <c:pt idx="64">
                  <c:v>-71.406763299232722</c:v>
                </c:pt>
                <c:pt idx="65">
                  <c:v>-71.406763299232722</c:v>
                </c:pt>
                <c:pt idx="66">
                  <c:v>-71.406763299232722</c:v>
                </c:pt>
                <c:pt idx="67">
                  <c:v>-71.406763299232722</c:v>
                </c:pt>
                <c:pt idx="68">
                  <c:v>-71.406763299232722</c:v>
                </c:pt>
                <c:pt idx="69">
                  <c:v>-71.406763299232722</c:v>
                </c:pt>
                <c:pt idx="70">
                  <c:v>-71.406763299232722</c:v>
                </c:pt>
                <c:pt idx="71">
                  <c:v>-71.406763299232722</c:v>
                </c:pt>
                <c:pt idx="72">
                  <c:v>-71.406763299232722</c:v>
                </c:pt>
                <c:pt idx="73">
                  <c:v>-71.406763299232722</c:v>
                </c:pt>
                <c:pt idx="74">
                  <c:v>-71.406763299232722</c:v>
                </c:pt>
                <c:pt idx="75">
                  <c:v>-71.406763299232722</c:v>
                </c:pt>
                <c:pt idx="76">
                  <c:v>-71.406763299232722</c:v>
                </c:pt>
                <c:pt idx="77">
                  <c:v>-71.406763299232722</c:v>
                </c:pt>
                <c:pt idx="78">
                  <c:v>-71.406763299232722</c:v>
                </c:pt>
                <c:pt idx="79">
                  <c:v>-71.406763299232722</c:v>
                </c:pt>
                <c:pt idx="80">
                  <c:v>-71.406763299232722</c:v>
                </c:pt>
                <c:pt idx="81">
                  <c:v>-71.406763299232722</c:v>
                </c:pt>
                <c:pt idx="82">
                  <c:v>-71.406763299232722</c:v>
                </c:pt>
                <c:pt idx="83">
                  <c:v>-71.406763299232722</c:v>
                </c:pt>
                <c:pt idx="84">
                  <c:v>-71.406763299232722</c:v>
                </c:pt>
                <c:pt idx="85">
                  <c:v>-71.406763299232722</c:v>
                </c:pt>
                <c:pt idx="86">
                  <c:v>-71.406763299232722</c:v>
                </c:pt>
                <c:pt idx="87">
                  <c:v>-71.406763299232722</c:v>
                </c:pt>
                <c:pt idx="88">
                  <c:v>-71.406763299232722</c:v>
                </c:pt>
                <c:pt idx="89">
                  <c:v>-71.406763299232722</c:v>
                </c:pt>
                <c:pt idx="90">
                  <c:v>-71.406763299232722</c:v>
                </c:pt>
                <c:pt idx="91">
                  <c:v>-71.406763299232722</c:v>
                </c:pt>
                <c:pt idx="92">
                  <c:v>-71.406763299232722</c:v>
                </c:pt>
                <c:pt idx="93">
                  <c:v>-71.406763299232722</c:v>
                </c:pt>
                <c:pt idx="94">
                  <c:v>-71.406763299232722</c:v>
                </c:pt>
                <c:pt idx="95">
                  <c:v>-71.406763299232722</c:v>
                </c:pt>
                <c:pt idx="96">
                  <c:v>-71.406763299232722</c:v>
                </c:pt>
                <c:pt idx="97">
                  <c:v>-71.406763299232722</c:v>
                </c:pt>
                <c:pt idx="98">
                  <c:v>-71.406763299232722</c:v>
                </c:pt>
                <c:pt idx="99">
                  <c:v>-71.406763299232722</c:v>
                </c:pt>
                <c:pt idx="100">
                  <c:v>-71.406763299232722</c:v>
                </c:pt>
                <c:pt idx="101">
                  <c:v>-71.406763299232722</c:v>
                </c:pt>
                <c:pt idx="102">
                  <c:v>-71.406763299232722</c:v>
                </c:pt>
                <c:pt idx="103">
                  <c:v>-71.406763299232722</c:v>
                </c:pt>
                <c:pt idx="104">
                  <c:v>-71.406763299232722</c:v>
                </c:pt>
                <c:pt idx="105">
                  <c:v>-71.406763299232722</c:v>
                </c:pt>
                <c:pt idx="106">
                  <c:v>-71.406763299232722</c:v>
                </c:pt>
                <c:pt idx="107">
                  <c:v>-71.406763299232722</c:v>
                </c:pt>
                <c:pt idx="108">
                  <c:v>-71.406763299232722</c:v>
                </c:pt>
                <c:pt idx="109">
                  <c:v>-71.406763299232722</c:v>
                </c:pt>
                <c:pt idx="110">
                  <c:v>-71.406763299232722</c:v>
                </c:pt>
                <c:pt idx="111">
                  <c:v>-71.406763299232722</c:v>
                </c:pt>
                <c:pt idx="112">
                  <c:v>-71.406763299232722</c:v>
                </c:pt>
                <c:pt idx="113">
                  <c:v>-71.406763299232722</c:v>
                </c:pt>
                <c:pt idx="114">
                  <c:v>-71.406763299232722</c:v>
                </c:pt>
                <c:pt idx="115">
                  <c:v>-71.406763299232722</c:v>
                </c:pt>
                <c:pt idx="116">
                  <c:v>-71.406763299232722</c:v>
                </c:pt>
                <c:pt idx="117">
                  <c:v>-71.406763299232722</c:v>
                </c:pt>
                <c:pt idx="118">
                  <c:v>-71.406763299232722</c:v>
                </c:pt>
                <c:pt idx="119">
                  <c:v>-71.406763299232722</c:v>
                </c:pt>
                <c:pt idx="120">
                  <c:v>-71.406763299232722</c:v>
                </c:pt>
                <c:pt idx="121">
                  <c:v>-71.406763299232722</c:v>
                </c:pt>
                <c:pt idx="122">
                  <c:v>-71.406763299232722</c:v>
                </c:pt>
                <c:pt idx="123">
                  <c:v>-71.406763299232722</c:v>
                </c:pt>
                <c:pt idx="124">
                  <c:v>-71.406763299232722</c:v>
                </c:pt>
                <c:pt idx="125">
                  <c:v>-71.406763299232722</c:v>
                </c:pt>
                <c:pt idx="126">
                  <c:v>-71.406763299232722</c:v>
                </c:pt>
                <c:pt idx="127">
                  <c:v>-71.406763299232722</c:v>
                </c:pt>
                <c:pt idx="128">
                  <c:v>-71.406763299232722</c:v>
                </c:pt>
                <c:pt idx="129">
                  <c:v>-71.406763299232722</c:v>
                </c:pt>
                <c:pt idx="130">
                  <c:v>-71.406763299232722</c:v>
                </c:pt>
                <c:pt idx="131">
                  <c:v>-71.406763299232722</c:v>
                </c:pt>
                <c:pt idx="132">
                  <c:v>-71.406763299232722</c:v>
                </c:pt>
                <c:pt idx="133">
                  <c:v>-71.406763299232722</c:v>
                </c:pt>
                <c:pt idx="134">
                  <c:v>-71.406763299232722</c:v>
                </c:pt>
                <c:pt idx="135">
                  <c:v>-71.406763299232722</c:v>
                </c:pt>
                <c:pt idx="136">
                  <c:v>-71.406763299232722</c:v>
                </c:pt>
                <c:pt idx="137">
                  <c:v>-71.406763299232722</c:v>
                </c:pt>
                <c:pt idx="138">
                  <c:v>-71.406763299232722</c:v>
                </c:pt>
                <c:pt idx="139">
                  <c:v>-71.406763299232722</c:v>
                </c:pt>
                <c:pt idx="140">
                  <c:v>-71.406763299232722</c:v>
                </c:pt>
                <c:pt idx="141">
                  <c:v>-71.406763299232722</c:v>
                </c:pt>
                <c:pt idx="142">
                  <c:v>-71.406763299232722</c:v>
                </c:pt>
                <c:pt idx="143">
                  <c:v>-71.406763299232722</c:v>
                </c:pt>
                <c:pt idx="144">
                  <c:v>-71.406763299232722</c:v>
                </c:pt>
                <c:pt idx="145">
                  <c:v>-71.406763299232722</c:v>
                </c:pt>
                <c:pt idx="146">
                  <c:v>-71.406763299232722</c:v>
                </c:pt>
                <c:pt idx="147">
                  <c:v>-71.406763299232722</c:v>
                </c:pt>
                <c:pt idx="148">
                  <c:v>-71.406763299232722</c:v>
                </c:pt>
                <c:pt idx="149">
                  <c:v>-71.406763299232722</c:v>
                </c:pt>
                <c:pt idx="150">
                  <c:v>-71.406763299232722</c:v>
                </c:pt>
                <c:pt idx="151">
                  <c:v>-71.406763299232722</c:v>
                </c:pt>
                <c:pt idx="152">
                  <c:v>-71.406763299232722</c:v>
                </c:pt>
                <c:pt idx="153">
                  <c:v>-71.406763299232722</c:v>
                </c:pt>
                <c:pt idx="154">
                  <c:v>-71.406763299232722</c:v>
                </c:pt>
                <c:pt idx="155">
                  <c:v>-71.406763299232722</c:v>
                </c:pt>
                <c:pt idx="156">
                  <c:v>-71.406763299232722</c:v>
                </c:pt>
                <c:pt idx="157">
                  <c:v>-71.406763299232722</c:v>
                </c:pt>
                <c:pt idx="158">
                  <c:v>-71.406763299232722</c:v>
                </c:pt>
                <c:pt idx="159">
                  <c:v>-71.406763299232722</c:v>
                </c:pt>
                <c:pt idx="160">
                  <c:v>-71.406763299232722</c:v>
                </c:pt>
                <c:pt idx="161">
                  <c:v>-71.406763299232722</c:v>
                </c:pt>
                <c:pt idx="162">
                  <c:v>-71.406763299232722</c:v>
                </c:pt>
                <c:pt idx="163">
                  <c:v>-71.406763299232722</c:v>
                </c:pt>
                <c:pt idx="164">
                  <c:v>-71.406763299232722</c:v>
                </c:pt>
                <c:pt idx="165">
                  <c:v>-71.406763299232722</c:v>
                </c:pt>
                <c:pt idx="166">
                  <c:v>-71.406763299232722</c:v>
                </c:pt>
                <c:pt idx="167">
                  <c:v>-71.406763299232722</c:v>
                </c:pt>
                <c:pt idx="168">
                  <c:v>-71.406763299232722</c:v>
                </c:pt>
                <c:pt idx="169">
                  <c:v>-71.406763299232722</c:v>
                </c:pt>
                <c:pt idx="170">
                  <c:v>-71.406763299232722</c:v>
                </c:pt>
                <c:pt idx="171">
                  <c:v>-71.406763299232722</c:v>
                </c:pt>
                <c:pt idx="172">
                  <c:v>-71.406763299232722</c:v>
                </c:pt>
                <c:pt idx="173">
                  <c:v>-71.406763299232722</c:v>
                </c:pt>
                <c:pt idx="174">
                  <c:v>-71.406763299232722</c:v>
                </c:pt>
                <c:pt idx="175">
                  <c:v>-71.406763299232722</c:v>
                </c:pt>
                <c:pt idx="176">
                  <c:v>-71.406763299232722</c:v>
                </c:pt>
                <c:pt idx="177">
                  <c:v>-71.406763299232722</c:v>
                </c:pt>
                <c:pt idx="178">
                  <c:v>-71.406763299232722</c:v>
                </c:pt>
                <c:pt idx="179">
                  <c:v>-71.406763299232722</c:v>
                </c:pt>
                <c:pt idx="180">
                  <c:v>-71.406763299232722</c:v>
                </c:pt>
                <c:pt idx="181">
                  <c:v>-71.406763299232722</c:v>
                </c:pt>
                <c:pt idx="182">
                  <c:v>-71.406763299232722</c:v>
                </c:pt>
                <c:pt idx="183">
                  <c:v>-71.406763299232722</c:v>
                </c:pt>
                <c:pt idx="184">
                  <c:v>-71.406763299232722</c:v>
                </c:pt>
                <c:pt idx="185">
                  <c:v>-71.406763299232722</c:v>
                </c:pt>
                <c:pt idx="186">
                  <c:v>-71.406763299232722</c:v>
                </c:pt>
                <c:pt idx="187">
                  <c:v>-71.406763299232722</c:v>
                </c:pt>
                <c:pt idx="188">
                  <c:v>-71.406763299232722</c:v>
                </c:pt>
                <c:pt idx="189">
                  <c:v>-71.406763299232722</c:v>
                </c:pt>
                <c:pt idx="190">
                  <c:v>-71.406763299232722</c:v>
                </c:pt>
                <c:pt idx="191">
                  <c:v>-71.406763299232722</c:v>
                </c:pt>
                <c:pt idx="192">
                  <c:v>-71.406763299232722</c:v>
                </c:pt>
                <c:pt idx="193">
                  <c:v>-71.406763299232722</c:v>
                </c:pt>
                <c:pt idx="194">
                  <c:v>-71.406763299232722</c:v>
                </c:pt>
                <c:pt idx="195">
                  <c:v>-71.406763299232722</c:v>
                </c:pt>
                <c:pt idx="196">
                  <c:v>-71.406763299232722</c:v>
                </c:pt>
                <c:pt idx="197">
                  <c:v>-71.406763299232722</c:v>
                </c:pt>
                <c:pt idx="198">
                  <c:v>-71.406763299232722</c:v>
                </c:pt>
                <c:pt idx="199">
                  <c:v>-71.406763299232722</c:v>
                </c:pt>
                <c:pt idx="200">
                  <c:v>-71.406763299232722</c:v>
                </c:pt>
                <c:pt idx="201">
                  <c:v>-71.406763299232722</c:v>
                </c:pt>
                <c:pt idx="202">
                  <c:v>-71.406763299232722</c:v>
                </c:pt>
                <c:pt idx="203">
                  <c:v>-71.406763299232722</c:v>
                </c:pt>
                <c:pt idx="204">
                  <c:v>-71.406763299232722</c:v>
                </c:pt>
                <c:pt idx="205">
                  <c:v>-71.406763299232722</c:v>
                </c:pt>
                <c:pt idx="206">
                  <c:v>-71.406763299232722</c:v>
                </c:pt>
                <c:pt idx="207">
                  <c:v>-71.406763299232722</c:v>
                </c:pt>
                <c:pt idx="208">
                  <c:v>-71.406763299232722</c:v>
                </c:pt>
                <c:pt idx="209">
                  <c:v>-71.406763299232722</c:v>
                </c:pt>
                <c:pt idx="210">
                  <c:v>-71.406763299232722</c:v>
                </c:pt>
                <c:pt idx="211">
                  <c:v>-71.406763299232722</c:v>
                </c:pt>
                <c:pt idx="212">
                  <c:v>-71.406763299232722</c:v>
                </c:pt>
                <c:pt idx="213">
                  <c:v>-71.406763299232722</c:v>
                </c:pt>
                <c:pt idx="214">
                  <c:v>-71.406763299232722</c:v>
                </c:pt>
                <c:pt idx="215">
                  <c:v>-71.406763299232722</c:v>
                </c:pt>
                <c:pt idx="216">
                  <c:v>-71.406763299232722</c:v>
                </c:pt>
                <c:pt idx="217">
                  <c:v>-71.406763299232722</c:v>
                </c:pt>
                <c:pt idx="218">
                  <c:v>-71.406763299232722</c:v>
                </c:pt>
                <c:pt idx="219">
                  <c:v>-71.406763299232722</c:v>
                </c:pt>
                <c:pt idx="220">
                  <c:v>-71.406763299232722</c:v>
                </c:pt>
                <c:pt idx="221">
                  <c:v>-71.406763299232722</c:v>
                </c:pt>
                <c:pt idx="222">
                  <c:v>-71.406763299232722</c:v>
                </c:pt>
                <c:pt idx="223">
                  <c:v>-71.406763299232722</c:v>
                </c:pt>
                <c:pt idx="224">
                  <c:v>-71.406763299232722</c:v>
                </c:pt>
                <c:pt idx="225">
                  <c:v>-71.406763299232722</c:v>
                </c:pt>
                <c:pt idx="226">
                  <c:v>-71.406763299232722</c:v>
                </c:pt>
                <c:pt idx="227">
                  <c:v>-71.406763299232722</c:v>
                </c:pt>
                <c:pt idx="228">
                  <c:v>-71.406763299232722</c:v>
                </c:pt>
                <c:pt idx="229">
                  <c:v>-71.406763299232722</c:v>
                </c:pt>
                <c:pt idx="230">
                  <c:v>-71.406763299232722</c:v>
                </c:pt>
                <c:pt idx="231">
                  <c:v>-71.406763299232722</c:v>
                </c:pt>
                <c:pt idx="232">
                  <c:v>-71.406763299232722</c:v>
                </c:pt>
                <c:pt idx="233">
                  <c:v>-71.406763299232722</c:v>
                </c:pt>
                <c:pt idx="234">
                  <c:v>-71.406763299232722</c:v>
                </c:pt>
                <c:pt idx="235">
                  <c:v>-71.406763299232722</c:v>
                </c:pt>
                <c:pt idx="236">
                  <c:v>-71.406763299232722</c:v>
                </c:pt>
                <c:pt idx="237">
                  <c:v>-71.406763299232722</c:v>
                </c:pt>
                <c:pt idx="238">
                  <c:v>-71.406763299232722</c:v>
                </c:pt>
                <c:pt idx="239">
                  <c:v>-71.406763299232722</c:v>
                </c:pt>
                <c:pt idx="240">
                  <c:v>-71.406763299232722</c:v>
                </c:pt>
                <c:pt idx="241">
                  <c:v>-71.406763299232722</c:v>
                </c:pt>
                <c:pt idx="242">
                  <c:v>-71.406763299232722</c:v>
                </c:pt>
                <c:pt idx="243">
                  <c:v>-71.406763299232722</c:v>
                </c:pt>
                <c:pt idx="244">
                  <c:v>-71.406763299232722</c:v>
                </c:pt>
                <c:pt idx="245">
                  <c:v>-71.406763299232722</c:v>
                </c:pt>
                <c:pt idx="246">
                  <c:v>-71.406763299232722</c:v>
                </c:pt>
                <c:pt idx="247">
                  <c:v>-71.406763299232722</c:v>
                </c:pt>
                <c:pt idx="248">
                  <c:v>-71.406763299232722</c:v>
                </c:pt>
                <c:pt idx="249">
                  <c:v>-71.406763299232722</c:v>
                </c:pt>
                <c:pt idx="250">
                  <c:v>-71.406763299232722</c:v>
                </c:pt>
                <c:pt idx="251">
                  <c:v>-71.406763299232722</c:v>
                </c:pt>
                <c:pt idx="252">
                  <c:v>-71.406763299232722</c:v>
                </c:pt>
                <c:pt idx="253">
                  <c:v>-71.406763299232722</c:v>
                </c:pt>
                <c:pt idx="254">
                  <c:v>-71.406763299232722</c:v>
                </c:pt>
                <c:pt idx="255">
                  <c:v>-71.406763299232722</c:v>
                </c:pt>
                <c:pt idx="256">
                  <c:v>-71.406763299232722</c:v>
                </c:pt>
                <c:pt idx="257">
                  <c:v>-71.406763299232722</c:v>
                </c:pt>
                <c:pt idx="258">
                  <c:v>-71.406763299232722</c:v>
                </c:pt>
                <c:pt idx="259">
                  <c:v>-71.406763299232722</c:v>
                </c:pt>
                <c:pt idx="260">
                  <c:v>-71.406763299232722</c:v>
                </c:pt>
                <c:pt idx="261">
                  <c:v>-71.406763299232722</c:v>
                </c:pt>
                <c:pt idx="262">
                  <c:v>-71.406763299232722</c:v>
                </c:pt>
                <c:pt idx="263">
                  <c:v>-71.406763299232722</c:v>
                </c:pt>
                <c:pt idx="264">
                  <c:v>-71.406763299232722</c:v>
                </c:pt>
                <c:pt idx="265">
                  <c:v>-71.406763299232722</c:v>
                </c:pt>
                <c:pt idx="266">
                  <c:v>-71.406763299232722</c:v>
                </c:pt>
                <c:pt idx="267">
                  <c:v>-71.406763299232722</c:v>
                </c:pt>
                <c:pt idx="268">
                  <c:v>-71.406763299232722</c:v>
                </c:pt>
                <c:pt idx="269">
                  <c:v>-71.406763299232722</c:v>
                </c:pt>
                <c:pt idx="270">
                  <c:v>-71.406763299232722</c:v>
                </c:pt>
                <c:pt idx="271">
                  <c:v>-71.406763299232722</c:v>
                </c:pt>
                <c:pt idx="272">
                  <c:v>-71.406763299232722</c:v>
                </c:pt>
                <c:pt idx="273">
                  <c:v>-71.406763299232722</c:v>
                </c:pt>
                <c:pt idx="274">
                  <c:v>-71.406763299232722</c:v>
                </c:pt>
                <c:pt idx="275">
                  <c:v>-71.406763299232722</c:v>
                </c:pt>
                <c:pt idx="276">
                  <c:v>-71.406763299232722</c:v>
                </c:pt>
                <c:pt idx="277">
                  <c:v>-71.406763299232722</c:v>
                </c:pt>
                <c:pt idx="278">
                  <c:v>-71.406763299232722</c:v>
                </c:pt>
                <c:pt idx="279">
                  <c:v>-71.406763299232722</c:v>
                </c:pt>
                <c:pt idx="280">
                  <c:v>-71.406763299232722</c:v>
                </c:pt>
                <c:pt idx="281">
                  <c:v>-71.406763299232722</c:v>
                </c:pt>
                <c:pt idx="282">
                  <c:v>-71.406763299232722</c:v>
                </c:pt>
                <c:pt idx="283">
                  <c:v>-71.406763299232722</c:v>
                </c:pt>
                <c:pt idx="284">
                  <c:v>-71.406763299232722</c:v>
                </c:pt>
                <c:pt idx="285">
                  <c:v>-71.406763299232722</c:v>
                </c:pt>
                <c:pt idx="286">
                  <c:v>-71.406763299232722</c:v>
                </c:pt>
                <c:pt idx="287">
                  <c:v>-71.406763299232722</c:v>
                </c:pt>
                <c:pt idx="288">
                  <c:v>-71.406763299232722</c:v>
                </c:pt>
                <c:pt idx="289">
                  <c:v>-71.406763299232722</c:v>
                </c:pt>
                <c:pt idx="290">
                  <c:v>-71.406763299232722</c:v>
                </c:pt>
                <c:pt idx="291">
                  <c:v>-71.406763299232722</c:v>
                </c:pt>
                <c:pt idx="292">
                  <c:v>-71.406763299232722</c:v>
                </c:pt>
                <c:pt idx="293">
                  <c:v>-71.406763299232722</c:v>
                </c:pt>
                <c:pt idx="294">
                  <c:v>-71.406763299232722</c:v>
                </c:pt>
                <c:pt idx="295">
                  <c:v>-71.406763299232722</c:v>
                </c:pt>
                <c:pt idx="296">
                  <c:v>-71.406763299232722</c:v>
                </c:pt>
                <c:pt idx="297">
                  <c:v>-71.406763299232722</c:v>
                </c:pt>
                <c:pt idx="298">
                  <c:v>-71.406763299232722</c:v>
                </c:pt>
                <c:pt idx="299">
                  <c:v>-71.406763299232722</c:v>
                </c:pt>
                <c:pt idx="300">
                  <c:v>-71.406763299232722</c:v>
                </c:pt>
                <c:pt idx="301">
                  <c:v>-71.406763299232722</c:v>
                </c:pt>
                <c:pt idx="302">
                  <c:v>-71.406763299232722</c:v>
                </c:pt>
                <c:pt idx="303">
                  <c:v>-71.406763299232722</c:v>
                </c:pt>
                <c:pt idx="304">
                  <c:v>-71.406763299232722</c:v>
                </c:pt>
                <c:pt idx="305">
                  <c:v>-71.406763299232722</c:v>
                </c:pt>
                <c:pt idx="306">
                  <c:v>-71.406763299232722</c:v>
                </c:pt>
                <c:pt idx="307">
                  <c:v>-71.406763299232722</c:v>
                </c:pt>
                <c:pt idx="308">
                  <c:v>-71.406763299232722</c:v>
                </c:pt>
                <c:pt idx="309">
                  <c:v>-71.406763299232722</c:v>
                </c:pt>
                <c:pt idx="310">
                  <c:v>-71.406763299232722</c:v>
                </c:pt>
                <c:pt idx="311">
                  <c:v>-71.406763299232722</c:v>
                </c:pt>
                <c:pt idx="312">
                  <c:v>-71.406763299232722</c:v>
                </c:pt>
                <c:pt idx="313">
                  <c:v>-71.406763299232722</c:v>
                </c:pt>
                <c:pt idx="314">
                  <c:v>-71.406763299232722</c:v>
                </c:pt>
                <c:pt idx="315">
                  <c:v>-71.406763299232722</c:v>
                </c:pt>
                <c:pt idx="316">
                  <c:v>-71.406763299232722</c:v>
                </c:pt>
                <c:pt idx="317">
                  <c:v>-71.406763299232722</c:v>
                </c:pt>
                <c:pt idx="318">
                  <c:v>-71.406763299232722</c:v>
                </c:pt>
                <c:pt idx="319">
                  <c:v>-71.406763299232722</c:v>
                </c:pt>
                <c:pt idx="320">
                  <c:v>-71.406763299232722</c:v>
                </c:pt>
                <c:pt idx="321">
                  <c:v>-71.406763299232722</c:v>
                </c:pt>
                <c:pt idx="322">
                  <c:v>-71.406763299232722</c:v>
                </c:pt>
                <c:pt idx="323">
                  <c:v>-71.406763299232722</c:v>
                </c:pt>
                <c:pt idx="324">
                  <c:v>-71.406763299232722</c:v>
                </c:pt>
                <c:pt idx="325">
                  <c:v>-71.406763299232722</c:v>
                </c:pt>
                <c:pt idx="326">
                  <c:v>-71.406763299232722</c:v>
                </c:pt>
                <c:pt idx="327">
                  <c:v>-71.406763299232722</c:v>
                </c:pt>
                <c:pt idx="328">
                  <c:v>-71.406763299232722</c:v>
                </c:pt>
                <c:pt idx="329">
                  <c:v>-71.406763299232722</c:v>
                </c:pt>
                <c:pt idx="330">
                  <c:v>-71.406763299232722</c:v>
                </c:pt>
                <c:pt idx="331">
                  <c:v>-71.406763299232722</c:v>
                </c:pt>
                <c:pt idx="332">
                  <c:v>-71.406763299232722</c:v>
                </c:pt>
                <c:pt idx="333">
                  <c:v>-71.406763299232722</c:v>
                </c:pt>
                <c:pt idx="334">
                  <c:v>-71.406763299232722</c:v>
                </c:pt>
                <c:pt idx="335">
                  <c:v>-71.406763299232722</c:v>
                </c:pt>
                <c:pt idx="336">
                  <c:v>-71.406763299232722</c:v>
                </c:pt>
                <c:pt idx="337">
                  <c:v>-71.406763299232722</c:v>
                </c:pt>
                <c:pt idx="338">
                  <c:v>-71.406763299232722</c:v>
                </c:pt>
                <c:pt idx="339">
                  <c:v>-71.406763299232722</c:v>
                </c:pt>
                <c:pt idx="340">
                  <c:v>-71.406763299232722</c:v>
                </c:pt>
                <c:pt idx="341">
                  <c:v>-71.406763299232722</c:v>
                </c:pt>
                <c:pt idx="342">
                  <c:v>-71.406763299232722</c:v>
                </c:pt>
                <c:pt idx="343">
                  <c:v>-71.406763299232722</c:v>
                </c:pt>
                <c:pt idx="344">
                  <c:v>-71.406763299232722</c:v>
                </c:pt>
                <c:pt idx="345">
                  <c:v>-71.406763299232722</c:v>
                </c:pt>
                <c:pt idx="346">
                  <c:v>-71.406763299232722</c:v>
                </c:pt>
                <c:pt idx="347">
                  <c:v>-71.406763299232722</c:v>
                </c:pt>
                <c:pt idx="348">
                  <c:v>-71.406763299232722</c:v>
                </c:pt>
                <c:pt idx="349">
                  <c:v>-71.406763299232722</c:v>
                </c:pt>
                <c:pt idx="350">
                  <c:v>-71.406763299232722</c:v>
                </c:pt>
                <c:pt idx="351">
                  <c:v>-71.406763299232722</c:v>
                </c:pt>
                <c:pt idx="352">
                  <c:v>-71.406763299232722</c:v>
                </c:pt>
                <c:pt idx="353">
                  <c:v>-71.406763299232722</c:v>
                </c:pt>
                <c:pt idx="354">
                  <c:v>-71.406763299232722</c:v>
                </c:pt>
                <c:pt idx="355">
                  <c:v>-71.406763299232722</c:v>
                </c:pt>
                <c:pt idx="356">
                  <c:v>-71.406763299232722</c:v>
                </c:pt>
                <c:pt idx="357">
                  <c:v>-71.406763299232722</c:v>
                </c:pt>
                <c:pt idx="358">
                  <c:v>-71.406763299232722</c:v>
                </c:pt>
                <c:pt idx="359">
                  <c:v>-71.406763299232722</c:v>
                </c:pt>
                <c:pt idx="360">
                  <c:v>-71.406763299232722</c:v>
                </c:pt>
                <c:pt idx="361">
                  <c:v>-71.406763299232722</c:v>
                </c:pt>
                <c:pt idx="362">
                  <c:v>-71.406763299232722</c:v>
                </c:pt>
                <c:pt idx="363">
                  <c:v>-71.406763299232722</c:v>
                </c:pt>
                <c:pt idx="364">
                  <c:v>-71.406763299232722</c:v>
                </c:pt>
                <c:pt idx="365">
                  <c:v>-71.406763299232722</c:v>
                </c:pt>
                <c:pt idx="366">
                  <c:v>-71.406763299232722</c:v>
                </c:pt>
                <c:pt idx="367">
                  <c:v>-71.406763299232722</c:v>
                </c:pt>
                <c:pt idx="368">
                  <c:v>-71.406763299232722</c:v>
                </c:pt>
                <c:pt idx="369">
                  <c:v>-71.406763299232722</c:v>
                </c:pt>
                <c:pt idx="370">
                  <c:v>-71.406763299232722</c:v>
                </c:pt>
                <c:pt idx="371">
                  <c:v>-71.406763299232722</c:v>
                </c:pt>
                <c:pt idx="372">
                  <c:v>-71.406763299232722</c:v>
                </c:pt>
                <c:pt idx="373">
                  <c:v>-71.406763299232722</c:v>
                </c:pt>
                <c:pt idx="374">
                  <c:v>-71.406763299232722</c:v>
                </c:pt>
                <c:pt idx="375">
                  <c:v>-71.406763299232722</c:v>
                </c:pt>
                <c:pt idx="376">
                  <c:v>-71.406763299232722</c:v>
                </c:pt>
                <c:pt idx="377">
                  <c:v>-71.406763299232722</c:v>
                </c:pt>
                <c:pt idx="378">
                  <c:v>-71.406763299232722</c:v>
                </c:pt>
                <c:pt idx="379">
                  <c:v>-71.406763299232722</c:v>
                </c:pt>
                <c:pt idx="380">
                  <c:v>-71.406763299232722</c:v>
                </c:pt>
                <c:pt idx="381">
                  <c:v>-71.406763299232722</c:v>
                </c:pt>
                <c:pt idx="382">
                  <c:v>-71.406763299232722</c:v>
                </c:pt>
                <c:pt idx="383">
                  <c:v>-71.406763299232722</c:v>
                </c:pt>
                <c:pt idx="384">
                  <c:v>-71.406763299232722</c:v>
                </c:pt>
                <c:pt idx="385">
                  <c:v>-71.406763299232722</c:v>
                </c:pt>
                <c:pt idx="386">
                  <c:v>-71.406763299232722</c:v>
                </c:pt>
                <c:pt idx="387">
                  <c:v>-71.406763299232722</c:v>
                </c:pt>
                <c:pt idx="388">
                  <c:v>-71.406763299232722</c:v>
                </c:pt>
                <c:pt idx="389">
                  <c:v>-71.406763299232722</c:v>
                </c:pt>
                <c:pt idx="390">
                  <c:v>-71.406763299232722</c:v>
                </c:pt>
                <c:pt idx="391">
                  <c:v>-71.406763299232722</c:v>
                </c:pt>
                <c:pt idx="392">
                  <c:v>-71.406763299232722</c:v>
                </c:pt>
                <c:pt idx="393">
                  <c:v>-71.406763299232722</c:v>
                </c:pt>
                <c:pt idx="394">
                  <c:v>-71.406763299232722</c:v>
                </c:pt>
                <c:pt idx="395">
                  <c:v>-71.406763299232722</c:v>
                </c:pt>
                <c:pt idx="396">
                  <c:v>-71.406763299232722</c:v>
                </c:pt>
                <c:pt idx="397">
                  <c:v>-71.406763299232722</c:v>
                </c:pt>
                <c:pt idx="398">
                  <c:v>-71.406763299232722</c:v>
                </c:pt>
                <c:pt idx="399">
                  <c:v>-71.406763299232722</c:v>
                </c:pt>
                <c:pt idx="400">
                  <c:v>-71.406763299232722</c:v>
                </c:pt>
                <c:pt idx="401">
                  <c:v>-71.406763299232722</c:v>
                </c:pt>
                <c:pt idx="402">
                  <c:v>-71.406763299232722</c:v>
                </c:pt>
                <c:pt idx="403">
                  <c:v>-71.406763299232722</c:v>
                </c:pt>
                <c:pt idx="404">
                  <c:v>-71.406763299232722</c:v>
                </c:pt>
                <c:pt idx="405">
                  <c:v>-71.406763299232722</c:v>
                </c:pt>
                <c:pt idx="406">
                  <c:v>-71.406763299232722</c:v>
                </c:pt>
                <c:pt idx="407">
                  <c:v>-71.406763299232722</c:v>
                </c:pt>
                <c:pt idx="408">
                  <c:v>-71.406763299232722</c:v>
                </c:pt>
                <c:pt idx="409">
                  <c:v>-71.406763299232722</c:v>
                </c:pt>
                <c:pt idx="410">
                  <c:v>-71.406763299232722</c:v>
                </c:pt>
                <c:pt idx="411">
                  <c:v>-71.406763299232722</c:v>
                </c:pt>
                <c:pt idx="412">
                  <c:v>-71.406763299232722</c:v>
                </c:pt>
                <c:pt idx="413">
                  <c:v>-71.406763299232722</c:v>
                </c:pt>
                <c:pt idx="414">
                  <c:v>-71.406763299232722</c:v>
                </c:pt>
                <c:pt idx="415">
                  <c:v>-71.406763299232722</c:v>
                </c:pt>
                <c:pt idx="416">
                  <c:v>-71.406763299232722</c:v>
                </c:pt>
                <c:pt idx="417">
                  <c:v>-71.406763299232722</c:v>
                </c:pt>
                <c:pt idx="418">
                  <c:v>-71.406763299232722</c:v>
                </c:pt>
                <c:pt idx="419">
                  <c:v>-71.406763299232722</c:v>
                </c:pt>
                <c:pt idx="420">
                  <c:v>-71.406763299232722</c:v>
                </c:pt>
                <c:pt idx="421">
                  <c:v>-71.406763299232722</c:v>
                </c:pt>
                <c:pt idx="422">
                  <c:v>-71.406763299232722</c:v>
                </c:pt>
                <c:pt idx="423">
                  <c:v>-71.406763299232722</c:v>
                </c:pt>
                <c:pt idx="424">
                  <c:v>-71.406763299232722</c:v>
                </c:pt>
                <c:pt idx="425">
                  <c:v>-71.406763299232722</c:v>
                </c:pt>
                <c:pt idx="426">
                  <c:v>-71.406763299232722</c:v>
                </c:pt>
                <c:pt idx="427">
                  <c:v>-71.406763299232722</c:v>
                </c:pt>
                <c:pt idx="428">
                  <c:v>-71.406763299232722</c:v>
                </c:pt>
                <c:pt idx="429">
                  <c:v>-71.406763299232722</c:v>
                </c:pt>
                <c:pt idx="430">
                  <c:v>-71.406763299232722</c:v>
                </c:pt>
                <c:pt idx="431">
                  <c:v>-71.406763299232722</c:v>
                </c:pt>
                <c:pt idx="432">
                  <c:v>-71.406763299232722</c:v>
                </c:pt>
                <c:pt idx="433">
                  <c:v>-71.406763299232722</c:v>
                </c:pt>
                <c:pt idx="434">
                  <c:v>-71.406763299232722</c:v>
                </c:pt>
                <c:pt idx="435">
                  <c:v>-71.406763299232722</c:v>
                </c:pt>
                <c:pt idx="436">
                  <c:v>-71.406763299232722</c:v>
                </c:pt>
                <c:pt idx="437">
                  <c:v>-71.406763299232722</c:v>
                </c:pt>
                <c:pt idx="438">
                  <c:v>-71.406763299232722</c:v>
                </c:pt>
                <c:pt idx="439">
                  <c:v>-71.406763299232722</c:v>
                </c:pt>
                <c:pt idx="440">
                  <c:v>-71.406763299232722</c:v>
                </c:pt>
                <c:pt idx="441">
                  <c:v>-71.406763299232722</c:v>
                </c:pt>
                <c:pt idx="442">
                  <c:v>-71.406763299232722</c:v>
                </c:pt>
                <c:pt idx="443">
                  <c:v>-71.406763299232722</c:v>
                </c:pt>
                <c:pt idx="444">
                  <c:v>-71.406763299232722</c:v>
                </c:pt>
                <c:pt idx="445">
                  <c:v>-71.406763299232722</c:v>
                </c:pt>
                <c:pt idx="446">
                  <c:v>-71.406763299232722</c:v>
                </c:pt>
                <c:pt idx="447">
                  <c:v>-71.406763299232722</c:v>
                </c:pt>
                <c:pt idx="448">
                  <c:v>-71.406763299232722</c:v>
                </c:pt>
                <c:pt idx="449">
                  <c:v>-71.406763299232722</c:v>
                </c:pt>
                <c:pt idx="450">
                  <c:v>-71.406763299232722</c:v>
                </c:pt>
                <c:pt idx="451">
                  <c:v>-71.406763299232722</c:v>
                </c:pt>
                <c:pt idx="452">
                  <c:v>-71.406763299232722</c:v>
                </c:pt>
                <c:pt idx="453">
                  <c:v>-71.406763299232722</c:v>
                </c:pt>
                <c:pt idx="454">
                  <c:v>-71.406763299232722</c:v>
                </c:pt>
                <c:pt idx="455">
                  <c:v>-71.406763299232722</c:v>
                </c:pt>
                <c:pt idx="456">
                  <c:v>-71.406763299232722</c:v>
                </c:pt>
                <c:pt idx="457">
                  <c:v>-71.406763299232722</c:v>
                </c:pt>
                <c:pt idx="458">
                  <c:v>-71.406763299232722</c:v>
                </c:pt>
                <c:pt idx="459">
                  <c:v>-71.406763299232722</c:v>
                </c:pt>
                <c:pt idx="460">
                  <c:v>-71.406763299232722</c:v>
                </c:pt>
                <c:pt idx="461">
                  <c:v>-71.406763299232722</c:v>
                </c:pt>
                <c:pt idx="462">
                  <c:v>-71.406763299232722</c:v>
                </c:pt>
                <c:pt idx="463">
                  <c:v>-71.406763299232722</c:v>
                </c:pt>
                <c:pt idx="464">
                  <c:v>-71.406763299232722</c:v>
                </c:pt>
                <c:pt idx="465">
                  <c:v>-71.406763299232722</c:v>
                </c:pt>
                <c:pt idx="466">
                  <c:v>-71.406763299232722</c:v>
                </c:pt>
                <c:pt idx="467">
                  <c:v>-71.406763299232722</c:v>
                </c:pt>
                <c:pt idx="468">
                  <c:v>-71.406763299232722</c:v>
                </c:pt>
                <c:pt idx="469">
                  <c:v>-71.406763299232722</c:v>
                </c:pt>
                <c:pt idx="470">
                  <c:v>-71.406763299232722</c:v>
                </c:pt>
                <c:pt idx="471">
                  <c:v>-71.406763299232722</c:v>
                </c:pt>
                <c:pt idx="472">
                  <c:v>-71.406763299232722</c:v>
                </c:pt>
                <c:pt idx="473">
                  <c:v>-71.406763299232722</c:v>
                </c:pt>
                <c:pt idx="474">
                  <c:v>-71.406763299232722</c:v>
                </c:pt>
                <c:pt idx="475">
                  <c:v>-71.406763299232722</c:v>
                </c:pt>
                <c:pt idx="476">
                  <c:v>-71.406763299232722</c:v>
                </c:pt>
                <c:pt idx="477">
                  <c:v>-71.406763299232722</c:v>
                </c:pt>
                <c:pt idx="478">
                  <c:v>-71.406763299232722</c:v>
                </c:pt>
                <c:pt idx="479">
                  <c:v>-71.406763299232722</c:v>
                </c:pt>
                <c:pt idx="480">
                  <c:v>-71.406763299232722</c:v>
                </c:pt>
                <c:pt idx="481">
                  <c:v>-71.406763299232722</c:v>
                </c:pt>
                <c:pt idx="482">
                  <c:v>-71.406763299232722</c:v>
                </c:pt>
                <c:pt idx="483">
                  <c:v>-71.406763299232722</c:v>
                </c:pt>
                <c:pt idx="484">
                  <c:v>-71.406763299232722</c:v>
                </c:pt>
                <c:pt idx="485">
                  <c:v>-71.406763299232722</c:v>
                </c:pt>
                <c:pt idx="486">
                  <c:v>-71.406763299232722</c:v>
                </c:pt>
                <c:pt idx="487">
                  <c:v>-71.406763299232722</c:v>
                </c:pt>
                <c:pt idx="488">
                  <c:v>-71.406763299232722</c:v>
                </c:pt>
                <c:pt idx="489">
                  <c:v>-71.406763299232722</c:v>
                </c:pt>
                <c:pt idx="490">
                  <c:v>-71.406763299232722</c:v>
                </c:pt>
                <c:pt idx="491">
                  <c:v>-71.406763299232722</c:v>
                </c:pt>
                <c:pt idx="492">
                  <c:v>-71.406763299232722</c:v>
                </c:pt>
                <c:pt idx="493">
                  <c:v>-71.406763299232722</c:v>
                </c:pt>
                <c:pt idx="494">
                  <c:v>-71.406763299232722</c:v>
                </c:pt>
                <c:pt idx="495">
                  <c:v>-71.406763299232722</c:v>
                </c:pt>
                <c:pt idx="496">
                  <c:v>-71.406763299232722</c:v>
                </c:pt>
                <c:pt idx="497">
                  <c:v>-71.406763299232722</c:v>
                </c:pt>
                <c:pt idx="498">
                  <c:v>-71.406763299232722</c:v>
                </c:pt>
                <c:pt idx="499">
                  <c:v>-71.406763299232722</c:v>
                </c:pt>
                <c:pt idx="500">
                  <c:v>-71.406763299232722</c:v>
                </c:pt>
                <c:pt idx="501">
                  <c:v>-71.406763299232722</c:v>
                </c:pt>
                <c:pt idx="502">
                  <c:v>-71.406763299232722</c:v>
                </c:pt>
                <c:pt idx="503">
                  <c:v>-71.406763299232722</c:v>
                </c:pt>
                <c:pt idx="504">
                  <c:v>-71.406763299232722</c:v>
                </c:pt>
                <c:pt idx="505">
                  <c:v>-71.406763299232722</c:v>
                </c:pt>
                <c:pt idx="506">
                  <c:v>-71.406763299232722</c:v>
                </c:pt>
                <c:pt idx="507">
                  <c:v>-71.406763299232722</c:v>
                </c:pt>
                <c:pt idx="508">
                  <c:v>-71.406763299232722</c:v>
                </c:pt>
                <c:pt idx="509">
                  <c:v>-71.406763299232722</c:v>
                </c:pt>
                <c:pt idx="510">
                  <c:v>-71.406763299232722</c:v>
                </c:pt>
                <c:pt idx="511">
                  <c:v>-71.406763299232722</c:v>
                </c:pt>
                <c:pt idx="512">
                  <c:v>-71.406763299232722</c:v>
                </c:pt>
                <c:pt idx="513">
                  <c:v>-71.406763299232722</c:v>
                </c:pt>
                <c:pt idx="514">
                  <c:v>-71.406763299232722</c:v>
                </c:pt>
                <c:pt idx="515">
                  <c:v>-71.406763299232722</c:v>
                </c:pt>
                <c:pt idx="516">
                  <c:v>-71.406763299232722</c:v>
                </c:pt>
                <c:pt idx="517">
                  <c:v>-71.406763299232722</c:v>
                </c:pt>
                <c:pt idx="518">
                  <c:v>-71.406763299232722</c:v>
                </c:pt>
                <c:pt idx="519">
                  <c:v>-71.406763299232722</c:v>
                </c:pt>
                <c:pt idx="520">
                  <c:v>-71.406763299232722</c:v>
                </c:pt>
                <c:pt idx="521">
                  <c:v>-71.406763299232722</c:v>
                </c:pt>
                <c:pt idx="522">
                  <c:v>-71.406763299232722</c:v>
                </c:pt>
                <c:pt idx="523">
                  <c:v>-71.406763299232722</c:v>
                </c:pt>
                <c:pt idx="524">
                  <c:v>-71.406763299232722</c:v>
                </c:pt>
                <c:pt idx="525">
                  <c:v>-71.406763299232722</c:v>
                </c:pt>
                <c:pt idx="526">
                  <c:v>-71.406763299232722</c:v>
                </c:pt>
                <c:pt idx="527">
                  <c:v>-71.406763299232722</c:v>
                </c:pt>
                <c:pt idx="528">
                  <c:v>-71.406763299232722</c:v>
                </c:pt>
                <c:pt idx="529">
                  <c:v>-71.406763299232722</c:v>
                </c:pt>
                <c:pt idx="530">
                  <c:v>-71.406763299232722</c:v>
                </c:pt>
                <c:pt idx="531">
                  <c:v>-71.406763299232722</c:v>
                </c:pt>
                <c:pt idx="532">
                  <c:v>-71.406763299232722</c:v>
                </c:pt>
                <c:pt idx="533">
                  <c:v>-71.406763299232722</c:v>
                </c:pt>
                <c:pt idx="534">
                  <c:v>-71.406763299232722</c:v>
                </c:pt>
                <c:pt idx="535">
                  <c:v>-71.406763299232722</c:v>
                </c:pt>
                <c:pt idx="536">
                  <c:v>-71.406763299232722</c:v>
                </c:pt>
                <c:pt idx="537">
                  <c:v>-71.406763299232722</c:v>
                </c:pt>
                <c:pt idx="538">
                  <c:v>-71.406763299232722</c:v>
                </c:pt>
                <c:pt idx="539">
                  <c:v>-71.406763299232722</c:v>
                </c:pt>
                <c:pt idx="540">
                  <c:v>-71.406763299232722</c:v>
                </c:pt>
                <c:pt idx="541">
                  <c:v>-71.406763299232722</c:v>
                </c:pt>
                <c:pt idx="542">
                  <c:v>-71.406763299232722</c:v>
                </c:pt>
                <c:pt idx="543">
                  <c:v>-71.406763299232722</c:v>
                </c:pt>
                <c:pt idx="544">
                  <c:v>-71.406763299232722</c:v>
                </c:pt>
                <c:pt idx="545">
                  <c:v>-71.406763299232722</c:v>
                </c:pt>
                <c:pt idx="546">
                  <c:v>-71.406763299232722</c:v>
                </c:pt>
                <c:pt idx="547">
                  <c:v>-71.406763299232722</c:v>
                </c:pt>
                <c:pt idx="548">
                  <c:v>-71.406763299232722</c:v>
                </c:pt>
                <c:pt idx="549">
                  <c:v>-71.406763299232722</c:v>
                </c:pt>
                <c:pt idx="550">
                  <c:v>-71.406763299232722</c:v>
                </c:pt>
                <c:pt idx="551">
                  <c:v>-71.406763299232722</c:v>
                </c:pt>
                <c:pt idx="552">
                  <c:v>-71.406763299232722</c:v>
                </c:pt>
                <c:pt idx="553">
                  <c:v>-71.406763299232722</c:v>
                </c:pt>
                <c:pt idx="554">
                  <c:v>-71.406763299232722</c:v>
                </c:pt>
                <c:pt idx="555">
                  <c:v>-71.406763299232722</c:v>
                </c:pt>
                <c:pt idx="556">
                  <c:v>-71.406763299232722</c:v>
                </c:pt>
                <c:pt idx="557">
                  <c:v>-71.406763299232722</c:v>
                </c:pt>
                <c:pt idx="558">
                  <c:v>-71.406763299232722</c:v>
                </c:pt>
                <c:pt idx="559">
                  <c:v>-71.406763299232722</c:v>
                </c:pt>
                <c:pt idx="560">
                  <c:v>-71.406763299232722</c:v>
                </c:pt>
                <c:pt idx="561">
                  <c:v>-71.406763299232722</c:v>
                </c:pt>
                <c:pt idx="562">
                  <c:v>-71.406763299232722</c:v>
                </c:pt>
                <c:pt idx="563">
                  <c:v>-71.406763299232722</c:v>
                </c:pt>
                <c:pt idx="564">
                  <c:v>-71.406763299232722</c:v>
                </c:pt>
                <c:pt idx="565">
                  <c:v>-71.406763299232722</c:v>
                </c:pt>
                <c:pt idx="566">
                  <c:v>-71.406763299232722</c:v>
                </c:pt>
                <c:pt idx="567">
                  <c:v>-71.406763299232722</c:v>
                </c:pt>
                <c:pt idx="568">
                  <c:v>-71.406763299232722</c:v>
                </c:pt>
                <c:pt idx="569">
                  <c:v>-71.406763299232722</c:v>
                </c:pt>
                <c:pt idx="570">
                  <c:v>-71.406763299232722</c:v>
                </c:pt>
                <c:pt idx="571">
                  <c:v>-71.406763299232722</c:v>
                </c:pt>
                <c:pt idx="572">
                  <c:v>-71.406763299232722</c:v>
                </c:pt>
                <c:pt idx="573">
                  <c:v>-71.406763299232722</c:v>
                </c:pt>
                <c:pt idx="574">
                  <c:v>-71.406763299232722</c:v>
                </c:pt>
                <c:pt idx="575">
                  <c:v>-71.406763299232722</c:v>
                </c:pt>
                <c:pt idx="576">
                  <c:v>-71.406763299232722</c:v>
                </c:pt>
                <c:pt idx="577">
                  <c:v>-71.406763299232722</c:v>
                </c:pt>
                <c:pt idx="578">
                  <c:v>-71.406763299232722</c:v>
                </c:pt>
                <c:pt idx="579">
                  <c:v>-71.406763299232722</c:v>
                </c:pt>
                <c:pt idx="580">
                  <c:v>-71.406763299232722</c:v>
                </c:pt>
                <c:pt idx="581">
                  <c:v>-71.406763299232722</c:v>
                </c:pt>
                <c:pt idx="582">
                  <c:v>-71.406763299232722</c:v>
                </c:pt>
                <c:pt idx="583">
                  <c:v>-71.406763299232722</c:v>
                </c:pt>
                <c:pt idx="584">
                  <c:v>-71.406763299232722</c:v>
                </c:pt>
                <c:pt idx="585">
                  <c:v>-71.406763299232722</c:v>
                </c:pt>
                <c:pt idx="586">
                  <c:v>-71.406763299232722</c:v>
                </c:pt>
                <c:pt idx="587">
                  <c:v>-71.406763299232722</c:v>
                </c:pt>
                <c:pt idx="588">
                  <c:v>-71.406763299232722</c:v>
                </c:pt>
                <c:pt idx="589">
                  <c:v>-71.406763299232722</c:v>
                </c:pt>
                <c:pt idx="590">
                  <c:v>-71.406763299232722</c:v>
                </c:pt>
                <c:pt idx="591">
                  <c:v>-71.406763299232722</c:v>
                </c:pt>
                <c:pt idx="592">
                  <c:v>-71.406763299232722</c:v>
                </c:pt>
                <c:pt idx="593">
                  <c:v>-71.406763299232722</c:v>
                </c:pt>
                <c:pt idx="594">
                  <c:v>-71.406763299232722</c:v>
                </c:pt>
                <c:pt idx="595">
                  <c:v>-71.406763299232722</c:v>
                </c:pt>
                <c:pt idx="596">
                  <c:v>-71.406763299232722</c:v>
                </c:pt>
                <c:pt idx="597">
                  <c:v>-71.406763299232722</c:v>
                </c:pt>
                <c:pt idx="598">
                  <c:v>-71.406763299232722</c:v>
                </c:pt>
                <c:pt idx="599">
                  <c:v>-71.406763299232722</c:v>
                </c:pt>
                <c:pt idx="600">
                  <c:v>-71.406763299232722</c:v>
                </c:pt>
                <c:pt idx="601">
                  <c:v>-71.406763299232722</c:v>
                </c:pt>
                <c:pt idx="602">
                  <c:v>-71.406763299232722</c:v>
                </c:pt>
                <c:pt idx="603">
                  <c:v>-71.406763299232722</c:v>
                </c:pt>
                <c:pt idx="604">
                  <c:v>-71.406763299232722</c:v>
                </c:pt>
                <c:pt idx="605">
                  <c:v>-71.406763299232722</c:v>
                </c:pt>
                <c:pt idx="606">
                  <c:v>-71.406763299232722</c:v>
                </c:pt>
                <c:pt idx="607">
                  <c:v>-71.406763299232722</c:v>
                </c:pt>
                <c:pt idx="608">
                  <c:v>-71.406763299232722</c:v>
                </c:pt>
                <c:pt idx="609">
                  <c:v>-71.406763299232722</c:v>
                </c:pt>
                <c:pt idx="610">
                  <c:v>-71.406763299232722</c:v>
                </c:pt>
                <c:pt idx="611">
                  <c:v>-71.406763299232722</c:v>
                </c:pt>
                <c:pt idx="612">
                  <c:v>-71.406763299232722</c:v>
                </c:pt>
                <c:pt idx="613">
                  <c:v>-71.406763299232722</c:v>
                </c:pt>
                <c:pt idx="614">
                  <c:v>-71.406763299232722</c:v>
                </c:pt>
                <c:pt idx="615">
                  <c:v>-71.406763299232722</c:v>
                </c:pt>
                <c:pt idx="616">
                  <c:v>-71.406763299232722</c:v>
                </c:pt>
                <c:pt idx="617">
                  <c:v>-71.406763299232722</c:v>
                </c:pt>
                <c:pt idx="618">
                  <c:v>-71.406763299232722</c:v>
                </c:pt>
                <c:pt idx="619">
                  <c:v>-71.406763299232722</c:v>
                </c:pt>
                <c:pt idx="620">
                  <c:v>-71.406763299232722</c:v>
                </c:pt>
                <c:pt idx="621">
                  <c:v>-71.406763299232722</c:v>
                </c:pt>
                <c:pt idx="622">
                  <c:v>-71.406763299232722</c:v>
                </c:pt>
                <c:pt idx="623">
                  <c:v>-71.406763299232722</c:v>
                </c:pt>
                <c:pt idx="624">
                  <c:v>-71.406763299232722</c:v>
                </c:pt>
                <c:pt idx="625">
                  <c:v>-71.406763299232722</c:v>
                </c:pt>
                <c:pt idx="626">
                  <c:v>-71.406763299232722</c:v>
                </c:pt>
                <c:pt idx="627">
                  <c:v>-71.406763299232722</c:v>
                </c:pt>
                <c:pt idx="628">
                  <c:v>-71.406763299232722</c:v>
                </c:pt>
                <c:pt idx="629">
                  <c:v>-71.406763299232722</c:v>
                </c:pt>
                <c:pt idx="630">
                  <c:v>-71.406763299232722</c:v>
                </c:pt>
                <c:pt idx="631">
                  <c:v>-71.406763299232722</c:v>
                </c:pt>
                <c:pt idx="632">
                  <c:v>-71.406763299232722</c:v>
                </c:pt>
                <c:pt idx="633">
                  <c:v>-71.406763299232722</c:v>
                </c:pt>
                <c:pt idx="634">
                  <c:v>-71.406763299232722</c:v>
                </c:pt>
                <c:pt idx="635">
                  <c:v>-71.406763299232722</c:v>
                </c:pt>
                <c:pt idx="636">
                  <c:v>-71.406763299232722</c:v>
                </c:pt>
                <c:pt idx="637">
                  <c:v>-71.406763299232722</c:v>
                </c:pt>
                <c:pt idx="638">
                  <c:v>-71.406763299232722</c:v>
                </c:pt>
                <c:pt idx="639">
                  <c:v>-71.406763299232722</c:v>
                </c:pt>
                <c:pt idx="640">
                  <c:v>-71.406763299232722</c:v>
                </c:pt>
                <c:pt idx="641">
                  <c:v>-71.406763299232722</c:v>
                </c:pt>
                <c:pt idx="642">
                  <c:v>-71.406763299232722</c:v>
                </c:pt>
                <c:pt idx="643">
                  <c:v>-71.406763299232722</c:v>
                </c:pt>
                <c:pt idx="644">
                  <c:v>-71.406763299232722</c:v>
                </c:pt>
                <c:pt idx="645">
                  <c:v>-71.406763299232722</c:v>
                </c:pt>
                <c:pt idx="646">
                  <c:v>-71.406763299232722</c:v>
                </c:pt>
                <c:pt idx="647">
                  <c:v>-71.406763299232722</c:v>
                </c:pt>
                <c:pt idx="648">
                  <c:v>-71.406763299232722</c:v>
                </c:pt>
                <c:pt idx="649">
                  <c:v>-71.406763299232722</c:v>
                </c:pt>
                <c:pt idx="650">
                  <c:v>-71.406763299232722</c:v>
                </c:pt>
                <c:pt idx="651">
                  <c:v>-71.406763299232722</c:v>
                </c:pt>
                <c:pt idx="652">
                  <c:v>-71.406763299232722</c:v>
                </c:pt>
                <c:pt idx="653">
                  <c:v>-71.406763299232722</c:v>
                </c:pt>
                <c:pt idx="654">
                  <c:v>-71.406763299232722</c:v>
                </c:pt>
                <c:pt idx="655">
                  <c:v>-71.406763299232722</c:v>
                </c:pt>
                <c:pt idx="656">
                  <c:v>-71.406763299232722</c:v>
                </c:pt>
                <c:pt idx="657">
                  <c:v>-71.406763299232722</c:v>
                </c:pt>
                <c:pt idx="658">
                  <c:v>-71.406763299232722</c:v>
                </c:pt>
                <c:pt idx="659">
                  <c:v>-71.406763299232722</c:v>
                </c:pt>
                <c:pt idx="660">
                  <c:v>-71.406763299232722</c:v>
                </c:pt>
                <c:pt idx="661">
                  <c:v>-71.406763299232722</c:v>
                </c:pt>
                <c:pt idx="662">
                  <c:v>-71.406763299232722</c:v>
                </c:pt>
                <c:pt idx="663">
                  <c:v>-71.406763299232722</c:v>
                </c:pt>
                <c:pt idx="664">
                  <c:v>-71.406763299232722</c:v>
                </c:pt>
                <c:pt idx="665">
                  <c:v>-71.406763299232722</c:v>
                </c:pt>
                <c:pt idx="666">
                  <c:v>-71.406763299232722</c:v>
                </c:pt>
                <c:pt idx="667">
                  <c:v>-71.406763299232722</c:v>
                </c:pt>
                <c:pt idx="668">
                  <c:v>-71.406763299232722</c:v>
                </c:pt>
                <c:pt idx="669">
                  <c:v>-71.406763299232722</c:v>
                </c:pt>
                <c:pt idx="670">
                  <c:v>-71.406763299232722</c:v>
                </c:pt>
                <c:pt idx="671">
                  <c:v>-71.406763299232722</c:v>
                </c:pt>
                <c:pt idx="672">
                  <c:v>-71.406763299232722</c:v>
                </c:pt>
                <c:pt idx="673">
                  <c:v>-71.406763299232722</c:v>
                </c:pt>
                <c:pt idx="674">
                  <c:v>-71.406763299232722</c:v>
                </c:pt>
                <c:pt idx="675">
                  <c:v>-71.406763299232722</c:v>
                </c:pt>
                <c:pt idx="676">
                  <c:v>-71.406763299232722</c:v>
                </c:pt>
                <c:pt idx="677">
                  <c:v>-71.406763299232722</c:v>
                </c:pt>
                <c:pt idx="678">
                  <c:v>-71.406763299232722</c:v>
                </c:pt>
                <c:pt idx="679">
                  <c:v>-71.406763299232722</c:v>
                </c:pt>
                <c:pt idx="680">
                  <c:v>-71.406763299232722</c:v>
                </c:pt>
                <c:pt idx="681">
                  <c:v>-71.406763299232722</c:v>
                </c:pt>
                <c:pt idx="682">
                  <c:v>-71.406763299232722</c:v>
                </c:pt>
                <c:pt idx="683">
                  <c:v>-71.406763299232722</c:v>
                </c:pt>
                <c:pt idx="684">
                  <c:v>-71.406763299232722</c:v>
                </c:pt>
                <c:pt idx="685">
                  <c:v>-71.406763299232722</c:v>
                </c:pt>
                <c:pt idx="686">
                  <c:v>-71.406763299232722</c:v>
                </c:pt>
                <c:pt idx="687">
                  <c:v>-71.406763299232722</c:v>
                </c:pt>
                <c:pt idx="688">
                  <c:v>-71.406763299232722</c:v>
                </c:pt>
                <c:pt idx="689">
                  <c:v>-71.406763299232722</c:v>
                </c:pt>
                <c:pt idx="690">
                  <c:v>-71.406763299232722</c:v>
                </c:pt>
                <c:pt idx="691">
                  <c:v>-71.406763299232722</c:v>
                </c:pt>
                <c:pt idx="692">
                  <c:v>-71.406763299232722</c:v>
                </c:pt>
                <c:pt idx="693">
                  <c:v>-71.406763299232722</c:v>
                </c:pt>
                <c:pt idx="694">
                  <c:v>-71.406763299232722</c:v>
                </c:pt>
                <c:pt idx="695">
                  <c:v>-71.406763299232722</c:v>
                </c:pt>
                <c:pt idx="696">
                  <c:v>-71.406763299232722</c:v>
                </c:pt>
                <c:pt idx="697">
                  <c:v>-71.406763299232722</c:v>
                </c:pt>
                <c:pt idx="698">
                  <c:v>-71.406763299232722</c:v>
                </c:pt>
                <c:pt idx="699">
                  <c:v>-71.406763299232722</c:v>
                </c:pt>
                <c:pt idx="700">
                  <c:v>-71.406763299232722</c:v>
                </c:pt>
                <c:pt idx="701">
                  <c:v>-71.406763299232722</c:v>
                </c:pt>
                <c:pt idx="702">
                  <c:v>-71.406763299232722</c:v>
                </c:pt>
                <c:pt idx="703">
                  <c:v>-71.406763299232722</c:v>
                </c:pt>
                <c:pt idx="704">
                  <c:v>-71.406763299232722</c:v>
                </c:pt>
                <c:pt idx="705">
                  <c:v>-71.406763299232722</c:v>
                </c:pt>
                <c:pt idx="706">
                  <c:v>-71.406763299232722</c:v>
                </c:pt>
                <c:pt idx="707">
                  <c:v>-71.406763299232722</c:v>
                </c:pt>
                <c:pt idx="708">
                  <c:v>-71.406763299232722</c:v>
                </c:pt>
                <c:pt idx="709">
                  <c:v>-71.406763299232722</c:v>
                </c:pt>
                <c:pt idx="710">
                  <c:v>-71.406763299232722</c:v>
                </c:pt>
                <c:pt idx="711">
                  <c:v>-71.406763299232722</c:v>
                </c:pt>
                <c:pt idx="712">
                  <c:v>-71.406763299232722</c:v>
                </c:pt>
                <c:pt idx="713">
                  <c:v>-71.406763299232722</c:v>
                </c:pt>
                <c:pt idx="714">
                  <c:v>-71.406763299232722</c:v>
                </c:pt>
                <c:pt idx="715">
                  <c:v>-71.406763299232722</c:v>
                </c:pt>
                <c:pt idx="716">
                  <c:v>-71.406763299232722</c:v>
                </c:pt>
                <c:pt idx="717">
                  <c:v>-71.406763299232722</c:v>
                </c:pt>
                <c:pt idx="718">
                  <c:v>-71.406763299232722</c:v>
                </c:pt>
                <c:pt idx="719">
                  <c:v>-71.406763299232722</c:v>
                </c:pt>
                <c:pt idx="720">
                  <c:v>-71.406763299232722</c:v>
                </c:pt>
                <c:pt idx="721">
                  <c:v>-71.406763299232722</c:v>
                </c:pt>
                <c:pt idx="722">
                  <c:v>-71.406763299232722</c:v>
                </c:pt>
                <c:pt idx="723">
                  <c:v>-71.406763299232722</c:v>
                </c:pt>
                <c:pt idx="724">
                  <c:v>-71.406763299232722</c:v>
                </c:pt>
                <c:pt idx="725">
                  <c:v>-71.406763299232722</c:v>
                </c:pt>
                <c:pt idx="726">
                  <c:v>-71.406763299232722</c:v>
                </c:pt>
                <c:pt idx="727">
                  <c:v>-71.406763299232722</c:v>
                </c:pt>
                <c:pt idx="728">
                  <c:v>-71.406763299232722</c:v>
                </c:pt>
                <c:pt idx="729">
                  <c:v>-71.406763299232722</c:v>
                </c:pt>
                <c:pt idx="730">
                  <c:v>-71.406763299232722</c:v>
                </c:pt>
                <c:pt idx="731">
                  <c:v>-71.406763299232722</c:v>
                </c:pt>
                <c:pt idx="732">
                  <c:v>-71.406763299232722</c:v>
                </c:pt>
                <c:pt idx="733">
                  <c:v>-71.406763299232722</c:v>
                </c:pt>
                <c:pt idx="734">
                  <c:v>-71.406763299232722</c:v>
                </c:pt>
                <c:pt idx="735">
                  <c:v>-71.406763299232722</c:v>
                </c:pt>
                <c:pt idx="736">
                  <c:v>-71.406763299232722</c:v>
                </c:pt>
                <c:pt idx="737">
                  <c:v>-71.406763299232722</c:v>
                </c:pt>
                <c:pt idx="738">
                  <c:v>-71.406763299232722</c:v>
                </c:pt>
                <c:pt idx="739">
                  <c:v>-71.406763299232722</c:v>
                </c:pt>
                <c:pt idx="740">
                  <c:v>-71.406763299232722</c:v>
                </c:pt>
                <c:pt idx="741">
                  <c:v>-71.406763299232722</c:v>
                </c:pt>
                <c:pt idx="742">
                  <c:v>-71.406763299232722</c:v>
                </c:pt>
                <c:pt idx="743">
                  <c:v>-71.406763299232722</c:v>
                </c:pt>
                <c:pt idx="744">
                  <c:v>-71.406763299232722</c:v>
                </c:pt>
                <c:pt idx="745">
                  <c:v>-71.406763299232722</c:v>
                </c:pt>
                <c:pt idx="746">
                  <c:v>-71.406763299232722</c:v>
                </c:pt>
                <c:pt idx="747">
                  <c:v>-71.406763299232722</c:v>
                </c:pt>
                <c:pt idx="748">
                  <c:v>-71.406763299232722</c:v>
                </c:pt>
                <c:pt idx="749">
                  <c:v>-71.406763299232722</c:v>
                </c:pt>
                <c:pt idx="750">
                  <c:v>-71.406763299232722</c:v>
                </c:pt>
                <c:pt idx="751">
                  <c:v>-71.406763299232722</c:v>
                </c:pt>
                <c:pt idx="752">
                  <c:v>-71.406763299232722</c:v>
                </c:pt>
                <c:pt idx="753">
                  <c:v>-71.406763299232722</c:v>
                </c:pt>
                <c:pt idx="754">
                  <c:v>-71.406763299232722</c:v>
                </c:pt>
                <c:pt idx="755">
                  <c:v>-71.406763299232722</c:v>
                </c:pt>
                <c:pt idx="756">
                  <c:v>-71.406763299232722</c:v>
                </c:pt>
                <c:pt idx="757">
                  <c:v>-71.406763299232722</c:v>
                </c:pt>
                <c:pt idx="758">
                  <c:v>-71.406763299232722</c:v>
                </c:pt>
                <c:pt idx="759">
                  <c:v>-71.406763299232722</c:v>
                </c:pt>
                <c:pt idx="760">
                  <c:v>-71.406763299232722</c:v>
                </c:pt>
                <c:pt idx="761">
                  <c:v>-71.406763299232722</c:v>
                </c:pt>
                <c:pt idx="762">
                  <c:v>-71.406763299232722</c:v>
                </c:pt>
                <c:pt idx="763">
                  <c:v>-71.406763299232722</c:v>
                </c:pt>
                <c:pt idx="764">
                  <c:v>-71.406763299232722</c:v>
                </c:pt>
                <c:pt idx="765">
                  <c:v>-71.406763299232722</c:v>
                </c:pt>
                <c:pt idx="766">
                  <c:v>-71.406763299232722</c:v>
                </c:pt>
                <c:pt idx="767">
                  <c:v>-71.406763299232722</c:v>
                </c:pt>
                <c:pt idx="768">
                  <c:v>-71.406763299232722</c:v>
                </c:pt>
                <c:pt idx="769">
                  <c:v>-71.406763299232722</c:v>
                </c:pt>
                <c:pt idx="770">
                  <c:v>-71.406763299232722</c:v>
                </c:pt>
                <c:pt idx="771">
                  <c:v>-71.406763299232722</c:v>
                </c:pt>
                <c:pt idx="772">
                  <c:v>-71.406763299232722</c:v>
                </c:pt>
                <c:pt idx="773">
                  <c:v>-71.406763299232722</c:v>
                </c:pt>
                <c:pt idx="774">
                  <c:v>-71.406763299232722</c:v>
                </c:pt>
                <c:pt idx="775">
                  <c:v>-71.406763299232722</c:v>
                </c:pt>
                <c:pt idx="776">
                  <c:v>-71.406763299232722</c:v>
                </c:pt>
                <c:pt idx="777">
                  <c:v>-71.406763299232722</c:v>
                </c:pt>
                <c:pt idx="778">
                  <c:v>-71.406763299232722</c:v>
                </c:pt>
                <c:pt idx="779">
                  <c:v>-71.406763299232722</c:v>
                </c:pt>
                <c:pt idx="780">
                  <c:v>-71.406763299232722</c:v>
                </c:pt>
                <c:pt idx="781">
                  <c:v>-71.406763299232722</c:v>
                </c:pt>
                <c:pt idx="782">
                  <c:v>-71.406763299232722</c:v>
                </c:pt>
                <c:pt idx="783">
                  <c:v>-71.406763299232722</c:v>
                </c:pt>
                <c:pt idx="784">
                  <c:v>-71.406763299232722</c:v>
                </c:pt>
                <c:pt idx="785">
                  <c:v>-71.406763299232722</c:v>
                </c:pt>
                <c:pt idx="786">
                  <c:v>-71.406763299232722</c:v>
                </c:pt>
                <c:pt idx="787">
                  <c:v>-71.406763299232722</c:v>
                </c:pt>
                <c:pt idx="788">
                  <c:v>-71.406763299232722</c:v>
                </c:pt>
                <c:pt idx="789">
                  <c:v>-71.406763299232722</c:v>
                </c:pt>
                <c:pt idx="790">
                  <c:v>-71.406763299232722</c:v>
                </c:pt>
                <c:pt idx="791">
                  <c:v>-71.406763299232722</c:v>
                </c:pt>
                <c:pt idx="792">
                  <c:v>-71.406763299232722</c:v>
                </c:pt>
                <c:pt idx="793">
                  <c:v>-71.406763299232722</c:v>
                </c:pt>
                <c:pt idx="794">
                  <c:v>-71.406763299232722</c:v>
                </c:pt>
                <c:pt idx="795">
                  <c:v>-71.406763299232722</c:v>
                </c:pt>
                <c:pt idx="796">
                  <c:v>-71.406763299232722</c:v>
                </c:pt>
                <c:pt idx="797">
                  <c:v>-71.406763299232722</c:v>
                </c:pt>
                <c:pt idx="798">
                  <c:v>-71.406763299232722</c:v>
                </c:pt>
                <c:pt idx="799">
                  <c:v>-71.406763299232722</c:v>
                </c:pt>
                <c:pt idx="800">
                  <c:v>-71.406763299232722</c:v>
                </c:pt>
                <c:pt idx="801">
                  <c:v>-71.406763299232722</c:v>
                </c:pt>
                <c:pt idx="802">
                  <c:v>-71.406763299232722</c:v>
                </c:pt>
                <c:pt idx="803">
                  <c:v>-71.406763299232722</c:v>
                </c:pt>
                <c:pt idx="804">
                  <c:v>-71.406763299232722</c:v>
                </c:pt>
                <c:pt idx="805">
                  <c:v>-71.406763299232722</c:v>
                </c:pt>
                <c:pt idx="806">
                  <c:v>-71.406763299232722</c:v>
                </c:pt>
                <c:pt idx="807">
                  <c:v>-71.406763299232722</c:v>
                </c:pt>
                <c:pt idx="808">
                  <c:v>-71.406763299232722</c:v>
                </c:pt>
                <c:pt idx="809">
                  <c:v>-71.406763299232722</c:v>
                </c:pt>
                <c:pt idx="810">
                  <c:v>-71.406763299232722</c:v>
                </c:pt>
                <c:pt idx="811">
                  <c:v>-71.406763299232722</c:v>
                </c:pt>
                <c:pt idx="812">
                  <c:v>-71.406763299232722</c:v>
                </c:pt>
                <c:pt idx="813">
                  <c:v>-71.406763299232722</c:v>
                </c:pt>
                <c:pt idx="814">
                  <c:v>-71.406763299232722</c:v>
                </c:pt>
                <c:pt idx="815">
                  <c:v>-71.406763299232722</c:v>
                </c:pt>
                <c:pt idx="816">
                  <c:v>-71.406763299232722</c:v>
                </c:pt>
                <c:pt idx="817">
                  <c:v>-71.406763299232722</c:v>
                </c:pt>
                <c:pt idx="818">
                  <c:v>-71.406763299232722</c:v>
                </c:pt>
                <c:pt idx="819">
                  <c:v>-71.406763299232722</c:v>
                </c:pt>
                <c:pt idx="820">
                  <c:v>-71.406763299232722</c:v>
                </c:pt>
                <c:pt idx="821">
                  <c:v>-71.406763299232722</c:v>
                </c:pt>
                <c:pt idx="822">
                  <c:v>-71.406763299232722</c:v>
                </c:pt>
                <c:pt idx="823">
                  <c:v>-71.406763299232722</c:v>
                </c:pt>
                <c:pt idx="824">
                  <c:v>-71.406763299232722</c:v>
                </c:pt>
                <c:pt idx="825">
                  <c:v>-71.406763299232722</c:v>
                </c:pt>
                <c:pt idx="826">
                  <c:v>-71.406763299232722</c:v>
                </c:pt>
                <c:pt idx="827">
                  <c:v>-71.406763299232722</c:v>
                </c:pt>
                <c:pt idx="828">
                  <c:v>-71.406763299232722</c:v>
                </c:pt>
                <c:pt idx="829">
                  <c:v>-71.406763299232722</c:v>
                </c:pt>
                <c:pt idx="830">
                  <c:v>-71.406763299232722</c:v>
                </c:pt>
                <c:pt idx="831">
                  <c:v>-71.406763299232722</c:v>
                </c:pt>
                <c:pt idx="832">
                  <c:v>-71.406763299232722</c:v>
                </c:pt>
                <c:pt idx="833">
                  <c:v>-71.406763299232722</c:v>
                </c:pt>
                <c:pt idx="834">
                  <c:v>-71.406763299232722</c:v>
                </c:pt>
                <c:pt idx="835">
                  <c:v>-71.406763299232722</c:v>
                </c:pt>
                <c:pt idx="836">
                  <c:v>-71.406763299232722</c:v>
                </c:pt>
                <c:pt idx="837">
                  <c:v>-71.406763299232722</c:v>
                </c:pt>
                <c:pt idx="838">
                  <c:v>-71.406763299232722</c:v>
                </c:pt>
                <c:pt idx="839">
                  <c:v>-71.406763299232722</c:v>
                </c:pt>
                <c:pt idx="840">
                  <c:v>-71.406763299232722</c:v>
                </c:pt>
                <c:pt idx="841">
                  <c:v>-71.406763299232722</c:v>
                </c:pt>
                <c:pt idx="842">
                  <c:v>-71.406763299232722</c:v>
                </c:pt>
                <c:pt idx="843">
                  <c:v>-71.406763299232722</c:v>
                </c:pt>
                <c:pt idx="844">
                  <c:v>-71.406763299232722</c:v>
                </c:pt>
                <c:pt idx="845">
                  <c:v>-71.406763299232722</c:v>
                </c:pt>
                <c:pt idx="846">
                  <c:v>-71.406763299232722</c:v>
                </c:pt>
                <c:pt idx="847">
                  <c:v>-71.406763299232722</c:v>
                </c:pt>
                <c:pt idx="848">
                  <c:v>-71.406763299232722</c:v>
                </c:pt>
                <c:pt idx="849">
                  <c:v>-71.406763299232722</c:v>
                </c:pt>
                <c:pt idx="850">
                  <c:v>-71.406763299232722</c:v>
                </c:pt>
                <c:pt idx="851">
                  <c:v>-71.406763299232722</c:v>
                </c:pt>
                <c:pt idx="852">
                  <c:v>-71.406763299232722</c:v>
                </c:pt>
                <c:pt idx="853">
                  <c:v>-71.406763299232722</c:v>
                </c:pt>
                <c:pt idx="854">
                  <c:v>-71.406763299232722</c:v>
                </c:pt>
                <c:pt idx="855">
                  <c:v>-71.406763299232722</c:v>
                </c:pt>
                <c:pt idx="856">
                  <c:v>-71.406763299232722</c:v>
                </c:pt>
                <c:pt idx="857">
                  <c:v>-71.406763299232722</c:v>
                </c:pt>
                <c:pt idx="858">
                  <c:v>-71.406763299232722</c:v>
                </c:pt>
                <c:pt idx="859">
                  <c:v>-71.406763299232722</c:v>
                </c:pt>
                <c:pt idx="860">
                  <c:v>-71.406763299232722</c:v>
                </c:pt>
                <c:pt idx="861">
                  <c:v>-71.406763299232722</c:v>
                </c:pt>
                <c:pt idx="862">
                  <c:v>-71.406763299232722</c:v>
                </c:pt>
                <c:pt idx="863">
                  <c:v>-71.406763299232722</c:v>
                </c:pt>
                <c:pt idx="864">
                  <c:v>-71.406763299232722</c:v>
                </c:pt>
                <c:pt idx="865">
                  <c:v>-71.406763299232722</c:v>
                </c:pt>
                <c:pt idx="866">
                  <c:v>-71.406763299232722</c:v>
                </c:pt>
                <c:pt idx="867">
                  <c:v>-71.406763299232722</c:v>
                </c:pt>
                <c:pt idx="868">
                  <c:v>-71.406763299232722</c:v>
                </c:pt>
                <c:pt idx="869">
                  <c:v>-71.406763299232722</c:v>
                </c:pt>
                <c:pt idx="870">
                  <c:v>-71.406763299232722</c:v>
                </c:pt>
                <c:pt idx="871">
                  <c:v>-71.406763299232722</c:v>
                </c:pt>
                <c:pt idx="872">
                  <c:v>-71.406763299232722</c:v>
                </c:pt>
                <c:pt idx="873">
                  <c:v>-71.406763299232722</c:v>
                </c:pt>
                <c:pt idx="874">
                  <c:v>-71.406763299232722</c:v>
                </c:pt>
                <c:pt idx="875">
                  <c:v>-71.406763299232722</c:v>
                </c:pt>
                <c:pt idx="876">
                  <c:v>-71.406763299232722</c:v>
                </c:pt>
                <c:pt idx="877">
                  <c:v>-71.406763299232722</c:v>
                </c:pt>
                <c:pt idx="878">
                  <c:v>-71.406763299232722</c:v>
                </c:pt>
                <c:pt idx="879">
                  <c:v>-71.406763299232722</c:v>
                </c:pt>
                <c:pt idx="880">
                  <c:v>-71.406763299232722</c:v>
                </c:pt>
                <c:pt idx="881">
                  <c:v>-71.406763299232722</c:v>
                </c:pt>
                <c:pt idx="882">
                  <c:v>-71.406763299232722</c:v>
                </c:pt>
                <c:pt idx="883">
                  <c:v>-71.406763299232722</c:v>
                </c:pt>
                <c:pt idx="884">
                  <c:v>-71.406763299232722</c:v>
                </c:pt>
                <c:pt idx="885">
                  <c:v>-71.406763299232722</c:v>
                </c:pt>
                <c:pt idx="886">
                  <c:v>-71.406763299232722</c:v>
                </c:pt>
                <c:pt idx="887">
                  <c:v>-71.406763299232722</c:v>
                </c:pt>
                <c:pt idx="888">
                  <c:v>-71.406763299232722</c:v>
                </c:pt>
                <c:pt idx="889">
                  <c:v>-71.406763299232722</c:v>
                </c:pt>
                <c:pt idx="890">
                  <c:v>-71.406763299232722</c:v>
                </c:pt>
                <c:pt idx="891">
                  <c:v>-71.406763299232722</c:v>
                </c:pt>
                <c:pt idx="892">
                  <c:v>-71.406763299232722</c:v>
                </c:pt>
                <c:pt idx="893">
                  <c:v>-71.406763299232722</c:v>
                </c:pt>
                <c:pt idx="894">
                  <c:v>-71.406763299232722</c:v>
                </c:pt>
                <c:pt idx="895">
                  <c:v>-71.406763299232722</c:v>
                </c:pt>
                <c:pt idx="896">
                  <c:v>-71.406763299232722</c:v>
                </c:pt>
                <c:pt idx="897">
                  <c:v>-71.406763299232722</c:v>
                </c:pt>
                <c:pt idx="898">
                  <c:v>-71.406763299232722</c:v>
                </c:pt>
                <c:pt idx="899">
                  <c:v>-71.406763299232722</c:v>
                </c:pt>
                <c:pt idx="900">
                  <c:v>-71.406763299232722</c:v>
                </c:pt>
                <c:pt idx="901">
                  <c:v>-71.406763299232722</c:v>
                </c:pt>
                <c:pt idx="902">
                  <c:v>-71.406763299232722</c:v>
                </c:pt>
                <c:pt idx="903">
                  <c:v>-71.406763299232722</c:v>
                </c:pt>
                <c:pt idx="904">
                  <c:v>-71.406763299232722</c:v>
                </c:pt>
                <c:pt idx="905">
                  <c:v>-71.406763299232722</c:v>
                </c:pt>
                <c:pt idx="906">
                  <c:v>-71.406763299232722</c:v>
                </c:pt>
                <c:pt idx="907">
                  <c:v>-71.406763299232722</c:v>
                </c:pt>
                <c:pt idx="908">
                  <c:v>-71.406763299232722</c:v>
                </c:pt>
                <c:pt idx="909">
                  <c:v>-71.406763299232722</c:v>
                </c:pt>
                <c:pt idx="910">
                  <c:v>-71.406763299232722</c:v>
                </c:pt>
                <c:pt idx="911">
                  <c:v>-71.406763299232722</c:v>
                </c:pt>
                <c:pt idx="912">
                  <c:v>-71.406763299232722</c:v>
                </c:pt>
                <c:pt idx="913">
                  <c:v>-71.406763299232722</c:v>
                </c:pt>
                <c:pt idx="914">
                  <c:v>-71.406763299232722</c:v>
                </c:pt>
                <c:pt idx="915">
                  <c:v>-71.406763299232722</c:v>
                </c:pt>
                <c:pt idx="916">
                  <c:v>-71.406763299232722</c:v>
                </c:pt>
                <c:pt idx="917">
                  <c:v>-71.406763299232722</c:v>
                </c:pt>
                <c:pt idx="918">
                  <c:v>-71.406763299232722</c:v>
                </c:pt>
                <c:pt idx="919">
                  <c:v>-71.406763299232722</c:v>
                </c:pt>
                <c:pt idx="920">
                  <c:v>-71.406763299232722</c:v>
                </c:pt>
                <c:pt idx="921">
                  <c:v>-71.406763299232722</c:v>
                </c:pt>
                <c:pt idx="922">
                  <c:v>-71.406763299232722</c:v>
                </c:pt>
                <c:pt idx="923">
                  <c:v>-71.406763299232722</c:v>
                </c:pt>
                <c:pt idx="924">
                  <c:v>-71.406763299232722</c:v>
                </c:pt>
                <c:pt idx="925">
                  <c:v>-71.406763299232722</c:v>
                </c:pt>
                <c:pt idx="926">
                  <c:v>-71.406763299232722</c:v>
                </c:pt>
                <c:pt idx="927">
                  <c:v>-71.406763299232722</c:v>
                </c:pt>
                <c:pt idx="928">
                  <c:v>-71.406763299232722</c:v>
                </c:pt>
                <c:pt idx="929">
                  <c:v>-71.406763299232722</c:v>
                </c:pt>
                <c:pt idx="930">
                  <c:v>-71.406763299232722</c:v>
                </c:pt>
                <c:pt idx="931">
                  <c:v>-71.406763299232722</c:v>
                </c:pt>
                <c:pt idx="932">
                  <c:v>-71.406763299232722</c:v>
                </c:pt>
                <c:pt idx="933">
                  <c:v>-71.406763299232722</c:v>
                </c:pt>
                <c:pt idx="934">
                  <c:v>-71.406763299232722</c:v>
                </c:pt>
                <c:pt idx="935">
                  <c:v>-71.406763299232722</c:v>
                </c:pt>
                <c:pt idx="936">
                  <c:v>-71.406763299232722</c:v>
                </c:pt>
                <c:pt idx="937">
                  <c:v>-71.406763299232722</c:v>
                </c:pt>
                <c:pt idx="938">
                  <c:v>-71.406763299232722</c:v>
                </c:pt>
                <c:pt idx="939">
                  <c:v>-71.406763299232722</c:v>
                </c:pt>
                <c:pt idx="940">
                  <c:v>-71.406763299232722</c:v>
                </c:pt>
                <c:pt idx="941">
                  <c:v>-71.406763299232722</c:v>
                </c:pt>
                <c:pt idx="942">
                  <c:v>-71.406763299232722</c:v>
                </c:pt>
                <c:pt idx="943">
                  <c:v>-71.406763299232722</c:v>
                </c:pt>
                <c:pt idx="944">
                  <c:v>-71.406763299232722</c:v>
                </c:pt>
                <c:pt idx="945">
                  <c:v>-71.406763299232722</c:v>
                </c:pt>
                <c:pt idx="946">
                  <c:v>-71.406763299232722</c:v>
                </c:pt>
                <c:pt idx="947">
                  <c:v>-71.406763299232722</c:v>
                </c:pt>
                <c:pt idx="948">
                  <c:v>-71.406763299232722</c:v>
                </c:pt>
                <c:pt idx="949">
                  <c:v>-71.406763299232722</c:v>
                </c:pt>
                <c:pt idx="950">
                  <c:v>-71.406763299232722</c:v>
                </c:pt>
                <c:pt idx="951">
                  <c:v>-71.406763299232722</c:v>
                </c:pt>
                <c:pt idx="952">
                  <c:v>-71.406763299232722</c:v>
                </c:pt>
                <c:pt idx="953">
                  <c:v>-71.406763299232722</c:v>
                </c:pt>
                <c:pt idx="954">
                  <c:v>-71.406763299232722</c:v>
                </c:pt>
                <c:pt idx="955">
                  <c:v>-71.406763299232722</c:v>
                </c:pt>
                <c:pt idx="956">
                  <c:v>-71.406763299232722</c:v>
                </c:pt>
                <c:pt idx="957">
                  <c:v>-71.406763299232722</c:v>
                </c:pt>
                <c:pt idx="958">
                  <c:v>-71.406763299232722</c:v>
                </c:pt>
                <c:pt idx="959">
                  <c:v>-71.406763299232722</c:v>
                </c:pt>
                <c:pt idx="960">
                  <c:v>-71.406763299232722</c:v>
                </c:pt>
                <c:pt idx="961">
                  <c:v>-71.406763299232722</c:v>
                </c:pt>
                <c:pt idx="962">
                  <c:v>-71.406763299232722</c:v>
                </c:pt>
                <c:pt idx="963">
                  <c:v>-71.406763299232722</c:v>
                </c:pt>
                <c:pt idx="964">
                  <c:v>-71.406763299232722</c:v>
                </c:pt>
                <c:pt idx="965">
                  <c:v>-71.406763299232722</c:v>
                </c:pt>
                <c:pt idx="966">
                  <c:v>-71.406763299232722</c:v>
                </c:pt>
                <c:pt idx="967">
                  <c:v>-71.406763299232722</c:v>
                </c:pt>
                <c:pt idx="968">
                  <c:v>-71.406763299232722</c:v>
                </c:pt>
                <c:pt idx="969">
                  <c:v>-71.406763299232722</c:v>
                </c:pt>
                <c:pt idx="970">
                  <c:v>-71.406763299232722</c:v>
                </c:pt>
                <c:pt idx="971">
                  <c:v>-71.406763299232722</c:v>
                </c:pt>
                <c:pt idx="972">
                  <c:v>-71.406763299232722</c:v>
                </c:pt>
                <c:pt idx="973">
                  <c:v>-71.406763299232722</c:v>
                </c:pt>
                <c:pt idx="974">
                  <c:v>-71.406763299232722</c:v>
                </c:pt>
                <c:pt idx="975">
                  <c:v>-71.406763299232722</c:v>
                </c:pt>
                <c:pt idx="976">
                  <c:v>-71.406763299232722</c:v>
                </c:pt>
                <c:pt idx="977">
                  <c:v>-71.406763299232722</c:v>
                </c:pt>
                <c:pt idx="978">
                  <c:v>-71.406763299232722</c:v>
                </c:pt>
                <c:pt idx="979">
                  <c:v>-71.406763299232722</c:v>
                </c:pt>
                <c:pt idx="980">
                  <c:v>-71.406763299232722</c:v>
                </c:pt>
                <c:pt idx="981">
                  <c:v>-71.406763299232722</c:v>
                </c:pt>
                <c:pt idx="982">
                  <c:v>-71.406763299232722</c:v>
                </c:pt>
                <c:pt idx="983">
                  <c:v>-71.406763299232722</c:v>
                </c:pt>
                <c:pt idx="984">
                  <c:v>-71.406763299232722</c:v>
                </c:pt>
                <c:pt idx="985">
                  <c:v>-71.406763299232722</c:v>
                </c:pt>
                <c:pt idx="986">
                  <c:v>-71.406763299232722</c:v>
                </c:pt>
                <c:pt idx="987">
                  <c:v>-71.406763299232722</c:v>
                </c:pt>
                <c:pt idx="988">
                  <c:v>-71.406763299232722</c:v>
                </c:pt>
                <c:pt idx="989">
                  <c:v>-71.406763299232722</c:v>
                </c:pt>
                <c:pt idx="990">
                  <c:v>-71.406763299232722</c:v>
                </c:pt>
                <c:pt idx="991">
                  <c:v>-71.406763299232722</c:v>
                </c:pt>
                <c:pt idx="992">
                  <c:v>-71.406763299232722</c:v>
                </c:pt>
                <c:pt idx="993">
                  <c:v>-71.406763299232722</c:v>
                </c:pt>
                <c:pt idx="994">
                  <c:v>-71.406763299232722</c:v>
                </c:pt>
                <c:pt idx="995">
                  <c:v>-71.406763299232722</c:v>
                </c:pt>
                <c:pt idx="996">
                  <c:v>-71.406763299232722</c:v>
                </c:pt>
                <c:pt idx="997">
                  <c:v>-71.406763299232722</c:v>
                </c:pt>
                <c:pt idx="998">
                  <c:v>-71.406763299232722</c:v>
                </c:pt>
                <c:pt idx="999">
                  <c:v>-71.406763299232722</c:v>
                </c:pt>
                <c:pt idx="1000">
                  <c:v>-71.406763299232722</c:v>
                </c:pt>
                <c:pt idx="1001">
                  <c:v>-71.406763299232722</c:v>
                </c:pt>
                <c:pt idx="1002">
                  <c:v>-71.406763299232722</c:v>
                </c:pt>
                <c:pt idx="1003">
                  <c:v>-71.406763299232722</c:v>
                </c:pt>
                <c:pt idx="1004">
                  <c:v>-71.406763299232722</c:v>
                </c:pt>
                <c:pt idx="1005">
                  <c:v>-71.406763299232722</c:v>
                </c:pt>
                <c:pt idx="1006">
                  <c:v>-71.406763299232722</c:v>
                </c:pt>
                <c:pt idx="1007">
                  <c:v>-71.406763299232722</c:v>
                </c:pt>
                <c:pt idx="1008">
                  <c:v>-71.406763299232722</c:v>
                </c:pt>
                <c:pt idx="1009">
                  <c:v>-71.406763299232722</c:v>
                </c:pt>
                <c:pt idx="1010">
                  <c:v>-71.406763299232722</c:v>
                </c:pt>
                <c:pt idx="1011">
                  <c:v>-71.406763299232722</c:v>
                </c:pt>
                <c:pt idx="1012">
                  <c:v>-71.406763299232722</c:v>
                </c:pt>
                <c:pt idx="1013">
                  <c:v>-71.406763299232722</c:v>
                </c:pt>
                <c:pt idx="1014">
                  <c:v>-71.406763299232722</c:v>
                </c:pt>
                <c:pt idx="1015">
                  <c:v>-71.406763299232722</c:v>
                </c:pt>
                <c:pt idx="1016">
                  <c:v>-71.406763299232722</c:v>
                </c:pt>
                <c:pt idx="1017">
                  <c:v>-71.406763299232722</c:v>
                </c:pt>
                <c:pt idx="1018">
                  <c:v>-71.406763299232722</c:v>
                </c:pt>
                <c:pt idx="1019">
                  <c:v>-71.406763299232722</c:v>
                </c:pt>
                <c:pt idx="1020">
                  <c:v>-71.406763299232722</c:v>
                </c:pt>
                <c:pt idx="1021">
                  <c:v>-71.406763299232722</c:v>
                </c:pt>
                <c:pt idx="1022">
                  <c:v>-71.406763299232722</c:v>
                </c:pt>
                <c:pt idx="1023">
                  <c:v>-71.406763299232722</c:v>
                </c:pt>
                <c:pt idx="1024">
                  <c:v>-71.406763299232722</c:v>
                </c:pt>
                <c:pt idx="1025">
                  <c:v>-71.406763299232722</c:v>
                </c:pt>
                <c:pt idx="1026">
                  <c:v>-71.406763299232722</c:v>
                </c:pt>
                <c:pt idx="1027">
                  <c:v>-71.406763299232722</c:v>
                </c:pt>
                <c:pt idx="1028">
                  <c:v>-71.406763299232722</c:v>
                </c:pt>
                <c:pt idx="1029">
                  <c:v>-71.406763299232722</c:v>
                </c:pt>
                <c:pt idx="1030">
                  <c:v>-71.406763299232722</c:v>
                </c:pt>
                <c:pt idx="1031">
                  <c:v>-71.406763299232722</c:v>
                </c:pt>
                <c:pt idx="1032">
                  <c:v>-71.406763299232722</c:v>
                </c:pt>
                <c:pt idx="1033">
                  <c:v>-71.406763299232722</c:v>
                </c:pt>
                <c:pt idx="1034">
                  <c:v>-71.406763299232722</c:v>
                </c:pt>
                <c:pt idx="1035">
                  <c:v>-71.406763299232722</c:v>
                </c:pt>
                <c:pt idx="1036">
                  <c:v>-71.406763299232722</c:v>
                </c:pt>
                <c:pt idx="1037">
                  <c:v>-71.406763299232722</c:v>
                </c:pt>
                <c:pt idx="1038">
                  <c:v>-71.406763299232722</c:v>
                </c:pt>
                <c:pt idx="1039">
                  <c:v>-71.406763299232722</c:v>
                </c:pt>
                <c:pt idx="1040">
                  <c:v>-71.406763299232722</c:v>
                </c:pt>
                <c:pt idx="1041">
                  <c:v>-71.406763299232722</c:v>
                </c:pt>
                <c:pt idx="1042">
                  <c:v>-71.406763299232722</c:v>
                </c:pt>
                <c:pt idx="1043">
                  <c:v>-71.406763299232722</c:v>
                </c:pt>
                <c:pt idx="1044">
                  <c:v>-71.406763299232722</c:v>
                </c:pt>
                <c:pt idx="1045">
                  <c:v>-71.406763299232722</c:v>
                </c:pt>
                <c:pt idx="1046">
                  <c:v>-71.406763299232722</c:v>
                </c:pt>
                <c:pt idx="1047">
                  <c:v>-71.406763299232722</c:v>
                </c:pt>
                <c:pt idx="1048">
                  <c:v>-71.406763299232722</c:v>
                </c:pt>
                <c:pt idx="1049">
                  <c:v>-71.406763299232722</c:v>
                </c:pt>
                <c:pt idx="1050">
                  <c:v>-71.406763299232722</c:v>
                </c:pt>
                <c:pt idx="1051">
                  <c:v>-71.406763299232722</c:v>
                </c:pt>
                <c:pt idx="1052">
                  <c:v>-71.406763299232722</c:v>
                </c:pt>
                <c:pt idx="1053">
                  <c:v>-71.406763299232722</c:v>
                </c:pt>
                <c:pt idx="1054">
                  <c:v>-71.406763299232722</c:v>
                </c:pt>
                <c:pt idx="1055">
                  <c:v>-71.406763299232722</c:v>
                </c:pt>
                <c:pt idx="1056">
                  <c:v>-71.406763299232722</c:v>
                </c:pt>
                <c:pt idx="1057">
                  <c:v>-71.406763299232722</c:v>
                </c:pt>
                <c:pt idx="1058">
                  <c:v>-71.406763299232722</c:v>
                </c:pt>
                <c:pt idx="1059">
                  <c:v>-71.406763299232722</c:v>
                </c:pt>
                <c:pt idx="1060">
                  <c:v>-71.406763299232722</c:v>
                </c:pt>
                <c:pt idx="1061">
                  <c:v>-71.406763299232722</c:v>
                </c:pt>
                <c:pt idx="1062">
                  <c:v>-71.406763299232722</c:v>
                </c:pt>
                <c:pt idx="1063">
                  <c:v>-71.406763299232722</c:v>
                </c:pt>
                <c:pt idx="1064">
                  <c:v>-71.406763299232722</c:v>
                </c:pt>
                <c:pt idx="1065">
                  <c:v>-71.406763299232722</c:v>
                </c:pt>
                <c:pt idx="1066">
                  <c:v>-71.406763299232722</c:v>
                </c:pt>
                <c:pt idx="1067">
                  <c:v>-71.406763299232722</c:v>
                </c:pt>
                <c:pt idx="1068">
                  <c:v>-71.406763299232722</c:v>
                </c:pt>
                <c:pt idx="1069">
                  <c:v>-71.406763299232722</c:v>
                </c:pt>
                <c:pt idx="1070">
                  <c:v>-71.406763299232722</c:v>
                </c:pt>
                <c:pt idx="1071">
                  <c:v>-71.406763299232722</c:v>
                </c:pt>
                <c:pt idx="1072">
                  <c:v>-71.406763299232722</c:v>
                </c:pt>
                <c:pt idx="1073">
                  <c:v>-71.406763299232722</c:v>
                </c:pt>
                <c:pt idx="1074">
                  <c:v>-71.406763299232722</c:v>
                </c:pt>
                <c:pt idx="1075">
                  <c:v>-71.406763299232722</c:v>
                </c:pt>
                <c:pt idx="1076">
                  <c:v>-71.406763299232722</c:v>
                </c:pt>
                <c:pt idx="1077">
                  <c:v>-71.406763299232722</c:v>
                </c:pt>
                <c:pt idx="1078">
                  <c:v>-71.406763299232722</c:v>
                </c:pt>
                <c:pt idx="1079">
                  <c:v>-71.406763299232722</c:v>
                </c:pt>
                <c:pt idx="1080">
                  <c:v>-71.406763299232722</c:v>
                </c:pt>
                <c:pt idx="1081">
                  <c:v>-71.406763299232722</c:v>
                </c:pt>
                <c:pt idx="1082">
                  <c:v>-71.406763299232722</c:v>
                </c:pt>
                <c:pt idx="1083">
                  <c:v>-71.406763299232722</c:v>
                </c:pt>
                <c:pt idx="1084">
                  <c:v>-71.406763299232722</c:v>
                </c:pt>
                <c:pt idx="1085">
                  <c:v>-71.406763299232722</c:v>
                </c:pt>
                <c:pt idx="1086">
                  <c:v>-71.406763299232722</c:v>
                </c:pt>
                <c:pt idx="1087">
                  <c:v>-71.406763299232722</c:v>
                </c:pt>
                <c:pt idx="1088">
                  <c:v>-71.406763299232722</c:v>
                </c:pt>
                <c:pt idx="1089">
                  <c:v>-71.406763299232722</c:v>
                </c:pt>
                <c:pt idx="1090">
                  <c:v>-71.406763299232722</c:v>
                </c:pt>
                <c:pt idx="1091">
                  <c:v>-71.406763299232722</c:v>
                </c:pt>
                <c:pt idx="1092">
                  <c:v>-71.406763299232722</c:v>
                </c:pt>
                <c:pt idx="1093">
                  <c:v>-71.406763299232722</c:v>
                </c:pt>
                <c:pt idx="1094">
                  <c:v>-71.406763299232722</c:v>
                </c:pt>
                <c:pt idx="1095">
                  <c:v>-71.406763299232722</c:v>
                </c:pt>
                <c:pt idx="1096">
                  <c:v>-71.406763299232722</c:v>
                </c:pt>
                <c:pt idx="1097">
                  <c:v>-71.406763299232722</c:v>
                </c:pt>
                <c:pt idx="1098">
                  <c:v>-71.406763299232722</c:v>
                </c:pt>
                <c:pt idx="1099">
                  <c:v>-71.406763299232722</c:v>
                </c:pt>
                <c:pt idx="1100">
                  <c:v>-71.406763299232722</c:v>
                </c:pt>
                <c:pt idx="1101">
                  <c:v>-71.406763299232722</c:v>
                </c:pt>
                <c:pt idx="1102">
                  <c:v>-71.406763299232722</c:v>
                </c:pt>
                <c:pt idx="1103">
                  <c:v>-71.406763299232722</c:v>
                </c:pt>
                <c:pt idx="1104">
                  <c:v>-71.406763299232722</c:v>
                </c:pt>
                <c:pt idx="1105">
                  <c:v>-71.406763299232722</c:v>
                </c:pt>
                <c:pt idx="1106">
                  <c:v>-71.406763299232722</c:v>
                </c:pt>
                <c:pt idx="1107">
                  <c:v>-71.406763299232722</c:v>
                </c:pt>
                <c:pt idx="1108">
                  <c:v>-71.406763299232722</c:v>
                </c:pt>
                <c:pt idx="1109">
                  <c:v>-71.406763299232722</c:v>
                </c:pt>
                <c:pt idx="1110">
                  <c:v>-71.406763299232722</c:v>
                </c:pt>
                <c:pt idx="1111">
                  <c:v>-71.406763299232722</c:v>
                </c:pt>
                <c:pt idx="1112">
                  <c:v>-71.406763299232722</c:v>
                </c:pt>
                <c:pt idx="1113">
                  <c:v>-71.406763299232722</c:v>
                </c:pt>
                <c:pt idx="1114">
                  <c:v>-71.406763299232722</c:v>
                </c:pt>
                <c:pt idx="1115">
                  <c:v>-71.406763299232722</c:v>
                </c:pt>
                <c:pt idx="1116">
                  <c:v>-71.406763299232722</c:v>
                </c:pt>
                <c:pt idx="1117">
                  <c:v>-71.406763299232722</c:v>
                </c:pt>
                <c:pt idx="1118">
                  <c:v>-71.406763299232722</c:v>
                </c:pt>
                <c:pt idx="1119">
                  <c:v>-71.406763299232722</c:v>
                </c:pt>
                <c:pt idx="1120">
                  <c:v>-71.406763299232722</c:v>
                </c:pt>
                <c:pt idx="1121">
                  <c:v>-71.406763299232722</c:v>
                </c:pt>
                <c:pt idx="1122">
                  <c:v>-71.406763299232722</c:v>
                </c:pt>
                <c:pt idx="1123">
                  <c:v>-71.406763299232722</c:v>
                </c:pt>
                <c:pt idx="1124">
                  <c:v>-71.406763299232722</c:v>
                </c:pt>
                <c:pt idx="1125">
                  <c:v>-71.406763299232722</c:v>
                </c:pt>
                <c:pt idx="1126">
                  <c:v>-71.406763299232722</c:v>
                </c:pt>
                <c:pt idx="1127">
                  <c:v>-71.406763299232722</c:v>
                </c:pt>
                <c:pt idx="1128">
                  <c:v>-71.406763299232722</c:v>
                </c:pt>
                <c:pt idx="1129">
                  <c:v>-71.406763299232722</c:v>
                </c:pt>
                <c:pt idx="1130">
                  <c:v>-71.406763299232722</c:v>
                </c:pt>
                <c:pt idx="1131">
                  <c:v>-71.406763299232722</c:v>
                </c:pt>
                <c:pt idx="1132">
                  <c:v>-71.406763299232722</c:v>
                </c:pt>
                <c:pt idx="1133">
                  <c:v>-71.406763299232722</c:v>
                </c:pt>
                <c:pt idx="1134">
                  <c:v>-71.406763299232722</c:v>
                </c:pt>
                <c:pt idx="1135">
                  <c:v>-71.406763299232722</c:v>
                </c:pt>
                <c:pt idx="1136">
                  <c:v>-71.406763299232722</c:v>
                </c:pt>
                <c:pt idx="1137">
                  <c:v>-71.406763299232722</c:v>
                </c:pt>
                <c:pt idx="1138">
                  <c:v>-71.406763299232722</c:v>
                </c:pt>
                <c:pt idx="1139">
                  <c:v>-71.406763299232722</c:v>
                </c:pt>
                <c:pt idx="1140">
                  <c:v>-71.406763299232722</c:v>
                </c:pt>
                <c:pt idx="1141">
                  <c:v>-71.406763299232722</c:v>
                </c:pt>
                <c:pt idx="1142">
                  <c:v>-71.406763299232722</c:v>
                </c:pt>
                <c:pt idx="1143">
                  <c:v>-71.406763299232722</c:v>
                </c:pt>
                <c:pt idx="1144">
                  <c:v>-71.406763299232722</c:v>
                </c:pt>
                <c:pt idx="1145">
                  <c:v>-71.406763299232722</c:v>
                </c:pt>
                <c:pt idx="1146">
                  <c:v>-71.406763299232722</c:v>
                </c:pt>
                <c:pt idx="1147">
                  <c:v>-71.406763299232722</c:v>
                </c:pt>
                <c:pt idx="1148">
                  <c:v>-71.406763299232722</c:v>
                </c:pt>
                <c:pt idx="1149">
                  <c:v>-71.406763299232722</c:v>
                </c:pt>
                <c:pt idx="1150">
                  <c:v>-71.406763299232722</c:v>
                </c:pt>
                <c:pt idx="1151">
                  <c:v>-71.406763299232722</c:v>
                </c:pt>
                <c:pt idx="1152">
                  <c:v>-71.406763299232722</c:v>
                </c:pt>
                <c:pt idx="1153">
                  <c:v>-71.406763299232722</c:v>
                </c:pt>
                <c:pt idx="1154">
                  <c:v>-71.406763299232722</c:v>
                </c:pt>
                <c:pt idx="1155">
                  <c:v>-71.406763299232722</c:v>
                </c:pt>
                <c:pt idx="1156">
                  <c:v>-71.406763299232722</c:v>
                </c:pt>
                <c:pt idx="1157">
                  <c:v>-71.406763299232722</c:v>
                </c:pt>
                <c:pt idx="1158">
                  <c:v>-71.406763299232722</c:v>
                </c:pt>
                <c:pt idx="1159">
                  <c:v>-71.406763299232722</c:v>
                </c:pt>
                <c:pt idx="1160">
                  <c:v>-71.406763299232722</c:v>
                </c:pt>
                <c:pt idx="1161">
                  <c:v>-71.406763299232722</c:v>
                </c:pt>
                <c:pt idx="1162">
                  <c:v>-71.406763299232722</c:v>
                </c:pt>
                <c:pt idx="1163">
                  <c:v>-71.406763299232722</c:v>
                </c:pt>
                <c:pt idx="1164">
                  <c:v>-71.406763299232722</c:v>
                </c:pt>
                <c:pt idx="1165">
                  <c:v>-71.406763299232722</c:v>
                </c:pt>
                <c:pt idx="1166">
                  <c:v>-71.406763299232722</c:v>
                </c:pt>
                <c:pt idx="1167">
                  <c:v>-71.406763299232722</c:v>
                </c:pt>
                <c:pt idx="1168">
                  <c:v>-71.406763299232722</c:v>
                </c:pt>
                <c:pt idx="1169">
                  <c:v>-71.406763299232722</c:v>
                </c:pt>
                <c:pt idx="1170">
                  <c:v>-71.406763299232722</c:v>
                </c:pt>
                <c:pt idx="1171">
                  <c:v>-71.406763299232722</c:v>
                </c:pt>
                <c:pt idx="1172">
                  <c:v>-71.406763299232722</c:v>
                </c:pt>
                <c:pt idx="1173">
                  <c:v>-71.406763299232722</c:v>
                </c:pt>
                <c:pt idx="1174">
                  <c:v>-71.406763299232722</c:v>
                </c:pt>
                <c:pt idx="1175">
                  <c:v>-71.406763299232722</c:v>
                </c:pt>
                <c:pt idx="1176">
                  <c:v>-71.406763299232722</c:v>
                </c:pt>
                <c:pt idx="1177">
                  <c:v>-71.406763299232722</c:v>
                </c:pt>
                <c:pt idx="1178">
                  <c:v>-71.406763299232722</c:v>
                </c:pt>
                <c:pt idx="1179">
                  <c:v>-71.406763299232722</c:v>
                </c:pt>
                <c:pt idx="1180">
                  <c:v>-71.406763299232722</c:v>
                </c:pt>
                <c:pt idx="1181">
                  <c:v>-71.406763299232722</c:v>
                </c:pt>
                <c:pt idx="1182">
                  <c:v>-71.406763299232722</c:v>
                </c:pt>
                <c:pt idx="1183">
                  <c:v>-71.406763299232722</c:v>
                </c:pt>
                <c:pt idx="1184">
                  <c:v>-71.406763299232722</c:v>
                </c:pt>
                <c:pt idx="1185">
                  <c:v>-71.406763299232722</c:v>
                </c:pt>
                <c:pt idx="1186">
                  <c:v>-71.406763299232722</c:v>
                </c:pt>
                <c:pt idx="1187">
                  <c:v>-71.406763299232722</c:v>
                </c:pt>
                <c:pt idx="1188">
                  <c:v>-71.406763299232722</c:v>
                </c:pt>
                <c:pt idx="1189">
                  <c:v>-71.406763299232722</c:v>
                </c:pt>
                <c:pt idx="1190">
                  <c:v>-71.406763299232722</c:v>
                </c:pt>
                <c:pt idx="1191">
                  <c:v>-71.406763299232722</c:v>
                </c:pt>
                <c:pt idx="1192">
                  <c:v>-71.406763299232722</c:v>
                </c:pt>
                <c:pt idx="1193">
                  <c:v>-71.406763299232722</c:v>
                </c:pt>
                <c:pt idx="1194">
                  <c:v>-71.406763299232722</c:v>
                </c:pt>
                <c:pt idx="1195">
                  <c:v>-71.406763299232722</c:v>
                </c:pt>
                <c:pt idx="1196">
                  <c:v>-71.406763299232722</c:v>
                </c:pt>
                <c:pt idx="1197">
                  <c:v>-71.406763299232722</c:v>
                </c:pt>
                <c:pt idx="1198">
                  <c:v>-71.406763299232722</c:v>
                </c:pt>
                <c:pt idx="1199">
                  <c:v>-71.406763299232722</c:v>
                </c:pt>
                <c:pt idx="1200">
                  <c:v>-71.406763299232722</c:v>
                </c:pt>
                <c:pt idx="1201">
                  <c:v>-71.406763299232722</c:v>
                </c:pt>
                <c:pt idx="1202">
                  <c:v>-71.406763299232722</c:v>
                </c:pt>
                <c:pt idx="1203">
                  <c:v>-71.406763299232722</c:v>
                </c:pt>
                <c:pt idx="1204">
                  <c:v>-71.406763299232722</c:v>
                </c:pt>
                <c:pt idx="1205">
                  <c:v>-71.406763299232722</c:v>
                </c:pt>
                <c:pt idx="1206">
                  <c:v>-71.406763299232722</c:v>
                </c:pt>
                <c:pt idx="1207">
                  <c:v>-71.406763299232722</c:v>
                </c:pt>
                <c:pt idx="1208">
                  <c:v>-71.406763299232722</c:v>
                </c:pt>
                <c:pt idx="1209">
                  <c:v>-71.406763299232722</c:v>
                </c:pt>
                <c:pt idx="1210">
                  <c:v>-71.406763299232722</c:v>
                </c:pt>
                <c:pt idx="1211">
                  <c:v>-71.406763299232722</c:v>
                </c:pt>
                <c:pt idx="1212">
                  <c:v>-71.406763299232722</c:v>
                </c:pt>
                <c:pt idx="1213">
                  <c:v>-71.406763299232722</c:v>
                </c:pt>
                <c:pt idx="1214">
                  <c:v>-71.406763299232722</c:v>
                </c:pt>
                <c:pt idx="1215">
                  <c:v>-71.406763299232722</c:v>
                </c:pt>
                <c:pt idx="1216">
                  <c:v>-71.406763299232722</c:v>
                </c:pt>
                <c:pt idx="1217">
                  <c:v>-71.406763299232722</c:v>
                </c:pt>
                <c:pt idx="1218">
                  <c:v>-71.406763299232722</c:v>
                </c:pt>
                <c:pt idx="1219">
                  <c:v>-71.406763299232722</c:v>
                </c:pt>
                <c:pt idx="1220">
                  <c:v>-71.406763299232722</c:v>
                </c:pt>
                <c:pt idx="1221">
                  <c:v>-71.406763299232722</c:v>
                </c:pt>
                <c:pt idx="1222">
                  <c:v>-71.406763299232722</c:v>
                </c:pt>
                <c:pt idx="1223">
                  <c:v>-71.406763299232722</c:v>
                </c:pt>
                <c:pt idx="1224">
                  <c:v>-71.406763299232722</c:v>
                </c:pt>
                <c:pt idx="1225">
                  <c:v>-71.406763299232722</c:v>
                </c:pt>
                <c:pt idx="1226">
                  <c:v>-71.406763299232722</c:v>
                </c:pt>
                <c:pt idx="1227">
                  <c:v>-71.406763299232722</c:v>
                </c:pt>
                <c:pt idx="1228">
                  <c:v>-71.406763299232722</c:v>
                </c:pt>
                <c:pt idx="1229">
                  <c:v>-71.406763299232722</c:v>
                </c:pt>
                <c:pt idx="1230">
                  <c:v>-71.406763299232722</c:v>
                </c:pt>
                <c:pt idx="1231">
                  <c:v>-71.406763299232722</c:v>
                </c:pt>
                <c:pt idx="1232">
                  <c:v>-71.406763299232722</c:v>
                </c:pt>
                <c:pt idx="1233">
                  <c:v>-71.406763299232722</c:v>
                </c:pt>
                <c:pt idx="1234">
                  <c:v>-71.406763299232722</c:v>
                </c:pt>
                <c:pt idx="1235">
                  <c:v>-71.406763299232722</c:v>
                </c:pt>
                <c:pt idx="1236">
                  <c:v>-71.406763299232722</c:v>
                </c:pt>
                <c:pt idx="1237">
                  <c:v>-71.406763299232722</c:v>
                </c:pt>
                <c:pt idx="1238">
                  <c:v>-71.406763299232722</c:v>
                </c:pt>
                <c:pt idx="1239">
                  <c:v>-71.406763299232722</c:v>
                </c:pt>
                <c:pt idx="1240">
                  <c:v>-71.406763299232722</c:v>
                </c:pt>
                <c:pt idx="1241">
                  <c:v>-71.406763299232722</c:v>
                </c:pt>
                <c:pt idx="1242">
                  <c:v>-71.406763299232722</c:v>
                </c:pt>
                <c:pt idx="1243">
                  <c:v>-71.406763299232722</c:v>
                </c:pt>
                <c:pt idx="1244">
                  <c:v>-71.406763299232722</c:v>
                </c:pt>
                <c:pt idx="1245">
                  <c:v>-71.406763299232722</c:v>
                </c:pt>
                <c:pt idx="1246">
                  <c:v>-71.406763299232722</c:v>
                </c:pt>
                <c:pt idx="1247">
                  <c:v>-71.406763299232722</c:v>
                </c:pt>
                <c:pt idx="1248">
                  <c:v>-71.406763299232722</c:v>
                </c:pt>
                <c:pt idx="1249">
                  <c:v>-71.406763299232722</c:v>
                </c:pt>
                <c:pt idx="1250">
                  <c:v>-71.406763299232722</c:v>
                </c:pt>
                <c:pt idx="1251">
                  <c:v>-71.406763299232722</c:v>
                </c:pt>
                <c:pt idx="1252">
                  <c:v>-71.406763299232722</c:v>
                </c:pt>
                <c:pt idx="1253">
                  <c:v>-71.406763299232722</c:v>
                </c:pt>
                <c:pt idx="1254">
                  <c:v>-71.406763299232722</c:v>
                </c:pt>
                <c:pt idx="1255">
                  <c:v>-71.406763299232722</c:v>
                </c:pt>
                <c:pt idx="1256">
                  <c:v>-71.406763299232722</c:v>
                </c:pt>
                <c:pt idx="1257">
                  <c:v>-71.406763299232722</c:v>
                </c:pt>
                <c:pt idx="1258">
                  <c:v>-71.406763299232722</c:v>
                </c:pt>
                <c:pt idx="1259">
                  <c:v>-71.406763299232722</c:v>
                </c:pt>
                <c:pt idx="1260">
                  <c:v>-71.406763299232722</c:v>
                </c:pt>
                <c:pt idx="1261">
                  <c:v>-71.406763299232722</c:v>
                </c:pt>
                <c:pt idx="1262">
                  <c:v>-71.406763299232722</c:v>
                </c:pt>
                <c:pt idx="1263">
                  <c:v>-71.406763299232722</c:v>
                </c:pt>
                <c:pt idx="1264">
                  <c:v>-71.406763299232722</c:v>
                </c:pt>
                <c:pt idx="1265">
                  <c:v>-71.406763299232722</c:v>
                </c:pt>
                <c:pt idx="1266">
                  <c:v>-71.406763299232722</c:v>
                </c:pt>
                <c:pt idx="1267">
                  <c:v>-71.406763299232722</c:v>
                </c:pt>
                <c:pt idx="1268">
                  <c:v>-71.406763299232722</c:v>
                </c:pt>
                <c:pt idx="1269">
                  <c:v>-71.406763299232722</c:v>
                </c:pt>
                <c:pt idx="1270">
                  <c:v>-71.406763299232722</c:v>
                </c:pt>
                <c:pt idx="1271">
                  <c:v>-71.406763299232722</c:v>
                </c:pt>
                <c:pt idx="1272">
                  <c:v>-71.406763299232722</c:v>
                </c:pt>
                <c:pt idx="1273">
                  <c:v>-71.406763299232722</c:v>
                </c:pt>
                <c:pt idx="1274">
                  <c:v>-71.406763299232722</c:v>
                </c:pt>
                <c:pt idx="1275">
                  <c:v>-71.406763299232722</c:v>
                </c:pt>
                <c:pt idx="1276">
                  <c:v>-71.406763299232722</c:v>
                </c:pt>
                <c:pt idx="1277">
                  <c:v>-71.406763299232722</c:v>
                </c:pt>
                <c:pt idx="1278">
                  <c:v>-71.406763299232722</c:v>
                </c:pt>
                <c:pt idx="1279">
                  <c:v>-71.406763299232722</c:v>
                </c:pt>
                <c:pt idx="1280">
                  <c:v>-71.406763299232722</c:v>
                </c:pt>
                <c:pt idx="1281">
                  <c:v>-71.406763299232722</c:v>
                </c:pt>
                <c:pt idx="1282">
                  <c:v>-71.406763299232722</c:v>
                </c:pt>
                <c:pt idx="1283">
                  <c:v>-71.406763299232722</c:v>
                </c:pt>
                <c:pt idx="1284">
                  <c:v>-71.406763299232722</c:v>
                </c:pt>
                <c:pt idx="1285">
                  <c:v>-71.406763299232722</c:v>
                </c:pt>
                <c:pt idx="1286">
                  <c:v>-71.406763299232722</c:v>
                </c:pt>
                <c:pt idx="1287">
                  <c:v>-71.406763299232722</c:v>
                </c:pt>
                <c:pt idx="1288">
                  <c:v>-71.406763299232722</c:v>
                </c:pt>
                <c:pt idx="1289">
                  <c:v>-71.406763299232722</c:v>
                </c:pt>
                <c:pt idx="1290">
                  <c:v>-71.406763299232722</c:v>
                </c:pt>
                <c:pt idx="1291">
                  <c:v>-71.406763299232722</c:v>
                </c:pt>
                <c:pt idx="1292">
                  <c:v>-71.406763299232722</c:v>
                </c:pt>
                <c:pt idx="1293">
                  <c:v>-71.406763299232722</c:v>
                </c:pt>
                <c:pt idx="1294">
                  <c:v>-71.406763299232722</c:v>
                </c:pt>
                <c:pt idx="1295">
                  <c:v>-71.406763299232722</c:v>
                </c:pt>
                <c:pt idx="1296">
                  <c:v>-71.406763299232722</c:v>
                </c:pt>
                <c:pt idx="1297">
                  <c:v>-71.406763299232722</c:v>
                </c:pt>
                <c:pt idx="1298">
                  <c:v>-71.406763299232722</c:v>
                </c:pt>
                <c:pt idx="1299">
                  <c:v>-71.406763299232722</c:v>
                </c:pt>
                <c:pt idx="1300">
                  <c:v>-71.406763299232722</c:v>
                </c:pt>
                <c:pt idx="1301">
                  <c:v>-71.406763299232722</c:v>
                </c:pt>
                <c:pt idx="1302">
                  <c:v>-71.406763299232722</c:v>
                </c:pt>
                <c:pt idx="1303">
                  <c:v>-71.406763299232722</c:v>
                </c:pt>
                <c:pt idx="1304">
                  <c:v>-71.406763299232722</c:v>
                </c:pt>
                <c:pt idx="1305">
                  <c:v>-71.406763299232722</c:v>
                </c:pt>
                <c:pt idx="1306">
                  <c:v>-71.406763299232722</c:v>
                </c:pt>
                <c:pt idx="1307">
                  <c:v>-71.406763299232722</c:v>
                </c:pt>
                <c:pt idx="1308">
                  <c:v>-71.406763299232722</c:v>
                </c:pt>
                <c:pt idx="1309">
                  <c:v>-71.406763299232722</c:v>
                </c:pt>
                <c:pt idx="1310">
                  <c:v>-71.406763299232722</c:v>
                </c:pt>
                <c:pt idx="1311">
                  <c:v>-71.406763299232722</c:v>
                </c:pt>
                <c:pt idx="1312">
                  <c:v>-71.406763299232722</c:v>
                </c:pt>
                <c:pt idx="1313">
                  <c:v>-71.406763299232722</c:v>
                </c:pt>
                <c:pt idx="1314">
                  <c:v>-71.406763299232722</c:v>
                </c:pt>
                <c:pt idx="1315">
                  <c:v>-71.406763299232722</c:v>
                </c:pt>
                <c:pt idx="1316">
                  <c:v>-71.406763299232722</c:v>
                </c:pt>
                <c:pt idx="1317">
                  <c:v>-71.406763299232722</c:v>
                </c:pt>
                <c:pt idx="1318">
                  <c:v>-71.406763299232722</c:v>
                </c:pt>
                <c:pt idx="1319">
                  <c:v>-71.406763299232722</c:v>
                </c:pt>
                <c:pt idx="1320">
                  <c:v>-71.406763299232722</c:v>
                </c:pt>
                <c:pt idx="1321">
                  <c:v>-71.406763299232722</c:v>
                </c:pt>
                <c:pt idx="1322">
                  <c:v>-71.406763299232722</c:v>
                </c:pt>
                <c:pt idx="1323">
                  <c:v>-71.406763299232722</c:v>
                </c:pt>
                <c:pt idx="1324">
                  <c:v>-71.406763299232722</c:v>
                </c:pt>
                <c:pt idx="1325">
                  <c:v>-71.406763299232722</c:v>
                </c:pt>
                <c:pt idx="1326">
                  <c:v>-71.406763299232722</c:v>
                </c:pt>
                <c:pt idx="1327">
                  <c:v>-71.406763299232722</c:v>
                </c:pt>
                <c:pt idx="1328">
                  <c:v>-71.406763299232722</c:v>
                </c:pt>
                <c:pt idx="1329">
                  <c:v>-71.406763299232722</c:v>
                </c:pt>
                <c:pt idx="1330">
                  <c:v>-71.406763299232722</c:v>
                </c:pt>
                <c:pt idx="1331">
                  <c:v>-71.406763299232722</c:v>
                </c:pt>
                <c:pt idx="1332">
                  <c:v>-71.406763299232722</c:v>
                </c:pt>
                <c:pt idx="1333">
                  <c:v>-71.406763299232722</c:v>
                </c:pt>
                <c:pt idx="1334">
                  <c:v>-71.406763299232722</c:v>
                </c:pt>
                <c:pt idx="1335">
                  <c:v>-71.406763299232722</c:v>
                </c:pt>
                <c:pt idx="1336">
                  <c:v>-71.406763299232722</c:v>
                </c:pt>
                <c:pt idx="1337">
                  <c:v>-71.406763299232722</c:v>
                </c:pt>
                <c:pt idx="1338">
                  <c:v>-71.406763299232722</c:v>
                </c:pt>
                <c:pt idx="1339">
                  <c:v>-71.406763299232722</c:v>
                </c:pt>
                <c:pt idx="1340">
                  <c:v>-71.406763299232722</c:v>
                </c:pt>
                <c:pt idx="1341">
                  <c:v>-71.406763299232722</c:v>
                </c:pt>
                <c:pt idx="1342">
                  <c:v>-71.406763299232722</c:v>
                </c:pt>
                <c:pt idx="1343">
                  <c:v>-71.406763299232722</c:v>
                </c:pt>
                <c:pt idx="1344">
                  <c:v>-71.406763299232722</c:v>
                </c:pt>
                <c:pt idx="1345">
                  <c:v>-71.406763299232722</c:v>
                </c:pt>
                <c:pt idx="1346">
                  <c:v>-71.406763299232722</c:v>
                </c:pt>
                <c:pt idx="1347">
                  <c:v>-71.406763299232722</c:v>
                </c:pt>
                <c:pt idx="1348">
                  <c:v>-71.406763299232722</c:v>
                </c:pt>
                <c:pt idx="1349">
                  <c:v>-71.406763299232722</c:v>
                </c:pt>
                <c:pt idx="1350">
                  <c:v>-71.406763299232722</c:v>
                </c:pt>
                <c:pt idx="1351">
                  <c:v>-71.406763299232722</c:v>
                </c:pt>
                <c:pt idx="1352">
                  <c:v>-71.406763299232722</c:v>
                </c:pt>
                <c:pt idx="1353">
                  <c:v>-71.406763299232722</c:v>
                </c:pt>
                <c:pt idx="1354">
                  <c:v>-71.406763299232722</c:v>
                </c:pt>
                <c:pt idx="1355">
                  <c:v>-71.406763299232722</c:v>
                </c:pt>
                <c:pt idx="1356">
                  <c:v>-71.406763299232722</c:v>
                </c:pt>
                <c:pt idx="1357">
                  <c:v>-71.406763299232722</c:v>
                </c:pt>
                <c:pt idx="1358">
                  <c:v>-71.406763299232722</c:v>
                </c:pt>
                <c:pt idx="1359">
                  <c:v>-71.406763299232722</c:v>
                </c:pt>
                <c:pt idx="1360">
                  <c:v>-71.406763299232722</c:v>
                </c:pt>
                <c:pt idx="1361">
                  <c:v>-71.406763299232722</c:v>
                </c:pt>
                <c:pt idx="1362">
                  <c:v>-71.406763299232722</c:v>
                </c:pt>
                <c:pt idx="1363">
                  <c:v>-71.406763299232722</c:v>
                </c:pt>
                <c:pt idx="1364">
                  <c:v>-71.406763299232722</c:v>
                </c:pt>
                <c:pt idx="1365">
                  <c:v>-71.406763299232722</c:v>
                </c:pt>
                <c:pt idx="1366">
                  <c:v>-71.406763299232722</c:v>
                </c:pt>
                <c:pt idx="1367">
                  <c:v>-71.406763299232722</c:v>
                </c:pt>
                <c:pt idx="1368">
                  <c:v>-71.406763299232722</c:v>
                </c:pt>
                <c:pt idx="1369">
                  <c:v>-71.406763299232722</c:v>
                </c:pt>
                <c:pt idx="1370">
                  <c:v>-71.406763299232722</c:v>
                </c:pt>
                <c:pt idx="1371">
                  <c:v>-71.406763299232722</c:v>
                </c:pt>
                <c:pt idx="1372">
                  <c:v>-71.406763299232722</c:v>
                </c:pt>
                <c:pt idx="1373">
                  <c:v>-71.406763299232722</c:v>
                </c:pt>
                <c:pt idx="1374">
                  <c:v>-71.406763299232722</c:v>
                </c:pt>
                <c:pt idx="1375">
                  <c:v>-71.406763299232722</c:v>
                </c:pt>
                <c:pt idx="1376">
                  <c:v>-71.406763299232722</c:v>
                </c:pt>
                <c:pt idx="1377">
                  <c:v>-71.406763299232722</c:v>
                </c:pt>
                <c:pt idx="1378">
                  <c:v>-71.406763299232722</c:v>
                </c:pt>
                <c:pt idx="1379">
                  <c:v>-71.406763299232722</c:v>
                </c:pt>
                <c:pt idx="1380">
                  <c:v>-71.406763299232722</c:v>
                </c:pt>
                <c:pt idx="1381">
                  <c:v>-71.406763299232722</c:v>
                </c:pt>
                <c:pt idx="1382">
                  <c:v>-71.406763299232722</c:v>
                </c:pt>
                <c:pt idx="1383">
                  <c:v>-71.406763299232722</c:v>
                </c:pt>
                <c:pt idx="1384">
                  <c:v>-71.406763299232722</c:v>
                </c:pt>
                <c:pt idx="1385">
                  <c:v>-71.406763299232722</c:v>
                </c:pt>
                <c:pt idx="1386">
                  <c:v>-71.406763299232722</c:v>
                </c:pt>
                <c:pt idx="1387">
                  <c:v>-71.406763299232722</c:v>
                </c:pt>
                <c:pt idx="1388">
                  <c:v>-71.406763299232722</c:v>
                </c:pt>
                <c:pt idx="1389">
                  <c:v>-71.406763299232722</c:v>
                </c:pt>
                <c:pt idx="1390">
                  <c:v>-71.406763299232722</c:v>
                </c:pt>
                <c:pt idx="1391">
                  <c:v>-71.406763299232722</c:v>
                </c:pt>
                <c:pt idx="1392">
                  <c:v>-71.406763299232722</c:v>
                </c:pt>
                <c:pt idx="1393">
                  <c:v>-71.406763299232722</c:v>
                </c:pt>
                <c:pt idx="1394">
                  <c:v>-71.406763299232722</c:v>
                </c:pt>
                <c:pt idx="1395">
                  <c:v>-71.406763299232722</c:v>
                </c:pt>
                <c:pt idx="1396">
                  <c:v>-71.406763299232722</c:v>
                </c:pt>
                <c:pt idx="1397">
                  <c:v>-71.406763299232722</c:v>
                </c:pt>
                <c:pt idx="1398">
                  <c:v>-71.406763299232722</c:v>
                </c:pt>
                <c:pt idx="1399">
                  <c:v>-71.406763299232722</c:v>
                </c:pt>
                <c:pt idx="1400">
                  <c:v>-71.406763299232722</c:v>
                </c:pt>
                <c:pt idx="1401">
                  <c:v>-71.406763299232722</c:v>
                </c:pt>
                <c:pt idx="1402">
                  <c:v>-71.406763299232722</c:v>
                </c:pt>
                <c:pt idx="1403">
                  <c:v>-71.406763299232722</c:v>
                </c:pt>
                <c:pt idx="1404">
                  <c:v>-71.406763299232722</c:v>
                </c:pt>
                <c:pt idx="1405">
                  <c:v>-71.406763299232722</c:v>
                </c:pt>
                <c:pt idx="1406">
                  <c:v>-71.406763299232722</c:v>
                </c:pt>
                <c:pt idx="1407">
                  <c:v>-71.406763299232722</c:v>
                </c:pt>
                <c:pt idx="1408">
                  <c:v>-71.406763299232722</c:v>
                </c:pt>
                <c:pt idx="1409">
                  <c:v>-71.406763299232722</c:v>
                </c:pt>
                <c:pt idx="1410">
                  <c:v>-71.406763299232722</c:v>
                </c:pt>
                <c:pt idx="1411">
                  <c:v>-71.406763299232722</c:v>
                </c:pt>
                <c:pt idx="1412">
                  <c:v>-71.406763299232722</c:v>
                </c:pt>
                <c:pt idx="1413">
                  <c:v>-71.406763299232722</c:v>
                </c:pt>
                <c:pt idx="1414">
                  <c:v>-71.406763299232722</c:v>
                </c:pt>
                <c:pt idx="1415">
                  <c:v>-71.406763299232722</c:v>
                </c:pt>
                <c:pt idx="1416">
                  <c:v>-71.406763299232722</c:v>
                </c:pt>
                <c:pt idx="1417">
                  <c:v>-71.406763299232722</c:v>
                </c:pt>
                <c:pt idx="1418">
                  <c:v>-71.406763299232722</c:v>
                </c:pt>
                <c:pt idx="1419">
                  <c:v>-71.406763299232722</c:v>
                </c:pt>
                <c:pt idx="1420">
                  <c:v>-71.406763299232722</c:v>
                </c:pt>
                <c:pt idx="1421">
                  <c:v>-71.406763299232722</c:v>
                </c:pt>
                <c:pt idx="1422">
                  <c:v>-71.406763299232722</c:v>
                </c:pt>
                <c:pt idx="1423">
                  <c:v>-71.406763299232722</c:v>
                </c:pt>
                <c:pt idx="1424">
                  <c:v>-71.406763299232722</c:v>
                </c:pt>
                <c:pt idx="1425">
                  <c:v>-71.406763299232722</c:v>
                </c:pt>
                <c:pt idx="1426">
                  <c:v>-71.406763299232722</c:v>
                </c:pt>
                <c:pt idx="1427">
                  <c:v>-71.406763299232722</c:v>
                </c:pt>
                <c:pt idx="1428">
                  <c:v>-71.406763299232722</c:v>
                </c:pt>
                <c:pt idx="1429">
                  <c:v>-71.406763299232722</c:v>
                </c:pt>
                <c:pt idx="1430">
                  <c:v>-71.406763299232722</c:v>
                </c:pt>
                <c:pt idx="1431">
                  <c:v>-71.406763299232722</c:v>
                </c:pt>
                <c:pt idx="1432">
                  <c:v>-71.406763299232722</c:v>
                </c:pt>
                <c:pt idx="1433">
                  <c:v>-71.406763299232722</c:v>
                </c:pt>
                <c:pt idx="1434">
                  <c:v>-71.406763299232722</c:v>
                </c:pt>
                <c:pt idx="1435">
                  <c:v>-71.406763299232722</c:v>
                </c:pt>
                <c:pt idx="1436">
                  <c:v>-71.406763299232722</c:v>
                </c:pt>
                <c:pt idx="1437">
                  <c:v>-71.406763299232722</c:v>
                </c:pt>
                <c:pt idx="1438">
                  <c:v>-71.406763299232722</c:v>
                </c:pt>
                <c:pt idx="1439">
                  <c:v>-71.406763299232722</c:v>
                </c:pt>
                <c:pt idx="1440">
                  <c:v>-71.406763299232722</c:v>
                </c:pt>
                <c:pt idx="1441">
                  <c:v>-71.406763299232722</c:v>
                </c:pt>
                <c:pt idx="1442">
                  <c:v>-71.406763299232722</c:v>
                </c:pt>
                <c:pt idx="1443">
                  <c:v>-71.406763299232722</c:v>
                </c:pt>
                <c:pt idx="1444">
                  <c:v>-71.406763299232722</c:v>
                </c:pt>
                <c:pt idx="1445">
                  <c:v>-71.406763299232722</c:v>
                </c:pt>
                <c:pt idx="1446">
                  <c:v>-71.406763299232722</c:v>
                </c:pt>
                <c:pt idx="1447">
                  <c:v>-71.406763299232722</c:v>
                </c:pt>
                <c:pt idx="1448">
                  <c:v>-71.406763299232722</c:v>
                </c:pt>
                <c:pt idx="1449">
                  <c:v>-71.406763299232722</c:v>
                </c:pt>
                <c:pt idx="1450">
                  <c:v>-71.406763299232722</c:v>
                </c:pt>
                <c:pt idx="1451">
                  <c:v>-71.406763299232722</c:v>
                </c:pt>
                <c:pt idx="1452">
                  <c:v>-71.406763299232722</c:v>
                </c:pt>
                <c:pt idx="1453">
                  <c:v>-71.406763299232722</c:v>
                </c:pt>
                <c:pt idx="1454">
                  <c:v>-71.406763299232722</c:v>
                </c:pt>
                <c:pt idx="1455">
                  <c:v>-71.406763299232722</c:v>
                </c:pt>
                <c:pt idx="1456">
                  <c:v>-71.406763299232722</c:v>
                </c:pt>
                <c:pt idx="1457">
                  <c:v>-71.406763299232722</c:v>
                </c:pt>
                <c:pt idx="1458">
                  <c:v>-71.406763299232722</c:v>
                </c:pt>
                <c:pt idx="1459">
                  <c:v>-71.406763299232722</c:v>
                </c:pt>
                <c:pt idx="1460">
                  <c:v>-71.406763299232722</c:v>
                </c:pt>
                <c:pt idx="1461">
                  <c:v>-71.406763299232722</c:v>
                </c:pt>
                <c:pt idx="1462">
                  <c:v>-71.406763299232722</c:v>
                </c:pt>
                <c:pt idx="1463">
                  <c:v>-71.406763299232722</c:v>
                </c:pt>
                <c:pt idx="1464">
                  <c:v>-71.406763299232722</c:v>
                </c:pt>
                <c:pt idx="1465">
                  <c:v>-71.406763299232722</c:v>
                </c:pt>
                <c:pt idx="1466">
                  <c:v>-71.406763299232722</c:v>
                </c:pt>
                <c:pt idx="1467">
                  <c:v>-71.406763299232722</c:v>
                </c:pt>
                <c:pt idx="1468">
                  <c:v>-71.406763299232722</c:v>
                </c:pt>
                <c:pt idx="1469">
                  <c:v>-71.406763299232722</c:v>
                </c:pt>
                <c:pt idx="1470">
                  <c:v>-71.406763299232722</c:v>
                </c:pt>
                <c:pt idx="1471">
                  <c:v>-71.406763299232722</c:v>
                </c:pt>
                <c:pt idx="1472">
                  <c:v>-71.406763299232722</c:v>
                </c:pt>
                <c:pt idx="1473">
                  <c:v>-71.406763299232722</c:v>
                </c:pt>
                <c:pt idx="1474">
                  <c:v>-71.406763299232722</c:v>
                </c:pt>
                <c:pt idx="1475">
                  <c:v>-71.406763299232722</c:v>
                </c:pt>
                <c:pt idx="1476">
                  <c:v>-71.406763299232722</c:v>
                </c:pt>
                <c:pt idx="1477">
                  <c:v>-71.406763299232722</c:v>
                </c:pt>
                <c:pt idx="1478">
                  <c:v>-71.406763299232722</c:v>
                </c:pt>
                <c:pt idx="1479">
                  <c:v>-71.406763299232722</c:v>
                </c:pt>
                <c:pt idx="1480">
                  <c:v>-71.406763299232722</c:v>
                </c:pt>
                <c:pt idx="1481">
                  <c:v>-71.406763299232722</c:v>
                </c:pt>
                <c:pt idx="1482">
                  <c:v>-71.406763299232722</c:v>
                </c:pt>
                <c:pt idx="1483">
                  <c:v>-71.406763299232722</c:v>
                </c:pt>
                <c:pt idx="1484">
                  <c:v>-71.406763299232722</c:v>
                </c:pt>
                <c:pt idx="1485">
                  <c:v>-71.406763299232722</c:v>
                </c:pt>
                <c:pt idx="1486">
                  <c:v>-71.406763299232722</c:v>
                </c:pt>
                <c:pt idx="1487">
                  <c:v>-71.406763299232722</c:v>
                </c:pt>
                <c:pt idx="1488">
                  <c:v>-71.406763299232722</c:v>
                </c:pt>
                <c:pt idx="1489">
                  <c:v>-71.406763299232722</c:v>
                </c:pt>
                <c:pt idx="1490">
                  <c:v>-71.406763299232722</c:v>
                </c:pt>
                <c:pt idx="1491">
                  <c:v>-71.406763299232722</c:v>
                </c:pt>
                <c:pt idx="1492">
                  <c:v>-71.406763299232722</c:v>
                </c:pt>
                <c:pt idx="1493">
                  <c:v>-71.406763299232722</c:v>
                </c:pt>
                <c:pt idx="1494">
                  <c:v>-71.406763299232722</c:v>
                </c:pt>
                <c:pt idx="1495">
                  <c:v>-71.406763299232722</c:v>
                </c:pt>
                <c:pt idx="1496">
                  <c:v>-71.406763299232722</c:v>
                </c:pt>
                <c:pt idx="1497">
                  <c:v>-71.406763299232722</c:v>
                </c:pt>
                <c:pt idx="1498">
                  <c:v>-71.406763299232722</c:v>
                </c:pt>
                <c:pt idx="1499">
                  <c:v>-71.406763299232722</c:v>
                </c:pt>
                <c:pt idx="1500">
                  <c:v>-71.406763299232722</c:v>
                </c:pt>
                <c:pt idx="1501">
                  <c:v>-71.406763299232722</c:v>
                </c:pt>
                <c:pt idx="1502">
                  <c:v>-71.406763299232722</c:v>
                </c:pt>
                <c:pt idx="1503">
                  <c:v>-71.406763299232722</c:v>
                </c:pt>
                <c:pt idx="1504">
                  <c:v>-71.406763299232722</c:v>
                </c:pt>
                <c:pt idx="1505">
                  <c:v>-71.406763299232722</c:v>
                </c:pt>
                <c:pt idx="1506">
                  <c:v>-71.406763299232722</c:v>
                </c:pt>
                <c:pt idx="1507">
                  <c:v>-71.406763299232722</c:v>
                </c:pt>
                <c:pt idx="1508">
                  <c:v>-71.406763299232722</c:v>
                </c:pt>
                <c:pt idx="1509">
                  <c:v>-71.406763299232722</c:v>
                </c:pt>
                <c:pt idx="1510">
                  <c:v>-71.406763299232722</c:v>
                </c:pt>
                <c:pt idx="1511">
                  <c:v>-71.406763299232722</c:v>
                </c:pt>
                <c:pt idx="1512">
                  <c:v>-71.406763299232722</c:v>
                </c:pt>
                <c:pt idx="1513">
                  <c:v>-71.406763299232722</c:v>
                </c:pt>
                <c:pt idx="1514">
                  <c:v>-71.406763299232722</c:v>
                </c:pt>
                <c:pt idx="1515">
                  <c:v>-71.406763299232722</c:v>
                </c:pt>
                <c:pt idx="1516">
                  <c:v>-71.406763299232722</c:v>
                </c:pt>
                <c:pt idx="1517">
                  <c:v>-71.406763299232722</c:v>
                </c:pt>
                <c:pt idx="1518">
                  <c:v>-71.406763299232722</c:v>
                </c:pt>
                <c:pt idx="1519">
                  <c:v>-71.406763299232722</c:v>
                </c:pt>
                <c:pt idx="1520">
                  <c:v>-71.406763299232722</c:v>
                </c:pt>
                <c:pt idx="1521">
                  <c:v>-71.406763299232722</c:v>
                </c:pt>
                <c:pt idx="1522">
                  <c:v>-71.406763299232722</c:v>
                </c:pt>
                <c:pt idx="1523">
                  <c:v>-71.406763299232722</c:v>
                </c:pt>
                <c:pt idx="1524">
                  <c:v>-71.406763299232722</c:v>
                </c:pt>
                <c:pt idx="1525">
                  <c:v>-71.406763299232722</c:v>
                </c:pt>
                <c:pt idx="1526">
                  <c:v>-71.406763299232722</c:v>
                </c:pt>
                <c:pt idx="1527">
                  <c:v>-71.406763299232722</c:v>
                </c:pt>
                <c:pt idx="1528">
                  <c:v>-71.406763299232722</c:v>
                </c:pt>
                <c:pt idx="1529">
                  <c:v>-71.406763299232722</c:v>
                </c:pt>
                <c:pt idx="1530">
                  <c:v>-71.406763299232722</c:v>
                </c:pt>
                <c:pt idx="1531">
                  <c:v>-71.406763299232722</c:v>
                </c:pt>
                <c:pt idx="1532">
                  <c:v>-71.406763299232722</c:v>
                </c:pt>
                <c:pt idx="1533">
                  <c:v>-71.406763299232722</c:v>
                </c:pt>
                <c:pt idx="1534">
                  <c:v>-71.406763299232722</c:v>
                </c:pt>
                <c:pt idx="1535">
                  <c:v>-71.406763299232722</c:v>
                </c:pt>
                <c:pt idx="1536">
                  <c:v>-71.406763299232722</c:v>
                </c:pt>
                <c:pt idx="1537">
                  <c:v>-71.406763299232722</c:v>
                </c:pt>
                <c:pt idx="1538">
                  <c:v>-71.406763299232722</c:v>
                </c:pt>
                <c:pt idx="1539">
                  <c:v>-71.406763299232722</c:v>
                </c:pt>
                <c:pt idx="1540">
                  <c:v>-71.406763299232722</c:v>
                </c:pt>
                <c:pt idx="1541">
                  <c:v>-71.406763299232722</c:v>
                </c:pt>
                <c:pt idx="1542">
                  <c:v>-71.406763299232722</c:v>
                </c:pt>
                <c:pt idx="1543">
                  <c:v>-71.406763299232722</c:v>
                </c:pt>
                <c:pt idx="1544">
                  <c:v>-71.406763299232722</c:v>
                </c:pt>
                <c:pt idx="1545">
                  <c:v>-71.406763299232722</c:v>
                </c:pt>
                <c:pt idx="1546">
                  <c:v>-71.406763299232722</c:v>
                </c:pt>
                <c:pt idx="1547">
                  <c:v>-71.406763299232722</c:v>
                </c:pt>
                <c:pt idx="1548">
                  <c:v>-71.406763299232722</c:v>
                </c:pt>
                <c:pt idx="1549">
                  <c:v>-71.406763299232722</c:v>
                </c:pt>
                <c:pt idx="1550">
                  <c:v>-71.406763299232722</c:v>
                </c:pt>
                <c:pt idx="1551">
                  <c:v>-71.406763299232722</c:v>
                </c:pt>
                <c:pt idx="1552">
                  <c:v>-71.406763299232722</c:v>
                </c:pt>
                <c:pt idx="1553">
                  <c:v>-71.406763299232722</c:v>
                </c:pt>
                <c:pt idx="1554">
                  <c:v>-71.406763299232722</c:v>
                </c:pt>
                <c:pt idx="1555">
                  <c:v>-71.406763299232722</c:v>
                </c:pt>
                <c:pt idx="1556">
                  <c:v>-71.406763299232722</c:v>
                </c:pt>
                <c:pt idx="1557">
                  <c:v>-71.406763299232722</c:v>
                </c:pt>
                <c:pt idx="1558">
                  <c:v>-71.406763299232722</c:v>
                </c:pt>
                <c:pt idx="1559">
                  <c:v>-71.406763299232722</c:v>
                </c:pt>
                <c:pt idx="1560">
                  <c:v>-71.406763299232722</c:v>
                </c:pt>
                <c:pt idx="1561">
                  <c:v>-71.406763299232722</c:v>
                </c:pt>
                <c:pt idx="1562">
                  <c:v>-71.406763299232722</c:v>
                </c:pt>
                <c:pt idx="1563">
                  <c:v>-71.406763299232722</c:v>
                </c:pt>
                <c:pt idx="1564">
                  <c:v>-71.406763299232722</c:v>
                </c:pt>
                <c:pt idx="1565">
                  <c:v>-71.406763299232722</c:v>
                </c:pt>
                <c:pt idx="1566">
                  <c:v>-71.406763299232722</c:v>
                </c:pt>
                <c:pt idx="1567">
                  <c:v>-71.406763299232722</c:v>
                </c:pt>
                <c:pt idx="1568">
                  <c:v>-71.406763299232722</c:v>
                </c:pt>
                <c:pt idx="1569">
                  <c:v>-71.406763299232722</c:v>
                </c:pt>
                <c:pt idx="1570">
                  <c:v>-71.406763299232722</c:v>
                </c:pt>
                <c:pt idx="1571">
                  <c:v>-71.406763299232722</c:v>
                </c:pt>
                <c:pt idx="1572">
                  <c:v>-71.406763299232722</c:v>
                </c:pt>
                <c:pt idx="1573">
                  <c:v>-71.406763299232722</c:v>
                </c:pt>
                <c:pt idx="1574">
                  <c:v>-71.406763299232722</c:v>
                </c:pt>
                <c:pt idx="1575">
                  <c:v>-71.406763299232722</c:v>
                </c:pt>
                <c:pt idx="1576">
                  <c:v>-71.406763299232722</c:v>
                </c:pt>
                <c:pt idx="1577">
                  <c:v>-71.406763299232722</c:v>
                </c:pt>
                <c:pt idx="1578">
                  <c:v>-71.406763299232722</c:v>
                </c:pt>
                <c:pt idx="1579">
                  <c:v>-71.406763299232722</c:v>
                </c:pt>
                <c:pt idx="1580">
                  <c:v>-71.406763299232722</c:v>
                </c:pt>
                <c:pt idx="1581">
                  <c:v>-71.406763299232722</c:v>
                </c:pt>
                <c:pt idx="1582">
                  <c:v>-71.406763299232722</c:v>
                </c:pt>
                <c:pt idx="1583">
                  <c:v>-71.406763299232722</c:v>
                </c:pt>
                <c:pt idx="1584">
                  <c:v>-71.406763299232722</c:v>
                </c:pt>
                <c:pt idx="1585">
                  <c:v>-71.406763299232722</c:v>
                </c:pt>
                <c:pt idx="1586">
                  <c:v>-71.406763299232722</c:v>
                </c:pt>
                <c:pt idx="1587">
                  <c:v>-71.406763299232722</c:v>
                </c:pt>
                <c:pt idx="1588">
                  <c:v>-71.406763299232722</c:v>
                </c:pt>
                <c:pt idx="1589">
                  <c:v>-71.406763299232722</c:v>
                </c:pt>
                <c:pt idx="1590">
                  <c:v>-71.406763299232722</c:v>
                </c:pt>
                <c:pt idx="1591">
                  <c:v>-71.406763299232722</c:v>
                </c:pt>
                <c:pt idx="1592">
                  <c:v>-71.406763299232722</c:v>
                </c:pt>
                <c:pt idx="1593">
                  <c:v>-71.406763299232722</c:v>
                </c:pt>
                <c:pt idx="1594">
                  <c:v>-71.406763299232722</c:v>
                </c:pt>
                <c:pt idx="1595">
                  <c:v>-71.406763299232722</c:v>
                </c:pt>
                <c:pt idx="1596">
                  <c:v>-71.406763299232722</c:v>
                </c:pt>
                <c:pt idx="1597">
                  <c:v>-71.406763299232722</c:v>
                </c:pt>
                <c:pt idx="1598">
                  <c:v>-71.406763299232722</c:v>
                </c:pt>
                <c:pt idx="1599">
                  <c:v>-71.406763299232722</c:v>
                </c:pt>
                <c:pt idx="1600">
                  <c:v>-71.406763299232722</c:v>
                </c:pt>
                <c:pt idx="1601">
                  <c:v>-71.406763299232722</c:v>
                </c:pt>
                <c:pt idx="1602">
                  <c:v>-71.406763299232722</c:v>
                </c:pt>
                <c:pt idx="1603">
                  <c:v>-71.406763299232722</c:v>
                </c:pt>
                <c:pt idx="1604">
                  <c:v>-71.406763299232722</c:v>
                </c:pt>
                <c:pt idx="1605">
                  <c:v>-71.406763299232722</c:v>
                </c:pt>
                <c:pt idx="1606">
                  <c:v>-71.406763299232722</c:v>
                </c:pt>
                <c:pt idx="1607">
                  <c:v>-71.406763299232722</c:v>
                </c:pt>
                <c:pt idx="1608">
                  <c:v>-71.406763299232722</c:v>
                </c:pt>
                <c:pt idx="1609">
                  <c:v>-71.406763299232722</c:v>
                </c:pt>
                <c:pt idx="1610">
                  <c:v>-71.406763299232722</c:v>
                </c:pt>
                <c:pt idx="1611">
                  <c:v>-71.406763299232722</c:v>
                </c:pt>
                <c:pt idx="1612">
                  <c:v>-71.406763299232722</c:v>
                </c:pt>
                <c:pt idx="1613">
                  <c:v>-71.406763299232722</c:v>
                </c:pt>
                <c:pt idx="1614">
                  <c:v>-71.406763299232722</c:v>
                </c:pt>
                <c:pt idx="1615">
                  <c:v>-71.406763299232722</c:v>
                </c:pt>
                <c:pt idx="1616">
                  <c:v>-71.406763299232722</c:v>
                </c:pt>
                <c:pt idx="1617">
                  <c:v>-71.406763299232722</c:v>
                </c:pt>
                <c:pt idx="1618">
                  <c:v>-71.406763299232722</c:v>
                </c:pt>
                <c:pt idx="1619">
                  <c:v>-71.406763299232722</c:v>
                </c:pt>
                <c:pt idx="1620">
                  <c:v>-71.406763299232722</c:v>
                </c:pt>
                <c:pt idx="1621">
                  <c:v>-71.406763299232722</c:v>
                </c:pt>
                <c:pt idx="1622">
                  <c:v>-71.406763299232722</c:v>
                </c:pt>
                <c:pt idx="1623">
                  <c:v>-71.406763299232722</c:v>
                </c:pt>
                <c:pt idx="1624">
                  <c:v>-71.406763299232722</c:v>
                </c:pt>
                <c:pt idx="1625">
                  <c:v>-71.406763299232722</c:v>
                </c:pt>
                <c:pt idx="1626">
                  <c:v>-71.406763299232722</c:v>
                </c:pt>
                <c:pt idx="1627">
                  <c:v>-71.406763299232722</c:v>
                </c:pt>
                <c:pt idx="1628">
                  <c:v>-71.406763299232722</c:v>
                </c:pt>
                <c:pt idx="1629">
                  <c:v>-71.406763299232722</c:v>
                </c:pt>
                <c:pt idx="1630">
                  <c:v>-71.406763299232722</c:v>
                </c:pt>
                <c:pt idx="1631">
                  <c:v>-71.406763299232722</c:v>
                </c:pt>
                <c:pt idx="1632">
                  <c:v>-71.406763299232722</c:v>
                </c:pt>
                <c:pt idx="1633">
                  <c:v>-71.406763299232722</c:v>
                </c:pt>
                <c:pt idx="1634">
                  <c:v>-71.406763299232722</c:v>
                </c:pt>
                <c:pt idx="1635">
                  <c:v>-71.406763299232722</c:v>
                </c:pt>
                <c:pt idx="1636">
                  <c:v>-71.406763299232722</c:v>
                </c:pt>
                <c:pt idx="1637">
                  <c:v>-71.406763299232722</c:v>
                </c:pt>
                <c:pt idx="1638">
                  <c:v>-71.406763299232722</c:v>
                </c:pt>
                <c:pt idx="1639">
                  <c:v>-71.406763299232722</c:v>
                </c:pt>
                <c:pt idx="1640">
                  <c:v>-71.406763299232722</c:v>
                </c:pt>
                <c:pt idx="1641">
                  <c:v>-71.406763299232722</c:v>
                </c:pt>
                <c:pt idx="1642">
                  <c:v>-71.406763299232722</c:v>
                </c:pt>
                <c:pt idx="1643">
                  <c:v>-71.406763299232722</c:v>
                </c:pt>
                <c:pt idx="1644">
                  <c:v>-71.406763299232722</c:v>
                </c:pt>
                <c:pt idx="1645">
                  <c:v>-71.406763299232722</c:v>
                </c:pt>
                <c:pt idx="1646">
                  <c:v>-71.406763299232722</c:v>
                </c:pt>
                <c:pt idx="1647">
                  <c:v>-71.406763299232722</c:v>
                </c:pt>
                <c:pt idx="1648">
                  <c:v>-71.406763299232722</c:v>
                </c:pt>
                <c:pt idx="1649">
                  <c:v>-71.406763299232722</c:v>
                </c:pt>
                <c:pt idx="1650">
                  <c:v>-71.406763299232722</c:v>
                </c:pt>
                <c:pt idx="1651">
                  <c:v>-71.406763299232722</c:v>
                </c:pt>
                <c:pt idx="1652">
                  <c:v>-71.406763299232722</c:v>
                </c:pt>
                <c:pt idx="1653">
                  <c:v>-71.406763299232722</c:v>
                </c:pt>
                <c:pt idx="1654">
                  <c:v>-71.406763299232722</c:v>
                </c:pt>
                <c:pt idx="1655">
                  <c:v>-71.406763299232722</c:v>
                </c:pt>
                <c:pt idx="1656">
                  <c:v>-71.406763299232722</c:v>
                </c:pt>
                <c:pt idx="1657">
                  <c:v>-71.406763299232722</c:v>
                </c:pt>
                <c:pt idx="1658">
                  <c:v>-71.406763299232722</c:v>
                </c:pt>
                <c:pt idx="1659">
                  <c:v>-71.406763299232722</c:v>
                </c:pt>
                <c:pt idx="1660">
                  <c:v>-71.406763299232722</c:v>
                </c:pt>
                <c:pt idx="1661">
                  <c:v>-71.406763299232722</c:v>
                </c:pt>
                <c:pt idx="1662">
                  <c:v>-71.406763299232722</c:v>
                </c:pt>
                <c:pt idx="1663">
                  <c:v>-71.406763299232722</c:v>
                </c:pt>
                <c:pt idx="1664">
                  <c:v>-71.406763299232722</c:v>
                </c:pt>
                <c:pt idx="1665">
                  <c:v>-71.406763299232722</c:v>
                </c:pt>
                <c:pt idx="1666">
                  <c:v>-71.406763299232722</c:v>
                </c:pt>
                <c:pt idx="1667">
                  <c:v>-71.406763299232722</c:v>
                </c:pt>
                <c:pt idx="1668">
                  <c:v>-71.406763299232722</c:v>
                </c:pt>
                <c:pt idx="1669">
                  <c:v>-71.406763299232722</c:v>
                </c:pt>
                <c:pt idx="1670">
                  <c:v>-71.406763299232722</c:v>
                </c:pt>
                <c:pt idx="1671">
                  <c:v>-71.406763299232722</c:v>
                </c:pt>
                <c:pt idx="1672">
                  <c:v>-71.406763299232722</c:v>
                </c:pt>
                <c:pt idx="1673">
                  <c:v>-71.406763299232722</c:v>
                </c:pt>
                <c:pt idx="1674">
                  <c:v>-71.406763299232722</c:v>
                </c:pt>
                <c:pt idx="1675">
                  <c:v>-71.406763299232722</c:v>
                </c:pt>
                <c:pt idx="1676">
                  <c:v>-71.406763299232722</c:v>
                </c:pt>
                <c:pt idx="1677">
                  <c:v>-71.406763299232722</c:v>
                </c:pt>
                <c:pt idx="1678">
                  <c:v>-71.406763299232722</c:v>
                </c:pt>
                <c:pt idx="1679">
                  <c:v>-71.406763299232722</c:v>
                </c:pt>
                <c:pt idx="1680">
                  <c:v>-71.406763299232722</c:v>
                </c:pt>
                <c:pt idx="1681">
                  <c:v>-71.406763299232722</c:v>
                </c:pt>
                <c:pt idx="1682">
                  <c:v>-71.406763299232722</c:v>
                </c:pt>
                <c:pt idx="1683">
                  <c:v>-71.406763299232722</c:v>
                </c:pt>
                <c:pt idx="1684">
                  <c:v>-71.406763299232722</c:v>
                </c:pt>
                <c:pt idx="1685">
                  <c:v>-71.406763299232722</c:v>
                </c:pt>
                <c:pt idx="1686">
                  <c:v>-71.406763299232722</c:v>
                </c:pt>
                <c:pt idx="1687">
                  <c:v>-71.406763299232722</c:v>
                </c:pt>
                <c:pt idx="1688">
                  <c:v>-71.406763299232722</c:v>
                </c:pt>
                <c:pt idx="1689">
                  <c:v>-71.406763299232722</c:v>
                </c:pt>
                <c:pt idx="1690">
                  <c:v>-71.406763299232722</c:v>
                </c:pt>
                <c:pt idx="1691">
                  <c:v>-71.406763299232722</c:v>
                </c:pt>
                <c:pt idx="1692">
                  <c:v>-71.406763299232722</c:v>
                </c:pt>
                <c:pt idx="1693">
                  <c:v>-71.406763299232722</c:v>
                </c:pt>
                <c:pt idx="1694">
                  <c:v>-71.406763299232722</c:v>
                </c:pt>
                <c:pt idx="1695">
                  <c:v>-71.406763299232722</c:v>
                </c:pt>
                <c:pt idx="1696">
                  <c:v>-71.406763299232722</c:v>
                </c:pt>
                <c:pt idx="1697">
                  <c:v>-71.406763299232722</c:v>
                </c:pt>
                <c:pt idx="1698">
                  <c:v>-71.406763299232722</c:v>
                </c:pt>
                <c:pt idx="1699">
                  <c:v>-71.406763299232722</c:v>
                </c:pt>
                <c:pt idx="1700">
                  <c:v>-71.406763299232722</c:v>
                </c:pt>
                <c:pt idx="1701">
                  <c:v>-71.406763299232722</c:v>
                </c:pt>
                <c:pt idx="1702">
                  <c:v>-71.406763299232722</c:v>
                </c:pt>
                <c:pt idx="1703">
                  <c:v>-71.406763299232722</c:v>
                </c:pt>
                <c:pt idx="1704">
                  <c:v>-71.406763299232722</c:v>
                </c:pt>
                <c:pt idx="1705">
                  <c:v>-71.406763299232722</c:v>
                </c:pt>
                <c:pt idx="1706">
                  <c:v>-71.406763299232722</c:v>
                </c:pt>
                <c:pt idx="1707">
                  <c:v>-71.406763299232722</c:v>
                </c:pt>
                <c:pt idx="1708">
                  <c:v>-71.406763299232722</c:v>
                </c:pt>
                <c:pt idx="1709">
                  <c:v>-71.406763299232722</c:v>
                </c:pt>
                <c:pt idx="1710">
                  <c:v>-71.406763299232722</c:v>
                </c:pt>
                <c:pt idx="1711">
                  <c:v>-71.406763299232722</c:v>
                </c:pt>
                <c:pt idx="1712">
                  <c:v>-71.406763299232722</c:v>
                </c:pt>
                <c:pt idx="1713">
                  <c:v>-71.406763299232722</c:v>
                </c:pt>
                <c:pt idx="1714">
                  <c:v>-71.406763299232722</c:v>
                </c:pt>
                <c:pt idx="1715">
                  <c:v>-71.406763299232722</c:v>
                </c:pt>
                <c:pt idx="1716">
                  <c:v>-71.406763299232722</c:v>
                </c:pt>
                <c:pt idx="1717">
                  <c:v>-71.406763299232722</c:v>
                </c:pt>
                <c:pt idx="1718">
                  <c:v>-71.406763299232722</c:v>
                </c:pt>
                <c:pt idx="1719">
                  <c:v>-71.406763299232722</c:v>
                </c:pt>
                <c:pt idx="1720">
                  <c:v>-71.406763299232722</c:v>
                </c:pt>
                <c:pt idx="1721">
                  <c:v>-71.406763299232722</c:v>
                </c:pt>
                <c:pt idx="1722">
                  <c:v>-71.406763299232722</c:v>
                </c:pt>
                <c:pt idx="1723">
                  <c:v>-71.406763299232722</c:v>
                </c:pt>
                <c:pt idx="1724">
                  <c:v>-71.406763299232722</c:v>
                </c:pt>
                <c:pt idx="1725">
                  <c:v>-71.406763299232722</c:v>
                </c:pt>
                <c:pt idx="1726">
                  <c:v>-71.406763299232722</c:v>
                </c:pt>
                <c:pt idx="1727">
                  <c:v>-71.406763299232722</c:v>
                </c:pt>
                <c:pt idx="1728">
                  <c:v>-71.406763299232722</c:v>
                </c:pt>
                <c:pt idx="1729">
                  <c:v>-71.406763299232722</c:v>
                </c:pt>
                <c:pt idx="1730">
                  <c:v>-71.406763299232722</c:v>
                </c:pt>
                <c:pt idx="1731">
                  <c:v>-71.406763299232722</c:v>
                </c:pt>
                <c:pt idx="1732">
                  <c:v>-71.406763299232722</c:v>
                </c:pt>
                <c:pt idx="1733">
                  <c:v>-71.406763299232722</c:v>
                </c:pt>
                <c:pt idx="1734">
                  <c:v>-71.406763299232722</c:v>
                </c:pt>
                <c:pt idx="1735">
                  <c:v>-71.406763299232722</c:v>
                </c:pt>
                <c:pt idx="1736">
                  <c:v>-71.406763299232722</c:v>
                </c:pt>
                <c:pt idx="1737">
                  <c:v>-71.406763299232722</c:v>
                </c:pt>
                <c:pt idx="1738">
                  <c:v>-71.406763299232722</c:v>
                </c:pt>
                <c:pt idx="1739">
                  <c:v>-71.406763299232722</c:v>
                </c:pt>
                <c:pt idx="1740">
                  <c:v>-71.406763299232722</c:v>
                </c:pt>
                <c:pt idx="1741">
                  <c:v>-71.406763299232722</c:v>
                </c:pt>
                <c:pt idx="1742">
                  <c:v>-71.406763299232722</c:v>
                </c:pt>
                <c:pt idx="1743">
                  <c:v>-71.406763299232722</c:v>
                </c:pt>
                <c:pt idx="1744">
                  <c:v>-71.406763299232722</c:v>
                </c:pt>
                <c:pt idx="1745">
                  <c:v>-71.406763299232722</c:v>
                </c:pt>
                <c:pt idx="1746">
                  <c:v>-71.406763299232722</c:v>
                </c:pt>
                <c:pt idx="1747">
                  <c:v>-71.406763299232722</c:v>
                </c:pt>
                <c:pt idx="1748">
                  <c:v>-71.406763299232722</c:v>
                </c:pt>
                <c:pt idx="1749">
                  <c:v>-71.406763299232722</c:v>
                </c:pt>
                <c:pt idx="1750">
                  <c:v>-71.406763299232722</c:v>
                </c:pt>
                <c:pt idx="1751">
                  <c:v>-71.406763299232722</c:v>
                </c:pt>
                <c:pt idx="1752">
                  <c:v>-71.406763299232722</c:v>
                </c:pt>
                <c:pt idx="1753">
                  <c:v>-71.406763299232722</c:v>
                </c:pt>
                <c:pt idx="1754">
                  <c:v>-71.406763299232722</c:v>
                </c:pt>
                <c:pt idx="1755">
                  <c:v>-71.406763299232722</c:v>
                </c:pt>
                <c:pt idx="1756">
                  <c:v>-71.406763299232722</c:v>
                </c:pt>
                <c:pt idx="1757">
                  <c:v>-71.406763299232722</c:v>
                </c:pt>
                <c:pt idx="1758">
                  <c:v>-71.406763299232722</c:v>
                </c:pt>
                <c:pt idx="1759">
                  <c:v>-71.406763299232722</c:v>
                </c:pt>
                <c:pt idx="1760">
                  <c:v>-71.406763299232722</c:v>
                </c:pt>
                <c:pt idx="1761">
                  <c:v>-71.406763299232722</c:v>
                </c:pt>
                <c:pt idx="1762">
                  <c:v>-71.406763299232722</c:v>
                </c:pt>
                <c:pt idx="1763">
                  <c:v>-71.406763299232722</c:v>
                </c:pt>
                <c:pt idx="1764">
                  <c:v>-71.406763299232722</c:v>
                </c:pt>
                <c:pt idx="1765">
                  <c:v>-71.406763299232722</c:v>
                </c:pt>
                <c:pt idx="1766">
                  <c:v>-71.406763299232722</c:v>
                </c:pt>
                <c:pt idx="1767">
                  <c:v>-71.406763299232722</c:v>
                </c:pt>
                <c:pt idx="1768">
                  <c:v>-71.406763299232722</c:v>
                </c:pt>
                <c:pt idx="1769">
                  <c:v>-71.406763299232722</c:v>
                </c:pt>
                <c:pt idx="1770">
                  <c:v>-71.406763299232722</c:v>
                </c:pt>
                <c:pt idx="1771">
                  <c:v>-71.406763299232722</c:v>
                </c:pt>
                <c:pt idx="1772">
                  <c:v>-71.406763299232722</c:v>
                </c:pt>
                <c:pt idx="1773">
                  <c:v>-71.406763299232722</c:v>
                </c:pt>
                <c:pt idx="1774">
                  <c:v>-71.406763299232722</c:v>
                </c:pt>
                <c:pt idx="1775">
                  <c:v>-71.406763299232722</c:v>
                </c:pt>
                <c:pt idx="1776">
                  <c:v>-71.406763299232722</c:v>
                </c:pt>
                <c:pt idx="1777">
                  <c:v>-71.406763299232722</c:v>
                </c:pt>
                <c:pt idx="1778">
                  <c:v>-71.406763299232722</c:v>
                </c:pt>
                <c:pt idx="1779">
                  <c:v>-71.406763299232722</c:v>
                </c:pt>
                <c:pt idx="1780">
                  <c:v>-71.406763299232722</c:v>
                </c:pt>
                <c:pt idx="1781">
                  <c:v>-71.406763299232722</c:v>
                </c:pt>
                <c:pt idx="1782">
                  <c:v>-71.406763299232722</c:v>
                </c:pt>
                <c:pt idx="1783">
                  <c:v>-71.406763299232722</c:v>
                </c:pt>
                <c:pt idx="1784">
                  <c:v>-71.406763299232722</c:v>
                </c:pt>
                <c:pt idx="1785">
                  <c:v>-71.406763299232722</c:v>
                </c:pt>
                <c:pt idx="1786">
                  <c:v>-71.406763299232722</c:v>
                </c:pt>
                <c:pt idx="1787">
                  <c:v>-71.406763299232722</c:v>
                </c:pt>
                <c:pt idx="1788">
                  <c:v>-71.406763299232722</c:v>
                </c:pt>
                <c:pt idx="1789">
                  <c:v>-71.406763299232722</c:v>
                </c:pt>
                <c:pt idx="1790">
                  <c:v>-71.406763299232722</c:v>
                </c:pt>
                <c:pt idx="1791">
                  <c:v>-71.406763299232722</c:v>
                </c:pt>
                <c:pt idx="1792">
                  <c:v>-71.406763299232722</c:v>
                </c:pt>
                <c:pt idx="1793">
                  <c:v>-71.406763299232722</c:v>
                </c:pt>
                <c:pt idx="1794">
                  <c:v>-71.406763299232722</c:v>
                </c:pt>
                <c:pt idx="1795">
                  <c:v>-71.406763299232722</c:v>
                </c:pt>
                <c:pt idx="1796">
                  <c:v>-71.406763299232722</c:v>
                </c:pt>
                <c:pt idx="1797">
                  <c:v>-71.406763299232722</c:v>
                </c:pt>
                <c:pt idx="1798">
                  <c:v>-71.406763299232722</c:v>
                </c:pt>
                <c:pt idx="1799">
                  <c:v>-71.406763299232722</c:v>
                </c:pt>
                <c:pt idx="1800">
                  <c:v>-71.406763299232722</c:v>
                </c:pt>
                <c:pt idx="1801">
                  <c:v>-71.406763299232722</c:v>
                </c:pt>
                <c:pt idx="1802">
                  <c:v>-71.406763299232722</c:v>
                </c:pt>
                <c:pt idx="1803">
                  <c:v>-71.406763299232722</c:v>
                </c:pt>
                <c:pt idx="1804">
                  <c:v>-71.406763299232722</c:v>
                </c:pt>
                <c:pt idx="1805">
                  <c:v>-71.406763299232722</c:v>
                </c:pt>
                <c:pt idx="1806">
                  <c:v>-71.406763299232722</c:v>
                </c:pt>
                <c:pt idx="1807">
                  <c:v>-71.406763299232722</c:v>
                </c:pt>
                <c:pt idx="1808">
                  <c:v>-71.406763299232722</c:v>
                </c:pt>
                <c:pt idx="1809">
                  <c:v>-71.406763299232722</c:v>
                </c:pt>
                <c:pt idx="1810">
                  <c:v>-71.406763299232722</c:v>
                </c:pt>
                <c:pt idx="1811">
                  <c:v>-71.406763299232722</c:v>
                </c:pt>
                <c:pt idx="1812">
                  <c:v>-71.406763299232722</c:v>
                </c:pt>
                <c:pt idx="1813">
                  <c:v>-71.406763299232722</c:v>
                </c:pt>
                <c:pt idx="1814">
                  <c:v>-71.406763299232722</c:v>
                </c:pt>
                <c:pt idx="1815">
                  <c:v>-71.406763299232722</c:v>
                </c:pt>
                <c:pt idx="1816">
                  <c:v>-71.406763299232722</c:v>
                </c:pt>
                <c:pt idx="1817">
                  <c:v>-71.406763299232722</c:v>
                </c:pt>
                <c:pt idx="1818">
                  <c:v>-71.406763299232722</c:v>
                </c:pt>
                <c:pt idx="1819">
                  <c:v>-71.406763299232722</c:v>
                </c:pt>
                <c:pt idx="1820">
                  <c:v>-71.406763299232722</c:v>
                </c:pt>
                <c:pt idx="1821">
                  <c:v>-71.406763299232722</c:v>
                </c:pt>
                <c:pt idx="1822">
                  <c:v>-71.406763299232722</c:v>
                </c:pt>
                <c:pt idx="1823">
                  <c:v>-71.406763299232722</c:v>
                </c:pt>
                <c:pt idx="1824">
                  <c:v>-71.406763299232722</c:v>
                </c:pt>
                <c:pt idx="1825">
                  <c:v>-71.406763299232722</c:v>
                </c:pt>
                <c:pt idx="1826">
                  <c:v>-71.406763299232722</c:v>
                </c:pt>
                <c:pt idx="1827">
                  <c:v>-71.406763299232722</c:v>
                </c:pt>
                <c:pt idx="1828">
                  <c:v>-71.406763299232722</c:v>
                </c:pt>
                <c:pt idx="1829">
                  <c:v>-71.406763299232722</c:v>
                </c:pt>
                <c:pt idx="1830">
                  <c:v>-71.406763299232722</c:v>
                </c:pt>
                <c:pt idx="1831">
                  <c:v>-71.406763299232722</c:v>
                </c:pt>
                <c:pt idx="1832">
                  <c:v>-71.406763299232722</c:v>
                </c:pt>
                <c:pt idx="1833">
                  <c:v>-71.406763299232722</c:v>
                </c:pt>
                <c:pt idx="1834">
                  <c:v>-71.406763299232722</c:v>
                </c:pt>
                <c:pt idx="1835">
                  <c:v>-71.406763299232722</c:v>
                </c:pt>
                <c:pt idx="1836">
                  <c:v>-71.406763299232722</c:v>
                </c:pt>
                <c:pt idx="1837">
                  <c:v>-71.406763299232722</c:v>
                </c:pt>
                <c:pt idx="1838">
                  <c:v>-71.406763299232722</c:v>
                </c:pt>
                <c:pt idx="1839">
                  <c:v>-71.406763299232722</c:v>
                </c:pt>
                <c:pt idx="1840">
                  <c:v>-71.406763299232722</c:v>
                </c:pt>
                <c:pt idx="1841">
                  <c:v>-71.406763299232722</c:v>
                </c:pt>
                <c:pt idx="1842">
                  <c:v>-71.406763299232722</c:v>
                </c:pt>
                <c:pt idx="1843">
                  <c:v>-71.406763299232722</c:v>
                </c:pt>
                <c:pt idx="1844">
                  <c:v>-71.406763299232722</c:v>
                </c:pt>
                <c:pt idx="1845">
                  <c:v>-71.406763299232722</c:v>
                </c:pt>
                <c:pt idx="1846">
                  <c:v>-71.406763299232722</c:v>
                </c:pt>
                <c:pt idx="1847">
                  <c:v>-71.406763299232722</c:v>
                </c:pt>
                <c:pt idx="1848">
                  <c:v>-71.406763299232722</c:v>
                </c:pt>
                <c:pt idx="1849">
                  <c:v>-71.406763299232722</c:v>
                </c:pt>
                <c:pt idx="1850">
                  <c:v>-71.406763299232722</c:v>
                </c:pt>
                <c:pt idx="1851">
                  <c:v>-71.406763299232722</c:v>
                </c:pt>
                <c:pt idx="1852">
                  <c:v>-71.406763299232722</c:v>
                </c:pt>
                <c:pt idx="1853">
                  <c:v>-71.406763299232722</c:v>
                </c:pt>
                <c:pt idx="1854">
                  <c:v>-71.406763299232722</c:v>
                </c:pt>
                <c:pt idx="1855">
                  <c:v>-71.406763299232722</c:v>
                </c:pt>
                <c:pt idx="1856">
                  <c:v>-71.406763299232722</c:v>
                </c:pt>
                <c:pt idx="1857">
                  <c:v>-71.406763299232722</c:v>
                </c:pt>
                <c:pt idx="1858">
                  <c:v>-71.406763299232722</c:v>
                </c:pt>
                <c:pt idx="1859">
                  <c:v>-71.406763299232722</c:v>
                </c:pt>
                <c:pt idx="1860">
                  <c:v>-71.406763299232722</c:v>
                </c:pt>
                <c:pt idx="1861">
                  <c:v>-71.406763299232722</c:v>
                </c:pt>
                <c:pt idx="1862">
                  <c:v>-71.406763299232722</c:v>
                </c:pt>
                <c:pt idx="1863">
                  <c:v>-71.406763299232722</c:v>
                </c:pt>
                <c:pt idx="1864">
                  <c:v>-71.406763299232722</c:v>
                </c:pt>
                <c:pt idx="1865">
                  <c:v>-71.406763299232722</c:v>
                </c:pt>
                <c:pt idx="1866">
                  <c:v>-71.406763299232722</c:v>
                </c:pt>
                <c:pt idx="1867">
                  <c:v>-71.406763299232722</c:v>
                </c:pt>
                <c:pt idx="1868">
                  <c:v>-71.406763299232722</c:v>
                </c:pt>
                <c:pt idx="1869">
                  <c:v>-71.406763299232722</c:v>
                </c:pt>
                <c:pt idx="1870">
                  <c:v>-71.406763299232722</c:v>
                </c:pt>
                <c:pt idx="1871">
                  <c:v>-71.406763299232722</c:v>
                </c:pt>
                <c:pt idx="1872">
                  <c:v>-71.406763299232722</c:v>
                </c:pt>
                <c:pt idx="1873">
                  <c:v>-71.406763299232722</c:v>
                </c:pt>
                <c:pt idx="1874">
                  <c:v>-71.406763299232722</c:v>
                </c:pt>
                <c:pt idx="1875">
                  <c:v>-71.406763299232722</c:v>
                </c:pt>
                <c:pt idx="1876">
                  <c:v>-71.406763299232722</c:v>
                </c:pt>
                <c:pt idx="1877">
                  <c:v>-71.406763299232722</c:v>
                </c:pt>
                <c:pt idx="1878">
                  <c:v>-71.406763299232722</c:v>
                </c:pt>
                <c:pt idx="1879">
                  <c:v>-71.406763299232722</c:v>
                </c:pt>
                <c:pt idx="1880">
                  <c:v>-71.406763299232722</c:v>
                </c:pt>
                <c:pt idx="1881">
                  <c:v>-71.406763299232722</c:v>
                </c:pt>
                <c:pt idx="1882">
                  <c:v>-71.406763299232722</c:v>
                </c:pt>
                <c:pt idx="1883">
                  <c:v>-71.406763299232722</c:v>
                </c:pt>
                <c:pt idx="1884">
                  <c:v>-71.406763299232722</c:v>
                </c:pt>
                <c:pt idx="1885">
                  <c:v>-71.406763299232722</c:v>
                </c:pt>
                <c:pt idx="1886">
                  <c:v>-71.406763299232722</c:v>
                </c:pt>
                <c:pt idx="1887">
                  <c:v>-71.406763299232722</c:v>
                </c:pt>
                <c:pt idx="1888">
                  <c:v>-71.406763299232722</c:v>
                </c:pt>
                <c:pt idx="1889">
                  <c:v>-71.406763299232722</c:v>
                </c:pt>
                <c:pt idx="1890">
                  <c:v>-71.406763299232722</c:v>
                </c:pt>
                <c:pt idx="1891">
                  <c:v>-71.406763299232722</c:v>
                </c:pt>
                <c:pt idx="1892">
                  <c:v>-71.406763299232722</c:v>
                </c:pt>
                <c:pt idx="1893">
                  <c:v>-71.406763299232722</c:v>
                </c:pt>
                <c:pt idx="1894">
                  <c:v>-71.406763299232722</c:v>
                </c:pt>
                <c:pt idx="1895">
                  <c:v>-71.406763299232722</c:v>
                </c:pt>
                <c:pt idx="1896">
                  <c:v>-71.406763299232722</c:v>
                </c:pt>
                <c:pt idx="1897">
                  <c:v>-71.406763299232722</c:v>
                </c:pt>
                <c:pt idx="1898">
                  <c:v>-71.406763299232722</c:v>
                </c:pt>
                <c:pt idx="1899">
                  <c:v>-71.406763299232722</c:v>
                </c:pt>
                <c:pt idx="1900">
                  <c:v>-71.406763299232722</c:v>
                </c:pt>
                <c:pt idx="1901">
                  <c:v>-71.406763299232722</c:v>
                </c:pt>
                <c:pt idx="1902">
                  <c:v>-71.406763299232722</c:v>
                </c:pt>
                <c:pt idx="1903">
                  <c:v>-71.406763299232722</c:v>
                </c:pt>
                <c:pt idx="1904">
                  <c:v>-71.406763299232722</c:v>
                </c:pt>
                <c:pt idx="1905">
                  <c:v>-71.406763299232722</c:v>
                </c:pt>
                <c:pt idx="1906">
                  <c:v>-71.406763299232722</c:v>
                </c:pt>
                <c:pt idx="1907">
                  <c:v>-71.406763299232722</c:v>
                </c:pt>
                <c:pt idx="1908">
                  <c:v>-71.406763299232722</c:v>
                </c:pt>
                <c:pt idx="1909">
                  <c:v>-71.406763299232722</c:v>
                </c:pt>
                <c:pt idx="1910">
                  <c:v>-71.406763299232722</c:v>
                </c:pt>
                <c:pt idx="1911">
                  <c:v>-71.406763299232722</c:v>
                </c:pt>
                <c:pt idx="1912">
                  <c:v>-71.406763299232722</c:v>
                </c:pt>
                <c:pt idx="1913">
                  <c:v>-71.406763299232722</c:v>
                </c:pt>
                <c:pt idx="1914">
                  <c:v>-71.406763299232722</c:v>
                </c:pt>
                <c:pt idx="1915">
                  <c:v>-71.406763299232722</c:v>
                </c:pt>
                <c:pt idx="1916">
                  <c:v>-71.406763299232722</c:v>
                </c:pt>
                <c:pt idx="1917">
                  <c:v>-71.406763299232722</c:v>
                </c:pt>
                <c:pt idx="1918">
                  <c:v>-71.406763299232722</c:v>
                </c:pt>
                <c:pt idx="1919">
                  <c:v>-71.406763299232722</c:v>
                </c:pt>
                <c:pt idx="1920">
                  <c:v>-71.406763299232722</c:v>
                </c:pt>
                <c:pt idx="1921">
                  <c:v>-71.406763299232722</c:v>
                </c:pt>
                <c:pt idx="1922">
                  <c:v>-71.406763299232722</c:v>
                </c:pt>
                <c:pt idx="1923">
                  <c:v>-71.406763299232722</c:v>
                </c:pt>
                <c:pt idx="1924">
                  <c:v>-71.406763299232722</c:v>
                </c:pt>
                <c:pt idx="1925">
                  <c:v>-71.406763299232722</c:v>
                </c:pt>
                <c:pt idx="1926">
                  <c:v>-71.406763299232722</c:v>
                </c:pt>
                <c:pt idx="1927">
                  <c:v>-71.406763299232722</c:v>
                </c:pt>
                <c:pt idx="1928">
                  <c:v>-71.406763299232722</c:v>
                </c:pt>
                <c:pt idx="1929">
                  <c:v>-71.406763299232722</c:v>
                </c:pt>
                <c:pt idx="1930">
                  <c:v>-71.406763299232722</c:v>
                </c:pt>
                <c:pt idx="1931">
                  <c:v>-71.406763299232722</c:v>
                </c:pt>
                <c:pt idx="1932">
                  <c:v>-71.406763299232722</c:v>
                </c:pt>
                <c:pt idx="1933">
                  <c:v>-71.406763299232722</c:v>
                </c:pt>
                <c:pt idx="1934">
                  <c:v>-71.406763299232722</c:v>
                </c:pt>
                <c:pt idx="1935">
                  <c:v>-71.406763299232722</c:v>
                </c:pt>
                <c:pt idx="1936">
                  <c:v>-71.406763299232722</c:v>
                </c:pt>
                <c:pt idx="1937">
                  <c:v>-71.406763299232722</c:v>
                </c:pt>
                <c:pt idx="1938">
                  <c:v>-71.406763299232722</c:v>
                </c:pt>
                <c:pt idx="1939">
                  <c:v>-71.406763299232722</c:v>
                </c:pt>
                <c:pt idx="1940">
                  <c:v>-71.406763299232722</c:v>
                </c:pt>
                <c:pt idx="1941">
                  <c:v>-71.406763299232722</c:v>
                </c:pt>
                <c:pt idx="1942">
                  <c:v>-71.406763299232722</c:v>
                </c:pt>
                <c:pt idx="1943">
                  <c:v>-71.406763299232722</c:v>
                </c:pt>
                <c:pt idx="1944">
                  <c:v>-71.406763299232722</c:v>
                </c:pt>
                <c:pt idx="1945">
                  <c:v>-71.406763299232722</c:v>
                </c:pt>
                <c:pt idx="1946">
                  <c:v>-71.406763299232722</c:v>
                </c:pt>
                <c:pt idx="1947">
                  <c:v>-71.406763299232722</c:v>
                </c:pt>
                <c:pt idx="1948">
                  <c:v>-71.406763299232722</c:v>
                </c:pt>
                <c:pt idx="1949">
                  <c:v>-71.406763299232722</c:v>
                </c:pt>
                <c:pt idx="1950">
                  <c:v>-71.406763299232722</c:v>
                </c:pt>
                <c:pt idx="1951">
                  <c:v>-71.406763299232722</c:v>
                </c:pt>
                <c:pt idx="1952">
                  <c:v>-71.406763299232722</c:v>
                </c:pt>
                <c:pt idx="1953">
                  <c:v>-71.406763299232722</c:v>
                </c:pt>
                <c:pt idx="1954">
                  <c:v>-71.406763299232722</c:v>
                </c:pt>
                <c:pt idx="1955">
                  <c:v>-71.406763299232722</c:v>
                </c:pt>
                <c:pt idx="1956">
                  <c:v>-71.406763299232722</c:v>
                </c:pt>
                <c:pt idx="1957">
                  <c:v>-71.406763299232722</c:v>
                </c:pt>
                <c:pt idx="1958">
                  <c:v>-71.406763299232722</c:v>
                </c:pt>
                <c:pt idx="1959">
                  <c:v>-71.406763299232722</c:v>
                </c:pt>
                <c:pt idx="1960">
                  <c:v>-71.406763299232722</c:v>
                </c:pt>
                <c:pt idx="1961">
                  <c:v>-71.406763299232722</c:v>
                </c:pt>
                <c:pt idx="1962">
                  <c:v>-71.406763299232722</c:v>
                </c:pt>
                <c:pt idx="1963">
                  <c:v>-71.406763299232722</c:v>
                </c:pt>
                <c:pt idx="1964">
                  <c:v>-71.406763299232722</c:v>
                </c:pt>
                <c:pt idx="1965">
                  <c:v>-71.406763299232722</c:v>
                </c:pt>
                <c:pt idx="1966">
                  <c:v>-71.406763299232722</c:v>
                </c:pt>
                <c:pt idx="1967">
                  <c:v>-71.406763299232722</c:v>
                </c:pt>
                <c:pt idx="1968">
                  <c:v>-71.406763299232722</c:v>
                </c:pt>
                <c:pt idx="1969">
                  <c:v>-71.406763299232722</c:v>
                </c:pt>
                <c:pt idx="1970">
                  <c:v>-71.406763299232722</c:v>
                </c:pt>
                <c:pt idx="1971">
                  <c:v>-71.406763299232722</c:v>
                </c:pt>
                <c:pt idx="1972">
                  <c:v>-71.406763299232722</c:v>
                </c:pt>
                <c:pt idx="1973">
                  <c:v>-71.406763299232722</c:v>
                </c:pt>
                <c:pt idx="1974">
                  <c:v>-71.406763299232722</c:v>
                </c:pt>
                <c:pt idx="1975">
                  <c:v>-71.406763299232722</c:v>
                </c:pt>
                <c:pt idx="1976">
                  <c:v>-71.406763299232722</c:v>
                </c:pt>
                <c:pt idx="1977">
                  <c:v>-71.406763299232722</c:v>
                </c:pt>
                <c:pt idx="1978">
                  <c:v>-71.406763299232722</c:v>
                </c:pt>
                <c:pt idx="1979">
                  <c:v>-71.406763299232722</c:v>
                </c:pt>
                <c:pt idx="1980">
                  <c:v>-71.406763299232722</c:v>
                </c:pt>
                <c:pt idx="1981">
                  <c:v>-71.406763299232722</c:v>
                </c:pt>
                <c:pt idx="1982">
                  <c:v>-71.406763299232722</c:v>
                </c:pt>
                <c:pt idx="1983">
                  <c:v>-71.406763299232722</c:v>
                </c:pt>
                <c:pt idx="1984">
                  <c:v>-71.406763299232722</c:v>
                </c:pt>
                <c:pt idx="1985">
                  <c:v>-71.406763299232722</c:v>
                </c:pt>
                <c:pt idx="1986">
                  <c:v>-71.406763299232722</c:v>
                </c:pt>
                <c:pt idx="1987">
                  <c:v>-71.406763299232722</c:v>
                </c:pt>
                <c:pt idx="1988">
                  <c:v>-71.406763299232722</c:v>
                </c:pt>
                <c:pt idx="1989">
                  <c:v>-71.406763299232722</c:v>
                </c:pt>
                <c:pt idx="1990">
                  <c:v>-71.406763299232722</c:v>
                </c:pt>
                <c:pt idx="1991">
                  <c:v>-71.406763299232722</c:v>
                </c:pt>
                <c:pt idx="1992">
                  <c:v>-71.406763299232722</c:v>
                </c:pt>
                <c:pt idx="1993">
                  <c:v>-71.406763299232722</c:v>
                </c:pt>
                <c:pt idx="1994">
                  <c:v>-71.406763299232722</c:v>
                </c:pt>
                <c:pt idx="1995">
                  <c:v>-71.406763299232722</c:v>
                </c:pt>
                <c:pt idx="1996">
                  <c:v>-71.406763299232722</c:v>
                </c:pt>
                <c:pt idx="1997">
                  <c:v>-71.406763299232722</c:v>
                </c:pt>
                <c:pt idx="1998">
                  <c:v>-71.406763299232722</c:v>
                </c:pt>
                <c:pt idx="1999">
                  <c:v>-71.406763299232722</c:v>
                </c:pt>
                <c:pt idx="2000">
                  <c:v>-71.406763299232722</c:v>
                </c:pt>
              </c:numCache>
            </c:numRef>
          </c:xVal>
          <c:yVal>
            <c:numRef>
              <c:f>Graphing!$W$8:$W$2008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EW AXIS BOTTOM</c:v>
          </c:tx>
          <c:marker>
            <c:symbol val="none"/>
          </c:marker>
          <c:xVal>
            <c:numRef>
              <c:f>Graphing!$AA$8:$AA$2008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Graphing!$AC$8:$AC$2008</c:f>
              <c:numCache>
                <c:formatCode>General</c:formatCode>
                <c:ptCount val="2001"/>
                <c:pt idx="0">
                  <c:v>-127.00507248755457</c:v>
                </c:pt>
                <c:pt idx="1">
                  <c:v>-127.00507248755457</c:v>
                </c:pt>
                <c:pt idx="2">
                  <c:v>-127.00507248755457</c:v>
                </c:pt>
                <c:pt idx="3">
                  <c:v>-127.00507248755457</c:v>
                </c:pt>
                <c:pt idx="4">
                  <c:v>-127.00507248755457</c:v>
                </c:pt>
                <c:pt idx="5">
                  <c:v>-127.00507248755457</c:v>
                </c:pt>
                <c:pt idx="6">
                  <c:v>-127.00507248755457</c:v>
                </c:pt>
                <c:pt idx="7">
                  <c:v>-127.00507248755457</c:v>
                </c:pt>
                <c:pt idx="8">
                  <c:v>-127.00507248755457</c:v>
                </c:pt>
                <c:pt idx="9">
                  <c:v>-127.00507248755457</c:v>
                </c:pt>
                <c:pt idx="10">
                  <c:v>-127.00507248755457</c:v>
                </c:pt>
                <c:pt idx="11">
                  <c:v>-127.00507248755457</c:v>
                </c:pt>
                <c:pt idx="12">
                  <c:v>-127.00507248755457</c:v>
                </c:pt>
                <c:pt idx="13">
                  <c:v>-127.00507248755457</c:v>
                </c:pt>
                <c:pt idx="14">
                  <c:v>-127.00507248755457</c:v>
                </c:pt>
                <c:pt idx="15">
                  <c:v>-127.00507248755457</c:v>
                </c:pt>
                <c:pt idx="16">
                  <c:v>-127.00507248755457</c:v>
                </c:pt>
                <c:pt idx="17">
                  <c:v>-127.00507248755457</c:v>
                </c:pt>
                <c:pt idx="18">
                  <c:v>-127.00507248755457</c:v>
                </c:pt>
                <c:pt idx="19">
                  <c:v>-127.00507248755457</c:v>
                </c:pt>
                <c:pt idx="20">
                  <c:v>-127.00507248755457</c:v>
                </c:pt>
                <c:pt idx="21">
                  <c:v>-127.00507248755457</c:v>
                </c:pt>
                <c:pt idx="22">
                  <c:v>-127.00507248755457</c:v>
                </c:pt>
                <c:pt idx="23">
                  <c:v>-127.00507248755457</c:v>
                </c:pt>
                <c:pt idx="24">
                  <c:v>-127.00507248755457</c:v>
                </c:pt>
                <c:pt idx="25">
                  <c:v>-127.00507248755457</c:v>
                </c:pt>
                <c:pt idx="26">
                  <c:v>-127.00507248755457</c:v>
                </c:pt>
                <c:pt idx="27">
                  <c:v>-127.00507248755457</c:v>
                </c:pt>
                <c:pt idx="28">
                  <c:v>-127.00507248755457</c:v>
                </c:pt>
                <c:pt idx="29">
                  <c:v>-127.00507248755457</c:v>
                </c:pt>
                <c:pt idx="30">
                  <c:v>-127.00507248755457</c:v>
                </c:pt>
                <c:pt idx="31">
                  <c:v>-127.00507248755457</c:v>
                </c:pt>
                <c:pt idx="32">
                  <c:v>-127.00507248755457</c:v>
                </c:pt>
                <c:pt idx="33">
                  <c:v>-127.00507248755457</c:v>
                </c:pt>
                <c:pt idx="34">
                  <c:v>-127.00507248755457</c:v>
                </c:pt>
                <c:pt idx="35">
                  <c:v>-127.00507248755457</c:v>
                </c:pt>
                <c:pt idx="36">
                  <c:v>-127.00507248755457</c:v>
                </c:pt>
                <c:pt idx="37">
                  <c:v>-127.00507248755457</c:v>
                </c:pt>
                <c:pt idx="38">
                  <c:v>-127.00507248755457</c:v>
                </c:pt>
                <c:pt idx="39">
                  <c:v>-127.00507248755457</c:v>
                </c:pt>
                <c:pt idx="40">
                  <c:v>-127.00507248755457</c:v>
                </c:pt>
                <c:pt idx="41">
                  <c:v>-127.00507248755457</c:v>
                </c:pt>
                <c:pt idx="42">
                  <c:v>-127.00507248755457</c:v>
                </c:pt>
                <c:pt idx="43">
                  <c:v>-127.00507248755457</c:v>
                </c:pt>
                <c:pt idx="44">
                  <c:v>-127.00507248755457</c:v>
                </c:pt>
                <c:pt idx="45">
                  <c:v>-127.00507248755457</c:v>
                </c:pt>
                <c:pt idx="46">
                  <c:v>-127.00507248755457</c:v>
                </c:pt>
                <c:pt idx="47">
                  <c:v>-127.00507248755457</c:v>
                </c:pt>
                <c:pt idx="48">
                  <c:v>-127.00507248755457</c:v>
                </c:pt>
                <c:pt idx="49">
                  <c:v>-127.00507248755457</c:v>
                </c:pt>
                <c:pt idx="50">
                  <c:v>-127.00507248755457</c:v>
                </c:pt>
                <c:pt idx="51">
                  <c:v>-127.00507248755457</c:v>
                </c:pt>
                <c:pt idx="52">
                  <c:v>-127.00507248755457</c:v>
                </c:pt>
                <c:pt idx="53">
                  <c:v>-127.00507248755457</c:v>
                </c:pt>
                <c:pt idx="54">
                  <c:v>-127.00507248755457</c:v>
                </c:pt>
                <c:pt idx="55">
                  <c:v>-127.00507248755457</c:v>
                </c:pt>
                <c:pt idx="56">
                  <c:v>-127.00507248755457</c:v>
                </c:pt>
                <c:pt idx="57">
                  <c:v>-127.00507248755457</c:v>
                </c:pt>
                <c:pt idx="58">
                  <c:v>-127.00507248755457</c:v>
                </c:pt>
                <c:pt idx="59">
                  <c:v>-127.00507248755457</c:v>
                </c:pt>
                <c:pt idx="60">
                  <c:v>-127.00507248755457</c:v>
                </c:pt>
                <c:pt idx="61">
                  <c:v>-127.00507248755457</c:v>
                </c:pt>
                <c:pt idx="62">
                  <c:v>-127.00507248755457</c:v>
                </c:pt>
                <c:pt idx="63">
                  <c:v>-127.00507248755457</c:v>
                </c:pt>
                <c:pt idx="64">
                  <c:v>-127.00507248755457</c:v>
                </c:pt>
                <c:pt idx="65">
                  <c:v>-127.00507248755457</c:v>
                </c:pt>
                <c:pt idx="66">
                  <c:v>-127.00507248755457</c:v>
                </c:pt>
                <c:pt idx="67">
                  <c:v>-127.00507248755457</c:v>
                </c:pt>
                <c:pt idx="68">
                  <c:v>-127.00507248755457</c:v>
                </c:pt>
                <c:pt idx="69">
                  <c:v>-127.00507248755457</c:v>
                </c:pt>
                <c:pt idx="70">
                  <c:v>-127.00507248755457</c:v>
                </c:pt>
                <c:pt idx="71">
                  <c:v>-127.00507248755457</c:v>
                </c:pt>
                <c:pt idx="72">
                  <c:v>-127.00507248755457</c:v>
                </c:pt>
                <c:pt idx="73">
                  <c:v>-127.00507248755457</c:v>
                </c:pt>
                <c:pt idx="74">
                  <c:v>-127.00507248755457</c:v>
                </c:pt>
                <c:pt idx="75">
                  <c:v>-127.00507248755457</c:v>
                </c:pt>
                <c:pt idx="76">
                  <c:v>-127.00507248755457</c:v>
                </c:pt>
                <c:pt idx="77">
                  <c:v>-127.00507248755457</c:v>
                </c:pt>
                <c:pt idx="78">
                  <c:v>-127.00507248755457</c:v>
                </c:pt>
                <c:pt idx="79">
                  <c:v>-127.00507248755457</c:v>
                </c:pt>
                <c:pt idx="80">
                  <c:v>-127.00507248755457</c:v>
                </c:pt>
                <c:pt idx="81">
                  <c:v>-127.00507248755457</c:v>
                </c:pt>
                <c:pt idx="82">
                  <c:v>-127.00507248755457</c:v>
                </c:pt>
                <c:pt idx="83">
                  <c:v>-127.00507248755457</c:v>
                </c:pt>
                <c:pt idx="84">
                  <c:v>-127.00507248755457</c:v>
                </c:pt>
                <c:pt idx="85">
                  <c:v>-127.00507248755457</c:v>
                </c:pt>
                <c:pt idx="86">
                  <c:v>-127.00507248755457</c:v>
                </c:pt>
                <c:pt idx="87">
                  <c:v>-127.00507248755457</c:v>
                </c:pt>
                <c:pt idx="88">
                  <c:v>-127.00507248755457</c:v>
                </c:pt>
                <c:pt idx="89">
                  <c:v>-127.00507248755457</c:v>
                </c:pt>
                <c:pt idx="90">
                  <c:v>-127.00507248755457</c:v>
                </c:pt>
                <c:pt idx="91">
                  <c:v>-127.00507248755457</c:v>
                </c:pt>
                <c:pt idx="92">
                  <c:v>-127.00507248755457</c:v>
                </c:pt>
                <c:pt idx="93">
                  <c:v>-127.00507248755457</c:v>
                </c:pt>
                <c:pt idx="94">
                  <c:v>-127.00507248755457</c:v>
                </c:pt>
                <c:pt idx="95">
                  <c:v>-127.00507248755457</c:v>
                </c:pt>
                <c:pt idx="96">
                  <c:v>-127.00507248755457</c:v>
                </c:pt>
                <c:pt idx="97">
                  <c:v>-127.00507248755457</c:v>
                </c:pt>
                <c:pt idx="98">
                  <c:v>-127.00507248755457</c:v>
                </c:pt>
                <c:pt idx="99">
                  <c:v>-127.00507248755457</c:v>
                </c:pt>
                <c:pt idx="100">
                  <c:v>-127.00507248755457</c:v>
                </c:pt>
                <c:pt idx="101">
                  <c:v>-127.00507248755457</c:v>
                </c:pt>
                <c:pt idx="102">
                  <c:v>-127.00507248755457</c:v>
                </c:pt>
                <c:pt idx="103">
                  <c:v>-127.00507248755457</c:v>
                </c:pt>
                <c:pt idx="104">
                  <c:v>-127.00507248755457</c:v>
                </c:pt>
                <c:pt idx="105">
                  <c:v>-127.00507248755457</c:v>
                </c:pt>
                <c:pt idx="106">
                  <c:v>-127.00507248755457</c:v>
                </c:pt>
                <c:pt idx="107">
                  <c:v>-127.00507248755457</c:v>
                </c:pt>
                <c:pt idx="108">
                  <c:v>-127.00507248755457</c:v>
                </c:pt>
                <c:pt idx="109">
                  <c:v>-127.00507248755457</c:v>
                </c:pt>
                <c:pt idx="110">
                  <c:v>-127.00507248755457</c:v>
                </c:pt>
                <c:pt idx="111">
                  <c:v>-127.00507248755457</c:v>
                </c:pt>
                <c:pt idx="112">
                  <c:v>-127.00507248755457</c:v>
                </c:pt>
                <c:pt idx="113">
                  <c:v>-127.00507248755457</c:v>
                </c:pt>
                <c:pt idx="114">
                  <c:v>-127.00507248755457</c:v>
                </c:pt>
                <c:pt idx="115">
                  <c:v>-127.00507248755457</c:v>
                </c:pt>
                <c:pt idx="116">
                  <c:v>-127.00507248755457</c:v>
                </c:pt>
                <c:pt idx="117">
                  <c:v>-127.00507248755457</c:v>
                </c:pt>
                <c:pt idx="118">
                  <c:v>-127.00507248755457</c:v>
                </c:pt>
                <c:pt idx="119">
                  <c:v>-127.00507248755457</c:v>
                </c:pt>
                <c:pt idx="120">
                  <c:v>-127.00507248755457</c:v>
                </c:pt>
                <c:pt idx="121">
                  <c:v>-127.00507248755457</c:v>
                </c:pt>
                <c:pt idx="122">
                  <c:v>-127.00507248755457</c:v>
                </c:pt>
                <c:pt idx="123">
                  <c:v>-127.00507248755457</c:v>
                </c:pt>
                <c:pt idx="124">
                  <c:v>-127.00507248755457</c:v>
                </c:pt>
                <c:pt idx="125">
                  <c:v>-127.00507248755457</c:v>
                </c:pt>
                <c:pt idx="126">
                  <c:v>-127.00507248755457</c:v>
                </c:pt>
                <c:pt idx="127">
                  <c:v>-127.00507248755457</c:v>
                </c:pt>
                <c:pt idx="128">
                  <c:v>-127.00507248755457</c:v>
                </c:pt>
                <c:pt idx="129">
                  <c:v>-127.00507248755457</c:v>
                </c:pt>
                <c:pt idx="130">
                  <c:v>-127.00507248755457</c:v>
                </c:pt>
                <c:pt idx="131">
                  <c:v>-127.00507248755457</c:v>
                </c:pt>
                <c:pt idx="132">
                  <c:v>-127.00507248755457</c:v>
                </c:pt>
                <c:pt idx="133">
                  <c:v>-127.00507248755457</c:v>
                </c:pt>
                <c:pt idx="134">
                  <c:v>-127.00507248755457</c:v>
                </c:pt>
                <c:pt idx="135">
                  <c:v>-127.00507248755457</c:v>
                </c:pt>
                <c:pt idx="136">
                  <c:v>-127.00507248755457</c:v>
                </c:pt>
                <c:pt idx="137">
                  <c:v>-127.00507248755457</c:v>
                </c:pt>
                <c:pt idx="138">
                  <c:v>-127.00507248755457</c:v>
                </c:pt>
                <c:pt idx="139">
                  <c:v>-127.00507248755457</c:v>
                </c:pt>
                <c:pt idx="140">
                  <c:v>-127.00507248755457</c:v>
                </c:pt>
                <c:pt idx="141">
                  <c:v>-127.00507248755457</c:v>
                </c:pt>
                <c:pt idx="142">
                  <c:v>-127.00507248755457</c:v>
                </c:pt>
                <c:pt idx="143">
                  <c:v>-127.00507248755457</c:v>
                </c:pt>
                <c:pt idx="144">
                  <c:v>-127.00507248755457</c:v>
                </c:pt>
                <c:pt idx="145">
                  <c:v>-127.00507248755457</c:v>
                </c:pt>
                <c:pt idx="146">
                  <c:v>-127.00507248755457</c:v>
                </c:pt>
                <c:pt idx="147">
                  <c:v>-127.00507248755457</c:v>
                </c:pt>
                <c:pt idx="148">
                  <c:v>-127.00507248755457</c:v>
                </c:pt>
                <c:pt idx="149">
                  <c:v>-127.00507248755457</c:v>
                </c:pt>
                <c:pt idx="150">
                  <c:v>-127.00507248755457</c:v>
                </c:pt>
                <c:pt idx="151">
                  <c:v>-127.00507248755457</c:v>
                </c:pt>
                <c:pt idx="152">
                  <c:v>-127.00507248755457</c:v>
                </c:pt>
                <c:pt idx="153">
                  <c:v>-127.00507248755457</c:v>
                </c:pt>
                <c:pt idx="154">
                  <c:v>-127.00507248755457</c:v>
                </c:pt>
                <c:pt idx="155">
                  <c:v>-127.00507248755457</c:v>
                </c:pt>
                <c:pt idx="156">
                  <c:v>-127.00507248755457</c:v>
                </c:pt>
                <c:pt idx="157">
                  <c:v>-127.00507248755457</c:v>
                </c:pt>
                <c:pt idx="158">
                  <c:v>-127.00507248755457</c:v>
                </c:pt>
                <c:pt idx="159">
                  <c:v>-127.00507248755457</c:v>
                </c:pt>
                <c:pt idx="160">
                  <c:v>-127.00507248755457</c:v>
                </c:pt>
                <c:pt idx="161">
                  <c:v>-127.00507248755457</c:v>
                </c:pt>
                <c:pt idx="162">
                  <c:v>-127.00507248755457</c:v>
                </c:pt>
                <c:pt idx="163">
                  <c:v>-127.00507248755457</c:v>
                </c:pt>
                <c:pt idx="164">
                  <c:v>-127.00507248755457</c:v>
                </c:pt>
                <c:pt idx="165">
                  <c:v>-127.00507248755457</c:v>
                </c:pt>
                <c:pt idx="166">
                  <c:v>-127.00507248755457</c:v>
                </c:pt>
                <c:pt idx="167">
                  <c:v>-127.00507248755457</c:v>
                </c:pt>
                <c:pt idx="168">
                  <c:v>-127.00507248755457</c:v>
                </c:pt>
                <c:pt idx="169">
                  <c:v>-127.00507248755457</c:v>
                </c:pt>
                <c:pt idx="170">
                  <c:v>-127.00507248755457</c:v>
                </c:pt>
                <c:pt idx="171">
                  <c:v>-127.00507248755457</c:v>
                </c:pt>
                <c:pt idx="172">
                  <c:v>-127.00507248755457</c:v>
                </c:pt>
                <c:pt idx="173">
                  <c:v>-127.00507248755457</c:v>
                </c:pt>
                <c:pt idx="174">
                  <c:v>-127.00507248755457</c:v>
                </c:pt>
                <c:pt idx="175">
                  <c:v>-127.00507248755457</c:v>
                </c:pt>
                <c:pt idx="176">
                  <c:v>-127.00507248755457</c:v>
                </c:pt>
                <c:pt idx="177">
                  <c:v>-127.00507248755457</c:v>
                </c:pt>
                <c:pt idx="178">
                  <c:v>-127.00507248755457</c:v>
                </c:pt>
                <c:pt idx="179">
                  <c:v>-127.00507248755457</c:v>
                </c:pt>
                <c:pt idx="180">
                  <c:v>-127.00507248755457</c:v>
                </c:pt>
                <c:pt idx="181">
                  <c:v>-127.00507248755457</c:v>
                </c:pt>
                <c:pt idx="182">
                  <c:v>-127.00507248755457</c:v>
                </c:pt>
                <c:pt idx="183">
                  <c:v>-127.00507248755457</c:v>
                </c:pt>
                <c:pt idx="184">
                  <c:v>-127.00507248755457</c:v>
                </c:pt>
                <c:pt idx="185">
                  <c:v>-127.00507248755457</c:v>
                </c:pt>
                <c:pt idx="186">
                  <c:v>-127.00507248755457</c:v>
                </c:pt>
                <c:pt idx="187">
                  <c:v>-127.00507248755457</c:v>
                </c:pt>
                <c:pt idx="188">
                  <c:v>-127.00507248755457</c:v>
                </c:pt>
                <c:pt idx="189">
                  <c:v>-127.00507248755457</c:v>
                </c:pt>
                <c:pt idx="190">
                  <c:v>-127.00507248755457</c:v>
                </c:pt>
                <c:pt idx="191">
                  <c:v>-127.00507248755457</c:v>
                </c:pt>
                <c:pt idx="192">
                  <c:v>-127.00507248755457</c:v>
                </c:pt>
                <c:pt idx="193">
                  <c:v>-127.00507248755457</c:v>
                </c:pt>
                <c:pt idx="194">
                  <c:v>-127.00507248755457</c:v>
                </c:pt>
                <c:pt idx="195">
                  <c:v>-127.00507248755457</c:v>
                </c:pt>
                <c:pt idx="196">
                  <c:v>-127.00507248755457</c:v>
                </c:pt>
                <c:pt idx="197">
                  <c:v>-127.00507248755457</c:v>
                </c:pt>
                <c:pt idx="198">
                  <c:v>-127.00507248755457</c:v>
                </c:pt>
                <c:pt idx="199">
                  <c:v>-127.00507248755457</c:v>
                </c:pt>
                <c:pt idx="200">
                  <c:v>-127.00507248755457</c:v>
                </c:pt>
                <c:pt idx="201">
                  <c:v>-127.00507248755457</c:v>
                </c:pt>
                <c:pt idx="202">
                  <c:v>-127.00507248755457</c:v>
                </c:pt>
                <c:pt idx="203">
                  <c:v>-127.00507248755457</c:v>
                </c:pt>
                <c:pt idx="204">
                  <c:v>-127.00507248755457</c:v>
                </c:pt>
                <c:pt idx="205">
                  <c:v>-127.00507248755457</c:v>
                </c:pt>
                <c:pt idx="206">
                  <c:v>-127.00507248755457</c:v>
                </c:pt>
                <c:pt idx="207">
                  <c:v>-127.00507248755457</c:v>
                </c:pt>
                <c:pt idx="208">
                  <c:v>-127.00507248755457</c:v>
                </c:pt>
                <c:pt idx="209">
                  <c:v>-127.00507248755457</c:v>
                </c:pt>
                <c:pt idx="210">
                  <c:v>-127.00507248755457</c:v>
                </c:pt>
                <c:pt idx="211">
                  <c:v>-127.00507248755457</c:v>
                </c:pt>
                <c:pt idx="212">
                  <c:v>-127.00507248755457</c:v>
                </c:pt>
                <c:pt idx="213">
                  <c:v>-127.00507248755457</c:v>
                </c:pt>
                <c:pt idx="214">
                  <c:v>-127.00507248755457</c:v>
                </c:pt>
                <c:pt idx="215">
                  <c:v>-127.00507248755457</c:v>
                </c:pt>
                <c:pt idx="216">
                  <c:v>-127.00507248755457</c:v>
                </c:pt>
                <c:pt idx="217">
                  <c:v>-127.00507248755457</c:v>
                </c:pt>
                <c:pt idx="218">
                  <c:v>-127.00507248755457</c:v>
                </c:pt>
                <c:pt idx="219">
                  <c:v>-127.00507248755457</c:v>
                </c:pt>
                <c:pt idx="220">
                  <c:v>-127.00507248755457</c:v>
                </c:pt>
                <c:pt idx="221">
                  <c:v>-127.00507248755457</c:v>
                </c:pt>
                <c:pt idx="222">
                  <c:v>-127.00507248755457</c:v>
                </c:pt>
                <c:pt idx="223">
                  <c:v>-127.00507248755457</c:v>
                </c:pt>
                <c:pt idx="224">
                  <c:v>-127.00507248755457</c:v>
                </c:pt>
                <c:pt idx="225">
                  <c:v>-127.00507248755457</c:v>
                </c:pt>
                <c:pt idx="226">
                  <c:v>-127.00507248755457</c:v>
                </c:pt>
                <c:pt idx="227">
                  <c:v>-127.00507248755457</c:v>
                </c:pt>
                <c:pt idx="228">
                  <c:v>-127.00507248755457</c:v>
                </c:pt>
                <c:pt idx="229">
                  <c:v>-127.00507248755457</c:v>
                </c:pt>
                <c:pt idx="230">
                  <c:v>-127.00507248755457</c:v>
                </c:pt>
                <c:pt idx="231">
                  <c:v>-127.00507248755457</c:v>
                </c:pt>
                <c:pt idx="232">
                  <c:v>-127.00507248755457</c:v>
                </c:pt>
                <c:pt idx="233">
                  <c:v>-127.00507248755457</c:v>
                </c:pt>
                <c:pt idx="234">
                  <c:v>-127.00507248755457</c:v>
                </c:pt>
                <c:pt idx="235">
                  <c:v>-127.00507248755457</c:v>
                </c:pt>
                <c:pt idx="236">
                  <c:v>-127.00507248755457</c:v>
                </c:pt>
                <c:pt idx="237">
                  <c:v>-127.00507248755457</c:v>
                </c:pt>
                <c:pt idx="238">
                  <c:v>-127.00507248755457</c:v>
                </c:pt>
                <c:pt idx="239">
                  <c:v>-127.00507248755457</c:v>
                </c:pt>
                <c:pt idx="240">
                  <c:v>-127.00507248755457</c:v>
                </c:pt>
                <c:pt idx="241">
                  <c:v>-127.00507248755457</c:v>
                </c:pt>
                <c:pt idx="242">
                  <c:v>-127.00507248755457</c:v>
                </c:pt>
                <c:pt idx="243">
                  <c:v>-127.00507248755457</c:v>
                </c:pt>
                <c:pt idx="244">
                  <c:v>-127.00507248755457</c:v>
                </c:pt>
                <c:pt idx="245">
                  <c:v>-127.00507248755457</c:v>
                </c:pt>
                <c:pt idx="246">
                  <c:v>-127.00507248755457</c:v>
                </c:pt>
                <c:pt idx="247">
                  <c:v>-127.00507248755457</c:v>
                </c:pt>
                <c:pt idx="248">
                  <c:v>-127.00507248755457</c:v>
                </c:pt>
                <c:pt idx="249">
                  <c:v>-127.00507248755457</c:v>
                </c:pt>
                <c:pt idx="250">
                  <c:v>-127.00507248755457</c:v>
                </c:pt>
                <c:pt idx="251">
                  <c:v>-127.00507248755457</c:v>
                </c:pt>
                <c:pt idx="252">
                  <c:v>-127.00507248755457</c:v>
                </c:pt>
                <c:pt idx="253">
                  <c:v>-127.00507248755457</c:v>
                </c:pt>
                <c:pt idx="254">
                  <c:v>-127.00507248755457</c:v>
                </c:pt>
                <c:pt idx="255">
                  <c:v>-127.00507248755457</c:v>
                </c:pt>
                <c:pt idx="256">
                  <c:v>-127.00507248755457</c:v>
                </c:pt>
                <c:pt idx="257">
                  <c:v>-127.00507248755457</c:v>
                </c:pt>
                <c:pt idx="258">
                  <c:v>-127.00507248755457</c:v>
                </c:pt>
                <c:pt idx="259">
                  <c:v>-127.00507248755457</c:v>
                </c:pt>
                <c:pt idx="260">
                  <c:v>-127.00507248755457</c:v>
                </c:pt>
                <c:pt idx="261">
                  <c:v>-127.00507248755457</c:v>
                </c:pt>
                <c:pt idx="262">
                  <c:v>-127.00507248755457</c:v>
                </c:pt>
                <c:pt idx="263">
                  <c:v>-127.00507248755457</c:v>
                </c:pt>
                <c:pt idx="264">
                  <c:v>-127.00507248755457</c:v>
                </c:pt>
                <c:pt idx="265">
                  <c:v>-127.00507248755457</c:v>
                </c:pt>
                <c:pt idx="266">
                  <c:v>-127.00507248755457</c:v>
                </c:pt>
                <c:pt idx="267">
                  <c:v>-127.00507248755457</c:v>
                </c:pt>
                <c:pt idx="268">
                  <c:v>-127.00507248755457</c:v>
                </c:pt>
                <c:pt idx="269">
                  <c:v>-127.00507248755457</c:v>
                </c:pt>
                <c:pt idx="270">
                  <c:v>-127.00507248755457</c:v>
                </c:pt>
                <c:pt idx="271">
                  <c:v>-127.00507248755457</c:v>
                </c:pt>
                <c:pt idx="272">
                  <c:v>-127.00507248755457</c:v>
                </c:pt>
                <c:pt idx="273">
                  <c:v>-127.00507248755457</c:v>
                </c:pt>
                <c:pt idx="274">
                  <c:v>-127.00507248755457</c:v>
                </c:pt>
                <c:pt idx="275">
                  <c:v>-127.00507248755457</c:v>
                </c:pt>
                <c:pt idx="276">
                  <c:v>-127.00507248755457</c:v>
                </c:pt>
                <c:pt idx="277">
                  <c:v>-127.00507248755457</c:v>
                </c:pt>
                <c:pt idx="278">
                  <c:v>-127.00507248755457</c:v>
                </c:pt>
                <c:pt idx="279">
                  <c:v>-127.00507248755457</c:v>
                </c:pt>
                <c:pt idx="280">
                  <c:v>-127.00507248755457</c:v>
                </c:pt>
                <c:pt idx="281">
                  <c:v>-127.00507248755457</c:v>
                </c:pt>
                <c:pt idx="282">
                  <c:v>-127.00507248755457</c:v>
                </c:pt>
                <c:pt idx="283">
                  <c:v>-127.00507248755457</c:v>
                </c:pt>
                <c:pt idx="284">
                  <c:v>-127.00507248755457</c:v>
                </c:pt>
                <c:pt idx="285">
                  <c:v>-127.00507248755457</c:v>
                </c:pt>
                <c:pt idx="286">
                  <c:v>-127.00507248755457</c:v>
                </c:pt>
                <c:pt idx="287">
                  <c:v>-127.00507248755457</c:v>
                </c:pt>
                <c:pt idx="288">
                  <c:v>-127.00507248755457</c:v>
                </c:pt>
                <c:pt idx="289">
                  <c:v>-127.00507248755457</c:v>
                </c:pt>
                <c:pt idx="290">
                  <c:v>-127.00507248755457</c:v>
                </c:pt>
                <c:pt idx="291">
                  <c:v>-127.00507248755457</c:v>
                </c:pt>
                <c:pt idx="292">
                  <c:v>-127.00507248755457</c:v>
                </c:pt>
                <c:pt idx="293">
                  <c:v>-127.00507248755457</c:v>
                </c:pt>
                <c:pt idx="294">
                  <c:v>-127.00507248755457</c:v>
                </c:pt>
                <c:pt idx="295">
                  <c:v>-127.00507248755457</c:v>
                </c:pt>
                <c:pt idx="296">
                  <c:v>-127.00507248755457</c:v>
                </c:pt>
                <c:pt idx="297">
                  <c:v>-127.00507248755457</c:v>
                </c:pt>
                <c:pt idx="298">
                  <c:v>-127.00507248755457</c:v>
                </c:pt>
                <c:pt idx="299">
                  <c:v>-127.00507248755457</c:v>
                </c:pt>
                <c:pt idx="300">
                  <c:v>-127.00507248755457</c:v>
                </c:pt>
                <c:pt idx="301">
                  <c:v>-127.00507248755457</c:v>
                </c:pt>
                <c:pt idx="302">
                  <c:v>-127.00507248755457</c:v>
                </c:pt>
                <c:pt idx="303">
                  <c:v>-127.00507248755457</c:v>
                </c:pt>
                <c:pt idx="304">
                  <c:v>-127.00507248755457</c:v>
                </c:pt>
                <c:pt idx="305">
                  <c:v>-127.00507248755457</c:v>
                </c:pt>
                <c:pt idx="306">
                  <c:v>-127.00507248755457</c:v>
                </c:pt>
                <c:pt idx="307">
                  <c:v>-127.00507248755457</c:v>
                </c:pt>
                <c:pt idx="308">
                  <c:v>-127.00507248755457</c:v>
                </c:pt>
                <c:pt idx="309">
                  <c:v>-127.00507248755457</c:v>
                </c:pt>
                <c:pt idx="310">
                  <c:v>-127.00507248755457</c:v>
                </c:pt>
                <c:pt idx="311">
                  <c:v>-127.00507248755457</c:v>
                </c:pt>
                <c:pt idx="312">
                  <c:v>-127.00507248755457</c:v>
                </c:pt>
                <c:pt idx="313">
                  <c:v>-127.00507248755457</c:v>
                </c:pt>
                <c:pt idx="314">
                  <c:v>-127.00507248755457</c:v>
                </c:pt>
                <c:pt idx="315">
                  <c:v>-127.00507248755457</c:v>
                </c:pt>
                <c:pt idx="316">
                  <c:v>-127.00507248755457</c:v>
                </c:pt>
                <c:pt idx="317">
                  <c:v>-127.00507248755457</c:v>
                </c:pt>
                <c:pt idx="318">
                  <c:v>-127.00507248755457</c:v>
                </c:pt>
                <c:pt idx="319">
                  <c:v>-127.00507248755457</c:v>
                </c:pt>
                <c:pt idx="320">
                  <c:v>-127.00507248755457</c:v>
                </c:pt>
                <c:pt idx="321">
                  <c:v>-127.00507248755457</c:v>
                </c:pt>
                <c:pt idx="322">
                  <c:v>-127.00507248755457</c:v>
                </c:pt>
                <c:pt idx="323">
                  <c:v>-127.00507248755457</c:v>
                </c:pt>
                <c:pt idx="324">
                  <c:v>-127.00507248755457</c:v>
                </c:pt>
                <c:pt idx="325">
                  <c:v>-127.00507248755457</c:v>
                </c:pt>
                <c:pt idx="326">
                  <c:v>-127.00507248755457</c:v>
                </c:pt>
                <c:pt idx="327">
                  <c:v>-127.00507248755457</c:v>
                </c:pt>
                <c:pt idx="328">
                  <c:v>-127.00507248755457</c:v>
                </c:pt>
                <c:pt idx="329">
                  <c:v>-127.00507248755457</c:v>
                </c:pt>
                <c:pt idx="330">
                  <c:v>-127.00507248755457</c:v>
                </c:pt>
                <c:pt idx="331">
                  <c:v>-127.00507248755457</c:v>
                </c:pt>
                <c:pt idx="332">
                  <c:v>-127.00507248755457</c:v>
                </c:pt>
                <c:pt idx="333">
                  <c:v>-127.00507248755457</c:v>
                </c:pt>
                <c:pt idx="334">
                  <c:v>-127.00507248755457</c:v>
                </c:pt>
                <c:pt idx="335">
                  <c:v>-127.00507248755457</c:v>
                </c:pt>
                <c:pt idx="336">
                  <c:v>-127.00507248755457</c:v>
                </c:pt>
                <c:pt idx="337">
                  <c:v>-127.00507248755457</c:v>
                </c:pt>
                <c:pt idx="338">
                  <c:v>-127.00507248755457</c:v>
                </c:pt>
                <c:pt idx="339">
                  <c:v>-127.00507248755457</c:v>
                </c:pt>
                <c:pt idx="340">
                  <c:v>-127.00507248755457</c:v>
                </c:pt>
                <c:pt idx="341">
                  <c:v>-127.00507248755457</c:v>
                </c:pt>
                <c:pt idx="342">
                  <c:v>-127.00507248755457</c:v>
                </c:pt>
                <c:pt idx="343">
                  <c:v>-127.00507248755457</c:v>
                </c:pt>
                <c:pt idx="344">
                  <c:v>-127.00507248755457</c:v>
                </c:pt>
                <c:pt idx="345">
                  <c:v>-127.00507248755457</c:v>
                </c:pt>
                <c:pt idx="346">
                  <c:v>-127.00507248755457</c:v>
                </c:pt>
                <c:pt idx="347">
                  <c:v>-127.00507248755457</c:v>
                </c:pt>
                <c:pt idx="348">
                  <c:v>-127.00507248755457</c:v>
                </c:pt>
                <c:pt idx="349">
                  <c:v>-127.00507248755457</c:v>
                </c:pt>
                <c:pt idx="350">
                  <c:v>-127.00507248755457</c:v>
                </c:pt>
                <c:pt idx="351">
                  <c:v>-127.00507248755457</c:v>
                </c:pt>
                <c:pt idx="352">
                  <c:v>-127.00507248755457</c:v>
                </c:pt>
                <c:pt idx="353">
                  <c:v>-127.00507248755457</c:v>
                </c:pt>
                <c:pt idx="354">
                  <c:v>-127.00507248755457</c:v>
                </c:pt>
                <c:pt idx="355">
                  <c:v>-127.00507248755457</c:v>
                </c:pt>
                <c:pt idx="356">
                  <c:v>-127.00507248755457</c:v>
                </c:pt>
                <c:pt idx="357">
                  <c:v>-127.00507248755457</c:v>
                </c:pt>
                <c:pt idx="358">
                  <c:v>-127.00507248755457</c:v>
                </c:pt>
                <c:pt idx="359">
                  <c:v>-127.00507248755457</c:v>
                </c:pt>
                <c:pt idx="360">
                  <c:v>-127.00507248755457</c:v>
                </c:pt>
                <c:pt idx="361">
                  <c:v>-127.00507248755457</c:v>
                </c:pt>
                <c:pt idx="362">
                  <c:v>-127.00507248755457</c:v>
                </c:pt>
                <c:pt idx="363">
                  <c:v>-127.00507248755457</c:v>
                </c:pt>
                <c:pt idx="364">
                  <c:v>-127.00507248755457</c:v>
                </c:pt>
                <c:pt idx="365">
                  <c:v>-127.00507248755457</c:v>
                </c:pt>
                <c:pt idx="366">
                  <c:v>-127.00507248755457</c:v>
                </c:pt>
                <c:pt idx="367">
                  <c:v>-127.00507248755457</c:v>
                </c:pt>
                <c:pt idx="368">
                  <c:v>-127.00507248755457</c:v>
                </c:pt>
                <c:pt idx="369">
                  <c:v>-127.00507248755457</c:v>
                </c:pt>
                <c:pt idx="370">
                  <c:v>-127.00507248755457</c:v>
                </c:pt>
                <c:pt idx="371">
                  <c:v>-127.00507248755457</c:v>
                </c:pt>
                <c:pt idx="372">
                  <c:v>-127.00507248755457</c:v>
                </c:pt>
                <c:pt idx="373">
                  <c:v>-127.00507248755457</c:v>
                </c:pt>
                <c:pt idx="374">
                  <c:v>-127.00507248755457</c:v>
                </c:pt>
                <c:pt idx="375">
                  <c:v>-127.00507248755457</c:v>
                </c:pt>
                <c:pt idx="376">
                  <c:v>-127.00507248755457</c:v>
                </c:pt>
                <c:pt idx="377">
                  <c:v>-127.00507248755457</c:v>
                </c:pt>
                <c:pt idx="378">
                  <c:v>-127.00507248755457</c:v>
                </c:pt>
                <c:pt idx="379">
                  <c:v>-127.00507248755457</c:v>
                </c:pt>
                <c:pt idx="380">
                  <c:v>-127.00507248755457</c:v>
                </c:pt>
                <c:pt idx="381">
                  <c:v>-127.00507248755457</c:v>
                </c:pt>
                <c:pt idx="382">
                  <c:v>-127.00507248755457</c:v>
                </c:pt>
                <c:pt idx="383">
                  <c:v>-127.00507248755457</c:v>
                </c:pt>
                <c:pt idx="384">
                  <c:v>-127.00507248755457</c:v>
                </c:pt>
                <c:pt idx="385">
                  <c:v>-127.00507248755457</c:v>
                </c:pt>
                <c:pt idx="386">
                  <c:v>-127.00507248755457</c:v>
                </c:pt>
                <c:pt idx="387">
                  <c:v>-127.00507248755457</c:v>
                </c:pt>
                <c:pt idx="388">
                  <c:v>-127.00507248755457</c:v>
                </c:pt>
                <c:pt idx="389">
                  <c:v>-127.00507248755457</c:v>
                </c:pt>
                <c:pt idx="390">
                  <c:v>-127.00507248755457</c:v>
                </c:pt>
                <c:pt idx="391">
                  <c:v>-127.00507248755457</c:v>
                </c:pt>
                <c:pt idx="392">
                  <c:v>-127.00507248755457</c:v>
                </c:pt>
                <c:pt idx="393">
                  <c:v>-127.00507248755457</c:v>
                </c:pt>
                <c:pt idx="394">
                  <c:v>-127.00507248755457</c:v>
                </c:pt>
                <c:pt idx="395">
                  <c:v>-127.00507248755457</c:v>
                </c:pt>
                <c:pt idx="396">
                  <c:v>-127.00507248755457</c:v>
                </c:pt>
                <c:pt idx="397">
                  <c:v>-127.00507248755457</c:v>
                </c:pt>
                <c:pt idx="398">
                  <c:v>-127.00507248755457</c:v>
                </c:pt>
                <c:pt idx="399">
                  <c:v>-127.00507248755457</c:v>
                </c:pt>
                <c:pt idx="400">
                  <c:v>-127.00507248755457</c:v>
                </c:pt>
                <c:pt idx="401">
                  <c:v>-127.00507248755457</c:v>
                </c:pt>
                <c:pt idx="402">
                  <c:v>-127.00507248755457</c:v>
                </c:pt>
                <c:pt idx="403">
                  <c:v>-127.00507248755457</c:v>
                </c:pt>
                <c:pt idx="404">
                  <c:v>-127.00507248755457</c:v>
                </c:pt>
                <c:pt idx="405">
                  <c:v>-127.00507248755457</c:v>
                </c:pt>
                <c:pt idx="406">
                  <c:v>-127.00507248755457</c:v>
                </c:pt>
                <c:pt idx="407">
                  <c:v>-127.00507248755457</c:v>
                </c:pt>
                <c:pt idx="408">
                  <c:v>-127.00507248755457</c:v>
                </c:pt>
                <c:pt idx="409">
                  <c:v>-127.00507248755457</c:v>
                </c:pt>
                <c:pt idx="410">
                  <c:v>-127.00507248755457</c:v>
                </c:pt>
                <c:pt idx="411">
                  <c:v>-127.00507248755457</c:v>
                </c:pt>
                <c:pt idx="412">
                  <c:v>-127.00507248755457</c:v>
                </c:pt>
                <c:pt idx="413">
                  <c:v>-127.00507248755457</c:v>
                </c:pt>
                <c:pt idx="414">
                  <c:v>-127.00507248755457</c:v>
                </c:pt>
                <c:pt idx="415">
                  <c:v>-127.00507248755457</c:v>
                </c:pt>
                <c:pt idx="416">
                  <c:v>-127.00507248755457</c:v>
                </c:pt>
                <c:pt idx="417">
                  <c:v>-127.00507248755457</c:v>
                </c:pt>
                <c:pt idx="418">
                  <c:v>-127.00507248755457</c:v>
                </c:pt>
                <c:pt idx="419">
                  <c:v>-127.00507248755457</c:v>
                </c:pt>
                <c:pt idx="420">
                  <c:v>-127.00507248755457</c:v>
                </c:pt>
                <c:pt idx="421">
                  <c:v>-127.00507248755457</c:v>
                </c:pt>
                <c:pt idx="422">
                  <c:v>-127.00507248755457</c:v>
                </c:pt>
                <c:pt idx="423">
                  <c:v>-127.00507248755457</c:v>
                </c:pt>
                <c:pt idx="424">
                  <c:v>-127.00507248755457</c:v>
                </c:pt>
                <c:pt idx="425">
                  <c:v>-127.00507248755457</c:v>
                </c:pt>
                <c:pt idx="426">
                  <c:v>-127.00507248755457</c:v>
                </c:pt>
                <c:pt idx="427">
                  <c:v>-127.00507248755457</c:v>
                </c:pt>
                <c:pt idx="428">
                  <c:v>-127.00507248755457</c:v>
                </c:pt>
                <c:pt idx="429">
                  <c:v>-127.00507248755457</c:v>
                </c:pt>
                <c:pt idx="430">
                  <c:v>-127.00507248755457</c:v>
                </c:pt>
                <c:pt idx="431">
                  <c:v>-127.00507248755457</c:v>
                </c:pt>
                <c:pt idx="432">
                  <c:v>-127.00507248755457</c:v>
                </c:pt>
                <c:pt idx="433">
                  <c:v>-127.00507248755457</c:v>
                </c:pt>
                <c:pt idx="434">
                  <c:v>-127.00507248755457</c:v>
                </c:pt>
                <c:pt idx="435">
                  <c:v>-127.00507248755457</c:v>
                </c:pt>
                <c:pt idx="436">
                  <c:v>-127.00507248755457</c:v>
                </c:pt>
                <c:pt idx="437">
                  <c:v>-127.00507248755457</c:v>
                </c:pt>
                <c:pt idx="438">
                  <c:v>-127.00507248755457</c:v>
                </c:pt>
                <c:pt idx="439">
                  <c:v>-127.00507248755457</c:v>
                </c:pt>
                <c:pt idx="440">
                  <c:v>-127.00507248755457</c:v>
                </c:pt>
                <c:pt idx="441">
                  <c:v>-127.00507248755457</c:v>
                </c:pt>
                <c:pt idx="442">
                  <c:v>-127.00507248755457</c:v>
                </c:pt>
                <c:pt idx="443">
                  <c:v>-127.00507248755457</c:v>
                </c:pt>
                <c:pt idx="444">
                  <c:v>-127.00507248755457</c:v>
                </c:pt>
                <c:pt idx="445">
                  <c:v>-127.00507248755457</c:v>
                </c:pt>
                <c:pt idx="446">
                  <c:v>-127.00507248755457</c:v>
                </c:pt>
                <c:pt idx="447">
                  <c:v>-127.00507248755457</c:v>
                </c:pt>
                <c:pt idx="448">
                  <c:v>-127.00507248755457</c:v>
                </c:pt>
                <c:pt idx="449">
                  <c:v>-127.00507248755457</c:v>
                </c:pt>
                <c:pt idx="450">
                  <c:v>-127.00507248755457</c:v>
                </c:pt>
                <c:pt idx="451">
                  <c:v>-127.00507248755457</c:v>
                </c:pt>
                <c:pt idx="452">
                  <c:v>-127.00507248755457</c:v>
                </c:pt>
                <c:pt idx="453">
                  <c:v>-127.00507248755457</c:v>
                </c:pt>
                <c:pt idx="454">
                  <c:v>-127.00507248755457</c:v>
                </c:pt>
                <c:pt idx="455">
                  <c:v>-127.00507248755457</c:v>
                </c:pt>
                <c:pt idx="456">
                  <c:v>-127.00507248755457</c:v>
                </c:pt>
                <c:pt idx="457">
                  <c:v>-127.00507248755457</c:v>
                </c:pt>
                <c:pt idx="458">
                  <c:v>-127.00507248755457</c:v>
                </c:pt>
                <c:pt idx="459">
                  <c:v>-127.00507248755457</c:v>
                </c:pt>
                <c:pt idx="460">
                  <c:v>-127.00507248755457</c:v>
                </c:pt>
                <c:pt idx="461">
                  <c:v>-127.00507248755457</c:v>
                </c:pt>
                <c:pt idx="462">
                  <c:v>-127.00507248755457</c:v>
                </c:pt>
                <c:pt idx="463">
                  <c:v>-127.00507248755457</c:v>
                </c:pt>
                <c:pt idx="464">
                  <c:v>-127.00507248755457</c:v>
                </c:pt>
                <c:pt idx="465">
                  <c:v>-127.00507248755457</c:v>
                </c:pt>
                <c:pt idx="466">
                  <c:v>-127.00507248755457</c:v>
                </c:pt>
                <c:pt idx="467">
                  <c:v>-127.00507248755457</c:v>
                </c:pt>
                <c:pt idx="468">
                  <c:v>-127.00507248755457</c:v>
                </c:pt>
                <c:pt idx="469">
                  <c:v>-127.00507248755457</c:v>
                </c:pt>
                <c:pt idx="470">
                  <c:v>-127.00507248755457</c:v>
                </c:pt>
                <c:pt idx="471">
                  <c:v>-127.00507248755457</c:v>
                </c:pt>
                <c:pt idx="472">
                  <c:v>-127.00507248755457</c:v>
                </c:pt>
                <c:pt idx="473">
                  <c:v>-127.00507248755457</c:v>
                </c:pt>
                <c:pt idx="474">
                  <c:v>-127.00507248755457</c:v>
                </c:pt>
                <c:pt idx="475">
                  <c:v>-127.00507248755457</c:v>
                </c:pt>
                <c:pt idx="476">
                  <c:v>-127.00507248755457</c:v>
                </c:pt>
                <c:pt idx="477">
                  <c:v>-127.00507248755457</c:v>
                </c:pt>
                <c:pt idx="478">
                  <c:v>-127.00507248755457</c:v>
                </c:pt>
                <c:pt idx="479">
                  <c:v>-127.00507248755457</c:v>
                </c:pt>
                <c:pt idx="480">
                  <c:v>-127.00507248755457</c:v>
                </c:pt>
                <c:pt idx="481">
                  <c:v>-127.00507248755457</c:v>
                </c:pt>
                <c:pt idx="482">
                  <c:v>-127.00507248755457</c:v>
                </c:pt>
                <c:pt idx="483">
                  <c:v>-127.00507248755457</c:v>
                </c:pt>
                <c:pt idx="484">
                  <c:v>-127.00507248755457</c:v>
                </c:pt>
                <c:pt idx="485">
                  <c:v>-127.00507248755457</c:v>
                </c:pt>
                <c:pt idx="486">
                  <c:v>-127.00507248755457</c:v>
                </c:pt>
                <c:pt idx="487">
                  <c:v>-127.00507248755457</c:v>
                </c:pt>
                <c:pt idx="488">
                  <c:v>-127.00507248755457</c:v>
                </c:pt>
                <c:pt idx="489">
                  <c:v>-127.00507248755457</c:v>
                </c:pt>
                <c:pt idx="490">
                  <c:v>-127.00507248755457</c:v>
                </c:pt>
                <c:pt idx="491">
                  <c:v>-127.00507248755457</c:v>
                </c:pt>
                <c:pt idx="492">
                  <c:v>-127.00507248755457</c:v>
                </c:pt>
                <c:pt idx="493">
                  <c:v>-127.00507248755457</c:v>
                </c:pt>
                <c:pt idx="494">
                  <c:v>-127.00507248755457</c:v>
                </c:pt>
                <c:pt idx="495">
                  <c:v>-127.00507248755457</c:v>
                </c:pt>
                <c:pt idx="496">
                  <c:v>-127.00507248755457</c:v>
                </c:pt>
                <c:pt idx="497">
                  <c:v>-127.00507248755457</c:v>
                </c:pt>
                <c:pt idx="498">
                  <c:v>-127.00507248755457</c:v>
                </c:pt>
                <c:pt idx="499">
                  <c:v>-127.00507248755457</c:v>
                </c:pt>
                <c:pt idx="500">
                  <c:v>-127.00507248755457</c:v>
                </c:pt>
                <c:pt idx="501">
                  <c:v>-127.00507248755457</c:v>
                </c:pt>
                <c:pt idx="502">
                  <c:v>-127.00507248755457</c:v>
                </c:pt>
                <c:pt idx="503">
                  <c:v>-127.00507248755457</c:v>
                </c:pt>
                <c:pt idx="504">
                  <c:v>-127.00507248755457</c:v>
                </c:pt>
                <c:pt idx="505">
                  <c:v>-127.00507248755457</c:v>
                </c:pt>
                <c:pt idx="506">
                  <c:v>-127.00507248755457</c:v>
                </c:pt>
                <c:pt idx="507">
                  <c:v>-127.00507248755457</c:v>
                </c:pt>
                <c:pt idx="508">
                  <c:v>-127.00507248755457</c:v>
                </c:pt>
                <c:pt idx="509">
                  <c:v>-127.00507248755457</c:v>
                </c:pt>
                <c:pt idx="510">
                  <c:v>-127.00507248755457</c:v>
                </c:pt>
                <c:pt idx="511">
                  <c:v>-127.00507248755457</c:v>
                </c:pt>
                <c:pt idx="512">
                  <c:v>-127.00507248755457</c:v>
                </c:pt>
                <c:pt idx="513">
                  <c:v>-127.00507248755457</c:v>
                </c:pt>
                <c:pt idx="514">
                  <c:v>-127.00507248755457</c:v>
                </c:pt>
                <c:pt idx="515">
                  <c:v>-127.00507248755457</c:v>
                </c:pt>
                <c:pt idx="516">
                  <c:v>-127.00507248755457</c:v>
                </c:pt>
                <c:pt idx="517">
                  <c:v>-127.00507248755457</c:v>
                </c:pt>
                <c:pt idx="518">
                  <c:v>-127.00507248755457</c:v>
                </c:pt>
                <c:pt idx="519">
                  <c:v>-127.00507248755457</c:v>
                </c:pt>
                <c:pt idx="520">
                  <c:v>-127.00507248755457</c:v>
                </c:pt>
                <c:pt idx="521">
                  <c:v>-127.00507248755457</c:v>
                </c:pt>
                <c:pt idx="522">
                  <c:v>-127.00507248755457</c:v>
                </c:pt>
                <c:pt idx="523">
                  <c:v>-127.00507248755457</c:v>
                </c:pt>
                <c:pt idx="524">
                  <c:v>-127.00507248755457</c:v>
                </c:pt>
                <c:pt idx="525">
                  <c:v>-127.00507248755457</c:v>
                </c:pt>
                <c:pt idx="526">
                  <c:v>-127.00507248755457</c:v>
                </c:pt>
                <c:pt idx="527">
                  <c:v>-127.00507248755457</c:v>
                </c:pt>
                <c:pt idx="528">
                  <c:v>-127.00507248755457</c:v>
                </c:pt>
                <c:pt idx="529">
                  <c:v>-127.00507248755457</c:v>
                </c:pt>
                <c:pt idx="530">
                  <c:v>-127.00507248755457</c:v>
                </c:pt>
                <c:pt idx="531">
                  <c:v>-127.00507248755457</c:v>
                </c:pt>
                <c:pt idx="532">
                  <c:v>-127.00507248755457</c:v>
                </c:pt>
                <c:pt idx="533">
                  <c:v>-127.00507248755457</c:v>
                </c:pt>
                <c:pt idx="534">
                  <c:v>-127.00507248755457</c:v>
                </c:pt>
                <c:pt idx="535">
                  <c:v>-127.00507248755457</c:v>
                </c:pt>
                <c:pt idx="536">
                  <c:v>-127.00507248755457</c:v>
                </c:pt>
                <c:pt idx="537">
                  <c:v>-127.00507248755457</c:v>
                </c:pt>
                <c:pt idx="538">
                  <c:v>-127.00507248755457</c:v>
                </c:pt>
                <c:pt idx="539">
                  <c:v>-127.00507248755457</c:v>
                </c:pt>
                <c:pt idx="540">
                  <c:v>-127.00507248755457</c:v>
                </c:pt>
                <c:pt idx="541">
                  <c:v>-127.00507248755457</c:v>
                </c:pt>
                <c:pt idx="542">
                  <c:v>-127.00507248755457</c:v>
                </c:pt>
                <c:pt idx="543">
                  <c:v>-127.00507248755457</c:v>
                </c:pt>
                <c:pt idx="544">
                  <c:v>-127.00507248755457</c:v>
                </c:pt>
                <c:pt idx="545">
                  <c:v>-127.00507248755457</c:v>
                </c:pt>
                <c:pt idx="546">
                  <c:v>-127.00507248755457</c:v>
                </c:pt>
                <c:pt idx="547">
                  <c:v>-127.00507248755457</c:v>
                </c:pt>
                <c:pt idx="548">
                  <c:v>-127.00507248755457</c:v>
                </c:pt>
                <c:pt idx="549">
                  <c:v>-127.00507248755457</c:v>
                </c:pt>
                <c:pt idx="550">
                  <c:v>-127.00507248755457</c:v>
                </c:pt>
                <c:pt idx="551">
                  <c:v>-127.00507248755457</c:v>
                </c:pt>
                <c:pt idx="552">
                  <c:v>-127.00507248755457</c:v>
                </c:pt>
                <c:pt idx="553">
                  <c:v>-127.00507248755457</c:v>
                </c:pt>
                <c:pt idx="554">
                  <c:v>-127.00507248755457</c:v>
                </c:pt>
                <c:pt idx="555">
                  <c:v>-127.00507248755457</c:v>
                </c:pt>
                <c:pt idx="556">
                  <c:v>-127.00507248755457</c:v>
                </c:pt>
                <c:pt idx="557">
                  <c:v>-127.00507248755457</c:v>
                </c:pt>
                <c:pt idx="558">
                  <c:v>-127.00507248755457</c:v>
                </c:pt>
                <c:pt idx="559">
                  <c:v>-127.00507248755457</c:v>
                </c:pt>
                <c:pt idx="560">
                  <c:v>-127.00507248755457</c:v>
                </c:pt>
                <c:pt idx="561">
                  <c:v>-127.00507248755457</c:v>
                </c:pt>
                <c:pt idx="562">
                  <c:v>-127.00507248755457</c:v>
                </c:pt>
                <c:pt idx="563">
                  <c:v>-127.00507248755457</c:v>
                </c:pt>
                <c:pt idx="564">
                  <c:v>-127.00507248755457</c:v>
                </c:pt>
                <c:pt idx="565">
                  <c:v>-127.00507248755457</c:v>
                </c:pt>
                <c:pt idx="566">
                  <c:v>-127.00507248755457</c:v>
                </c:pt>
                <c:pt idx="567">
                  <c:v>-127.00507248755457</c:v>
                </c:pt>
                <c:pt idx="568">
                  <c:v>-127.00507248755457</c:v>
                </c:pt>
                <c:pt idx="569">
                  <c:v>-127.00507248755457</c:v>
                </c:pt>
                <c:pt idx="570">
                  <c:v>-127.00507248755457</c:v>
                </c:pt>
                <c:pt idx="571">
                  <c:v>-127.00507248755457</c:v>
                </c:pt>
                <c:pt idx="572">
                  <c:v>-127.00507248755457</c:v>
                </c:pt>
                <c:pt idx="573">
                  <c:v>-127.00507248755457</c:v>
                </c:pt>
                <c:pt idx="574">
                  <c:v>-127.00507248755457</c:v>
                </c:pt>
                <c:pt idx="575">
                  <c:v>-127.00507248755457</c:v>
                </c:pt>
                <c:pt idx="576">
                  <c:v>-127.00507248755457</c:v>
                </c:pt>
                <c:pt idx="577">
                  <c:v>-127.00507248755457</c:v>
                </c:pt>
                <c:pt idx="578">
                  <c:v>-127.00507248755457</c:v>
                </c:pt>
                <c:pt idx="579">
                  <c:v>-127.00507248755457</c:v>
                </c:pt>
                <c:pt idx="580">
                  <c:v>-127.00507248755457</c:v>
                </c:pt>
                <c:pt idx="581">
                  <c:v>-127.00507248755457</c:v>
                </c:pt>
                <c:pt idx="582">
                  <c:v>-127.00507248755457</c:v>
                </c:pt>
                <c:pt idx="583">
                  <c:v>-127.00507248755457</c:v>
                </c:pt>
                <c:pt idx="584">
                  <c:v>-127.00507248755457</c:v>
                </c:pt>
                <c:pt idx="585">
                  <c:v>-127.00507248755457</c:v>
                </c:pt>
                <c:pt idx="586">
                  <c:v>-127.00507248755457</c:v>
                </c:pt>
                <c:pt idx="587">
                  <c:v>-127.00507248755457</c:v>
                </c:pt>
                <c:pt idx="588">
                  <c:v>-127.00507248755457</c:v>
                </c:pt>
                <c:pt idx="589">
                  <c:v>-127.00507248755457</c:v>
                </c:pt>
                <c:pt idx="590">
                  <c:v>-127.00507248755457</c:v>
                </c:pt>
                <c:pt idx="591">
                  <c:v>-127.00507248755457</c:v>
                </c:pt>
                <c:pt idx="592">
                  <c:v>-127.00507248755457</c:v>
                </c:pt>
                <c:pt idx="593">
                  <c:v>-127.00507248755457</c:v>
                </c:pt>
                <c:pt idx="594">
                  <c:v>-127.00507248755457</c:v>
                </c:pt>
                <c:pt idx="595">
                  <c:v>-127.00507248755457</c:v>
                </c:pt>
                <c:pt idx="596">
                  <c:v>-127.00507248755457</c:v>
                </c:pt>
                <c:pt idx="597">
                  <c:v>-127.00507248755457</c:v>
                </c:pt>
                <c:pt idx="598">
                  <c:v>-127.00507248755457</c:v>
                </c:pt>
                <c:pt idx="599">
                  <c:v>-127.00507248755457</c:v>
                </c:pt>
                <c:pt idx="600">
                  <c:v>-127.00507248755457</c:v>
                </c:pt>
                <c:pt idx="601">
                  <c:v>-127.00507248755457</c:v>
                </c:pt>
                <c:pt idx="602">
                  <c:v>-127.00507248755457</c:v>
                </c:pt>
                <c:pt idx="603">
                  <c:v>-127.00507248755457</c:v>
                </c:pt>
                <c:pt idx="604">
                  <c:v>-127.00507248755457</c:v>
                </c:pt>
                <c:pt idx="605">
                  <c:v>-127.00507248755457</c:v>
                </c:pt>
                <c:pt idx="606">
                  <c:v>-127.00507248755457</c:v>
                </c:pt>
                <c:pt idx="607">
                  <c:v>-127.00507248755457</c:v>
                </c:pt>
                <c:pt idx="608">
                  <c:v>-127.00507248755457</c:v>
                </c:pt>
                <c:pt idx="609">
                  <c:v>-127.00507248755457</c:v>
                </c:pt>
                <c:pt idx="610">
                  <c:v>-127.00507248755457</c:v>
                </c:pt>
                <c:pt idx="611">
                  <c:v>-127.00507248755457</c:v>
                </c:pt>
                <c:pt idx="612">
                  <c:v>-127.00507248755457</c:v>
                </c:pt>
                <c:pt idx="613">
                  <c:v>-127.00507248755457</c:v>
                </c:pt>
                <c:pt idx="614">
                  <c:v>-127.00507248755457</c:v>
                </c:pt>
                <c:pt idx="615">
                  <c:v>-127.00507248755457</c:v>
                </c:pt>
                <c:pt idx="616">
                  <c:v>-127.00507248755457</c:v>
                </c:pt>
                <c:pt idx="617">
                  <c:v>-127.00507248755457</c:v>
                </c:pt>
                <c:pt idx="618">
                  <c:v>-127.00507248755457</c:v>
                </c:pt>
                <c:pt idx="619">
                  <c:v>-127.00507248755457</c:v>
                </c:pt>
                <c:pt idx="620">
                  <c:v>-127.00507248755457</c:v>
                </c:pt>
                <c:pt idx="621">
                  <c:v>-127.00507248755457</c:v>
                </c:pt>
                <c:pt idx="622">
                  <c:v>-127.00507248755457</c:v>
                </c:pt>
                <c:pt idx="623">
                  <c:v>-127.00507248755457</c:v>
                </c:pt>
                <c:pt idx="624">
                  <c:v>-127.00507248755457</c:v>
                </c:pt>
                <c:pt idx="625">
                  <c:v>-127.00507248755457</c:v>
                </c:pt>
                <c:pt idx="626">
                  <c:v>-127.00507248755457</c:v>
                </c:pt>
                <c:pt idx="627">
                  <c:v>-127.00507248755457</c:v>
                </c:pt>
                <c:pt idx="628">
                  <c:v>-127.00507248755457</c:v>
                </c:pt>
                <c:pt idx="629">
                  <c:v>-127.00507248755457</c:v>
                </c:pt>
                <c:pt idx="630">
                  <c:v>-127.00507248755457</c:v>
                </c:pt>
                <c:pt idx="631">
                  <c:v>-127.00507248755457</c:v>
                </c:pt>
                <c:pt idx="632">
                  <c:v>-127.00507248755457</c:v>
                </c:pt>
                <c:pt idx="633">
                  <c:v>-127.00507248755457</c:v>
                </c:pt>
                <c:pt idx="634">
                  <c:v>-127.00507248755457</c:v>
                </c:pt>
                <c:pt idx="635">
                  <c:v>-127.00507248755457</c:v>
                </c:pt>
                <c:pt idx="636">
                  <c:v>-127.00507248755457</c:v>
                </c:pt>
                <c:pt idx="637">
                  <c:v>-127.00507248755457</c:v>
                </c:pt>
                <c:pt idx="638">
                  <c:v>-127.00507248755457</c:v>
                </c:pt>
                <c:pt idx="639">
                  <c:v>-127.00507248755457</c:v>
                </c:pt>
                <c:pt idx="640">
                  <c:v>-127.00507248755457</c:v>
                </c:pt>
                <c:pt idx="641">
                  <c:v>-127.00507248755457</c:v>
                </c:pt>
                <c:pt idx="642">
                  <c:v>-127.00507248755457</c:v>
                </c:pt>
                <c:pt idx="643">
                  <c:v>-127.00507248755457</c:v>
                </c:pt>
                <c:pt idx="644">
                  <c:v>-127.00507248755457</c:v>
                </c:pt>
                <c:pt idx="645">
                  <c:v>-127.00507248755457</c:v>
                </c:pt>
                <c:pt idx="646">
                  <c:v>-127.00507248755457</c:v>
                </c:pt>
                <c:pt idx="647">
                  <c:v>-127.00507248755457</c:v>
                </c:pt>
                <c:pt idx="648">
                  <c:v>-127.00507248755457</c:v>
                </c:pt>
                <c:pt idx="649">
                  <c:v>-127.00507248755457</c:v>
                </c:pt>
                <c:pt idx="650">
                  <c:v>-127.00507248755457</c:v>
                </c:pt>
                <c:pt idx="651">
                  <c:v>-127.00507248755457</c:v>
                </c:pt>
                <c:pt idx="652">
                  <c:v>-127.00507248755457</c:v>
                </c:pt>
                <c:pt idx="653">
                  <c:v>-127.00507248755457</c:v>
                </c:pt>
                <c:pt idx="654">
                  <c:v>-127.00507248755457</c:v>
                </c:pt>
                <c:pt idx="655">
                  <c:v>-127.00507248755457</c:v>
                </c:pt>
                <c:pt idx="656">
                  <c:v>-127.00507248755457</c:v>
                </c:pt>
                <c:pt idx="657">
                  <c:v>-127.00507248755457</c:v>
                </c:pt>
                <c:pt idx="658">
                  <c:v>-127.00507248755457</c:v>
                </c:pt>
                <c:pt idx="659">
                  <c:v>-127.00507248755457</c:v>
                </c:pt>
                <c:pt idx="660">
                  <c:v>-127.00507248755457</c:v>
                </c:pt>
                <c:pt idx="661">
                  <c:v>-127.00507248755457</c:v>
                </c:pt>
                <c:pt idx="662">
                  <c:v>-127.00507248755457</c:v>
                </c:pt>
                <c:pt idx="663">
                  <c:v>-127.00507248755457</c:v>
                </c:pt>
                <c:pt idx="664">
                  <c:v>-127.00507248755457</c:v>
                </c:pt>
                <c:pt idx="665">
                  <c:v>-127.00507248755457</c:v>
                </c:pt>
                <c:pt idx="666">
                  <c:v>-127.00507248755457</c:v>
                </c:pt>
                <c:pt idx="667">
                  <c:v>-127.00507248755457</c:v>
                </c:pt>
                <c:pt idx="668">
                  <c:v>-127.00507248755457</c:v>
                </c:pt>
                <c:pt idx="669">
                  <c:v>-127.00507248755457</c:v>
                </c:pt>
                <c:pt idx="670">
                  <c:v>-127.00507248755457</c:v>
                </c:pt>
                <c:pt idx="671">
                  <c:v>-127.00507248755457</c:v>
                </c:pt>
                <c:pt idx="672">
                  <c:v>-127.00507248755457</c:v>
                </c:pt>
                <c:pt idx="673">
                  <c:v>-127.00507248755457</c:v>
                </c:pt>
                <c:pt idx="674">
                  <c:v>-127.00507248755457</c:v>
                </c:pt>
                <c:pt idx="675">
                  <c:v>-127.00507248755457</c:v>
                </c:pt>
                <c:pt idx="676">
                  <c:v>-127.00507248755457</c:v>
                </c:pt>
                <c:pt idx="677">
                  <c:v>-127.00507248755457</c:v>
                </c:pt>
                <c:pt idx="678">
                  <c:v>-127.00507248755457</c:v>
                </c:pt>
                <c:pt idx="679">
                  <c:v>-127.00507248755457</c:v>
                </c:pt>
                <c:pt idx="680">
                  <c:v>-127.00507248755457</c:v>
                </c:pt>
                <c:pt idx="681">
                  <c:v>-127.00507248755457</c:v>
                </c:pt>
                <c:pt idx="682">
                  <c:v>-127.00507248755457</c:v>
                </c:pt>
                <c:pt idx="683">
                  <c:v>-127.00507248755457</c:v>
                </c:pt>
                <c:pt idx="684">
                  <c:v>-127.00507248755457</c:v>
                </c:pt>
                <c:pt idx="685">
                  <c:v>-127.00507248755457</c:v>
                </c:pt>
                <c:pt idx="686">
                  <c:v>-127.00507248755457</c:v>
                </c:pt>
                <c:pt idx="687">
                  <c:v>-127.00507248755457</c:v>
                </c:pt>
                <c:pt idx="688">
                  <c:v>-127.00507248755457</c:v>
                </c:pt>
                <c:pt idx="689">
                  <c:v>-127.00507248755457</c:v>
                </c:pt>
                <c:pt idx="690">
                  <c:v>-127.00507248755457</c:v>
                </c:pt>
                <c:pt idx="691">
                  <c:v>-127.00507248755457</c:v>
                </c:pt>
                <c:pt idx="692">
                  <c:v>-127.00507248755457</c:v>
                </c:pt>
                <c:pt idx="693">
                  <c:v>-127.00507248755457</c:v>
                </c:pt>
                <c:pt idx="694">
                  <c:v>-127.00507248755457</c:v>
                </c:pt>
                <c:pt idx="695">
                  <c:v>-127.00507248755457</c:v>
                </c:pt>
                <c:pt idx="696">
                  <c:v>-127.00507248755457</c:v>
                </c:pt>
                <c:pt idx="697">
                  <c:v>-127.00507248755457</c:v>
                </c:pt>
                <c:pt idx="698">
                  <c:v>-127.00507248755457</c:v>
                </c:pt>
                <c:pt idx="699">
                  <c:v>-127.00507248755457</c:v>
                </c:pt>
                <c:pt idx="700">
                  <c:v>-127.00507248755457</c:v>
                </c:pt>
                <c:pt idx="701">
                  <c:v>-127.00507248755457</c:v>
                </c:pt>
                <c:pt idx="702">
                  <c:v>-127.00507248755457</c:v>
                </c:pt>
                <c:pt idx="703">
                  <c:v>-127.00507248755457</c:v>
                </c:pt>
                <c:pt idx="704">
                  <c:v>-127.00507248755457</c:v>
                </c:pt>
                <c:pt idx="705">
                  <c:v>-127.00507248755457</c:v>
                </c:pt>
                <c:pt idx="706">
                  <c:v>-127.00507248755457</c:v>
                </c:pt>
                <c:pt idx="707">
                  <c:v>-127.00507248755457</c:v>
                </c:pt>
                <c:pt idx="708">
                  <c:v>-127.00507248755457</c:v>
                </c:pt>
                <c:pt idx="709">
                  <c:v>-127.00507248755457</c:v>
                </c:pt>
                <c:pt idx="710">
                  <c:v>-127.00507248755457</c:v>
                </c:pt>
                <c:pt idx="711">
                  <c:v>-127.00507248755457</c:v>
                </c:pt>
                <c:pt idx="712">
                  <c:v>-127.00507248755457</c:v>
                </c:pt>
                <c:pt idx="713">
                  <c:v>-127.00507248755457</c:v>
                </c:pt>
                <c:pt idx="714">
                  <c:v>-127.00507248755457</c:v>
                </c:pt>
                <c:pt idx="715">
                  <c:v>-127.00507248755457</c:v>
                </c:pt>
                <c:pt idx="716">
                  <c:v>-127.00507248755457</c:v>
                </c:pt>
                <c:pt idx="717">
                  <c:v>-127.00507248755457</c:v>
                </c:pt>
                <c:pt idx="718">
                  <c:v>-127.00507248755457</c:v>
                </c:pt>
                <c:pt idx="719">
                  <c:v>-127.00507248755457</c:v>
                </c:pt>
                <c:pt idx="720">
                  <c:v>-127.00507248755457</c:v>
                </c:pt>
                <c:pt idx="721">
                  <c:v>-127.00507248755457</c:v>
                </c:pt>
                <c:pt idx="722">
                  <c:v>-127.00507248755457</c:v>
                </c:pt>
                <c:pt idx="723">
                  <c:v>-127.00507248755457</c:v>
                </c:pt>
                <c:pt idx="724">
                  <c:v>-127.00507248755457</c:v>
                </c:pt>
                <c:pt idx="725">
                  <c:v>-127.00507248755457</c:v>
                </c:pt>
                <c:pt idx="726">
                  <c:v>-127.00507248755457</c:v>
                </c:pt>
                <c:pt idx="727">
                  <c:v>-127.00507248755457</c:v>
                </c:pt>
                <c:pt idx="728">
                  <c:v>-127.00507248755457</c:v>
                </c:pt>
                <c:pt idx="729">
                  <c:v>-127.00507248755457</c:v>
                </c:pt>
                <c:pt idx="730">
                  <c:v>-127.00507248755457</c:v>
                </c:pt>
                <c:pt idx="731">
                  <c:v>-127.00507248755457</c:v>
                </c:pt>
                <c:pt idx="732">
                  <c:v>-127.00507248755457</c:v>
                </c:pt>
                <c:pt idx="733">
                  <c:v>-127.00507248755457</c:v>
                </c:pt>
                <c:pt idx="734">
                  <c:v>-127.00507248755457</c:v>
                </c:pt>
                <c:pt idx="735">
                  <c:v>-127.00507248755457</c:v>
                </c:pt>
                <c:pt idx="736">
                  <c:v>-127.00507248755457</c:v>
                </c:pt>
                <c:pt idx="737">
                  <c:v>-127.00507248755457</c:v>
                </c:pt>
                <c:pt idx="738">
                  <c:v>-127.00507248755457</c:v>
                </c:pt>
                <c:pt idx="739">
                  <c:v>-127.00507248755457</c:v>
                </c:pt>
                <c:pt idx="740">
                  <c:v>-127.00507248755457</c:v>
                </c:pt>
                <c:pt idx="741">
                  <c:v>-127.00507248755457</c:v>
                </c:pt>
                <c:pt idx="742">
                  <c:v>-127.00507248755457</c:v>
                </c:pt>
                <c:pt idx="743">
                  <c:v>-127.00507248755457</c:v>
                </c:pt>
                <c:pt idx="744">
                  <c:v>-127.00507248755457</c:v>
                </c:pt>
                <c:pt idx="745">
                  <c:v>-127.00507248755457</c:v>
                </c:pt>
                <c:pt idx="746">
                  <c:v>-127.00507248755457</c:v>
                </c:pt>
                <c:pt idx="747">
                  <c:v>-127.00507248755457</c:v>
                </c:pt>
                <c:pt idx="748">
                  <c:v>-127.00507248755457</c:v>
                </c:pt>
                <c:pt idx="749">
                  <c:v>-127.00507248755457</c:v>
                </c:pt>
                <c:pt idx="750">
                  <c:v>-127.00507248755457</c:v>
                </c:pt>
                <c:pt idx="751">
                  <c:v>-127.00507248755457</c:v>
                </c:pt>
                <c:pt idx="752">
                  <c:v>-127.00507248755457</c:v>
                </c:pt>
                <c:pt idx="753">
                  <c:v>-127.00507248755457</c:v>
                </c:pt>
                <c:pt idx="754">
                  <c:v>-127.00507248755457</c:v>
                </c:pt>
                <c:pt idx="755">
                  <c:v>-127.00507248755457</c:v>
                </c:pt>
                <c:pt idx="756">
                  <c:v>-127.00507248755457</c:v>
                </c:pt>
                <c:pt idx="757">
                  <c:v>-127.00507248755457</c:v>
                </c:pt>
                <c:pt idx="758">
                  <c:v>-127.00507248755457</c:v>
                </c:pt>
                <c:pt idx="759">
                  <c:v>-127.00507248755457</c:v>
                </c:pt>
                <c:pt idx="760">
                  <c:v>-127.00507248755457</c:v>
                </c:pt>
                <c:pt idx="761">
                  <c:v>-127.00507248755457</c:v>
                </c:pt>
                <c:pt idx="762">
                  <c:v>-127.00507248755457</c:v>
                </c:pt>
                <c:pt idx="763">
                  <c:v>-127.00507248755457</c:v>
                </c:pt>
                <c:pt idx="764">
                  <c:v>-127.00507248755457</c:v>
                </c:pt>
                <c:pt idx="765">
                  <c:v>-127.00507248755457</c:v>
                </c:pt>
                <c:pt idx="766">
                  <c:v>-127.00507248755457</c:v>
                </c:pt>
                <c:pt idx="767">
                  <c:v>-127.00507248755457</c:v>
                </c:pt>
                <c:pt idx="768">
                  <c:v>-127.00507248755457</c:v>
                </c:pt>
                <c:pt idx="769">
                  <c:v>-127.00507248755457</c:v>
                </c:pt>
                <c:pt idx="770">
                  <c:v>-127.00507248755457</c:v>
                </c:pt>
                <c:pt idx="771">
                  <c:v>-127.00507248755457</c:v>
                </c:pt>
                <c:pt idx="772">
                  <c:v>-127.00507248755457</c:v>
                </c:pt>
                <c:pt idx="773">
                  <c:v>-127.00507248755457</c:v>
                </c:pt>
                <c:pt idx="774">
                  <c:v>-127.00507248755457</c:v>
                </c:pt>
                <c:pt idx="775">
                  <c:v>-127.00507248755457</c:v>
                </c:pt>
                <c:pt idx="776">
                  <c:v>-127.00507248755457</c:v>
                </c:pt>
                <c:pt idx="777">
                  <c:v>-127.00507248755457</c:v>
                </c:pt>
                <c:pt idx="778">
                  <c:v>-127.00507248755457</c:v>
                </c:pt>
                <c:pt idx="779">
                  <c:v>-127.00507248755457</c:v>
                </c:pt>
                <c:pt idx="780">
                  <c:v>-127.00507248755457</c:v>
                </c:pt>
                <c:pt idx="781">
                  <c:v>-127.00507248755457</c:v>
                </c:pt>
                <c:pt idx="782">
                  <c:v>-127.00507248755457</c:v>
                </c:pt>
                <c:pt idx="783">
                  <c:v>-127.00507248755457</c:v>
                </c:pt>
                <c:pt idx="784">
                  <c:v>-127.00507248755457</c:v>
                </c:pt>
                <c:pt idx="785">
                  <c:v>-127.00507248755457</c:v>
                </c:pt>
                <c:pt idx="786">
                  <c:v>-127.00507248755457</c:v>
                </c:pt>
                <c:pt idx="787">
                  <c:v>-127.00507248755457</c:v>
                </c:pt>
                <c:pt idx="788">
                  <c:v>-127.00507248755457</c:v>
                </c:pt>
                <c:pt idx="789">
                  <c:v>-127.00507248755457</c:v>
                </c:pt>
                <c:pt idx="790">
                  <c:v>-127.00507248755457</c:v>
                </c:pt>
                <c:pt idx="791">
                  <c:v>-127.00507248755457</c:v>
                </c:pt>
                <c:pt idx="792">
                  <c:v>-127.00507248755457</c:v>
                </c:pt>
                <c:pt idx="793">
                  <c:v>-127.00507248755457</c:v>
                </c:pt>
                <c:pt idx="794">
                  <c:v>-127.00507248755457</c:v>
                </c:pt>
                <c:pt idx="795">
                  <c:v>-127.00507248755457</c:v>
                </c:pt>
                <c:pt idx="796">
                  <c:v>-127.00507248755457</c:v>
                </c:pt>
                <c:pt idx="797">
                  <c:v>-127.00507248755457</c:v>
                </c:pt>
                <c:pt idx="798">
                  <c:v>-127.00507248755457</c:v>
                </c:pt>
                <c:pt idx="799">
                  <c:v>-127.00507248755457</c:v>
                </c:pt>
                <c:pt idx="800">
                  <c:v>-127.00507248755457</c:v>
                </c:pt>
                <c:pt idx="801">
                  <c:v>-127.00507248755457</c:v>
                </c:pt>
                <c:pt idx="802">
                  <c:v>-127.00507248755457</c:v>
                </c:pt>
                <c:pt idx="803">
                  <c:v>-127.00507248755457</c:v>
                </c:pt>
                <c:pt idx="804">
                  <c:v>-127.00507248755457</c:v>
                </c:pt>
                <c:pt idx="805">
                  <c:v>-127.00507248755457</c:v>
                </c:pt>
                <c:pt idx="806">
                  <c:v>-127.00507248755457</c:v>
                </c:pt>
                <c:pt idx="807">
                  <c:v>-127.00507248755457</c:v>
                </c:pt>
                <c:pt idx="808">
                  <c:v>-127.00507248755457</c:v>
                </c:pt>
                <c:pt idx="809">
                  <c:v>-127.00507248755457</c:v>
                </c:pt>
                <c:pt idx="810">
                  <c:v>-127.00507248755457</c:v>
                </c:pt>
                <c:pt idx="811">
                  <c:v>-127.00507248755457</c:v>
                </c:pt>
                <c:pt idx="812">
                  <c:v>-127.00507248755457</c:v>
                </c:pt>
                <c:pt idx="813">
                  <c:v>-127.00507248755457</c:v>
                </c:pt>
                <c:pt idx="814">
                  <c:v>-127.00507248755457</c:v>
                </c:pt>
                <c:pt idx="815">
                  <c:v>-127.00507248755457</c:v>
                </c:pt>
                <c:pt idx="816">
                  <c:v>-127.00507248755457</c:v>
                </c:pt>
                <c:pt idx="817">
                  <c:v>-127.00507248755457</c:v>
                </c:pt>
                <c:pt idx="818">
                  <c:v>-127.00507248755457</c:v>
                </c:pt>
                <c:pt idx="819">
                  <c:v>-127.00507248755457</c:v>
                </c:pt>
                <c:pt idx="820">
                  <c:v>-127.00507248755457</c:v>
                </c:pt>
                <c:pt idx="821">
                  <c:v>-127.00507248755457</c:v>
                </c:pt>
                <c:pt idx="822">
                  <c:v>-127.00507248755457</c:v>
                </c:pt>
                <c:pt idx="823">
                  <c:v>-127.00507248755457</c:v>
                </c:pt>
                <c:pt idx="824">
                  <c:v>-127.00507248755457</c:v>
                </c:pt>
                <c:pt idx="825">
                  <c:v>-127.00507248755457</c:v>
                </c:pt>
                <c:pt idx="826">
                  <c:v>-127.00507248755457</c:v>
                </c:pt>
                <c:pt idx="827">
                  <c:v>-127.00507248755457</c:v>
                </c:pt>
                <c:pt idx="828">
                  <c:v>-127.00507248755457</c:v>
                </c:pt>
                <c:pt idx="829">
                  <c:v>-127.00507248755457</c:v>
                </c:pt>
                <c:pt idx="830">
                  <c:v>-127.00507248755457</c:v>
                </c:pt>
                <c:pt idx="831">
                  <c:v>-127.00507248755457</c:v>
                </c:pt>
                <c:pt idx="832">
                  <c:v>-127.00507248755457</c:v>
                </c:pt>
                <c:pt idx="833">
                  <c:v>-127.00507248755457</c:v>
                </c:pt>
                <c:pt idx="834">
                  <c:v>-127.00507248755457</c:v>
                </c:pt>
                <c:pt idx="835">
                  <c:v>-127.00507248755457</c:v>
                </c:pt>
                <c:pt idx="836">
                  <c:v>-127.00507248755457</c:v>
                </c:pt>
                <c:pt idx="837">
                  <c:v>-127.00507248755457</c:v>
                </c:pt>
                <c:pt idx="838">
                  <c:v>-127.00507248755457</c:v>
                </c:pt>
                <c:pt idx="839">
                  <c:v>-127.00507248755457</c:v>
                </c:pt>
                <c:pt idx="840">
                  <c:v>-127.00507248755457</c:v>
                </c:pt>
                <c:pt idx="841">
                  <c:v>-127.00507248755457</c:v>
                </c:pt>
                <c:pt idx="842">
                  <c:v>-127.00507248755457</c:v>
                </c:pt>
                <c:pt idx="843">
                  <c:v>-127.00507248755457</c:v>
                </c:pt>
                <c:pt idx="844">
                  <c:v>-127.00507248755457</c:v>
                </c:pt>
                <c:pt idx="845">
                  <c:v>-127.00507248755457</c:v>
                </c:pt>
                <c:pt idx="846">
                  <c:v>-127.00507248755457</c:v>
                </c:pt>
                <c:pt idx="847">
                  <c:v>-127.00507248755457</c:v>
                </c:pt>
                <c:pt idx="848">
                  <c:v>-127.00507248755457</c:v>
                </c:pt>
                <c:pt idx="849">
                  <c:v>-127.00507248755457</c:v>
                </c:pt>
                <c:pt idx="850">
                  <c:v>-127.00507248755457</c:v>
                </c:pt>
                <c:pt idx="851">
                  <c:v>-127.00507248755457</c:v>
                </c:pt>
                <c:pt idx="852">
                  <c:v>-127.00507248755457</c:v>
                </c:pt>
                <c:pt idx="853">
                  <c:v>-127.00507248755457</c:v>
                </c:pt>
                <c:pt idx="854">
                  <c:v>-127.00507248755457</c:v>
                </c:pt>
                <c:pt idx="855">
                  <c:v>-127.00507248755457</c:v>
                </c:pt>
                <c:pt idx="856">
                  <c:v>-127.00507248755457</c:v>
                </c:pt>
                <c:pt idx="857">
                  <c:v>-127.00507248755457</c:v>
                </c:pt>
                <c:pt idx="858">
                  <c:v>-127.00507248755457</c:v>
                </c:pt>
                <c:pt idx="859">
                  <c:v>-127.00507248755457</c:v>
                </c:pt>
                <c:pt idx="860">
                  <c:v>-127.00507248755457</c:v>
                </c:pt>
                <c:pt idx="861">
                  <c:v>-127.00507248755457</c:v>
                </c:pt>
                <c:pt idx="862">
                  <c:v>-127.00507248755457</c:v>
                </c:pt>
                <c:pt idx="863">
                  <c:v>-127.00507248755457</c:v>
                </c:pt>
                <c:pt idx="864">
                  <c:v>-127.00507248755457</c:v>
                </c:pt>
                <c:pt idx="865">
                  <c:v>-127.00507248755457</c:v>
                </c:pt>
                <c:pt idx="866">
                  <c:v>-127.00507248755457</c:v>
                </c:pt>
                <c:pt idx="867">
                  <c:v>-127.00507248755457</c:v>
                </c:pt>
                <c:pt idx="868">
                  <c:v>-127.00507248755457</c:v>
                </c:pt>
                <c:pt idx="869">
                  <c:v>-127.00507248755457</c:v>
                </c:pt>
                <c:pt idx="870">
                  <c:v>-127.00507248755457</c:v>
                </c:pt>
                <c:pt idx="871">
                  <c:v>-127.00507248755457</c:v>
                </c:pt>
                <c:pt idx="872">
                  <c:v>-127.00507248755457</c:v>
                </c:pt>
                <c:pt idx="873">
                  <c:v>-127.00507248755457</c:v>
                </c:pt>
                <c:pt idx="874">
                  <c:v>-127.00507248755457</c:v>
                </c:pt>
                <c:pt idx="875">
                  <c:v>-127.00507248755457</c:v>
                </c:pt>
                <c:pt idx="876">
                  <c:v>-127.00507248755457</c:v>
                </c:pt>
                <c:pt idx="877">
                  <c:v>-127.00507248755457</c:v>
                </c:pt>
                <c:pt idx="878">
                  <c:v>-127.00507248755457</c:v>
                </c:pt>
                <c:pt idx="879">
                  <c:v>-127.00507248755457</c:v>
                </c:pt>
                <c:pt idx="880">
                  <c:v>-127.00507248755457</c:v>
                </c:pt>
                <c:pt idx="881">
                  <c:v>-127.00507248755457</c:v>
                </c:pt>
                <c:pt idx="882">
                  <c:v>-127.00507248755457</c:v>
                </c:pt>
                <c:pt idx="883">
                  <c:v>-127.00507248755457</c:v>
                </c:pt>
                <c:pt idx="884">
                  <c:v>-127.00507248755457</c:v>
                </c:pt>
                <c:pt idx="885">
                  <c:v>-127.00507248755457</c:v>
                </c:pt>
                <c:pt idx="886">
                  <c:v>-127.00507248755457</c:v>
                </c:pt>
                <c:pt idx="887">
                  <c:v>-127.00507248755457</c:v>
                </c:pt>
                <c:pt idx="888">
                  <c:v>-127.00507248755457</c:v>
                </c:pt>
                <c:pt idx="889">
                  <c:v>-127.00507248755457</c:v>
                </c:pt>
                <c:pt idx="890">
                  <c:v>-127.00507248755457</c:v>
                </c:pt>
                <c:pt idx="891">
                  <c:v>-127.00507248755457</c:v>
                </c:pt>
                <c:pt idx="892">
                  <c:v>-127.00507248755457</c:v>
                </c:pt>
                <c:pt idx="893">
                  <c:v>-127.00507248755457</c:v>
                </c:pt>
                <c:pt idx="894">
                  <c:v>-127.00507248755457</c:v>
                </c:pt>
                <c:pt idx="895">
                  <c:v>-127.00507248755457</c:v>
                </c:pt>
                <c:pt idx="896">
                  <c:v>-127.00507248755457</c:v>
                </c:pt>
                <c:pt idx="897">
                  <c:v>-127.00507248755457</c:v>
                </c:pt>
                <c:pt idx="898">
                  <c:v>-127.00507248755457</c:v>
                </c:pt>
                <c:pt idx="899">
                  <c:v>-127.00507248755457</c:v>
                </c:pt>
                <c:pt idx="900">
                  <c:v>-127.00507248755457</c:v>
                </c:pt>
                <c:pt idx="901">
                  <c:v>-127.00507248755457</c:v>
                </c:pt>
                <c:pt idx="902">
                  <c:v>-127.00507248755457</c:v>
                </c:pt>
                <c:pt idx="903">
                  <c:v>-127.00507248755457</c:v>
                </c:pt>
                <c:pt idx="904">
                  <c:v>-127.00507248755457</c:v>
                </c:pt>
                <c:pt idx="905">
                  <c:v>-127.00507248755457</c:v>
                </c:pt>
                <c:pt idx="906">
                  <c:v>-127.00507248755457</c:v>
                </c:pt>
                <c:pt idx="907">
                  <c:v>-127.00507248755457</c:v>
                </c:pt>
                <c:pt idx="908">
                  <c:v>-127.00507248755457</c:v>
                </c:pt>
                <c:pt idx="909">
                  <c:v>-127.00507248755457</c:v>
                </c:pt>
                <c:pt idx="910">
                  <c:v>-127.00507248755457</c:v>
                </c:pt>
                <c:pt idx="911">
                  <c:v>-127.00507248755457</c:v>
                </c:pt>
                <c:pt idx="912">
                  <c:v>-127.00507248755457</c:v>
                </c:pt>
                <c:pt idx="913">
                  <c:v>-127.00507248755457</c:v>
                </c:pt>
                <c:pt idx="914">
                  <c:v>-127.00507248755457</c:v>
                </c:pt>
                <c:pt idx="915">
                  <c:v>-127.00507248755457</c:v>
                </c:pt>
                <c:pt idx="916">
                  <c:v>-127.00507248755457</c:v>
                </c:pt>
                <c:pt idx="917">
                  <c:v>-127.00507248755457</c:v>
                </c:pt>
                <c:pt idx="918">
                  <c:v>-127.00507248755457</c:v>
                </c:pt>
                <c:pt idx="919">
                  <c:v>-127.00507248755457</c:v>
                </c:pt>
                <c:pt idx="920">
                  <c:v>-127.00507248755457</c:v>
                </c:pt>
                <c:pt idx="921">
                  <c:v>-127.00507248755457</c:v>
                </c:pt>
                <c:pt idx="922">
                  <c:v>-127.00507248755457</c:v>
                </c:pt>
                <c:pt idx="923">
                  <c:v>-127.00507248755457</c:v>
                </c:pt>
                <c:pt idx="924">
                  <c:v>-127.00507248755457</c:v>
                </c:pt>
                <c:pt idx="925">
                  <c:v>-127.00507248755457</c:v>
                </c:pt>
                <c:pt idx="926">
                  <c:v>-127.00507248755457</c:v>
                </c:pt>
                <c:pt idx="927">
                  <c:v>-127.00507248755457</c:v>
                </c:pt>
                <c:pt idx="928">
                  <c:v>-127.00507248755457</c:v>
                </c:pt>
                <c:pt idx="929">
                  <c:v>-127.00507248755457</c:v>
                </c:pt>
                <c:pt idx="930">
                  <c:v>-127.00507248755457</c:v>
                </c:pt>
                <c:pt idx="931">
                  <c:v>-127.00507248755457</c:v>
                </c:pt>
                <c:pt idx="932">
                  <c:v>-127.00507248755457</c:v>
                </c:pt>
                <c:pt idx="933">
                  <c:v>-127.00507248755457</c:v>
                </c:pt>
                <c:pt idx="934">
                  <c:v>-127.00507248755457</c:v>
                </c:pt>
                <c:pt idx="935">
                  <c:v>-127.00507248755457</c:v>
                </c:pt>
                <c:pt idx="936">
                  <c:v>-127.00507248755457</c:v>
                </c:pt>
                <c:pt idx="937">
                  <c:v>-127.00507248755457</c:v>
                </c:pt>
                <c:pt idx="938">
                  <c:v>-127.00507248755457</c:v>
                </c:pt>
                <c:pt idx="939">
                  <c:v>-127.00507248755457</c:v>
                </c:pt>
                <c:pt idx="940">
                  <c:v>-127.00507248755457</c:v>
                </c:pt>
                <c:pt idx="941">
                  <c:v>-127.00507248755457</c:v>
                </c:pt>
                <c:pt idx="942">
                  <c:v>-127.00507248755457</c:v>
                </c:pt>
                <c:pt idx="943">
                  <c:v>-127.00507248755457</c:v>
                </c:pt>
                <c:pt idx="944">
                  <c:v>-127.00507248755457</c:v>
                </c:pt>
                <c:pt idx="945">
                  <c:v>-127.00507248755457</c:v>
                </c:pt>
                <c:pt idx="946">
                  <c:v>-127.00507248755457</c:v>
                </c:pt>
                <c:pt idx="947">
                  <c:v>-127.00507248755457</c:v>
                </c:pt>
                <c:pt idx="948">
                  <c:v>-127.00507248755457</c:v>
                </c:pt>
                <c:pt idx="949">
                  <c:v>-127.00507248755457</c:v>
                </c:pt>
                <c:pt idx="950">
                  <c:v>-127.00507248755457</c:v>
                </c:pt>
                <c:pt idx="951">
                  <c:v>-127.00507248755457</c:v>
                </c:pt>
                <c:pt idx="952">
                  <c:v>-127.00507248755457</c:v>
                </c:pt>
                <c:pt idx="953">
                  <c:v>-127.00507248755457</c:v>
                </c:pt>
                <c:pt idx="954">
                  <c:v>-127.00507248755457</c:v>
                </c:pt>
                <c:pt idx="955">
                  <c:v>-127.00507248755457</c:v>
                </c:pt>
                <c:pt idx="956">
                  <c:v>-127.00507248755457</c:v>
                </c:pt>
                <c:pt idx="957">
                  <c:v>-127.00507248755457</c:v>
                </c:pt>
                <c:pt idx="958">
                  <c:v>-127.00507248755457</c:v>
                </c:pt>
                <c:pt idx="959">
                  <c:v>-127.00507248755457</c:v>
                </c:pt>
                <c:pt idx="960">
                  <c:v>-127.00507248755457</c:v>
                </c:pt>
                <c:pt idx="961">
                  <c:v>-127.00507248755457</c:v>
                </c:pt>
                <c:pt idx="962">
                  <c:v>-127.00507248755457</c:v>
                </c:pt>
                <c:pt idx="963">
                  <c:v>-127.00507248755457</c:v>
                </c:pt>
                <c:pt idx="964">
                  <c:v>-127.00507248755457</c:v>
                </c:pt>
                <c:pt idx="965">
                  <c:v>-127.00507248755457</c:v>
                </c:pt>
                <c:pt idx="966">
                  <c:v>-127.00507248755457</c:v>
                </c:pt>
                <c:pt idx="967">
                  <c:v>-127.00507248755457</c:v>
                </c:pt>
                <c:pt idx="968">
                  <c:v>-127.00507248755457</c:v>
                </c:pt>
                <c:pt idx="969">
                  <c:v>-127.00507248755457</c:v>
                </c:pt>
                <c:pt idx="970">
                  <c:v>-127.00507248755457</c:v>
                </c:pt>
                <c:pt idx="971">
                  <c:v>-127.00507248755457</c:v>
                </c:pt>
                <c:pt idx="972">
                  <c:v>-127.00507248755457</c:v>
                </c:pt>
                <c:pt idx="973">
                  <c:v>-127.00507248755457</c:v>
                </c:pt>
                <c:pt idx="974">
                  <c:v>-127.00507248755457</c:v>
                </c:pt>
                <c:pt idx="975">
                  <c:v>-127.00507248755457</c:v>
                </c:pt>
                <c:pt idx="976">
                  <c:v>-127.00507248755457</c:v>
                </c:pt>
                <c:pt idx="977">
                  <c:v>-127.00507248755457</c:v>
                </c:pt>
                <c:pt idx="978">
                  <c:v>-127.00507248755457</c:v>
                </c:pt>
                <c:pt idx="979">
                  <c:v>-127.00507248755457</c:v>
                </c:pt>
                <c:pt idx="980">
                  <c:v>-127.00507248755457</c:v>
                </c:pt>
                <c:pt idx="981">
                  <c:v>-127.00507248755457</c:v>
                </c:pt>
                <c:pt idx="982">
                  <c:v>-127.00507248755457</c:v>
                </c:pt>
                <c:pt idx="983">
                  <c:v>-127.00507248755457</c:v>
                </c:pt>
                <c:pt idx="984">
                  <c:v>-127.00507248755457</c:v>
                </c:pt>
                <c:pt idx="985">
                  <c:v>-127.00507248755457</c:v>
                </c:pt>
                <c:pt idx="986">
                  <c:v>-127.00507248755457</c:v>
                </c:pt>
                <c:pt idx="987">
                  <c:v>-127.00507248755457</c:v>
                </c:pt>
                <c:pt idx="988">
                  <c:v>-127.00507248755457</c:v>
                </c:pt>
                <c:pt idx="989">
                  <c:v>-127.00507248755457</c:v>
                </c:pt>
                <c:pt idx="990">
                  <c:v>-127.00507248755457</c:v>
                </c:pt>
                <c:pt idx="991">
                  <c:v>-127.00507248755457</c:v>
                </c:pt>
                <c:pt idx="992">
                  <c:v>-127.00507248755457</c:v>
                </c:pt>
                <c:pt idx="993">
                  <c:v>-127.00507248755457</c:v>
                </c:pt>
                <c:pt idx="994">
                  <c:v>-127.00507248755457</c:v>
                </c:pt>
                <c:pt idx="995">
                  <c:v>-127.00507248755457</c:v>
                </c:pt>
                <c:pt idx="996">
                  <c:v>-127.00507248755457</c:v>
                </c:pt>
                <c:pt idx="997">
                  <c:v>-127.00507248755457</c:v>
                </c:pt>
                <c:pt idx="998">
                  <c:v>-127.00507248755457</c:v>
                </c:pt>
                <c:pt idx="999">
                  <c:v>-127.00507248755457</c:v>
                </c:pt>
                <c:pt idx="1000">
                  <c:v>-127.00507248755457</c:v>
                </c:pt>
                <c:pt idx="1001">
                  <c:v>-127.00507248755457</c:v>
                </c:pt>
                <c:pt idx="1002">
                  <c:v>-127.00507248755457</c:v>
                </c:pt>
                <c:pt idx="1003">
                  <c:v>-127.00507248755457</c:v>
                </c:pt>
                <c:pt idx="1004">
                  <c:v>-127.00507248755457</c:v>
                </c:pt>
                <c:pt idx="1005">
                  <c:v>-127.00507248755457</c:v>
                </c:pt>
                <c:pt idx="1006">
                  <c:v>-127.00507248755457</c:v>
                </c:pt>
                <c:pt idx="1007">
                  <c:v>-127.00507248755457</c:v>
                </c:pt>
                <c:pt idx="1008">
                  <c:v>-127.00507248755457</c:v>
                </c:pt>
                <c:pt idx="1009">
                  <c:v>-127.00507248755457</c:v>
                </c:pt>
                <c:pt idx="1010">
                  <c:v>-127.00507248755457</c:v>
                </c:pt>
                <c:pt idx="1011">
                  <c:v>-127.00507248755457</c:v>
                </c:pt>
                <c:pt idx="1012">
                  <c:v>-127.00507248755457</c:v>
                </c:pt>
                <c:pt idx="1013">
                  <c:v>-127.00507248755457</c:v>
                </c:pt>
                <c:pt idx="1014">
                  <c:v>-127.00507248755457</c:v>
                </c:pt>
                <c:pt idx="1015">
                  <c:v>-127.00507248755457</c:v>
                </c:pt>
                <c:pt idx="1016">
                  <c:v>-127.00507248755457</c:v>
                </c:pt>
                <c:pt idx="1017">
                  <c:v>-127.00507248755457</c:v>
                </c:pt>
                <c:pt idx="1018">
                  <c:v>-127.00507248755457</c:v>
                </c:pt>
                <c:pt idx="1019">
                  <c:v>-127.00507248755457</c:v>
                </c:pt>
                <c:pt idx="1020">
                  <c:v>-127.00507248755457</c:v>
                </c:pt>
                <c:pt idx="1021">
                  <c:v>-127.00507248755457</c:v>
                </c:pt>
                <c:pt idx="1022">
                  <c:v>-127.00507248755457</c:v>
                </c:pt>
                <c:pt idx="1023">
                  <c:v>-127.00507248755457</c:v>
                </c:pt>
                <c:pt idx="1024">
                  <c:v>-127.00507248755457</c:v>
                </c:pt>
                <c:pt idx="1025">
                  <c:v>-127.00507248755457</c:v>
                </c:pt>
                <c:pt idx="1026">
                  <c:v>-127.00507248755457</c:v>
                </c:pt>
                <c:pt idx="1027">
                  <c:v>-127.00507248755457</c:v>
                </c:pt>
                <c:pt idx="1028">
                  <c:v>-127.00507248755457</c:v>
                </c:pt>
                <c:pt idx="1029">
                  <c:v>-127.00507248755457</c:v>
                </c:pt>
                <c:pt idx="1030">
                  <c:v>-127.00507248755457</c:v>
                </c:pt>
                <c:pt idx="1031">
                  <c:v>-127.00507248755457</c:v>
                </c:pt>
                <c:pt idx="1032">
                  <c:v>-127.00507248755457</c:v>
                </c:pt>
                <c:pt idx="1033">
                  <c:v>-127.00507248755457</c:v>
                </c:pt>
                <c:pt idx="1034">
                  <c:v>-127.00507248755457</c:v>
                </c:pt>
                <c:pt idx="1035">
                  <c:v>-127.00507248755457</c:v>
                </c:pt>
                <c:pt idx="1036">
                  <c:v>-127.00507248755457</c:v>
                </c:pt>
                <c:pt idx="1037">
                  <c:v>-127.00507248755457</c:v>
                </c:pt>
                <c:pt idx="1038">
                  <c:v>-127.00507248755457</c:v>
                </c:pt>
                <c:pt idx="1039">
                  <c:v>-127.00507248755457</c:v>
                </c:pt>
                <c:pt idx="1040">
                  <c:v>-127.00507248755457</c:v>
                </c:pt>
                <c:pt idx="1041">
                  <c:v>-127.00507248755457</c:v>
                </c:pt>
                <c:pt idx="1042">
                  <c:v>-127.00507248755457</c:v>
                </c:pt>
                <c:pt idx="1043">
                  <c:v>-127.00507248755457</c:v>
                </c:pt>
                <c:pt idx="1044">
                  <c:v>-127.00507248755457</c:v>
                </c:pt>
                <c:pt idx="1045">
                  <c:v>-127.00507248755457</c:v>
                </c:pt>
                <c:pt idx="1046">
                  <c:v>-127.00507248755457</c:v>
                </c:pt>
                <c:pt idx="1047">
                  <c:v>-127.00507248755457</c:v>
                </c:pt>
                <c:pt idx="1048">
                  <c:v>-127.00507248755457</c:v>
                </c:pt>
                <c:pt idx="1049">
                  <c:v>-127.00507248755457</c:v>
                </c:pt>
                <c:pt idx="1050">
                  <c:v>-127.00507248755457</c:v>
                </c:pt>
                <c:pt idx="1051">
                  <c:v>-127.00507248755457</c:v>
                </c:pt>
                <c:pt idx="1052">
                  <c:v>-127.00507248755457</c:v>
                </c:pt>
                <c:pt idx="1053">
                  <c:v>-127.00507248755457</c:v>
                </c:pt>
                <c:pt idx="1054">
                  <c:v>-127.00507248755457</c:v>
                </c:pt>
                <c:pt idx="1055">
                  <c:v>-127.00507248755457</c:v>
                </c:pt>
                <c:pt idx="1056">
                  <c:v>-127.00507248755457</c:v>
                </c:pt>
                <c:pt idx="1057">
                  <c:v>-127.00507248755457</c:v>
                </c:pt>
                <c:pt idx="1058">
                  <c:v>-127.00507248755457</c:v>
                </c:pt>
                <c:pt idx="1059">
                  <c:v>-127.00507248755457</c:v>
                </c:pt>
                <c:pt idx="1060">
                  <c:v>-127.00507248755457</c:v>
                </c:pt>
                <c:pt idx="1061">
                  <c:v>-127.00507248755457</c:v>
                </c:pt>
                <c:pt idx="1062">
                  <c:v>-127.00507248755457</c:v>
                </c:pt>
                <c:pt idx="1063">
                  <c:v>-127.00507248755457</c:v>
                </c:pt>
                <c:pt idx="1064">
                  <c:v>-127.00507248755457</c:v>
                </c:pt>
                <c:pt idx="1065">
                  <c:v>-127.00507248755457</c:v>
                </c:pt>
                <c:pt idx="1066">
                  <c:v>-127.00507248755457</c:v>
                </c:pt>
                <c:pt idx="1067">
                  <c:v>-127.00507248755457</c:v>
                </c:pt>
                <c:pt idx="1068">
                  <c:v>-127.00507248755457</c:v>
                </c:pt>
                <c:pt idx="1069">
                  <c:v>-127.00507248755457</c:v>
                </c:pt>
                <c:pt idx="1070">
                  <c:v>-127.00507248755457</c:v>
                </c:pt>
                <c:pt idx="1071">
                  <c:v>-127.00507248755457</c:v>
                </c:pt>
                <c:pt idx="1072">
                  <c:v>-127.00507248755457</c:v>
                </c:pt>
                <c:pt idx="1073">
                  <c:v>-127.00507248755457</c:v>
                </c:pt>
                <c:pt idx="1074">
                  <c:v>-127.00507248755457</c:v>
                </c:pt>
                <c:pt idx="1075">
                  <c:v>-127.00507248755457</c:v>
                </c:pt>
                <c:pt idx="1076">
                  <c:v>-127.00507248755457</c:v>
                </c:pt>
                <c:pt idx="1077">
                  <c:v>-127.00507248755457</c:v>
                </c:pt>
                <c:pt idx="1078">
                  <c:v>-127.00507248755457</c:v>
                </c:pt>
                <c:pt idx="1079">
                  <c:v>-127.00507248755457</c:v>
                </c:pt>
                <c:pt idx="1080">
                  <c:v>-127.00507248755457</c:v>
                </c:pt>
                <c:pt idx="1081">
                  <c:v>-127.00507248755457</c:v>
                </c:pt>
                <c:pt idx="1082">
                  <c:v>-127.00507248755457</c:v>
                </c:pt>
                <c:pt idx="1083">
                  <c:v>-127.00507248755457</c:v>
                </c:pt>
                <c:pt idx="1084">
                  <c:v>-127.00507248755457</c:v>
                </c:pt>
                <c:pt idx="1085">
                  <c:v>-127.00507248755457</c:v>
                </c:pt>
                <c:pt idx="1086">
                  <c:v>-127.00507248755457</c:v>
                </c:pt>
                <c:pt idx="1087">
                  <c:v>-127.00507248755457</c:v>
                </c:pt>
                <c:pt idx="1088">
                  <c:v>-127.00507248755457</c:v>
                </c:pt>
                <c:pt idx="1089">
                  <c:v>-127.00507248755457</c:v>
                </c:pt>
                <c:pt idx="1090">
                  <c:v>-127.00507248755457</c:v>
                </c:pt>
                <c:pt idx="1091">
                  <c:v>-127.00507248755457</c:v>
                </c:pt>
                <c:pt idx="1092">
                  <c:v>-127.00507248755457</c:v>
                </c:pt>
                <c:pt idx="1093">
                  <c:v>-127.00507248755457</c:v>
                </c:pt>
                <c:pt idx="1094">
                  <c:v>-127.00507248755457</c:v>
                </c:pt>
                <c:pt idx="1095">
                  <c:v>-127.00507248755457</c:v>
                </c:pt>
                <c:pt idx="1096">
                  <c:v>-127.00507248755457</c:v>
                </c:pt>
                <c:pt idx="1097">
                  <c:v>-127.00507248755457</c:v>
                </c:pt>
                <c:pt idx="1098">
                  <c:v>-127.00507248755457</c:v>
                </c:pt>
                <c:pt idx="1099">
                  <c:v>-127.00507248755457</c:v>
                </c:pt>
                <c:pt idx="1100">
                  <c:v>-127.00507248755457</c:v>
                </c:pt>
                <c:pt idx="1101">
                  <c:v>-127.00507248755457</c:v>
                </c:pt>
                <c:pt idx="1102">
                  <c:v>-127.00507248755457</c:v>
                </c:pt>
                <c:pt idx="1103">
                  <c:v>-127.00507248755457</c:v>
                </c:pt>
                <c:pt idx="1104">
                  <c:v>-127.00507248755457</c:v>
                </c:pt>
                <c:pt idx="1105">
                  <c:v>-127.00507248755457</c:v>
                </c:pt>
                <c:pt idx="1106">
                  <c:v>-127.00507248755457</c:v>
                </c:pt>
                <c:pt idx="1107">
                  <c:v>-127.00507248755457</c:v>
                </c:pt>
                <c:pt idx="1108">
                  <c:v>-127.00507248755457</c:v>
                </c:pt>
                <c:pt idx="1109">
                  <c:v>-127.00507248755457</c:v>
                </c:pt>
                <c:pt idx="1110">
                  <c:v>-127.00507248755457</c:v>
                </c:pt>
                <c:pt idx="1111">
                  <c:v>-127.00507248755457</c:v>
                </c:pt>
                <c:pt idx="1112">
                  <c:v>-127.00507248755457</c:v>
                </c:pt>
                <c:pt idx="1113">
                  <c:v>-127.00507248755457</c:v>
                </c:pt>
                <c:pt idx="1114">
                  <c:v>-127.00507248755457</c:v>
                </c:pt>
                <c:pt idx="1115">
                  <c:v>-127.00507248755457</c:v>
                </c:pt>
                <c:pt idx="1116">
                  <c:v>-127.00507248755457</c:v>
                </c:pt>
                <c:pt idx="1117">
                  <c:v>-127.00507248755457</c:v>
                </c:pt>
                <c:pt idx="1118">
                  <c:v>-127.00507248755457</c:v>
                </c:pt>
                <c:pt idx="1119">
                  <c:v>-127.00507248755457</c:v>
                </c:pt>
                <c:pt idx="1120">
                  <c:v>-127.00507248755457</c:v>
                </c:pt>
                <c:pt idx="1121">
                  <c:v>-127.00507248755457</c:v>
                </c:pt>
                <c:pt idx="1122">
                  <c:v>-127.00507248755457</c:v>
                </c:pt>
                <c:pt idx="1123">
                  <c:v>-127.00507248755457</c:v>
                </c:pt>
                <c:pt idx="1124">
                  <c:v>-127.00507248755457</c:v>
                </c:pt>
                <c:pt idx="1125">
                  <c:v>-127.00507248755457</c:v>
                </c:pt>
                <c:pt idx="1126">
                  <c:v>-127.00507248755457</c:v>
                </c:pt>
                <c:pt idx="1127">
                  <c:v>-127.00507248755457</c:v>
                </c:pt>
                <c:pt idx="1128">
                  <c:v>-127.00507248755457</c:v>
                </c:pt>
                <c:pt idx="1129">
                  <c:v>-127.00507248755457</c:v>
                </c:pt>
                <c:pt idx="1130">
                  <c:v>-127.00507248755457</c:v>
                </c:pt>
                <c:pt idx="1131">
                  <c:v>-127.00507248755457</c:v>
                </c:pt>
                <c:pt idx="1132">
                  <c:v>-127.00507248755457</c:v>
                </c:pt>
                <c:pt idx="1133">
                  <c:v>-127.00507248755457</c:v>
                </c:pt>
                <c:pt idx="1134">
                  <c:v>-127.00507248755457</c:v>
                </c:pt>
                <c:pt idx="1135">
                  <c:v>-127.00507248755457</c:v>
                </c:pt>
                <c:pt idx="1136">
                  <c:v>-127.00507248755457</c:v>
                </c:pt>
                <c:pt idx="1137">
                  <c:v>-127.00507248755457</c:v>
                </c:pt>
                <c:pt idx="1138">
                  <c:v>-127.00507248755457</c:v>
                </c:pt>
                <c:pt idx="1139">
                  <c:v>-127.00507248755457</c:v>
                </c:pt>
                <c:pt idx="1140">
                  <c:v>-127.00507248755457</c:v>
                </c:pt>
                <c:pt idx="1141">
                  <c:v>-127.00507248755457</c:v>
                </c:pt>
                <c:pt idx="1142">
                  <c:v>-127.00507248755457</c:v>
                </c:pt>
                <c:pt idx="1143">
                  <c:v>-127.00507248755457</c:v>
                </c:pt>
                <c:pt idx="1144">
                  <c:v>-127.00507248755457</c:v>
                </c:pt>
                <c:pt idx="1145">
                  <c:v>-127.00507248755457</c:v>
                </c:pt>
                <c:pt idx="1146">
                  <c:v>-127.00507248755457</c:v>
                </c:pt>
                <c:pt idx="1147">
                  <c:v>-127.00507248755457</c:v>
                </c:pt>
                <c:pt idx="1148">
                  <c:v>-127.00507248755457</c:v>
                </c:pt>
                <c:pt idx="1149">
                  <c:v>-127.00507248755457</c:v>
                </c:pt>
                <c:pt idx="1150">
                  <c:v>-127.00507248755457</c:v>
                </c:pt>
                <c:pt idx="1151">
                  <c:v>-127.00507248755457</c:v>
                </c:pt>
                <c:pt idx="1152">
                  <c:v>-127.00507248755457</c:v>
                </c:pt>
                <c:pt idx="1153">
                  <c:v>-127.00507248755457</c:v>
                </c:pt>
                <c:pt idx="1154">
                  <c:v>-127.00507248755457</c:v>
                </c:pt>
                <c:pt idx="1155">
                  <c:v>-127.00507248755457</c:v>
                </c:pt>
                <c:pt idx="1156">
                  <c:v>-127.00507248755457</c:v>
                </c:pt>
                <c:pt idx="1157">
                  <c:v>-127.00507248755457</c:v>
                </c:pt>
                <c:pt idx="1158">
                  <c:v>-127.00507248755457</c:v>
                </c:pt>
                <c:pt idx="1159">
                  <c:v>-127.00507248755457</c:v>
                </c:pt>
                <c:pt idx="1160">
                  <c:v>-127.00507248755457</c:v>
                </c:pt>
                <c:pt idx="1161">
                  <c:v>-127.00507248755457</c:v>
                </c:pt>
                <c:pt idx="1162">
                  <c:v>-127.00507248755457</c:v>
                </c:pt>
                <c:pt idx="1163">
                  <c:v>-127.00507248755457</c:v>
                </c:pt>
                <c:pt idx="1164">
                  <c:v>-127.00507248755457</c:v>
                </c:pt>
                <c:pt idx="1165">
                  <c:v>-127.00507248755457</c:v>
                </c:pt>
                <c:pt idx="1166">
                  <c:v>-127.00507248755457</c:v>
                </c:pt>
                <c:pt idx="1167">
                  <c:v>-127.00507248755457</c:v>
                </c:pt>
                <c:pt idx="1168">
                  <c:v>-127.00507248755457</c:v>
                </c:pt>
                <c:pt idx="1169">
                  <c:v>-127.00507248755457</c:v>
                </c:pt>
                <c:pt idx="1170">
                  <c:v>-127.00507248755457</c:v>
                </c:pt>
                <c:pt idx="1171">
                  <c:v>-127.00507248755457</c:v>
                </c:pt>
                <c:pt idx="1172">
                  <c:v>-127.00507248755457</c:v>
                </c:pt>
                <c:pt idx="1173">
                  <c:v>-127.00507248755457</c:v>
                </c:pt>
                <c:pt idx="1174">
                  <c:v>-127.00507248755457</c:v>
                </c:pt>
                <c:pt idx="1175">
                  <c:v>-127.00507248755457</c:v>
                </c:pt>
                <c:pt idx="1176">
                  <c:v>-127.00507248755457</c:v>
                </c:pt>
                <c:pt idx="1177">
                  <c:v>-127.00507248755457</c:v>
                </c:pt>
                <c:pt idx="1178">
                  <c:v>-127.00507248755457</c:v>
                </c:pt>
                <c:pt idx="1179">
                  <c:v>-127.00507248755457</c:v>
                </c:pt>
                <c:pt idx="1180">
                  <c:v>-127.00507248755457</c:v>
                </c:pt>
                <c:pt idx="1181">
                  <c:v>-127.00507248755457</c:v>
                </c:pt>
                <c:pt idx="1182">
                  <c:v>-127.00507248755457</c:v>
                </c:pt>
                <c:pt idx="1183">
                  <c:v>-127.00507248755457</c:v>
                </c:pt>
                <c:pt idx="1184">
                  <c:v>-127.00507248755457</c:v>
                </c:pt>
                <c:pt idx="1185">
                  <c:v>-127.00507248755457</c:v>
                </c:pt>
                <c:pt idx="1186">
                  <c:v>-127.00507248755457</c:v>
                </c:pt>
                <c:pt idx="1187">
                  <c:v>-127.00507248755457</c:v>
                </c:pt>
                <c:pt idx="1188">
                  <c:v>-127.00507248755457</c:v>
                </c:pt>
                <c:pt idx="1189">
                  <c:v>-127.00507248755457</c:v>
                </c:pt>
                <c:pt idx="1190">
                  <c:v>-127.00507248755457</c:v>
                </c:pt>
                <c:pt idx="1191">
                  <c:v>-127.00507248755457</c:v>
                </c:pt>
                <c:pt idx="1192">
                  <c:v>-127.00507248755457</c:v>
                </c:pt>
                <c:pt idx="1193">
                  <c:v>-127.00507248755457</c:v>
                </c:pt>
                <c:pt idx="1194">
                  <c:v>-127.00507248755457</c:v>
                </c:pt>
                <c:pt idx="1195">
                  <c:v>-127.00507248755457</c:v>
                </c:pt>
                <c:pt idx="1196">
                  <c:v>-127.00507248755457</c:v>
                </c:pt>
                <c:pt idx="1197">
                  <c:v>-127.00507248755457</c:v>
                </c:pt>
                <c:pt idx="1198">
                  <c:v>-127.00507248755457</c:v>
                </c:pt>
                <c:pt idx="1199">
                  <c:v>-127.00507248755457</c:v>
                </c:pt>
                <c:pt idx="1200">
                  <c:v>-127.00507248755457</c:v>
                </c:pt>
                <c:pt idx="1201">
                  <c:v>-127.00507248755457</c:v>
                </c:pt>
                <c:pt idx="1202">
                  <c:v>-127.00507248755457</c:v>
                </c:pt>
                <c:pt idx="1203">
                  <c:v>-127.00507248755457</c:v>
                </c:pt>
                <c:pt idx="1204">
                  <c:v>-127.00507248755457</c:v>
                </c:pt>
                <c:pt idx="1205">
                  <c:v>-127.00507248755457</c:v>
                </c:pt>
                <c:pt idx="1206">
                  <c:v>-127.00507248755457</c:v>
                </c:pt>
                <c:pt idx="1207">
                  <c:v>-127.00507248755457</c:v>
                </c:pt>
                <c:pt idx="1208">
                  <c:v>-127.00507248755457</c:v>
                </c:pt>
                <c:pt idx="1209">
                  <c:v>-127.00507248755457</c:v>
                </c:pt>
                <c:pt idx="1210">
                  <c:v>-127.00507248755457</c:v>
                </c:pt>
                <c:pt idx="1211">
                  <c:v>-127.00507248755457</c:v>
                </c:pt>
                <c:pt idx="1212">
                  <c:v>-127.00507248755457</c:v>
                </c:pt>
                <c:pt idx="1213">
                  <c:v>-127.00507248755457</c:v>
                </c:pt>
                <c:pt idx="1214">
                  <c:v>-127.00507248755457</c:v>
                </c:pt>
                <c:pt idx="1215">
                  <c:v>-127.00507248755457</c:v>
                </c:pt>
                <c:pt idx="1216">
                  <c:v>-127.00507248755457</c:v>
                </c:pt>
                <c:pt idx="1217">
                  <c:v>-127.00507248755457</c:v>
                </c:pt>
                <c:pt idx="1218">
                  <c:v>-127.00507248755457</c:v>
                </c:pt>
                <c:pt idx="1219">
                  <c:v>-127.00507248755457</c:v>
                </c:pt>
                <c:pt idx="1220">
                  <c:v>-127.00507248755457</c:v>
                </c:pt>
                <c:pt idx="1221">
                  <c:v>-127.00507248755457</c:v>
                </c:pt>
                <c:pt idx="1222">
                  <c:v>-127.00507248755457</c:v>
                </c:pt>
                <c:pt idx="1223">
                  <c:v>-127.00507248755457</c:v>
                </c:pt>
                <c:pt idx="1224">
                  <c:v>-127.00507248755457</c:v>
                </c:pt>
                <c:pt idx="1225">
                  <c:v>-127.00507248755457</c:v>
                </c:pt>
                <c:pt idx="1226">
                  <c:v>-127.00507248755457</c:v>
                </c:pt>
                <c:pt idx="1227">
                  <c:v>-127.00507248755457</c:v>
                </c:pt>
                <c:pt idx="1228">
                  <c:v>-127.00507248755457</c:v>
                </c:pt>
                <c:pt idx="1229">
                  <c:v>-127.00507248755457</c:v>
                </c:pt>
                <c:pt idx="1230">
                  <c:v>-127.00507248755457</c:v>
                </c:pt>
                <c:pt idx="1231">
                  <c:v>-127.00507248755457</c:v>
                </c:pt>
                <c:pt idx="1232">
                  <c:v>-127.00507248755457</c:v>
                </c:pt>
                <c:pt idx="1233">
                  <c:v>-127.00507248755457</c:v>
                </c:pt>
                <c:pt idx="1234">
                  <c:v>-127.00507248755457</c:v>
                </c:pt>
                <c:pt idx="1235">
                  <c:v>-127.00507248755457</c:v>
                </c:pt>
                <c:pt idx="1236">
                  <c:v>-127.00507248755457</c:v>
                </c:pt>
                <c:pt idx="1237">
                  <c:v>-127.00507248755457</c:v>
                </c:pt>
                <c:pt idx="1238">
                  <c:v>-127.00507248755457</c:v>
                </c:pt>
                <c:pt idx="1239">
                  <c:v>-127.00507248755457</c:v>
                </c:pt>
                <c:pt idx="1240">
                  <c:v>-127.00507248755457</c:v>
                </c:pt>
                <c:pt idx="1241">
                  <c:v>-127.00507248755457</c:v>
                </c:pt>
                <c:pt idx="1242">
                  <c:v>-127.00507248755457</c:v>
                </c:pt>
                <c:pt idx="1243">
                  <c:v>-127.00507248755457</c:v>
                </c:pt>
                <c:pt idx="1244">
                  <c:v>-127.00507248755457</c:v>
                </c:pt>
                <c:pt idx="1245">
                  <c:v>-127.00507248755457</c:v>
                </c:pt>
                <c:pt idx="1246">
                  <c:v>-127.00507248755457</c:v>
                </c:pt>
                <c:pt idx="1247">
                  <c:v>-127.00507248755457</c:v>
                </c:pt>
                <c:pt idx="1248">
                  <c:v>-127.00507248755457</c:v>
                </c:pt>
                <c:pt idx="1249">
                  <c:v>-127.00507248755457</c:v>
                </c:pt>
                <c:pt idx="1250">
                  <c:v>-127.00507248755457</c:v>
                </c:pt>
                <c:pt idx="1251">
                  <c:v>-127.00507248755457</c:v>
                </c:pt>
                <c:pt idx="1252">
                  <c:v>-127.00507248755457</c:v>
                </c:pt>
                <c:pt idx="1253">
                  <c:v>-127.00507248755457</c:v>
                </c:pt>
                <c:pt idx="1254">
                  <c:v>-127.00507248755457</c:v>
                </c:pt>
                <c:pt idx="1255">
                  <c:v>-127.00507248755457</c:v>
                </c:pt>
                <c:pt idx="1256">
                  <c:v>-127.00507248755457</c:v>
                </c:pt>
                <c:pt idx="1257">
                  <c:v>-127.00507248755457</c:v>
                </c:pt>
                <c:pt idx="1258">
                  <c:v>-127.00507248755457</c:v>
                </c:pt>
                <c:pt idx="1259">
                  <c:v>-127.00507248755457</c:v>
                </c:pt>
                <c:pt idx="1260">
                  <c:v>-127.00507248755457</c:v>
                </c:pt>
                <c:pt idx="1261">
                  <c:v>-127.00507248755457</c:v>
                </c:pt>
                <c:pt idx="1262">
                  <c:v>-127.00507248755457</c:v>
                </c:pt>
                <c:pt idx="1263">
                  <c:v>-127.00507248755457</c:v>
                </c:pt>
                <c:pt idx="1264">
                  <c:v>-127.00507248755457</c:v>
                </c:pt>
                <c:pt idx="1265">
                  <c:v>-127.00507248755457</c:v>
                </c:pt>
                <c:pt idx="1266">
                  <c:v>-127.00507248755457</c:v>
                </c:pt>
                <c:pt idx="1267">
                  <c:v>-127.00507248755457</c:v>
                </c:pt>
                <c:pt idx="1268">
                  <c:v>-127.00507248755457</c:v>
                </c:pt>
                <c:pt idx="1269">
                  <c:v>-127.00507248755457</c:v>
                </c:pt>
                <c:pt idx="1270">
                  <c:v>-127.00507248755457</c:v>
                </c:pt>
                <c:pt idx="1271">
                  <c:v>-127.00507248755457</c:v>
                </c:pt>
                <c:pt idx="1272">
                  <c:v>-127.00507248755457</c:v>
                </c:pt>
                <c:pt idx="1273">
                  <c:v>-127.00507248755457</c:v>
                </c:pt>
                <c:pt idx="1274">
                  <c:v>-127.00507248755457</c:v>
                </c:pt>
                <c:pt idx="1275">
                  <c:v>-127.00507248755457</c:v>
                </c:pt>
                <c:pt idx="1276">
                  <c:v>-127.00507248755457</c:v>
                </c:pt>
                <c:pt idx="1277">
                  <c:v>-127.00507248755457</c:v>
                </c:pt>
                <c:pt idx="1278">
                  <c:v>-127.00507248755457</c:v>
                </c:pt>
                <c:pt idx="1279">
                  <c:v>-127.00507248755457</c:v>
                </c:pt>
                <c:pt idx="1280">
                  <c:v>-127.00507248755457</c:v>
                </c:pt>
                <c:pt idx="1281">
                  <c:v>-127.00507248755457</c:v>
                </c:pt>
                <c:pt idx="1282">
                  <c:v>-127.00507248755457</c:v>
                </c:pt>
                <c:pt idx="1283">
                  <c:v>-127.00507248755457</c:v>
                </c:pt>
                <c:pt idx="1284">
                  <c:v>-127.00507248755457</c:v>
                </c:pt>
                <c:pt idx="1285">
                  <c:v>-127.00507248755457</c:v>
                </c:pt>
                <c:pt idx="1286">
                  <c:v>-127.00507248755457</c:v>
                </c:pt>
                <c:pt idx="1287">
                  <c:v>-127.00507248755457</c:v>
                </c:pt>
                <c:pt idx="1288">
                  <c:v>-127.00507248755457</c:v>
                </c:pt>
                <c:pt idx="1289">
                  <c:v>-127.00507248755457</c:v>
                </c:pt>
                <c:pt idx="1290">
                  <c:v>-127.00507248755457</c:v>
                </c:pt>
                <c:pt idx="1291">
                  <c:v>-127.00507248755457</c:v>
                </c:pt>
                <c:pt idx="1292">
                  <c:v>-127.00507248755457</c:v>
                </c:pt>
                <c:pt idx="1293">
                  <c:v>-127.00507248755457</c:v>
                </c:pt>
                <c:pt idx="1294">
                  <c:v>-127.00507248755457</c:v>
                </c:pt>
                <c:pt idx="1295">
                  <c:v>-127.00507248755457</c:v>
                </c:pt>
                <c:pt idx="1296">
                  <c:v>-127.00507248755457</c:v>
                </c:pt>
                <c:pt idx="1297">
                  <c:v>-127.00507248755457</c:v>
                </c:pt>
                <c:pt idx="1298">
                  <c:v>-127.00507248755457</c:v>
                </c:pt>
                <c:pt idx="1299">
                  <c:v>-127.00507248755457</c:v>
                </c:pt>
                <c:pt idx="1300">
                  <c:v>-127.00507248755457</c:v>
                </c:pt>
                <c:pt idx="1301">
                  <c:v>-127.00507248755457</c:v>
                </c:pt>
                <c:pt idx="1302">
                  <c:v>-127.00507248755457</c:v>
                </c:pt>
                <c:pt idx="1303">
                  <c:v>-127.00507248755457</c:v>
                </c:pt>
                <c:pt idx="1304">
                  <c:v>-127.00507248755457</c:v>
                </c:pt>
                <c:pt idx="1305">
                  <c:v>-127.00507248755457</c:v>
                </c:pt>
                <c:pt idx="1306">
                  <c:v>-127.00507248755457</c:v>
                </c:pt>
                <c:pt idx="1307">
                  <c:v>-127.00507248755457</c:v>
                </c:pt>
                <c:pt idx="1308">
                  <c:v>-127.00507248755457</c:v>
                </c:pt>
                <c:pt idx="1309">
                  <c:v>-127.00507248755457</c:v>
                </c:pt>
                <c:pt idx="1310">
                  <c:v>-127.00507248755457</c:v>
                </c:pt>
                <c:pt idx="1311">
                  <c:v>-127.00507248755457</c:v>
                </c:pt>
                <c:pt idx="1312">
                  <c:v>-127.00507248755457</c:v>
                </c:pt>
                <c:pt idx="1313">
                  <c:v>-127.00507248755457</c:v>
                </c:pt>
                <c:pt idx="1314">
                  <c:v>-127.00507248755457</c:v>
                </c:pt>
                <c:pt idx="1315">
                  <c:v>-127.00507248755457</c:v>
                </c:pt>
                <c:pt idx="1316">
                  <c:v>-127.00507248755457</c:v>
                </c:pt>
                <c:pt idx="1317">
                  <c:v>-127.00507248755457</c:v>
                </c:pt>
                <c:pt idx="1318">
                  <c:v>-127.00507248755457</c:v>
                </c:pt>
                <c:pt idx="1319">
                  <c:v>-127.00507248755457</c:v>
                </c:pt>
                <c:pt idx="1320">
                  <c:v>-127.00507248755457</c:v>
                </c:pt>
                <c:pt idx="1321">
                  <c:v>-127.00507248755457</c:v>
                </c:pt>
                <c:pt idx="1322">
                  <c:v>-127.00507248755457</c:v>
                </c:pt>
                <c:pt idx="1323">
                  <c:v>-127.00507248755457</c:v>
                </c:pt>
                <c:pt idx="1324">
                  <c:v>-127.00507248755457</c:v>
                </c:pt>
                <c:pt idx="1325">
                  <c:v>-127.00507248755457</c:v>
                </c:pt>
                <c:pt idx="1326">
                  <c:v>-127.00507248755457</c:v>
                </c:pt>
                <c:pt idx="1327">
                  <c:v>-127.00507248755457</c:v>
                </c:pt>
                <c:pt idx="1328">
                  <c:v>-127.00507248755457</c:v>
                </c:pt>
                <c:pt idx="1329">
                  <c:v>-127.00507248755457</c:v>
                </c:pt>
                <c:pt idx="1330">
                  <c:v>-127.00507248755457</c:v>
                </c:pt>
                <c:pt idx="1331">
                  <c:v>-127.00507248755457</c:v>
                </c:pt>
                <c:pt idx="1332">
                  <c:v>-127.00507248755457</c:v>
                </c:pt>
                <c:pt idx="1333">
                  <c:v>-127.00507248755457</c:v>
                </c:pt>
                <c:pt idx="1334">
                  <c:v>-127.00507248755457</c:v>
                </c:pt>
                <c:pt idx="1335">
                  <c:v>-127.00507248755457</c:v>
                </c:pt>
                <c:pt idx="1336">
                  <c:v>-127.00507248755457</c:v>
                </c:pt>
                <c:pt idx="1337">
                  <c:v>-127.00507248755457</c:v>
                </c:pt>
                <c:pt idx="1338">
                  <c:v>-127.00507248755457</c:v>
                </c:pt>
                <c:pt idx="1339">
                  <c:v>-127.00507248755457</c:v>
                </c:pt>
                <c:pt idx="1340">
                  <c:v>-127.00507248755457</c:v>
                </c:pt>
                <c:pt idx="1341">
                  <c:v>-127.00507248755457</c:v>
                </c:pt>
                <c:pt idx="1342">
                  <c:v>-127.00507248755457</c:v>
                </c:pt>
                <c:pt idx="1343">
                  <c:v>-127.00507248755457</c:v>
                </c:pt>
                <c:pt idx="1344">
                  <c:v>-127.00507248755457</c:v>
                </c:pt>
                <c:pt idx="1345">
                  <c:v>-127.00507248755457</c:v>
                </c:pt>
                <c:pt idx="1346">
                  <c:v>-127.00507248755457</c:v>
                </c:pt>
                <c:pt idx="1347">
                  <c:v>-127.00507248755457</c:v>
                </c:pt>
                <c:pt idx="1348">
                  <c:v>-127.00507248755457</c:v>
                </c:pt>
                <c:pt idx="1349">
                  <c:v>-127.00507248755457</c:v>
                </c:pt>
                <c:pt idx="1350">
                  <c:v>-127.00507248755457</c:v>
                </c:pt>
                <c:pt idx="1351">
                  <c:v>-127.00507248755457</c:v>
                </c:pt>
                <c:pt idx="1352">
                  <c:v>-127.00507248755457</c:v>
                </c:pt>
                <c:pt idx="1353">
                  <c:v>-127.00507248755457</c:v>
                </c:pt>
                <c:pt idx="1354">
                  <c:v>-127.00507248755457</c:v>
                </c:pt>
                <c:pt idx="1355">
                  <c:v>-127.00507248755457</c:v>
                </c:pt>
                <c:pt idx="1356">
                  <c:v>-127.00507248755457</c:v>
                </c:pt>
                <c:pt idx="1357">
                  <c:v>-127.00507248755457</c:v>
                </c:pt>
                <c:pt idx="1358">
                  <c:v>-127.00507248755457</c:v>
                </c:pt>
                <c:pt idx="1359">
                  <c:v>-127.00507248755457</c:v>
                </c:pt>
                <c:pt idx="1360">
                  <c:v>-127.00507248755457</c:v>
                </c:pt>
                <c:pt idx="1361">
                  <c:v>-127.00507248755457</c:v>
                </c:pt>
                <c:pt idx="1362">
                  <c:v>-127.00507248755457</c:v>
                </c:pt>
                <c:pt idx="1363">
                  <c:v>-127.00507248755457</c:v>
                </c:pt>
                <c:pt idx="1364">
                  <c:v>-127.00507248755457</c:v>
                </c:pt>
                <c:pt idx="1365">
                  <c:v>-127.00507248755457</c:v>
                </c:pt>
                <c:pt idx="1366">
                  <c:v>-127.00507248755457</c:v>
                </c:pt>
                <c:pt idx="1367">
                  <c:v>-127.00507248755457</c:v>
                </c:pt>
                <c:pt idx="1368">
                  <c:v>-127.00507248755457</c:v>
                </c:pt>
                <c:pt idx="1369">
                  <c:v>-127.00507248755457</c:v>
                </c:pt>
                <c:pt idx="1370">
                  <c:v>-127.00507248755457</c:v>
                </c:pt>
                <c:pt idx="1371">
                  <c:v>-127.00507248755457</c:v>
                </c:pt>
                <c:pt idx="1372">
                  <c:v>-127.00507248755457</c:v>
                </c:pt>
                <c:pt idx="1373">
                  <c:v>-127.00507248755457</c:v>
                </c:pt>
                <c:pt idx="1374">
                  <c:v>-127.00507248755457</c:v>
                </c:pt>
                <c:pt idx="1375">
                  <c:v>-127.00507248755457</c:v>
                </c:pt>
                <c:pt idx="1376">
                  <c:v>-127.00507248755457</c:v>
                </c:pt>
                <c:pt idx="1377">
                  <c:v>-127.00507248755457</c:v>
                </c:pt>
                <c:pt idx="1378">
                  <c:v>-127.00507248755457</c:v>
                </c:pt>
                <c:pt idx="1379">
                  <c:v>-127.00507248755457</c:v>
                </c:pt>
                <c:pt idx="1380">
                  <c:v>-127.00507248755457</c:v>
                </c:pt>
                <c:pt idx="1381">
                  <c:v>-127.00507248755457</c:v>
                </c:pt>
                <c:pt idx="1382">
                  <c:v>-127.00507248755457</c:v>
                </c:pt>
                <c:pt idx="1383">
                  <c:v>-127.00507248755457</c:v>
                </c:pt>
                <c:pt idx="1384">
                  <c:v>-127.00507248755457</c:v>
                </c:pt>
                <c:pt idx="1385">
                  <c:v>-127.00507248755457</c:v>
                </c:pt>
                <c:pt idx="1386">
                  <c:v>-127.00507248755457</c:v>
                </c:pt>
                <c:pt idx="1387">
                  <c:v>-127.00507248755457</c:v>
                </c:pt>
                <c:pt idx="1388">
                  <c:v>-127.00507248755457</c:v>
                </c:pt>
                <c:pt idx="1389">
                  <c:v>-127.00507248755457</c:v>
                </c:pt>
                <c:pt idx="1390">
                  <c:v>-127.00507248755457</c:v>
                </c:pt>
                <c:pt idx="1391">
                  <c:v>-127.00507248755457</c:v>
                </c:pt>
                <c:pt idx="1392">
                  <c:v>-127.00507248755457</c:v>
                </c:pt>
                <c:pt idx="1393">
                  <c:v>-127.00507248755457</c:v>
                </c:pt>
                <c:pt idx="1394">
                  <c:v>-127.00507248755457</c:v>
                </c:pt>
                <c:pt idx="1395">
                  <c:v>-127.00507248755457</c:v>
                </c:pt>
                <c:pt idx="1396">
                  <c:v>-127.00507248755457</c:v>
                </c:pt>
                <c:pt idx="1397">
                  <c:v>-127.00507248755457</c:v>
                </c:pt>
                <c:pt idx="1398">
                  <c:v>-127.00507248755457</c:v>
                </c:pt>
                <c:pt idx="1399">
                  <c:v>-127.00507248755457</c:v>
                </c:pt>
                <c:pt idx="1400">
                  <c:v>-127.00507248755457</c:v>
                </c:pt>
                <c:pt idx="1401">
                  <c:v>-127.00507248755457</c:v>
                </c:pt>
                <c:pt idx="1402">
                  <c:v>-127.00507248755457</c:v>
                </c:pt>
                <c:pt idx="1403">
                  <c:v>-127.00507248755457</c:v>
                </c:pt>
                <c:pt idx="1404">
                  <c:v>-127.00507248755457</c:v>
                </c:pt>
                <c:pt idx="1405">
                  <c:v>-127.00507248755457</c:v>
                </c:pt>
                <c:pt idx="1406">
                  <c:v>-127.00507248755457</c:v>
                </c:pt>
                <c:pt idx="1407">
                  <c:v>-127.00507248755457</c:v>
                </c:pt>
                <c:pt idx="1408">
                  <c:v>-127.00507248755457</c:v>
                </c:pt>
                <c:pt idx="1409">
                  <c:v>-127.00507248755457</c:v>
                </c:pt>
                <c:pt idx="1410">
                  <c:v>-127.00507248755457</c:v>
                </c:pt>
                <c:pt idx="1411">
                  <c:v>-127.00507248755457</c:v>
                </c:pt>
                <c:pt idx="1412">
                  <c:v>-127.00507248755457</c:v>
                </c:pt>
                <c:pt idx="1413">
                  <c:v>-127.00507248755457</c:v>
                </c:pt>
                <c:pt idx="1414">
                  <c:v>-127.00507248755457</c:v>
                </c:pt>
                <c:pt idx="1415">
                  <c:v>-127.00507248755457</c:v>
                </c:pt>
                <c:pt idx="1416">
                  <c:v>-127.00507248755457</c:v>
                </c:pt>
                <c:pt idx="1417">
                  <c:v>-127.00507248755457</c:v>
                </c:pt>
                <c:pt idx="1418">
                  <c:v>-127.00507248755457</c:v>
                </c:pt>
                <c:pt idx="1419">
                  <c:v>-127.00507248755457</c:v>
                </c:pt>
                <c:pt idx="1420">
                  <c:v>-127.00507248755457</c:v>
                </c:pt>
                <c:pt idx="1421">
                  <c:v>-127.00507248755457</c:v>
                </c:pt>
                <c:pt idx="1422">
                  <c:v>-127.00507248755457</c:v>
                </c:pt>
                <c:pt idx="1423">
                  <c:v>-127.00507248755457</c:v>
                </c:pt>
                <c:pt idx="1424">
                  <c:v>-127.00507248755457</c:v>
                </c:pt>
                <c:pt idx="1425">
                  <c:v>-127.00507248755457</c:v>
                </c:pt>
                <c:pt idx="1426">
                  <c:v>-127.00507248755457</c:v>
                </c:pt>
                <c:pt idx="1427">
                  <c:v>-127.00507248755457</c:v>
                </c:pt>
                <c:pt idx="1428">
                  <c:v>-127.00507248755457</c:v>
                </c:pt>
                <c:pt idx="1429">
                  <c:v>-127.00507248755457</c:v>
                </c:pt>
                <c:pt idx="1430">
                  <c:v>-127.00507248755457</c:v>
                </c:pt>
                <c:pt idx="1431">
                  <c:v>-127.00507248755457</c:v>
                </c:pt>
                <c:pt idx="1432">
                  <c:v>-127.00507248755457</c:v>
                </c:pt>
                <c:pt idx="1433">
                  <c:v>-127.00507248755457</c:v>
                </c:pt>
                <c:pt idx="1434">
                  <c:v>-127.00507248755457</c:v>
                </c:pt>
                <c:pt idx="1435">
                  <c:v>-127.00507248755457</c:v>
                </c:pt>
                <c:pt idx="1436">
                  <c:v>-127.00507248755457</c:v>
                </c:pt>
                <c:pt idx="1437">
                  <c:v>-127.00507248755457</c:v>
                </c:pt>
                <c:pt idx="1438">
                  <c:v>-127.00507248755457</c:v>
                </c:pt>
                <c:pt idx="1439">
                  <c:v>-127.00507248755457</c:v>
                </c:pt>
                <c:pt idx="1440">
                  <c:v>-127.00507248755457</c:v>
                </c:pt>
                <c:pt idx="1441">
                  <c:v>-127.00507248755457</c:v>
                </c:pt>
                <c:pt idx="1442">
                  <c:v>-127.00507248755457</c:v>
                </c:pt>
                <c:pt idx="1443">
                  <c:v>-127.00507248755457</c:v>
                </c:pt>
                <c:pt idx="1444">
                  <c:v>-127.00507248755457</c:v>
                </c:pt>
                <c:pt idx="1445">
                  <c:v>-127.00507248755457</c:v>
                </c:pt>
                <c:pt idx="1446">
                  <c:v>-127.00507248755457</c:v>
                </c:pt>
                <c:pt idx="1447">
                  <c:v>-127.00507248755457</c:v>
                </c:pt>
                <c:pt idx="1448">
                  <c:v>-127.00507248755457</c:v>
                </c:pt>
                <c:pt idx="1449">
                  <c:v>-127.00507248755457</c:v>
                </c:pt>
                <c:pt idx="1450">
                  <c:v>-127.00507248755457</c:v>
                </c:pt>
                <c:pt idx="1451">
                  <c:v>-127.00507248755457</c:v>
                </c:pt>
                <c:pt idx="1452">
                  <c:v>-127.00507248755457</c:v>
                </c:pt>
                <c:pt idx="1453">
                  <c:v>-127.00507248755457</c:v>
                </c:pt>
                <c:pt idx="1454">
                  <c:v>-127.00507248755457</c:v>
                </c:pt>
                <c:pt idx="1455">
                  <c:v>-127.00507248755457</c:v>
                </c:pt>
                <c:pt idx="1456">
                  <c:v>-127.00507248755457</c:v>
                </c:pt>
                <c:pt idx="1457">
                  <c:v>-127.00507248755457</c:v>
                </c:pt>
                <c:pt idx="1458">
                  <c:v>-127.00507248755457</c:v>
                </c:pt>
                <c:pt idx="1459">
                  <c:v>-127.00507248755457</c:v>
                </c:pt>
                <c:pt idx="1460">
                  <c:v>-127.00507248755457</c:v>
                </c:pt>
                <c:pt idx="1461">
                  <c:v>-127.00507248755457</c:v>
                </c:pt>
                <c:pt idx="1462">
                  <c:v>-127.00507248755457</c:v>
                </c:pt>
                <c:pt idx="1463">
                  <c:v>-127.00507248755457</c:v>
                </c:pt>
                <c:pt idx="1464">
                  <c:v>-127.00507248755457</c:v>
                </c:pt>
                <c:pt idx="1465">
                  <c:v>-127.00507248755457</c:v>
                </c:pt>
                <c:pt idx="1466">
                  <c:v>-127.00507248755457</c:v>
                </c:pt>
                <c:pt idx="1467">
                  <c:v>-127.00507248755457</c:v>
                </c:pt>
                <c:pt idx="1468">
                  <c:v>-127.00507248755457</c:v>
                </c:pt>
                <c:pt idx="1469">
                  <c:v>-127.00507248755457</c:v>
                </c:pt>
                <c:pt idx="1470">
                  <c:v>-127.00507248755457</c:v>
                </c:pt>
                <c:pt idx="1471">
                  <c:v>-127.00507248755457</c:v>
                </c:pt>
                <c:pt idx="1472">
                  <c:v>-127.00507248755457</c:v>
                </c:pt>
                <c:pt idx="1473">
                  <c:v>-127.00507248755457</c:v>
                </c:pt>
                <c:pt idx="1474">
                  <c:v>-127.00507248755457</c:v>
                </c:pt>
                <c:pt idx="1475">
                  <c:v>-127.00507248755457</c:v>
                </c:pt>
                <c:pt idx="1476">
                  <c:v>-127.00507248755457</c:v>
                </c:pt>
                <c:pt idx="1477">
                  <c:v>-127.00507248755457</c:v>
                </c:pt>
                <c:pt idx="1478">
                  <c:v>-127.00507248755457</c:v>
                </c:pt>
                <c:pt idx="1479">
                  <c:v>-127.00507248755457</c:v>
                </c:pt>
                <c:pt idx="1480">
                  <c:v>-127.00507248755457</c:v>
                </c:pt>
                <c:pt idx="1481">
                  <c:v>-127.00507248755457</c:v>
                </c:pt>
                <c:pt idx="1482">
                  <c:v>-127.00507248755457</c:v>
                </c:pt>
                <c:pt idx="1483">
                  <c:v>-127.00507248755457</c:v>
                </c:pt>
                <c:pt idx="1484">
                  <c:v>-127.00507248755457</c:v>
                </c:pt>
                <c:pt idx="1485">
                  <c:v>-127.00507248755457</c:v>
                </c:pt>
                <c:pt idx="1486">
                  <c:v>-127.00507248755457</c:v>
                </c:pt>
                <c:pt idx="1487">
                  <c:v>-127.00507248755457</c:v>
                </c:pt>
                <c:pt idx="1488">
                  <c:v>-127.00507248755457</c:v>
                </c:pt>
                <c:pt idx="1489">
                  <c:v>-127.00507248755457</c:v>
                </c:pt>
                <c:pt idx="1490">
                  <c:v>-127.00507248755457</c:v>
                </c:pt>
                <c:pt idx="1491">
                  <c:v>-127.00507248755457</c:v>
                </c:pt>
                <c:pt idx="1492">
                  <c:v>-127.00507248755457</c:v>
                </c:pt>
                <c:pt idx="1493">
                  <c:v>-127.00507248755457</c:v>
                </c:pt>
                <c:pt idx="1494">
                  <c:v>-127.00507248755457</c:v>
                </c:pt>
                <c:pt idx="1495">
                  <c:v>-127.00507248755457</c:v>
                </c:pt>
                <c:pt idx="1496">
                  <c:v>-127.00507248755457</c:v>
                </c:pt>
                <c:pt idx="1497">
                  <c:v>-127.00507248755457</c:v>
                </c:pt>
                <c:pt idx="1498">
                  <c:v>-127.00507248755457</c:v>
                </c:pt>
                <c:pt idx="1499">
                  <c:v>-127.00507248755457</c:v>
                </c:pt>
                <c:pt idx="1500">
                  <c:v>-127.00507248755457</c:v>
                </c:pt>
                <c:pt idx="1501">
                  <c:v>-127.00507248755457</c:v>
                </c:pt>
                <c:pt idx="1502">
                  <c:v>-127.00507248755457</c:v>
                </c:pt>
                <c:pt idx="1503">
                  <c:v>-127.00507248755457</c:v>
                </c:pt>
                <c:pt idx="1504">
                  <c:v>-127.00507248755457</c:v>
                </c:pt>
                <c:pt idx="1505">
                  <c:v>-127.00507248755457</c:v>
                </c:pt>
                <c:pt idx="1506">
                  <c:v>-127.00507248755457</c:v>
                </c:pt>
                <c:pt idx="1507">
                  <c:v>-127.00507248755457</c:v>
                </c:pt>
                <c:pt idx="1508">
                  <c:v>-127.00507248755457</c:v>
                </c:pt>
                <c:pt idx="1509">
                  <c:v>-127.00507248755457</c:v>
                </c:pt>
                <c:pt idx="1510">
                  <c:v>-127.00507248755457</c:v>
                </c:pt>
                <c:pt idx="1511">
                  <c:v>-127.00507248755457</c:v>
                </c:pt>
                <c:pt idx="1512">
                  <c:v>-127.00507248755457</c:v>
                </c:pt>
                <c:pt idx="1513">
                  <c:v>-127.00507248755457</c:v>
                </c:pt>
                <c:pt idx="1514">
                  <c:v>-127.00507248755457</c:v>
                </c:pt>
                <c:pt idx="1515">
                  <c:v>-127.00507248755457</c:v>
                </c:pt>
                <c:pt idx="1516">
                  <c:v>-127.00507248755457</c:v>
                </c:pt>
                <c:pt idx="1517">
                  <c:v>-127.00507248755457</c:v>
                </c:pt>
                <c:pt idx="1518">
                  <c:v>-127.00507248755457</c:v>
                </c:pt>
                <c:pt idx="1519">
                  <c:v>-127.00507248755457</c:v>
                </c:pt>
                <c:pt idx="1520">
                  <c:v>-127.00507248755457</c:v>
                </c:pt>
                <c:pt idx="1521">
                  <c:v>-127.00507248755457</c:v>
                </c:pt>
                <c:pt idx="1522">
                  <c:v>-127.00507248755457</c:v>
                </c:pt>
                <c:pt idx="1523">
                  <c:v>-127.00507248755457</c:v>
                </c:pt>
                <c:pt idx="1524">
                  <c:v>-127.00507248755457</c:v>
                </c:pt>
                <c:pt idx="1525">
                  <c:v>-127.00507248755457</c:v>
                </c:pt>
                <c:pt idx="1526">
                  <c:v>-127.00507248755457</c:v>
                </c:pt>
                <c:pt idx="1527">
                  <c:v>-127.00507248755457</c:v>
                </c:pt>
                <c:pt idx="1528">
                  <c:v>-127.00507248755457</c:v>
                </c:pt>
                <c:pt idx="1529">
                  <c:v>-127.00507248755457</c:v>
                </c:pt>
                <c:pt idx="1530">
                  <c:v>-127.00507248755457</c:v>
                </c:pt>
                <c:pt idx="1531">
                  <c:v>-127.00507248755457</c:v>
                </c:pt>
                <c:pt idx="1532">
                  <c:v>-127.00507248755457</c:v>
                </c:pt>
                <c:pt idx="1533">
                  <c:v>-127.00507248755457</c:v>
                </c:pt>
                <c:pt idx="1534">
                  <c:v>-127.00507248755457</c:v>
                </c:pt>
                <c:pt idx="1535">
                  <c:v>-127.00507248755457</c:v>
                </c:pt>
                <c:pt idx="1536">
                  <c:v>-127.00507248755457</c:v>
                </c:pt>
                <c:pt idx="1537">
                  <c:v>-127.00507248755457</c:v>
                </c:pt>
                <c:pt idx="1538">
                  <c:v>-127.00507248755457</c:v>
                </c:pt>
                <c:pt idx="1539">
                  <c:v>-127.00507248755457</c:v>
                </c:pt>
                <c:pt idx="1540">
                  <c:v>-127.00507248755457</c:v>
                </c:pt>
                <c:pt idx="1541">
                  <c:v>-127.00507248755457</c:v>
                </c:pt>
                <c:pt idx="1542">
                  <c:v>-127.00507248755457</c:v>
                </c:pt>
                <c:pt idx="1543">
                  <c:v>-127.00507248755457</c:v>
                </c:pt>
                <c:pt idx="1544">
                  <c:v>-127.00507248755457</c:v>
                </c:pt>
                <c:pt idx="1545">
                  <c:v>-127.00507248755457</c:v>
                </c:pt>
                <c:pt idx="1546">
                  <c:v>-127.00507248755457</c:v>
                </c:pt>
                <c:pt idx="1547">
                  <c:v>-127.00507248755457</c:v>
                </c:pt>
                <c:pt idx="1548">
                  <c:v>-127.00507248755457</c:v>
                </c:pt>
                <c:pt idx="1549">
                  <c:v>-127.00507248755457</c:v>
                </c:pt>
                <c:pt idx="1550">
                  <c:v>-127.00507248755457</c:v>
                </c:pt>
                <c:pt idx="1551">
                  <c:v>-127.00507248755457</c:v>
                </c:pt>
                <c:pt idx="1552">
                  <c:v>-127.00507248755457</c:v>
                </c:pt>
                <c:pt idx="1553">
                  <c:v>-127.00507248755457</c:v>
                </c:pt>
                <c:pt idx="1554">
                  <c:v>-127.00507248755457</c:v>
                </c:pt>
                <c:pt idx="1555">
                  <c:v>-127.00507248755457</c:v>
                </c:pt>
                <c:pt idx="1556">
                  <c:v>-127.00507248755457</c:v>
                </c:pt>
                <c:pt idx="1557">
                  <c:v>-127.00507248755457</c:v>
                </c:pt>
                <c:pt idx="1558">
                  <c:v>-127.00507248755457</c:v>
                </c:pt>
                <c:pt idx="1559">
                  <c:v>-127.00507248755457</c:v>
                </c:pt>
                <c:pt idx="1560">
                  <c:v>-127.00507248755457</c:v>
                </c:pt>
                <c:pt idx="1561">
                  <c:v>-127.00507248755457</c:v>
                </c:pt>
                <c:pt idx="1562">
                  <c:v>-127.00507248755457</c:v>
                </c:pt>
                <c:pt idx="1563">
                  <c:v>-127.00507248755457</c:v>
                </c:pt>
                <c:pt idx="1564">
                  <c:v>-127.00507248755457</c:v>
                </c:pt>
                <c:pt idx="1565">
                  <c:v>-127.00507248755457</c:v>
                </c:pt>
                <c:pt idx="1566">
                  <c:v>-127.00507248755457</c:v>
                </c:pt>
                <c:pt idx="1567">
                  <c:v>-127.00507248755457</c:v>
                </c:pt>
                <c:pt idx="1568">
                  <c:v>-127.00507248755457</c:v>
                </c:pt>
                <c:pt idx="1569">
                  <c:v>-127.00507248755457</c:v>
                </c:pt>
                <c:pt idx="1570">
                  <c:v>-127.00507248755457</c:v>
                </c:pt>
                <c:pt idx="1571">
                  <c:v>-127.00507248755457</c:v>
                </c:pt>
                <c:pt idx="1572">
                  <c:v>-127.00507248755457</c:v>
                </c:pt>
                <c:pt idx="1573">
                  <c:v>-127.00507248755457</c:v>
                </c:pt>
                <c:pt idx="1574">
                  <c:v>-127.00507248755457</c:v>
                </c:pt>
                <c:pt idx="1575">
                  <c:v>-127.00507248755457</c:v>
                </c:pt>
                <c:pt idx="1576">
                  <c:v>-127.00507248755457</c:v>
                </c:pt>
                <c:pt idx="1577">
                  <c:v>-127.00507248755457</c:v>
                </c:pt>
                <c:pt idx="1578">
                  <c:v>-127.00507248755457</c:v>
                </c:pt>
                <c:pt idx="1579">
                  <c:v>-127.00507248755457</c:v>
                </c:pt>
                <c:pt idx="1580">
                  <c:v>-127.00507248755457</c:v>
                </c:pt>
                <c:pt idx="1581">
                  <c:v>-127.00507248755457</c:v>
                </c:pt>
                <c:pt idx="1582">
                  <c:v>-127.00507248755457</c:v>
                </c:pt>
                <c:pt idx="1583">
                  <c:v>-127.00507248755457</c:v>
                </c:pt>
                <c:pt idx="1584">
                  <c:v>-127.00507248755457</c:v>
                </c:pt>
                <c:pt idx="1585">
                  <c:v>-127.00507248755457</c:v>
                </c:pt>
                <c:pt idx="1586">
                  <c:v>-127.00507248755457</c:v>
                </c:pt>
                <c:pt idx="1587">
                  <c:v>-127.00507248755457</c:v>
                </c:pt>
                <c:pt idx="1588">
                  <c:v>-127.00507248755457</c:v>
                </c:pt>
                <c:pt idx="1589">
                  <c:v>-127.00507248755457</c:v>
                </c:pt>
                <c:pt idx="1590">
                  <c:v>-127.00507248755457</c:v>
                </c:pt>
                <c:pt idx="1591">
                  <c:v>-127.00507248755457</c:v>
                </c:pt>
                <c:pt idx="1592">
                  <c:v>-127.00507248755457</c:v>
                </c:pt>
                <c:pt idx="1593">
                  <c:v>-127.00507248755457</c:v>
                </c:pt>
                <c:pt idx="1594">
                  <c:v>-127.00507248755457</c:v>
                </c:pt>
                <c:pt idx="1595">
                  <c:v>-127.00507248755457</c:v>
                </c:pt>
                <c:pt idx="1596">
                  <c:v>-127.00507248755457</c:v>
                </c:pt>
                <c:pt idx="1597">
                  <c:v>-127.00507248755457</c:v>
                </c:pt>
                <c:pt idx="1598">
                  <c:v>-127.00507248755457</c:v>
                </c:pt>
                <c:pt idx="1599">
                  <c:v>-127.00507248755457</c:v>
                </c:pt>
                <c:pt idx="1600">
                  <c:v>-127.00507248755457</c:v>
                </c:pt>
                <c:pt idx="1601">
                  <c:v>-127.00507248755457</c:v>
                </c:pt>
                <c:pt idx="1602">
                  <c:v>-127.00507248755457</c:v>
                </c:pt>
                <c:pt idx="1603">
                  <c:v>-127.00507248755457</c:v>
                </c:pt>
                <c:pt idx="1604">
                  <c:v>-127.00507248755457</c:v>
                </c:pt>
                <c:pt idx="1605">
                  <c:v>-127.00507248755457</c:v>
                </c:pt>
                <c:pt idx="1606">
                  <c:v>-127.00507248755457</c:v>
                </c:pt>
                <c:pt idx="1607">
                  <c:v>-127.00507248755457</c:v>
                </c:pt>
                <c:pt idx="1608">
                  <c:v>-127.00507248755457</c:v>
                </c:pt>
                <c:pt idx="1609">
                  <c:v>-127.00507248755457</c:v>
                </c:pt>
                <c:pt idx="1610">
                  <c:v>-127.00507248755457</c:v>
                </c:pt>
                <c:pt idx="1611">
                  <c:v>-127.00507248755457</c:v>
                </c:pt>
                <c:pt idx="1612">
                  <c:v>-127.00507248755457</c:v>
                </c:pt>
                <c:pt idx="1613">
                  <c:v>-127.00507248755457</c:v>
                </c:pt>
                <c:pt idx="1614">
                  <c:v>-127.00507248755457</c:v>
                </c:pt>
                <c:pt idx="1615">
                  <c:v>-127.00507248755457</c:v>
                </c:pt>
                <c:pt idx="1616">
                  <c:v>-127.00507248755457</c:v>
                </c:pt>
                <c:pt idx="1617">
                  <c:v>-127.00507248755457</c:v>
                </c:pt>
                <c:pt idx="1618">
                  <c:v>-127.00507248755457</c:v>
                </c:pt>
                <c:pt idx="1619">
                  <c:v>-127.00507248755457</c:v>
                </c:pt>
                <c:pt idx="1620">
                  <c:v>-127.00507248755457</c:v>
                </c:pt>
                <c:pt idx="1621">
                  <c:v>-127.00507248755457</c:v>
                </c:pt>
                <c:pt idx="1622">
                  <c:v>-127.00507248755457</c:v>
                </c:pt>
                <c:pt idx="1623">
                  <c:v>-127.00507248755457</c:v>
                </c:pt>
                <c:pt idx="1624">
                  <c:v>-127.00507248755457</c:v>
                </c:pt>
                <c:pt idx="1625">
                  <c:v>-127.00507248755457</c:v>
                </c:pt>
                <c:pt idx="1626">
                  <c:v>-127.00507248755457</c:v>
                </c:pt>
                <c:pt idx="1627">
                  <c:v>-127.00507248755457</c:v>
                </c:pt>
                <c:pt idx="1628">
                  <c:v>-127.00507248755457</c:v>
                </c:pt>
                <c:pt idx="1629">
                  <c:v>-127.00507248755457</c:v>
                </c:pt>
                <c:pt idx="1630">
                  <c:v>-127.00507248755457</c:v>
                </c:pt>
                <c:pt idx="1631">
                  <c:v>-127.00507248755457</c:v>
                </c:pt>
                <c:pt idx="1632">
                  <c:v>-127.00507248755457</c:v>
                </c:pt>
                <c:pt idx="1633">
                  <c:v>-127.00507248755457</c:v>
                </c:pt>
                <c:pt idx="1634">
                  <c:v>-127.00507248755457</c:v>
                </c:pt>
                <c:pt idx="1635">
                  <c:v>-127.00507248755457</c:v>
                </c:pt>
                <c:pt idx="1636">
                  <c:v>-127.00507248755457</c:v>
                </c:pt>
                <c:pt idx="1637">
                  <c:v>-127.00507248755457</c:v>
                </c:pt>
                <c:pt idx="1638">
                  <c:v>-127.00507248755457</c:v>
                </c:pt>
                <c:pt idx="1639">
                  <c:v>-127.00507248755457</c:v>
                </c:pt>
                <c:pt idx="1640">
                  <c:v>-127.00507248755457</c:v>
                </c:pt>
                <c:pt idx="1641">
                  <c:v>-127.00507248755457</c:v>
                </c:pt>
                <c:pt idx="1642">
                  <c:v>-127.00507248755457</c:v>
                </c:pt>
                <c:pt idx="1643">
                  <c:v>-127.00507248755457</c:v>
                </c:pt>
                <c:pt idx="1644">
                  <c:v>-127.00507248755457</c:v>
                </c:pt>
                <c:pt idx="1645">
                  <c:v>-127.00507248755457</c:v>
                </c:pt>
                <c:pt idx="1646">
                  <c:v>-127.00507248755457</c:v>
                </c:pt>
                <c:pt idx="1647">
                  <c:v>-127.00507248755457</c:v>
                </c:pt>
                <c:pt idx="1648">
                  <c:v>-127.00507248755457</c:v>
                </c:pt>
                <c:pt idx="1649">
                  <c:v>-127.00507248755457</c:v>
                </c:pt>
                <c:pt idx="1650">
                  <c:v>-127.00507248755457</c:v>
                </c:pt>
                <c:pt idx="1651">
                  <c:v>-127.00507248755457</c:v>
                </c:pt>
                <c:pt idx="1652">
                  <c:v>-127.00507248755457</c:v>
                </c:pt>
                <c:pt idx="1653">
                  <c:v>-127.00507248755457</c:v>
                </c:pt>
                <c:pt idx="1654">
                  <c:v>-127.00507248755457</c:v>
                </c:pt>
                <c:pt idx="1655">
                  <c:v>-127.00507248755457</c:v>
                </c:pt>
                <c:pt idx="1656">
                  <c:v>-127.00507248755457</c:v>
                </c:pt>
                <c:pt idx="1657">
                  <c:v>-127.00507248755457</c:v>
                </c:pt>
                <c:pt idx="1658">
                  <c:v>-127.00507248755457</c:v>
                </c:pt>
                <c:pt idx="1659">
                  <c:v>-127.00507248755457</c:v>
                </c:pt>
                <c:pt idx="1660">
                  <c:v>-127.00507248755457</c:v>
                </c:pt>
                <c:pt idx="1661">
                  <c:v>-127.00507248755457</c:v>
                </c:pt>
                <c:pt idx="1662">
                  <c:v>-127.00507248755457</c:v>
                </c:pt>
                <c:pt idx="1663">
                  <c:v>-127.00507248755457</c:v>
                </c:pt>
                <c:pt idx="1664">
                  <c:v>-127.00507248755457</c:v>
                </c:pt>
                <c:pt idx="1665">
                  <c:v>-127.00507248755457</c:v>
                </c:pt>
                <c:pt idx="1666">
                  <c:v>-127.00507248755457</c:v>
                </c:pt>
                <c:pt idx="1667">
                  <c:v>-127.00507248755457</c:v>
                </c:pt>
                <c:pt idx="1668">
                  <c:v>-127.00507248755457</c:v>
                </c:pt>
                <c:pt idx="1669">
                  <c:v>-127.00507248755457</c:v>
                </c:pt>
                <c:pt idx="1670">
                  <c:v>-127.00507248755457</c:v>
                </c:pt>
                <c:pt idx="1671">
                  <c:v>-127.00507248755457</c:v>
                </c:pt>
                <c:pt idx="1672">
                  <c:v>-127.00507248755457</c:v>
                </c:pt>
                <c:pt idx="1673">
                  <c:v>-127.00507248755457</c:v>
                </c:pt>
                <c:pt idx="1674">
                  <c:v>-127.00507248755457</c:v>
                </c:pt>
                <c:pt idx="1675">
                  <c:v>-127.00507248755457</c:v>
                </c:pt>
                <c:pt idx="1676">
                  <c:v>-127.00507248755457</c:v>
                </c:pt>
                <c:pt idx="1677">
                  <c:v>-127.00507248755457</c:v>
                </c:pt>
                <c:pt idx="1678">
                  <c:v>-127.00507248755457</c:v>
                </c:pt>
                <c:pt idx="1679">
                  <c:v>-127.00507248755457</c:v>
                </c:pt>
                <c:pt idx="1680">
                  <c:v>-127.00507248755457</c:v>
                </c:pt>
                <c:pt idx="1681">
                  <c:v>-127.00507248755457</c:v>
                </c:pt>
                <c:pt idx="1682">
                  <c:v>-127.00507248755457</c:v>
                </c:pt>
                <c:pt idx="1683">
                  <c:v>-127.00507248755457</c:v>
                </c:pt>
                <c:pt idx="1684">
                  <c:v>-127.00507248755457</c:v>
                </c:pt>
                <c:pt idx="1685">
                  <c:v>-127.00507248755457</c:v>
                </c:pt>
                <c:pt idx="1686">
                  <c:v>-127.00507248755457</c:v>
                </c:pt>
                <c:pt idx="1687">
                  <c:v>-127.00507248755457</c:v>
                </c:pt>
                <c:pt idx="1688">
                  <c:v>-127.00507248755457</c:v>
                </c:pt>
                <c:pt idx="1689">
                  <c:v>-127.00507248755457</c:v>
                </c:pt>
                <c:pt idx="1690">
                  <c:v>-127.00507248755457</c:v>
                </c:pt>
                <c:pt idx="1691">
                  <c:v>-127.00507248755457</c:v>
                </c:pt>
                <c:pt idx="1692">
                  <c:v>-127.00507248755457</c:v>
                </c:pt>
                <c:pt idx="1693">
                  <c:v>-127.00507248755457</c:v>
                </c:pt>
                <c:pt idx="1694">
                  <c:v>-127.00507248755457</c:v>
                </c:pt>
                <c:pt idx="1695">
                  <c:v>-127.00507248755457</c:v>
                </c:pt>
                <c:pt idx="1696">
                  <c:v>-127.00507248755457</c:v>
                </c:pt>
                <c:pt idx="1697">
                  <c:v>-127.00507248755457</c:v>
                </c:pt>
                <c:pt idx="1698">
                  <c:v>-127.00507248755457</c:v>
                </c:pt>
                <c:pt idx="1699">
                  <c:v>-127.00507248755457</c:v>
                </c:pt>
                <c:pt idx="1700">
                  <c:v>-127.00507248755457</c:v>
                </c:pt>
                <c:pt idx="1701">
                  <c:v>-127.00507248755457</c:v>
                </c:pt>
                <c:pt idx="1702">
                  <c:v>-127.00507248755457</c:v>
                </c:pt>
                <c:pt idx="1703">
                  <c:v>-127.00507248755457</c:v>
                </c:pt>
                <c:pt idx="1704">
                  <c:v>-127.00507248755457</c:v>
                </c:pt>
                <c:pt idx="1705">
                  <c:v>-127.00507248755457</c:v>
                </c:pt>
                <c:pt idx="1706">
                  <c:v>-127.00507248755457</c:v>
                </c:pt>
                <c:pt idx="1707">
                  <c:v>-127.00507248755457</c:v>
                </c:pt>
                <c:pt idx="1708">
                  <c:v>-127.00507248755457</c:v>
                </c:pt>
                <c:pt idx="1709">
                  <c:v>-127.00507248755457</c:v>
                </c:pt>
                <c:pt idx="1710">
                  <c:v>-127.00507248755457</c:v>
                </c:pt>
                <c:pt idx="1711">
                  <c:v>-127.00507248755457</c:v>
                </c:pt>
                <c:pt idx="1712">
                  <c:v>-127.00507248755457</c:v>
                </c:pt>
                <c:pt idx="1713">
                  <c:v>-127.00507248755457</c:v>
                </c:pt>
                <c:pt idx="1714">
                  <c:v>-127.00507248755457</c:v>
                </c:pt>
                <c:pt idx="1715">
                  <c:v>-127.00507248755457</c:v>
                </c:pt>
                <c:pt idx="1716">
                  <c:v>-127.00507248755457</c:v>
                </c:pt>
                <c:pt idx="1717">
                  <c:v>-127.00507248755457</c:v>
                </c:pt>
                <c:pt idx="1718">
                  <c:v>-127.00507248755457</c:v>
                </c:pt>
                <c:pt idx="1719">
                  <c:v>-127.00507248755457</c:v>
                </c:pt>
                <c:pt idx="1720">
                  <c:v>-127.00507248755457</c:v>
                </c:pt>
                <c:pt idx="1721">
                  <c:v>-127.00507248755457</c:v>
                </c:pt>
                <c:pt idx="1722">
                  <c:v>-127.00507248755457</c:v>
                </c:pt>
                <c:pt idx="1723">
                  <c:v>-127.00507248755457</c:v>
                </c:pt>
                <c:pt idx="1724">
                  <c:v>-127.00507248755457</c:v>
                </c:pt>
                <c:pt idx="1725">
                  <c:v>-127.00507248755457</c:v>
                </c:pt>
                <c:pt idx="1726">
                  <c:v>-127.00507248755457</c:v>
                </c:pt>
                <c:pt idx="1727">
                  <c:v>-127.00507248755457</c:v>
                </c:pt>
                <c:pt idx="1728">
                  <c:v>-127.00507248755457</c:v>
                </c:pt>
                <c:pt idx="1729">
                  <c:v>-127.00507248755457</c:v>
                </c:pt>
                <c:pt idx="1730">
                  <c:v>-127.00507248755457</c:v>
                </c:pt>
                <c:pt idx="1731">
                  <c:v>-127.00507248755457</c:v>
                </c:pt>
                <c:pt idx="1732">
                  <c:v>-127.00507248755457</c:v>
                </c:pt>
                <c:pt idx="1733">
                  <c:v>-127.00507248755457</c:v>
                </c:pt>
                <c:pt idx="1734">
                  <c:v>-127.00507248755457</c:v>
                </c:pt>
                <c:pt idx="1735">
                  <c:v>-127.00507248755457</c:v>
                </c:pt>
                <c:pt idx="1736">
                  <c:v>-127.00507248755457</c:v>
                </c:pt>
                <c:pt idx="1737">
                  <c:v>-127.00507248755457</c:v>
                </c:pt>
                <c:pt idx="1738">
                  <c:v>-127.00507248755457</c:v>
                </c:pt>
                <c:pt idx="1739">
                  <c:v>-127.00507248755457</c:v>
                </c:pt>
                <c:pt idx="1740">
                  <c:v>-127.00507248755457</c:v>
                </c:pt>
                <c:pt idx="1741">
                  <c:v>-127.00507248755457</c:v>
                </c:pt>
                <c:pt idx="1742">
                  <c:v>-127.00507248755457</c:v>
                </c:pt>
                <c:pt idx="1743">
                  <c:v>-127.00507248755457</c:v>
                </c:pt>
                <c:pt idx="1744">
                  <c:v>-127.00507248755457</c:v>
                </c:pt>
                <c:pt idx="1745">
                  <c:v>-127.00507248755457</c:v>
                </c:pt>
                <c:pt idx="1746">
                  <c:v>-127.00507248755457</c:v>
                </c:pt>
                <c:pt idx="1747">
                  <c:v>-127.00507248755457</c:v>
                </c:pt>
                <c:pt idx="1748">
                  <c:v>-127.00507248755457</c:v>
                </c:pt>
                <c:pt idx="1749">
                  <c:v>-127.00507248755457</c:v>
                </c:pt>
                <c:pt idx="1750">
                  <c:v>-127.00507248755457</c:v>
                </c:pt>
                <c:pt idx="1751">
                  <c:v>-127.00507248755457</c:v>
                </c:pt>
                <c:pt idx="1752">
                  <c:v>-127.00507248755457</c:v>
                </c:pt>
                <c:pt idx="1753">
                  <c:v>-127.00507248755457</c:v>
                </c:pt>
                <c:pt idx="1754">
                  <c:v>-127.00507248755457</c:v>
                </c:pt>
                <c:pt idx="1755">
                  <c:v>-127.00507248755457</c:v>
                </c:pt>
                <c:pt idx="1756">
                  <c:v>-127.00507248755457</c:v>
                </c:pt>
                <c:pt idx="1757">
                  <c:v>-127.00507248755457</c:v>
                </c:pt>
                <c:pt idx="1758">
                  <c:v>-127.00507248755457</c:v>
                </c:pt>
                <c:pt idx="1759">
                  <c:v>-127.00507248755457</c:v>
                </c:pt>
                <c:pt idx="1760">
                  <c:v>-127.00507248755457</c:v>
                </c:pt>
                <c:pt idx="1761">
                  <c:v>-127.00507248755457</c:v>
                </c:pt>
                <c:pt idx="1762">
                  <c:v>-127.00507248755457</c:v>
                </c:pt>
                <c:pt idx="1763">
                  <c:v>-127.00507248755457</c:v>
                </c:pt>
                <c:pt idx="1764">
                  <c:v>-127.00507248755457</c:v>
                </c:pt>
                <c:pt idx="1765">
                  <c:v>-127.00507248755457</c:v>
                </c:pt>
                <c:pt idx="1766">
                  <c:v>-127.00507248755457</c:v>
                </c:pt>
                <c:pt idx="1767">
                  <c:v>-127.00507248755457</c:v>
                </c:pt>
                <c:pt idx="1768">
                  <c:v>-127.00507248755457</c:v>
                </c:pt>
                <c:pt idx="1769">
                  <c:v>-127.00507248755457</c:v>
                </c:pt>
                <c:pt idx="1770">
                  <c:v>-127.00507248755457</c:v>
                </c:pt>
                <c:pt idx="1771">
                  <c:v>-127.00507248755457</c:v>
                </c:pt>
                <c:pt idx="1772">
                  <c:v>-127.00507248755457</c:v>
                </c:pt>
                <c:pt idx="1773">
                  <c:v>-127.00507248755457</c:v>
                </c:pt>
                <c:pt idx="1774">
                  <c:v>-127.00507248755457</c:v>
                </c:pt>
                <c:pt idx="1775">
                  <c:v>-127.00507248755457</c:v>
                </c:pt>
                <c:pt idx="1776">
                  <c:v>-127.00507248755457</c:v>
                </c:pt>
                <c:pt idx="1777">
                  <c:v>-127.00507248755457</c:v>
                </c:pt>
                <c:pt idx="1778">
                  <c:v>-127.00507248755457</c:v>
                </c:pt>
                <c:pt idx="1779">
                  <c:v>-127.00507248755457</c:v>
                </c:pt>
                <c:pt idx="1780">
                  <c:v>-127.00507248755457</c:v>
                </c:pt>
                <c:pt idx="1781">
                  <c:v>-127.00507248755457</c:v>
                </c:pt>
                <c:pt idx="1782">
                  <c:v>-127.00507248755457</c:v>
                </c:pt>
                <c:pt idx="1783">
                  <c:v>-127.00507248755457</c:v>
                </c:pt>
                <c:pt idx="1784">
                  <c:v>-127.00507248755457</c:v>
                </c:pt>
                <c:pt idx="1785">
                  <c:v>-127.00507248755457</c:v>
                </c:pt>
                <c:pt idx="1786">
                  <c:v>-127.00507248755457</c:v>
                </c:pt>
                <c:pt idx="1787">
                  <c:v>-127.00507248755457</c:v>
                </c:pt>
                <c:pt idx="1788">
                  <c:v>-127.00507248755457</c:v>
                </c:pt>
                <c:pt idx="1789">
                  <c:v>-127.00507248755457</c:v>
                </c:pt>
                <c:pt idx="1790">
                  <c:v>-127.00507248755457</c:v>
                </c:pt>
                <c:pt idx="1791">
                  <c:v>-127.00507248755457</c:v>
                </c:pt>
                <c:pt idx="1792">
                  <c:v>-127.00507248755457</c:v>
                </c:pt>
                <c:pt idx="1793">
                  <c:v>-127.00507248755457</c:v>
                </c:pt>
                <c:pt idx="1794">
                  <c:v>-127.00507248755457</c:v>
                </c:pt>
                <c:pt idx="1795">
                  <c:v>-127.00507248755457</c:v>
                </c:pt>
                <c:pt idx="1796">
                  <c:v>-127.00507248755457</c:v>
                </c:pt>
                <c:pt idx="1797">
                  <c:v>-127.00507248755457</c:v>
                </c:pt>
                <c:pt idx="1798">
                  <c:v>-127.00507248755457</c:v>
                </c:pt>
                <c:pt idx="1799">
                  <c:v>-127.00507248755457</c:v>
                </c:pt>
                <c:pt idx="1800">
                  <c:v>-127.00507248755457</c:v>
                </c:pt>
                <c:pt idx="1801">
                  <c:v>-127.00507248755457</c:v>
                </c:pt>
                <c:pt idx="1802">
                  <c:v>-127.00507248755457</c:v>
                </c:pt>
                <c:pt idx="1803">
                  <c:v>-127.00507248755457</c:v>
                </c:pt>
                <c:pt idx="1804">
                  <c:v>-127.00507248755457</c:v>
                </c:pt>
                <c:pt idx="1805">
                  <c:v>-127.00507248755457</c:v>
                </c:pt>
                <c:pt idx="1806">
                  <c:v>-127.00507248755457</c:v>
                </c:pt>
                <c:pt idx="1807">
                  <c:v>-127.00507248755457</c:v>
                </c:pt>
                <c:pt idx="1808">
                  <c:v>-127.00507248755457</c:v>
                </c:pt>
                <c:pt idx="1809">
                  <c:v>-127.00507248755457</c:v>
                </c:pt>
                <c:pt idx="1810">
                  <c:v>-127.00507248755457</c:v>
                </c:pt>
                <c:pt idx="1811">
                  <c:v>-127.00507248755457</c:v>
                </c:pt>
                <c:pt idx="1812">
                  <c:v>-127.00507248755457</c:v>
                </c:pt>
                <c:pt idx="1813">
                  <c:v>-127.00507248755457</c:v>
                </c:pt>
                <c:pt idx="1814">
                  <c:v>-127.00507248755457</c:v>
                </c:pt>
                <c:pt idx="1815">
                  <c:v>-127.00507248755457</c:v>
                </c:pt>
                <c:pt idx="1816">
                  <c:v>-127.00507248755457</c:v>
                </c:pt>
                <c:pt idx="1817">
                  <c:v>-127.00507248755457</c:v>
                </c:pt>
                <c:pt idx="1818">
                  <c:v>-127.00507248755457</c:v>
                </c:pt>
                <c:pt idx="1819">
                  <c:v>-127.00507248755457</c:v>
                </c:pt>
                <c:pt idx="1820">
                  <c:v>-127.00507248755457</c:v>
                </c:pt>
                <c:pt idx="1821">
                  <c:v>-127.00507248755457</c:v>
                </c:pt>
                <c:pt idx="1822">
                  <c:v>-127.00507248755457</c:v>
                </c:pt>
                <c:pt idx="1823">
                  <c:v>-127.00507248755457</c:v>
                </c:pt>
                <c:pt idx="1824">
                  <c:v>-127.00507248755457</c:v>
                </c:pt>
                <c:pt idx="1825">
                  <c:v>-127.00507248755457</c:v>
                </c:pt>
                <c:pt idx="1826">
                  <c:v>-127.00507248755457</c:v>
                </c:pt>
                <c:pt idx="1827">
                  <c:v>-127.00507248755457</c:v>
                </c:pt>
                <c:pt idx="1828">
                  <c:v>-127.00507248755457</c:v>
                </c:pt>
                <c:pt idx="1829">
                  <c:v>-127.00507248755457</c:v>
                </c:pt>
                <c:pt idx="1830">
                  <c:v>-127.00507248755457</c:v>
                </c:pt>
                <c:pt idx="1831">
                  <c:v>-127.00507248755457</c:v>
                </c:pt>
                <c:pt idx="1832">
                  <c:v>-127.00507248755457</c:v>
                </c:pt>
                <c:pt idx="1833">
                  <c:v>-127.00507248755457</c:v>
                </c:pt>
                <c:pt idx="1834">
                  <c:v>-127.00507248755457</c:v>
                </c:pt>
                <c:pt idx="1835">
                  <c:v>-127.00507248755457</c:v>
                </c:pt>
                <c:pt idx="1836">
                  <c:v>-127.00507248755457</c:v>
                </c:pt>
                <c:pt idx="1837">
                  <c:v>-127.00507248755457</c:v>
                </c:pt>
                <c:pt idx="1838">
                  <c:v>-127.00507248755457</c:v>
                </c:pt>
                <c:pt idx="1839">
                  <c:v>-127.00507248755457</c:v>
                </c:pt>
                <c:pt idx="1840">
                  <c:v>-127.00507248755457</c:v>
                </c:pt>
                <c:pt idx="1841">
                  <c:v>-127.00507248755457</c:v>
                </c:pt>
                <c:pt idx="1842">
                  <c:v>-127.00507248755457</c:v>
                </c:pt>
                <c:pt idx="1843">
                  <c:v>-127.00507248755457</c:v>
                </c:pt>
                <c:pt idx="1844">
                  <c:v>-127.00507248755457</c:v>
                </c:pt>
                <c:pt idx="1845">
                  <c:v>-127.00507248755457</c:v>
                </c:pt>
                <c:pt idx="1846">
                  <c:v>-127.00507248755457</c:v>
                </c:pt>
                <c:pt idx="1847">
                  <c:v>-127.00507248755457</c:v>
                </c:pt>
                <c:pt idx="1848">
                  <c:v>-127.00507248755457</c:v>
                </c:pt>
                <c:pt idx="1849">
                  <c:v>-127.00507248755457</c:v>
                </c:pt>
                <c:pt idx="1850">
                  <c:v>-127.00507248755457</c:v>
                </c:pt>
                <c:pt idx="1851">
                  <c:v>-127.00507248755457</c:v>
                </c:pt>
                <c:pt idx="1852">
                  <c:v>-127.00507248755457</c:v>
                </c:pt>
                <c:pt idx="1853">
                  <c:v>-127.00507248755457</c:v>
                </c:pt>
                <c:pt idx="1854">
                  <c:v>-127.00507248755457</c:v>
                </c:pt>
                <c:pt idx="1855">
                  <c:v>-127.00507248755457</c:v>
                </c:pt>
                <c:pt idx="1856">
                  <c:v>-127.00507248755457</c:v>
                </c:pt>
                <c:pt idx="1857">
                  <c:v>-127.00507248755457</c:v>
                </c:pt>
                <c:pt idx="1858">
                  <c:v>-127.00507248755457</c:v>
                </c:pt>
                <c:pt idx="1859">
                  <c:v>-127.00507248755457</c:v>
                </c:pt>
                <c:pt idx="1860">
                  <c:v>-127.00507248755457</c:v>
                </c:pt>
                <c:pt idx="1861">
                  <c:v>-127.00507248755457</c:v>
                </c:pt>
                <c:pt idx="1862">
                  <c:v>-127.00507248755457</c:v>
                </c:pt>
                <c:pt idx="1863">
                  <c:v>-127.00507248755457</c:v>
                </c:pt>
                <c:pt idx="1864">
                  <c:v>-127.00507248755457</c:v>
                </c:pt>
                <c:pt idx="1865">
                  <c:v>-127.00507248755457</c:v>
                </c:pt>
                <c:pt idx="1866">
                  <c:v>-127.00507248755457</c:v>
                </c:pt>
                <c:pt idx="1867">
                  <c:v>-127.00507248755457</c:v>
                </c:pt>
                <c:pt idx="1868">
                  <c:v>-127.00507248755457</c:v>
                </c:pt>
                <c:pt idx="1869">
                  <c:v>-127.00507248755457</c:v>
                </c:pt>
                <c:pt idx="1870">
                  <c:v>-127.00507248755457</c:v>
                </c:pt>
                <c:pt idx="1871">
                  <c:v>-127.00507248755457</c:v>
                </c:pt>
                <c:pt idx="1872">
                  <c:v>-127.00507248755457</c:v>
                </c:pt>
                <c:pt idx="1873">
                  <c:v>-127.00507248755457</c:v>
                </c:pt>
                <c:pt idx="1874">
                  <c:v>-127.00507248755457</c:v>
                </c:pt>
                <c:pt idx="1875">
                  <c:v>-127.00507248755457</c:v>
                </c:pt>
                <c:pt idx="1876">
                  <c:v>-127.00507248755457</c:v>
                </c:pt>
                <c:pt idx="1877">
                  <c:v>-127.00507248755457</c:v>
                </c:pt>
                <c:pt idx="1878">
                  <c:v>-127.00507248755457</c:v>
                </c:pt>
                <c:pt idx="1879">
                  <c:v>-127.00507248755457</c:v>
                </c:pt>
                <c:pt idx="1880">
                  <c:v>-127.00507248755457</c:v>
                </c:pt>
                <c:pt idx="1881">
                  <c:v>-127.00507248755457</c:v>
                </c:pt>
                <c:pt idx="1882">
                  <c:v>-127.00507248755457</c:v>
                </c:pt>
                <c:pt idx="1883">
                  <c:v>-127.00507248755457</c:v>
                </c:pt>
                <c:pt idx="1884">
                  <c:v>-127.00507248755457</c:v>
                </c:pt>
                <c:pt idx="1885">
                  <c:v>-127.00507248755457</c:v>
                </c:pt>
                <c:pt idx="1886">
                  <c:v>-127.00507248755457</c:v>
                </c:pt>
                <c:pt idx="1887">
                  <c:v>-127.00507248755457</c:v>
                </c:pt>
                <c:pt idx="1888">
                  <c:v>-127.00507248755457</c:v>
                </c:pt>
                <c:pt idx="1889">
                  <c:v>-127.00507248755457</c:v>
                </c:pt>
                <c:pt idx="1890">
                  <c:v>-127.00507248755457</c:v>
                </c:pt>
                <c:pt idx="1891">
                  <c:v>-127.00507248755457</c:v>
                </c:pt>
                <c:pt idx="1892">
                  <c:v>-127.00507248755457</c:v>
                </c:pt>
                <c:pt idx="1893">
                  <c:v>-127.00507248755457</c:v>
                </c:pt>
                <c:pt idx="1894">
                  <c:v>-127.00507248755457</c:v>
                </c:pt>
                <c:pt idx="1895">
                  <c:v>-127.00507248755457</c:v>
                </c:pt>
                <c:pt idx="1896">
                  <c:v>-127.00507248755457</c:v>
                </c:pt>
                <c:pt idx="1897">
                  <c:v>-127.00507248755457</c:v>
                </c:pt>
                <c:pt idx="1898">
                  <c:v>-127.00507248755457</c:v>
                </c:pt>
                <c:pt idx="1899">
                  <c:v>-127.00507248755457</c:v>
                </c:pt>
                <c:pt idx="1900">
                  <c:v>-127.00507248755457</c:v>
                </c:pt>
                <c:pt idx="1901">
                  <c:v>-127.00507248755457</c:v>
                </c:pt>
                <c:pt idx="1902">
                  <c:v>-127.00507248755457</c:v>
                </c:pt>
                <c:pt idx="1903">
                  <c:v>-127.00507248755457</c:v>
                </c:pt>
                <c:pt idx="1904">
                  <c:v>-127.00507248755457</c:v>
                </c:pt>
                <c:pt idx="1905">
                  <c:v>-127.00507248755457</c:v>
                </c:pt>
                <c:pt idx="1906">
                  <c:v>-127.00507248755457</c:v>
                </c:pt>
                <c:pt idx="1907">
                  <c:v>-127.00507248755457</c:v>
                </c:pt>
                <c:pt idx="1908">
                  <c:v>-127.00507248755457</c:v>
                </c:pt>
                <c:pt idx="1909">
                  <c:v>-127.00507248755457</c:v>
                </c:pt>
                <c:pt idx="1910">
                  <c:v>-127.00507248755457</c:v>
                </c:pt>
                <c:pt idx="1911">
                  <c:v>-127.00507248755457</c:v>
                </c:pt>
                <c:pt idx="1912">
                  <c:v>-127.00507248755457</c:v>
                </c:pt>
                <c:pt idx="1913">
                  <c:v>-127.00507248755457</c:v>
                </c:pt>
                <c:pt idx="1914">
                  <c:v>-127.00507248755457</c:v>
                </c:pt>
                <c:pt idx="1915">
                  <c:v>-127.00507248755457</c:v>
                </c:pt>
                <c:pt idx="1916">
                  <c:v>-127.00507248755457</c:v>
                </c:pt>
                <c:pt idx="1917">
                  <c:v>-127.00507248755457</c:v>
                </c:pt>
                <c:pt idx="1918">
                  <c:v>-127.00507248755457</c:v>
                </c:pt>
                <c:pt idx="1919">
                  <c:v>-127.00507248755457</c:v>
                </c:pt>
                <c:pt idx="1920">
                  <c:v>-127.00507248755457</c:v>
                </c:pt>
                <c:pt idx="1921">
                  <c:v>-127.00507248755457</c:v>
                </c:pt>
                <c:pt idx="1922">
                  <c:v>-127.00507248755457</c:v>
                </c:pt>
                <c:pt idx="1923">
                  <c:v>-127.00507248755457</c:v>
                </c:pt>
                <c:pt idx="1924">
                  <c:v>-127.00507248755457</c:v>
                </c:pt>
                <c:pt idx="1925">
                  <c:v>-127.00507248755457</c:v>
                </c:pt>
                <c:pt idx="1926">
                  <c:v>-127.00507248755457</c:v>
                </c:pt>
                <c:pt idx="1927">
                  <c:v>-127.00507248755457</c:v>
                </c:pt>
                <c:pt idx="1928">
                  <c:v>-127.00507248755457</c:v>
                </c:pt>
                <c:pt idx="1929">
                  <c:v>-127.00507248755457</c:v>
                </c:pt>
                <c:pt idx="1930">
                  <c:v>-127.00507248755457</c:v>
                </c:pt>
                <c:pt idx="1931">
                  <c:v>-127.00507248755457</c:v>
                </c:pt>
                <c:pt idx="1932">
                  <c:v>-127.00507248755457</c:v>
                </c:pt>
                <c:pt idx="1933">
                  <c:v>-127.00507248755457</c:v>
                </c:pt>
                <c:pt idx="1934">
                  <c:v>-127.00507248755457</c:v>
                </c:pt>
                <c:pt idx="1935">
                  <c:v>-127.00507248755457</c:v>
                </c:pt>
                <c:pt idx="1936">
                  <c:v>-127.00507248755457</c:v>
                </c:pt>
                <c:pt idx="1937">
                  <c:v>-127.00507248755457</c:v>
                </c:pt>
                <c:pt idx="1938">
                  <c:v>-127.00507248755457</c:v>
                </c:pt>
                <c:pt idx="1939">
                  <c:v>-127.00507248755457</c:v>
                </c:pt>
                <c:pt idx="1940">
                  <c:v>-127.00507248755457</c:v>
                </c:pt>
                <c:pt idx="1941">
                  <c:v>-127.00507248755457</c:v>
                </c:pt>
                <c:pt idx="1942">
                  <c:v>-127.00507248755457</c:v>
                </c:pt>
                <c:pt idx="1943">
                  <c:v>-127.00507248755457</c:v>
                </c:pt>
                <c:pt idx="1944">
                  <c:v>-127.00507248755457</c:v>
                </c:pt>
                <c:pt idx="1945">
                  <c:v>-127.00507248755457</c:v>
                </c:pt>
                <c:pt idx="1946">
                  <c:v>-127.00507248755457</c:v>
                </c:pt>
                <c:pt idx="1947">
                  <c:v>-127.00507248755457</c:v>
                </c:pt>
                <c:pt idx="1948">
                  <c:v>-127.00507248755457</c:v>
                </c:pt>
                <c:pt idx="1949">
                  <c:v>-127.00507248755457</c:v>
                </c:pt>
                <c:pt idx="1950">
                  <c:v>-127.00507248755457</c:v>
                </c:pt>
                <c:pt idx="1951">
                  <c:v>-127.00507248755457</c:v>
                </c:pt>
                <c:pt idx="1952">
                  <c:v>-127.00507248755457</c:v>
                </c:pt>
                <c:pt idx="1953">
                  <c:v>-127.00507248755457</c:v>
                </c:pt>
                <c:pt idx="1954">
                  <c:v>-127.00507248755457</c:v>
                </c:pt>
                <c:pt idx="1955">
                  <c:v>-127.00507248755457</c:v>
                </c:pt>
                <c:pt idx="1956">
                  <c:v>-127.00507248755457</c:v>
                </c:pt>
                <c:pt idx="1957">
                  <c:v>-127.00507248755457</c:v>
                </c:pt>
                <c:pt idx="1958">
                  <c:v>-127.00507248755457</c:v>
                </c:pt>
                <c:pt idx="1959">
                  <c:v>-127.00507248755457</c:v>
                </c:pt>
                <c:pt idx="1960">
                  <c:v>-127.00507248755457</c:v>
                </c:pt>
                <c:pt idx="1961">
                  <c:v>-127.00507248755457</c:v>
                </c:pt>
                <c:pt idx="1962">
                  <c:v>-127.00507248755457</c:v>
                </c:pt>
                <c:pt idx="1963">
                  <c:v>-127.00507248755457</c:v>
                </c:pt>
                <c:pt idx="1964">
                  <c:v>-127.00507248755457</c:v>
                </c:pt>
                <c:pt idx="1965">
                  <c:v>-127.00507248755457</c:v>
                </c:pt>
                <c:pt idx="1966">
                  <c:v>-127.00507248755457</c:v>
                </c:pt>
                <c:pt idx="1967">
                  <c:v>-127.00507248755457</c:v>
                </c:pt>
                <c:pt idx="1968">
                  <c:v>-127.00507248755457</c:v>
                </c:pt>
                <c:pt idx="1969">
                  <c:v>-127.00507248755457</c:v>
                </c:pt>
                <c:pt idx="1970">
                  <c:v>-127.00507248755457</c:v>
                </c:pt>
                <c:pt idx="1971">
                  <c:v>-127.00507248755457</c:v>
                </c:pt>
                <c:pt idx="1972">
                  <c:v>-127.00507248755457</c:v>
                </c:pt>
                <c:pt idx="1973">
                  <c:v>-127.00507248755457</c:v>
                </c:pt>
                <c:pt idx="1974">
                  <c:v>-127.00507248755457</c:v>
                </c:pt>
                <c:pt idx="1975">
                  <c:v>-127.00507248755457</c:v>
                </c:pt>
                <c:pt idx="1976">
                  <c:v>-127.00507248755457</c:v>
                </c:pt>
                <c:pt idx="1977">
                  <c:v>-127.00507248755457</c:v>
                </c:pt>
                <c:pt idx="1978">
                  <c:v>-127.00507248755457</c:v>
                </c:pt>
                <c:pt idx="1979">
                  <c:v>-127.00507248755457</c:v>
                </c:pt>
                <c:pt idx="1980">
                  <c:v>-127.00507248755457</c:v>
                </c:pt>
                <c:pt idx="1981">
                  <c:v>-127.00507248755457</c:v>
                </c:pt>
                <c:pt idx="1982">
                  <c:v>-127.00507248755457</c:v>
                </c:pt>
                <c:pt idx="1983">
                  <c:v>-127.00507248755457</c:v>
                </c:pt>
                <c:pt idx="1984">
                  <c:v>-127.00507248755457</c:v>
                </c:pt>
                <c:pt idx="1985">
                  <c:v>-127.00507248755457</c:v>
                </c:pt>
                <c:pt idx="1986">
                  <c:v>-127.00507248755457</c:v>
                </c:pt>
                <c:pt idx="1987">
                  <c:v>-127.00507248755457</c:v>
                </c:pt>
                <c:pt idx="1988">
                  <c:v>-127.00507248755457</c:v>
                </c:pt>
                <c:pt idx="1989">
                  <c:v>-127.00507248755457</c:v>
                </c:pt>
                <c:pt idx="1990">
                  <c:v>-127.00507248755457</c:v>
                </c:pt>
                <c:pt idx="1991">
                  <c:v>-127.00507248755457</c:v>
                </c:pt>
                <c:pt idx="1992">
                  <c:v>-127.00507248755457</c:v>
                </c:pt>
                <c:pt idx="1993">
                  <c:v>-127.00507248755457</c:v>
                </c:pt>
                <c:pt idx="1994">
                  <c:v>-127.00507248755457</c:v>
                </c:pt>
                <c:pt idx="1995">
                  <c:v>-127.00507248755457</c:v>
                </c:pt>
                <c:pt idx="1996">
                  <c:v>-127.00507248755457</c:v>
                </c:pt>
                <c:pt idx="1997">
                  <c:v>-127.00507248755457</c:v>
                </c:pt>
                <c:pt idx="1998">
                  <c:v>-127.00507248755457</c:v>
                </c:pt>
                <c:pt idx="1999">
                  <c:v>-127.00507248755457</c:v>
                </c:pt>
                <c:pt idx="2000">
                  <c:v>-127.00507248755457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2560"/>
        <c:axId val="83203136"/>
      </c:scatterChart>
      <c:valAx>
        <c:axId val="83202560"/>
        <c:scaling>
          <c:orientation val="minMax"/>
          <c:max val="1000"/>
          <c:min val="-1000"/>
        </c:scaling>
        <c:delete val="1"/>
        <c:axPos val="b"/>
        <c:numFmt formatCode="General" sourceLinked="1"/>
        <c:majorTickMark val="out"/>
        <c:minorTickMark val="none"/>
        <c:tickLblPos val="nextTo"/>
        <c:crossAx val="83203136"/>
        <c:crosses val="autoZero"/>
        <c:crossBetween val="midCat"/>
        <c:majorUnit val="100"/>
        <c:minorUnit val="20"/>
      </c:valAx>
      <c:valAx>
        <c:axId val="83203136"/>
        <c:scaling>
          <c:orientation val="minMax"/>
          <c:max val="1000"/>
          <c:min val="-1000"/>
        </c:scaling>
        <c:delete val="1"/>
        <c:axPos val="l"/>
        <c:numFmt formatCode="General" sourceLinked="1"/>
        <c:majorTickMark val="out"/>
        <c:minorTickMark val="none"/>
        <c:tickLblPos val="nextTo"/>
        <c:crossAx val="83202560"/>
        <c:crossesAt val="0"/>
        <c:crossBetween val="midCat"/>
        <c:majorUnit val="100"/>
        <c:min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T1</c:v>
          </c:tx>
          <c:marker>
            <c:symbol val="none"/>
          </c:marker>
          <c:xVal>
            <c:numRef>
              <c:f>Graphing!$AH$8:$AH$367</c:f>
              <c:numCache>
                <c:formatCode>General</c:formatCode>
                <c:ptCount val="360"/>
                <c:pt idx="0">
                  <c:v>11.348257848796379</c:v>
                </c:pt>
                <c:pt idx="1">
                  <c:v>-155.56950233636613</c:v>
                </c:pt>
                <c:pt idx="2">
                  <c:v>-332.83771148066029</c:v>
                </c:pt>
                <c:pt idx="3">
                  <c:v>-426.0272107129411</c:v>
                </c:pt>
                <c:pt idx="4">
                  <c:v>-385.49680339334986</c:v>
                </c:pt>
                <c:pt idx="5">
                  <c:v>-232.83666798856561</c:v>
                </c:pt>
                <c:pt idx="6">
                  <c:v>-49.367466838527761</c:v>
                </c:pt>
                <c:pt idx="7">
                  <c:v>67.178429278104943</c:v>
                </c:pt>
                <c:pt idx="8">
                  <c:v>54.718084039567231</c:v>
                </c:pt>
                <c:pt idx="9">
                  <c:v>-80.110990245523041</c:v>
                </c:pt>
                <c:pt idx="10">
                  <c:v>-265.48657493133766</c:v>
                </c:pt>
                <c:pt idx="11">
                  <c:v>-402.66078611008214</c:v>
                </c:pt>
                <c:pt idx="12">
                  <c:v>-418.56217209306419</c:v>
                </c:pt>
                <c:pt idx="13">
                  <c:v>-304.72020953883128</c:v>
                </c:pt>
                <c:pt idx="14">
                  <c:v>-121.77747401200122</c:v>
                </c:pt>
                <c:pt idx="15">
                  <c:v>32.814107146536003</c:v>
                </c:pt>
                <c:pt idx="16">
                  <c:v>76.705008052615767</c:v>
                </c:pt>
                <c:pt idx="17">
                  <c:v>-13.485054056616747</c:v>
                </c:pt>
                <c:pt idx="18">
                  <c:v>-189.71265535105886</c:v>
                </c:pt>
                <c:pt idx="19">
                  <c:v>-358.1029592741321</c:v>
                </c:pt>
                <c:pt idx="20">
                  <c:v>-428.95598612682966</c:v>
                </c:pt>
                <c:pt idx="21">
                  <c:v>-364.52897446610564</c:v>
                </c:pt>
                <c:pt idx="22">
                  <c:v>-199.14160602770642</c:v>
                </c:pt>
                <c:pt idx="23">
                  <c:v>-20.894224155428674</c:v>
                </c:pt>
                <c:pt idx="24">
                  <c:v>75.262415894411021</c:v>
                </c:pt>
                <c:pt idx="25">
                  <c:v>38.106548619617399</c:v>
                </c:pt>
                <c:pt idx="26">
                  <c:v>-112.56923422952485</c:v>
                </c:pt>
                <c:pt idx="27">
                  <c:v>-296.50131682835985</c:v>
                </c:pt>
                <c:pt idx="28">
                  <c:v>-415.71075567046182</c:v>
                </c:pt>
                <c:pt idx="29">
                  <c:v>-406.69576950753378</c:v>
                </c:pt>
                <c:pt idx="30">
                  <c:v>-274.25855927965841</c:v>
                </c:pt>
                <c:pt idx="31">
                  <c:v>-88.947219455811492</c:v>
                </c:pt>
                <c:pt idx="32">
                  <c:v>50.524588708426023</c:v>
                </c:pt>
                <c:pt idx="33">
                  <c:v>69.861504557223384</c:v>
                </c:pt>
                <c:pt idx="34">
                  <c:v>-41.237070688917925</c:v>
                </c:pt>
                <c:pt idx="35">
                  <c:v>-223.58993887327549</c:v>
                </c:pt>
                <c:pt idx="36">
                  <c:v>-380.05938961028698</c:v>
                </c:pt>
                <c:pt idx="37">
                  <c:v>-427.29557301197605</c:v>
                </c:pt>
                <c:pt idx="38">
                  <c:v>-340.13620482863485</c:v>
                </c:pt>
                <c:pt idx="39">
                  <c:v>-165.0102858665789</c:v>
                </c:pt>
                <c:pt idx="40">
                  <c:v>4.7942034520240213</c:v>
                </c:pt>
                <c:pt idx="41">
                  <c:v>78.823959761027396</c:v>
                </c:pt>
                <c:pt idx="42">
                  <c:v>17.644006797959946</c:v>
                </c:pt>
                <c:pt idx="43">
                  <c:v>-146.1556522663486</c:v>
                </c:pt>
                <c:pt idx="44">
                  <c:v>-325.32043239684992</c:v>
                </c:pt>
                <c:pt idx="45">
                  <c:v>-424.41088864884262</c:v>
                </c:pt>
                <c:pt idx="46">
                  <c:v>-390.64243837661081</c:v>
                </c:pt>
                <c:pt idx="47">
                  <c:v>-242.00322717592701</c:v>
                </c:pt>
                <c:pt idx="48">
                  <c:v>-57.67200772166062</c:v>
                </c:pt>
                <c:pt idx="49">
                  <c:v>64.159659915804411</c:v>
                </c:pt>
                <c:pt idx="50">
                  <c:v>58.593157115506472</c:v>
                </c:pt>
                <c:pt idx="51">
                  <c:v>-71.406290830194052</c:v>
                </c:pt>
                <c:pt idx="52">
                  <c:v>-256.58916319502538</c:v>
                </c:pt>
                <c:pt idx="53">
                  <c:v>-398.31023216781159</c:v>
                </c:pt>
                <c:pt idx="54">
                  <c:v>-421.07597636623245</c:v>
                </c:pt>
                <c:pt idx="55">
                  <c:v>-312.75929140924819</c:v>
                </c:pt>
                <c:pt idx="56">
                  <c:v>-131.05948785893852</c:v>
                </c:pt>
                <c:pt idx="57">
                  <c:v>27.233605475943136</c:v>
                </c:pt>
                <c:pt idx="58">
                  <c:v>77.798700921307272</c:v>
                </c:pt>
                <c:pt idx="59">
                  <c:v>-6.2997668685965778</c:v>
                </c:pt>
                <c:pt idx="60">
                  <c:v>-180.2633108211518</c:v>
                </c:pt>
                <c:pt idx="61">
                  <c:v>-351.4231370844609</c:v>
                </c:pt>
                <c:pt idx="62">
                  <c:v>-428.60396665843041</c:v>
                </c:pt>
                <c:pt idx="63">
                  <c:v>-370.69227528042308</c:v>
                </c:pt>
                <c:pt idx="64">
                  <c:v>-208.53709297127037</c:v>
                </c:pt>
                <c:pt idx="65">
                  <c:v>-28.517006991301457</c:v>
                </c:pt>
                <c:pt idx="66">
                  <c:v>73.472924086600727</c:v>
                </c:pt>
                <c:pt idx="67">
                  <c:v>43.103593811237204</c:v>
                </c:pt>
                <c:pt idx="68">
                  <c:v>-103.44753245433678</c:v>
                </c:pt>
                <c:pt idx="69">
                  <c:v>-288.11400584345245</c:v>
                </c:pt>
                <c:pt idx="70">
                  <c:v>-412.52567957105555</c:v>
                </c:pt>
                <c:pt idx="71">
                  <c:v>-410.40958929363273</c:v>
                </c:pt>
                <c:pt idx="72">
                  <c:v>-282.89295700995365</c:v>
                </c:pt>
                <c:pt idx="73">
                  <c:v>-97.902730178397803</c:v>
                </c:pt>
                <c:pt idx="74">
                  <c:v>46.018483908799311</c:v>
                </c:pt>
                <c:pt idx="75">
                  <c:v>72.205166625522395</c:v>
                </c:pt>
                <c:pt idx="76">
                  <c:v>-33.292089169546614</c:v>
                </c:pt>
                <c:pt idx="77">
                  <c:v>-214.27585712437133</c:v>
                </c:pt>
                <c:pt idx="78">
                  <c:v>-374.33773406387422</c:v>
                </c:pt>
                <c:pt idx="79">
                  <c:v>-428.2142174136419</c:v>
                </c:pt>
                <c:pt idx="80">
                  <c:v>-347.20579568081905</c:v>
                </c:pt>
                <c:pt idx="81">
                  <c:v>-174.46491657521418</c:v>
                </c:pt>
                <c:pt idx="82">
                  <c:v>-2.0090715316801493</c:v>
                </c:pt>
                <c:pt idx="83">
                  <c:v>78.296083061162705</c:v>
                </c:pt>
                <c:pt idx="84">
                  <c:v>23.672723487343177</c:v>
                </c:pt>
                <c:pt idx="85">
                  <c:v>-136.78178460494141</c:v>
                </c:pt>
                <c:pt idx="86">
                  <c:v>-317.59478760577747</c:v>
                </c:pt>
                <c:pt idx="87">
                  <c:v>-422.4488472741748</c:v>
                </c:pt>
                <c:pt idx="88">
                  <c:v>-395.48916197105098</c:v>
                </c:pt>
                <c:pt idx="89">
                  <c:v>-251.07691026790604</c:v>
                </c:pt>
                <c:pt idx="90">
                  <c:v>-66.139182052120375</c:v>
                </c:pt>
                <c:pt idx="91">
                  <c:v>60.809380918152414</c:v>
                </c:pt>
                <c:pt idx="92">
                  <c:v>62.14443652848729</c:v>
                </c:pt>
                <c:pt idx="93">
                  <c:v>-62.845187173146513</c:v>
                </c:pt>
                <c:pt idx="94">
                  <c:v>-247.57865716123621</c:v>
                </c:pt>
                <c:pt idx="95">
                  <c:v>-393.6501381733159</c:v>
                </c:pt>
                <c:pt idx="96">
                  <c:v>-423.24868399619589</c:v>
                </c:pt>
                <c:pt idx="97">
                  <c:v>-320.60741911759004</c:v>
                </c:pt>
                <c:pt idx="98">
                  <c:v>-140.40240956617421</c:v>
                </c:pt>
                <c:pt idx="99">
                  <c:v>21.37277898459223</c:v>
                </c:pt>
                <c:pt idx="100">
                  <c:v>78.541978485099975</c:v>
                </c:pt>
                <c:pt idx="101">
                  <c:v>0.65167756842276958</c:v>
                </c:pt>
                <c:pt idx="102">
                  <c:v>-170.80667058673487</c:v>
                </c:pt>
                <c:pt idx="103">
                  <c:v>-344.49876709009186</c:v>
                </c:pt>
                <c:pt idx="104">
                  <c:v>-427.90041567116373</c:v>
                </c:pt>
                <c:pt idx="105">
                  <c:v>-376.58431849713003</c:v>
                </c:pt>
                <c:pt idx="106">
                  <c:v>-217.88609268769534</c:v>
                </c:pt>
                <c:pt idx="107">
                  <c:v>-36.342836292583428</c:v>
                </c:pt>
                <c:pt idx="108">
                  <c:v>71.339013121798274</c:v>
                </c:pt>
                <c:pt idx="109">
                  <c:v>47.798316099169909</c:v>
                </c:pt>
                <c:pt idx="110">
                  <c:v>-94.425012675155969</c:v>
                </c:pt>
                <c:pt idx="111">
                  <c:v>-279.56990260174672</c:v>
                </c:pt>
                <c:pt idx="112">
                  <c:v>-409.01135876777943</c:v>
                </c:pt>
                <c:pt idx="113">
                  <c:v>-413.79709758095453</c:v>
                </c:pt>
                <c:pt idx="114">
                  <c:v>-291.37779960668962</c:v>
                </c:pt>
                <c:pt idx="115">
                  <c:v>-106.96510878898093</c:v>
                </c:pt>
                <c:pt idx="116">
                  <c:v>41.206015749249644</c:v>
                </c:pt>
                <c:pt idx="117">
                  <c:v>74.206166830713101</c:v>
                </c:pt>
                <c:pt idx="118">
                  <c:v>-25.54353516596268</c:v>
                </c:pt>
                <c:pt idx="119">
                  <c:v>-204.90733339693023</c:v>
                </c:pt>
                <c:pt idx="120">
                  <c:v>-368.33976779029319</c:v>
                </c:pt>
                <c:pt idx="121">
                  <c:v>-428.78187054488149</c:v>
                </c:pt>
                <c:pt idx="122">
                  <c:v>-354.03668456911578</c:v>
                </c:pt>
                <c:pt idx="123">
                  <c:v>-183.92028898643707</c:v>
                </c:pt>
                <c:pt idx="124">
                  <c:v>-9.0521367862406521</c:v>
                </c:pt>
                <c:pt idx="125">
                  <c:v>77.417101613309427</c:v>
                </c:pt>
                <c:pt idx="126">
                  <c:v>29.426051249865452</c:v>
                </c:pt>
                <c:pt idx="127">
                  <c:v>-127.46089287851271</c:v>
                </c:pt>
                <c:pt idx="128">
                  <c:v>-309.67148596029062</c:v>
                </c:pt>
                <c:pt idx="129">
                  <c:v>-420.14380626012888</c:v>
                </c:pt>
                <c:pt idx="130">
                  <c:v>-400.03025592156348</c:v>
                </c:pt>
                <c:pt idx="131">
                  <c:v>-260.04513983632739</c:v>
                </c:pt>
                <c:pt idx="132">
                  <c:v>-74.757253109980169</c:v>
                </c:pt>
                <c:pt idx="133">
                  <c:v>57.132236253115281</c:v>
                </c:pt>
                <c:pt idx="134">
                  <c:v>65.366999695105903</c:v>
                </c:pt>
                <c:pt idx="135">
                  <c:v>-54.439546193880645</c:v>
                </c:pt>
                <c:pt idx="136">
                  <c:v>-238.46754668520151</c:v>
                </c:pt>
                <c:pt idx="137">
                  <c:v>-388.68696368603787</c:v>
                </c:pt>
                <c:pt idx="138">
                  <c:v>-425.07728329818497</c:v>
                </c:pt>
                <c:pt idx="139">
                  <c:v>-328.25371403186932</c:v>
                </c:pt>
                <c:pt idx="140">
                  <c:v>-149.79328850256297</c:v>
                </c:pt>
                <c:pt idx="141">
                  <c:v>15.23975161962025</c:v>
                </c:pt>
                <c:pt idx="142">
                  <c:v>78.933810454542794</c:v>
                </c:pt>
                <c:pt idx="143">
                  <c:v>7.3596435543057055</c:v>
                </c:pt>
                <c:pt idx="144">
                  <c:v>-161.35584290864387</c:v>
                </c:pt>
                <c:pt idx="145">
                  <c:v>-337.33944746179759</c:v>
                </c:pt>
                <c:pt idx="146">
                  <c:v>-426.84630838773876</c:v>
                </c:pt>
                <c:pt idx="147">
                  <c:v>-382.19693689807139</c:v>
                </c:pt>
                <c:pt idx="148">
                  <c:v>-227.17564612061221</c:v>
                </c:pt>
                <c:pt idx="149">
                  <c:v>-44.360864335872577</c:v>
                </c:pt>
                <c:pt idx="150">
                  <c:v>68.863640907080139</c:v>
                </c:pt>
                <c:pt idx="151">
                  <c:v>52.184207924033728</c:v>
                </c:pt>
                <c:pt idx="152">
                  <c:v>-85.514181399992125</c:v>
                </c:pt>
                <c:pt idx="153">
                  <c:v>-270.88085045723051</c:v>
                </c:pt>
                <c:pt idx="154">
                  <c:v>-405.172664613905</c:v>
                </c:pt>
                <c:pt idx="155">
                  <c:v>-416.85359879642499</c:v>
                </c:pt>
                <c:pt idx="156">
                  <c:v>-299.7013258598995</c:v>
                </c:pt>
                <c:pt idx="157">
                  <c:v>-116.12179352976491</c:v>
                </c:pt>
                <c:pt idx="158">
                  <c:v>36.093855001548832</c:v>
                </c:pt>
                <c:pt idx="159">
                  <c:v>75.861731499237237</c:v>
                </c:pt>
                <c:pt idx="160">
                  <c:v>-18.002149286486429</c:v>
                </c:pt>
                <c:pt idx="161">
                  <c:v>-195.49735381051968</c:v>
                </c:pt>
                <c:pt idx="162">
                  <c:v>-362.07380483241536</c:v>
                </c:pt>
                <c:pt idx="163">
                  <c:v>-428.99774555691749</c:v>
                </c:pt>
                <c:pt idx="164">
                  <c:v>-360.61940290026917</c:v>
                </c:pt>
                <c:pt idx="165">
                  <c:v>-193.36329659581608</c:v>
                </c:pt>
                <c:pt idx="166">
                  <c:v>-16.325229611470036</c:v>
                </c:pt>
                <c:pt idx="167">
                  <c:v>76.188233812026994</c:v>
                </c:pt>
                <c:pt idx="168">
                  <c:v>34.89601514678418</c:v>
                </c:pt>
                <c:pt idx="169">
                  <c:v>-118.20589718206047</c:v>
                </c:pt>
                <c:pt idx="170">
                  <c:v>-301.56151029475353</c:v>
                </c:pt>
                <c:pt idx="171">
                  <c:v>-417.4989607245426</c:v>
                </c:pt>
                <c:pt idx="172">
                  <c:v>-404.25942561989075</c:v>
                </c:pt>
                <c:pt idx="173">
                  <c:v>-268.89548462726935</c:v>
                </c:pt>
                <c:pt idx="174">
                  <c:v>-83.514275011283729</c:v>
                </c:pt>
                <c:pt idx="175">
                  <c:v>53.133322971006976</c:v>
                </c:pt>
                <c:pt idx="176">
                  <c:v>68.256379680232129</c:v>
                </c:pt>
                <c:pt idx="177">
                  <c:v>-46.201019317351637</c:v>
                </c:pt>
                <c:pt idx="178">
                  <c:v>-229.26846107463342</c:v>
                </c:pt>
                <c:pt idx="179">
                  <c:v>-383.4275883786533</c:v>
                </c:pt>
                <c:pt idx="180">
                  <c:v>-426.55923957092591</c:v>
                </c:pt>
                <c:pt idx="181">
                  <c:v>-335.68757728912288</c:v>
                </c:pt>
                <c:pt idx="182">
                  <c:v>-159.21910756112365</c:v>
                </c:pt>
                <c:pt idx="183">
                  <c:v>8.8430246378134143</c:v>
                </c:pt>
                <c:pt idx="184">
                  <c:v>78.973653694258132</c:v>
                </c:pt>
                <c:pt idx="185">
                  <c:v>13.814832885147524</c:v>
                </c:pt>
                <c:pt idx="186">
                  <c:v>-151.92392799223438</c:v>
                </c:pt>
                <c:pt idx="187">
                  <c:v>-329.95510204546031</c:v>
                </c:pt>
                <c:pt idx="188">
                  <c:v>-425.4431059522733</c:v>
                </c:pt>
                <c:pt idx="189">
                  <c:v>-387.52235058796646</c:v>
                </c:pt>
                <c:pt idx="190">
                  <c:v>-236.39287661462896</c:v>
                </c:pt>
                <c:pt idx="191">
                  <c:v>-52.55997698259749</c:v>
                </c:pt>
                <c:pt idx="192">
                  <c:v>66.050238663906839</c:v>
                </c:pt>
                <c:pt idx="193">
                  <c:v>56.255189809788448</c:v>
                </c:pt>
                <c:pt idx="194">
                  <c:v>-76.727390321036467</c:v>
                </c:pt>
                <c:pt idx="195">
                  <c:v>-262.05889368436596</c:v>
                </c:pt>
                <c:pt idx="196">
                  <c:v>-401.01491809096603</c:v>
                </c:pt>
                <c:pt idx="197">
                  <c:v>-419.57485619034048</c:v>
                </c:pt>
                <c:pt idx="198">
                  <c:v>-307.85199816641557</c:v>
                </c:pt>
                <c:pt idx="199">
                  <c:v>-125.36009192022431</c:v>
                </c:pt>
                <c:pt idx="200">
                  <c:v>30.689087854920331</c:v>
                </c:pt>
                <c:pt idx="201">
                  <c:v>77.169565780621241</c:v>
                </c:pt>
                <c:pt idx="202">
                  <c:v>-10.67838497536323</c:v>
                </c:pt>
                <c:pt idx="203">
                  <c:v>-186.05896194802239</c:v>
                </c:pt>
                <c:pt idx="204">
                  <c:v>-355.54853071463674</c:v>
                </c:pt>
                <c:pt idx="205">
                  <c:v>-428.86154321599878</c:v>
                </c:pt>
                <c:pt idx="206">
                  <c:v>-366.94482608147206</c:v>
                </c:pt>
                <c:pt idx="207">
                  <c:v>-202.78085003888822</c:v>
                </c:pt>
                <c:pt idx="208">
                  <c:v>-23.818268456735524</c:v>
                </c:pt>
                <c:pt idx="209">
                  <c:v>74.611183044467765</c:v>
                </c:pt>
                <c:pt idx="210">
                  <c:v>40.075033022964988</c:v>
                </c:pt>
                <c:pt idx="211">
                  <c:v>-109.02962626809165</c:v>
                </c:pt>
                <c:pt idx="212">
                  <c:v>-293.27610219954391</c:v>
                </c:pt>
                <c:pt idx="213">
                  <c:v>-414.51797680301104</c:v>
                </c:pt>
                <c:pt idx="214">
                  <c:v>-408.17080882964649</c:v>
                </c:pt>
                <c:pt idx="215">
                  <c:v>-277.61567679224163</c:v>
                </c:pt>
                <c:pt idx="216">
                  <c:v>-92.398109266482479</c:v>
                </c:pt>
                <c:pt idx="217">
                  <c:v>48.818184140326764</c:v>
                </c:pt>
                <c:pt idx="218">
                  <c:v>70.808571387969153</c:v>
                </c:pt>
                <c:pt idx="219">
                  <c:v>-38.141026325782406</c:v>
                </c:pt>
                <c:pt idx="220">
                  <c:v>-219.99415158353298</c:v>
                </c:pt>
                <c:pt idx="221">
                  <c:v>-377.87930250079705</c:v>
                </c:pt>
                <c:pt idx="222">
                  <c:v>-427.6924986101717</c:v>
                </c:pt>
                <c:pt idx="223">
                  <c:v>-342.8987044870961</c:v>
                </c:pt>
                <c:pt idx="224">
                  <c:v>-168.6668012027306</c:v>
                </c:pt>
                <c:pt idx="225">
                  <c:v>2.1914648215935699</c:v>
                </c:pt>
                <c:pt idx="226">
                  <c:v>78.661452975789786</c:v>
                </c:pt>
                <c:pt idx="227">
                  <c:v>20.008297740849912</c:v>
                </c:pt>
                <c:pt idx="228">
                  <c:v>-142.52399982567292</c:v>
                </c:pt>
                <c:pt idx="229">
                  <c:v>-322.35596660397789</c:v>
                </c:pt>
                <c:pt idx="230">
                  <c:v>-423.69275340484091</c:v>
                </c:pt>
                <c:pt idx="231">
                  <c:v>-392.55317777877792</c:v>
                </c:pt>
                <c:pt idx="232">
                  <c:v>-245.52500776478598</c:v>
                </c:pt>
                <c:pt idx="233">
                  <c:v>-60.92880908531663</c:v>
                </c:pt>
                <c:pt idx="234">
                  <c:v>62.902706171774781</c:v>
                </c:pt>
                <c:pt idx="235">
                  <c:v>60.005618791001609</c:v>
                </c:pt>
                <c:pt idx="236">
                  <c:v>-68.076819192410909</c:v>
                </c:pt>
                <c:pt idx="237">
                  <c:v>-253.11626078198555</c:v>
                </c:pt>
                <c:pt idx="238">
                  <c:v>-396.54388243266385</c:v>
                </c:pt>
                <c:pt idx="239">
                  <c:v>-421.95709770932962</c:v>
                </c:pt>
                <c:pt idx="240">
                  <c:v>-315.81851852446084</c:v>
                </c:pt>
                <c:pt idx="241">
                  <c:v>-134.66719835272039</c:v>
                </c:pt>
                <c:pt idx="242">
                  <c:v>24.999206092423179</c:v>
                </c:pt>
                <c:pt idx="243">
                  <c:v>78.127856828810849</c:v>
                </c:pt>
                <c:pt idx="244">
                  <c:v>-3.5823940211950855</c:v>
                </c:pt>
                <c:pt idx="245">
                  <c:v>-176.60524077558219</c:v>
                </c:pt>
                <c:pt idx="246">
                  <c:v>-348.77299040366773</c:v>
                </c:pt>
                <c:pt idx="247">
                  <c:v>-428.37345231809803</c:v>
                </c:pt>
                <c:pt idx="248">
                  <c:v>-373.00418616806587</c:v>
                </c:pt>
                <c:pt idx="249">
                  <c:v>-212.15989523454661</c:v>
                </c:pt>
                <c:pt idx="250">
                  <c:v>-31.520866893360846</c:v>
                </c:pt>
                <c:pt idx="251">
                  <c:v>72.688135329636054</c:v>
                </c:pt>
                <c:pt idx="252">
                  <c:v>44.955926015346421</c:v>
                </c:pt>
                <c:pt idx="253">
                  <c:v>-99.944799766829817</c:v>
                </c:pt>
                <c:pt idx="254">
                  <c:v>-284.82674644099126</c:v>
                </c:pt>
                <c:pt idx="255">
                  <c:v>-411.20498656765164</c:v>
                </c:pt>
                <c:pt idx="256">
                  <c:v>-411.75898381159072</c:v>
                </c:pt>
                <c:pt idx="257">
                  <c:v>-286.19362889171055</c:v>
                </c:pt>
                <c:pt idx="258">
                  <c:v>-101.39644160458849</c:v>
                </c:pt>
                <c:pt idx="259">
                  <c:v>44.192801163020505</c:v>
                </c:pt>
                <c:pt idx="260">
                  <c:v>73.020037114229041</c:v>
                </c:pt>
                <c:pt idx="261">
                  <c:v>-30.270739526579803</c:v>
                </c:pt>
                <c:pt idx="262">
                  <c:v>-210.65747373655108</c:v>
                </c:pt>
                <c:pt idx="263">
                  <c:v>-372.04979677338207</c:v>
                </c:pt>
                <c:pt idx="264">
                  <c:v>-428.47548955618271</c:v>
                </c:pt>
                <c:pt idx="265">
                  <c:v>-349.87709996805842</c:v>
                </c:pt>
                <c:pt idx="266">
                  <c:v>-178.1232735674061</c:v>
                </c:pt>
                <c:pt idx="267">
                  <c:v>-4.7057078120304823</c:v>
                </c:pt>
                <c:pt idx="268">
                  <c:v>77.997641054180463</c:v>
                </c:pt>
                <c:pt idx="269">
                  <c:v>25.931453089976713</c:v>
                </c:pt>
                <c:pt idx="270">
                  <c:v>-133.16908805935884</c:v>
                </c:pt>
                <c:pt idx="271">
                  <c:v>-314.55257463041386</c:v>
                </c:pt>
                <c:pt idx="272">
                  <c:v>-421.59767698533665</c:v>
                </c:pt>
                <c:pt idx="273">
                  <c:v>-397.28244502174618</c:v>
                </c:pt>
                <c:pt idx="274">
                  <c:v>-254.55938112624668</c:v>
                </c:pt>
                <c:pt idx="275">
                  <c:v>-69.455760241275058</c:v>
                </c:pt>
                <c:pt idx="276">
                  <c:v>59.425406362569731</c:v>
                </c:pt>
                <c:pt idx="277">
                  <c:v>63.430296234650768</c:v>
                </c:pt>
                <c:pt idx="278">
                  <c:v>-59.574458947630617</c:v>
                </c:pt>
                <c:pt idx="279">
                  <c:v>-244.06534752313399</c:v>
                </c:pt>
                <c:pt idx="280">
                  <c:v>-391.76575513628302</c:v>
                </c:pt>
                <c:pt idx="281">
                  <c:v>-423.99702122429119</c:v>
                </c:pt>
                <c:pt idx="282">
                  <c:v>-323.58984419193746</c:v>
                </c:pt>
                <c:pt idx="283">
                  <c:v>-144.0302118401984</c:v>
                </c:pt>
                <c:pt idx="284">
                  <c:v>19.032096707882317</c:v>
                </c:pt>
                <c:pt idx="285">
                  <c:v>78.735276314674564</c:v>
                </c:pt>
                <c:pt idx="286">
                  <c:v>3.2759875124500866</c:v>
                </c:pt>
                <c:pt idx="287">
                  <c:v>-167.14929450981549</c:v>
                </c:pt>
                <c:pt idx="288">
                  <c:v>-341.75657577175474</c:v>
                </c:pt>
                <c:pt idx="289">
                  <c:v>-427.53414942729444</c:v>
                </c:pt>
                <c:pt idx="290">
                  <c:v>-378.78908401644577</c:v>
                </c:pt>
                <c:pt idx="291">
                  <c:v>-221.48743147872656</c:v>
                </c:pt>
                <c:pt idx="292">
                  <c:v>-39.422348014463921</c:v>
                </c:pt>
                <c:pt idx="293">
                  <c:v>70.421756287653551</c:v>
                </c:pt>
                <c:pt idx="294">
                  <c:v>49.531928505753029</c:v>
                </c:pt>
                <c:pt idx="295">
                  <c:v>-90.964010551626913</c:v>
                </c:pt>
                <c:pt idx="296">
                  <c:v>-276.22515503879765</c:v>
                </c:pt>
                <c:pt idx="297">
                  <c:v>-407.56458229839876</c:v>
                </c:pt>
                <c:pt idx="298">
                  <c:v>-415.01897684023669</c:v>
                </c:pt>
                <c:pt idx="299">
                  <c:v>-294.61745065298987</c:v>
                </c:pt>
                <c:pt idx="300">
                  <c:v>-110.49679904557323</c:v>
                </c:pt>
                <c:pt idx="301">
                  <c:v>39.263585483915961</c:v>
                </c:pt>
                <c:pt idx="302">
                  <c:v>74.887711450000751</c:v>
                </c:pt>
                <c:pt idx="303">
                  <c:v>-22.601068267160713</c:v>
                </c:pt>
                <c:pt idx="304">
                  <c:v>-201.2713695096011</c:v>
                </c:pt>
                <c:pt idx="305">
                  <c:v>-365.94715172824004</c:v>
                </c:pt>
                <c:pt idx="306">
                  <c:v>-428.90712707107173</c:v>
                </c:pt>
                <c:pt idx="307">
                  <c:v>-356.61309067400157</c:v>
                </c:pt>
                <c:pt idx="308">
                  <c:v>-187.57541662683306</c:v>
                </c:pt>
                <c:pt idx="309">
                  <c:v>-11.838932791612621</c:v>
                </c:pt>
                <c:pt idx="310">
                  <c:v>76.983138068028097</c:v>
                </c:pt>
                <c:pt idx="311">
                  <c:v>31.576088588835319</c:v>
                </c:pt>
                <c:pt idx="312">
                  <c:v>-123.87215994404335</c:v>
                </c:pt>
                <c:pt idx="313">
                  <c:v>-306.55574274632409</c:v>
                </c:pt>
                <c:pt idx="314">
                  <c:v>-419.16078077076475</c:v>
                </c:pt>
                <c:pt idx="315">
                  <c:v>-401.70359687282178</c:v>
                </c:pt>
                <c:pt idx="316">
                  <c:v>-263.48347375918769</c:v>
                </c:pt>
                <c:pt idx="317">
                  <c:v>-78.12901087074863</c:v>
                </c:pt>
                <c:pt idx="318">
                  <c:v>55.623159273555643</c:v>
                </c:pt>
                <c:pt idx="319">
                  <c:v>66.524475045633068</c:v>
                </c:pt>
                <c:pt idx="320">
                  <c:v>-51.232095079882839</c:v>
                </c:pt>
                <c:pt idx="321">
                  <c:v>-234.91869977430949</c:v>
                </c:pt>
                <c:pt idx="322">
                  <c:v>-386.68715937292859</c:v>
                </c:pt>
                <c:pt idx="323">
                  <c:v>-425.69179910839665</c:v>
                </c:pt>
                <c:pt idx="324">
                  <c:v>-331.15520299579345</c:v>
                </c:pt>
                <c:pt idx="325">
                  <c:v>-153.43615390175867</c:v>
                </c:pt>
                <c:pt idx="326">
                  <c:v>12.796030971593638</c:v>
                </c:pt>
                <c:pt idx="327">
                  <c:v>78.990982267689702</c:v>
                </c:pt>
                <c:pt idx="328">
                  <c:v>9.8872529251466688</c:v>
                </c:pt>
                <c:pt idx="329">
                  <c:v>-157.70423044840584</c:v>
                </c:pt>
                <c:pt idx="330">
                  <c:v>-334.50901257795249</c:v>
                </c:pt>
                <c:pt idx="331">
                  <c:v>-426.34479793806372</c:v>
                </c:pt>
                <c:pt idx="332">
                  <c:v>-384.2915009268778</c:v>
                </c:pt>
                <c:pt idx="333">
                  <c:v>-230.75052946572674</c:v>
                </c:pt>
                <c:pt idx="334">
                  <c:v>-47.511759231276642</c:v>
                </c:pt>
                <c:pt idx="335">
                  <c:v>67.815187445712922</c:v>
                </c:pt>
                <c:pt idx="336">
                  <c:v>53.796697496907768</c:v>
                </c:pt>
                <c:pt idx="337">
                  <c:v>-82.099707287409046</c:v>
                </c:pt>
                <c:pt idx="338">
                  <c:v>-267.48325103522552</c:v>
                </c:pt>
                <c:pt idx="339">
                  <c:v>-403.60181011893945</c:v>
                </c:pt>
                <c:pt idx="340">
                  <c:v>-417.94626909661292</c:v>
                </c:pt>
                <c:pt idx="341">
                  <c:v>-302.87546544811812</c:v>
                </c:pt>
                <c:pt idx="342">
                  <c:v>-119.68656718574543</c:v>
                </c:pt>
                <c:pt idx="343">
                  <c:v>34.037369704592464</c:v>
                </c:pt>
                <c:pt idx="344">
                  <c:v>76.409005530182611</c:v>
                </c:pt>
                <c:pt idx="345">
                  <c:v>-15.142643814470603</c:v>
                </c:pt>
                <c:pt idx="346">
                  <c:v>-191.8488493924948</c:v>
                </c:pt>
                <c:pt idx="347">
                  <c:v>-359.57982650874192</c:v>
                </c:pt>
                <c:pt idx="348">
                  <c:v>-428.98681284321651</c:v>
                </c:pt>
                <c:pt idx="349">
                  <c:v>-363.09733955345649</c:v>
                </c:pt>
                <c:pt idx="350">
                  <c:v>-197.01012835188803</c:v>
                </c:pt>
                <c:pt idx="351">
                  <c:v>-19.198322442568696</c:v>
                </c:pt>
                <c:pt idx="352">
                  <c:v>75.619350264192121</c:v>
                </c:pt>
                <c:pt idx="353">
                  <c:v>36.934379961679213</c:v>
                </c:pt>
                <c:pt idx="354">
                  <c:v>-114.64610235772203</c:v>
                </c:pt>
                <c:pt idx="355">
                  <c:v>-298.37655570953365</c:v>
                </c:pt>
                <c:pt idx="356">
                  <c:v>-416.38544264901304</c:v>
                </c:pt>
                <c:pt idx="357">
                  <c:v>-405.8105049810315</c:v>
                </c:pt>
                <c:pt idx="358">
                  <c:v>-272.28491559046637</c:v>
                </c:pt>
                <c:pt idx="359">
                  <c:v>-86.936538603611567</c:v>
                </c:pt>
              </c:numCache>
            </c:numRef>
          </c:xVal>
          <c:yVal>
            <c:numRef>
              <c:f>Graphing!$AG$8:$AG$367</c:f>
              <c:numCache>
                <c:formatCode>General</c:formatCode>
                <c:ptCount val="360"/>
                <c:pt idx="0">
                  <c:v>572.59874506125038</c:v>
                </c:pt>
                <c:pt idx="1">
                  <c:v>653.25571219726419</c:v>
                </c:pt>
                <c:pt idx="2">
                  <c:v>599.00567035777613</c:v>
                </c:pt>
                <c:pt idx="3">
                  <c:v>438.74712223740846</c:v>
                </c:pt>
                <c:pt idx="4">
                  <c:v>257.84833535557374</c:v>
                </c:pt>
                <c:pt idx="5">
                  <c:v>152.67244424451926</c:v>
                </c:pt>
                <c:pt idx="6">
                  <c:v>179.24568721895471</c:v>
                </c:pt>
                <c:pt idx="7">
                  <c:v>323.41274001251952</c:v>
                </c:pt>
                <c:pt idx="8">
                  <c:v>508.37712796153221</c:v>
                </c:pt>
                <c:pt idx="9">
                  <c:v>635.61000791098581</c:v>
                </c:pt>
                <c:pt idx="10">
                  <c:v>637.33558468378783</c:v>
                </c:pt>
                <c:pt idx="11">
                  <c:v>512.63465926498577</c:v>
                </c:pt>
                <c:pt idx="12">
                  <c:v>327.93427773685613</c:v>
                </c:pt>
                <c:pt idx="13">
                  <c:v>181.62264944092371</c:v>
                </c:pt>
                <c:pt idx="14">
                  <c:v>151.63864485903451</c:v>
                </c:pt>
                <c:pt idx="15">
                  <c:v>253.95446987022143</c:v>
                </c:pt>
                <c:pt idx="16">
                  <c:v>434.0674172961883</c:v>
                </c:pt>
                <c:pt idx="17">
                  <c:v>596.03296211837937</c:v>
                </c:pt>
                <c:pt idx="18">
                  <c:v>653.57353523686368</c:v>
                </c:pt>
                <c:pt idx="19">
                  <c:v>576.03779794423554</c:v>
                </c:pt>
                <c:pt idx="20">
                  <c:v>404.72833060915997</c:v>
                </c:pt>
                <c:pt idx="21">
                  <c:v>230.90012466643782</c:v>
                </c:pt>
                <c:pt idx="22">
                  <c:v>147.14988064388223</c:v>
                </c:pt>
                <c:pt idx="23">
                  <c:v>198.09058998812677</c:v>
                </c:pt>
                <c:pt idx="24">
                  <c:v>356.58660125384279</c:v>
                </c:pt>
                <c:pt idx="25">
                  <c:v>538.20853423517178</c:v>
                </c:pt>
                <c:pt idx="26">
                  <c:v>646.20804106550236</c:v>
                </c:pt>
                <c:pt idx="27">
                  <c:v>623.05476907919842</c:v>
                </c:pt>
                <c:pt idx="28">
                  <c:v>481.08225517679699</c:v>
                </c:pt>
                <c:pt idx="29">
                  <c:v>295.91796316216823</c:v>
                </c:pt>
                <c:pt idx="30">
                  <c:v>166.19722326343827</c:v>
                </c:pt>
                <c:pt idx="31">
                  <c:v>161.02109097116178</c:v>
                </c:pt>
                <c:pt idx="32">
                  <c:v>283.1468447670527</c:v>
                </c:pt>
                <c:pt idx="33">
                  <c:v>467.51920901471578</c:v>
                </c:pt>
                <c:pt idx="34">
                  <c:v>615.92470618740799</c:v>
                </c:pt>
                <c:pt idx="35">
                  <c:v>649.30908094229403</c:v>
                </c:pt>
                <c:pt idx="36">
                  <c:v>549.88878121012431</c:v>
                </c:pt>
                <c:pt idx="37">
                  <c:v>370.62409425126339</c:v>
                </c:pt>
                <c:pt idx="38">
                  <c:v>207.00768446698413</c:v>
                </c:pt>
                <c:pt idx="39">
                  <c:v>146.19652167172228</c:v>
                </c:pt>
                <c:pt idx="40">
                  <c:v>220.58415787603315</c:v>
                </c:pt>
                <c:pt idx="41">
                  <c:v>390.54497745997725</c:v>
                </c:pt>
                <c:pt idx="42">
                  <c:v>565.54240135031137</c:v>
                </c:pt>
                <c:pt idx="43">
                  <c:v>652.35689727808153</c:v>
                </c:pt>
                <c:pt idx="44">
                  <c:v>604.74317474344309</c:v>
                </c:pt>
                <c:pt idx="45">
                  <c:v>448.06462965003107</c:v>
                </c:pt>
                <c:pt idx="46">
                  <c:v>265.78249454341062</c:v>
                </c:pt>
                <c:pt idx="47">
                  <c:v>154.99680094331194</c:v>
                </c:pt>
                <c:pt idx="48">
                  <c:v>174.72207780624856</c:v>
                </c:pt>
                <c:pt idx="49">
                  <c:v>314.45084998109689</c:v>
                </c:pt>
                <c:pt idx="50">
                  <c:v>499.75087442629416</c:v>
                </c:pt>
                <c:pt idx="51">
                  <c:v>631.9145174853046</c:v>
                </c:pt>
                <c:pt idx="52">
                  <c:v>640.53941142593555</c:v>
                </c:pt>
                <c:pt idx="53">
                  <c:v>521.03115387848743</c:v>
                </c:pt>
                <c:pt idx="54">
                  <c:v>337.05070409126546</c:v>
                </c:pt>
                <c:pt idx="55">
                  <c:v>186.60277033095807</c:v>
                </c:pt>
                <c:pt idx="56">
                  <c:v>149.82959528996795</c:v>
                </c:pt>
                <c:pt idx="57">
                  <c:v>246.31991405455105</c:v>
                </c:pt>
                <c:pt idx="58">
                  <c:v>424.67421351329028</c:v>
                </c:pt>
                <c:pt idx="59">
                  <c:v>589.88478438624338</c:v>
                </c:pt>
                <c:pt idx="60">
                  <c:v>653.94546178106816</c:v>
                </c:pt>
                <c:pt idx="61">
                  <c:v>582.73170688547043</c:v>
                </c:pt>
                <c:pt idx="62">
                  <c:v>414.17843768225896</c:v>
                </c:pt>
                <c:pt idx="63">
                  <c:v>238.0724439893842</c:v>
                </c:pt>
                <c:pt idx="64">
                  <c:v>148.22378310285862</c:v>
                </c:pt>
                <c:pt idx="65">
                  <c:v>192.49401753391885</c:v>
                </c:pt>
                <c:pt idx="66">
                  <c:v>347.30079700930611</c:v>
                </c:pt>
                <c:pt idx="67">
                  <c:v>530.17996146344046</c:v>
                </c:pt>
                <c:pt idx="68">
                  <c:v>643.71344728620704</c:v>
                </c:pt>
                <c:pt idx="69">
                  <c:v>627.4230016556096</c:v>
                </c:pt>
                <c:pt idx="70">
                  <c:v>489.98639644028549</c:v>
                </c:pt>
                <c:pt idx="71">
                  <c:v>304.61485823985385</c:v>
                </c:pt>
                <c:pt idx="72">
                  <c:v>170.0541154365917</c:v>
                </c:pt>
                <c:pt idx="73">
                  <c:v>157.98344894190592</c:v>
                </c:pt>
                <c:pt idx="74">
                  <c:v>274.83279275043395</c:v>
                </c:pt>
                <c:pt idx="75">
                  <c:v>458.35756672144339</c:v>
                </c:pt>
                <c:pt idx="76">
                  <c:v>610.79579694118252</c:v>
                </c:pt>
                <c:pt idx="77">
                  <c:v>650.94502793868219</c:v>
                </c:pt>
                <c:pt idx="78">
                  <c:v>557.41813039888427</c:v>
                </c:pt>
                <c:pt idx="79">
                  <c:v>380.03602996403595</c:v>
                </c:pt>
                <c:pt idx="80">
                  <c:v>213.28855435743634</c:v>
                </c:pt>
                <c:pt idx="81">
                  <c:v>146.00056361139596</c:v>
                </c:pt>
                <c:pt idx="82">
                  <c:v>214.01575693713019</c:v>
                </c:pt>
                <c:pt idx="83">
                  <c:v>381.10306093906814</c:v>
                </c:pt>
                <c:pt idx="84">
                  <c:v>558.25659209689081</c:v>
                </c:pt>
                <c:pt idx="85">
                  <c:v>651.10827945732274</c:v>
                </c:pt>
                <c:pt idx="86">
                  <c:v>610.19687568482846</c:v>
                </c:pt>
                <c:pt idx="87">
                  <c:v>457.31551258326243</c:v>
                </c:pt>
                <c:pt idx="88">
                  <c:v>273.90269846938179</c:v>
                </c:pt>
                <c:pt idx="89">
                  <c:v>157.6607672619042</c:v>
                </c:pt>
                <c:pt idx="90">
                  <c:v>170.51073594671448</c:v>
                </c:pt>
                <c:pt idx="91">
                  <c:v>305.6075433575453</c:v>
                </c:pt>
                <c:pt idx="92">
                  <c:v>490.9863518533756</c:v>
                </c:pt>
                <c:pt idx="93">
                  <c:v>627.89756023216546</c:v>
                </c:pt>
                <c:pt idx="94">
                  <c:v>643.40981599900965</c:v>
                </c:pt>
                <c:pt idx="95">
                  <c:v>529.2598819308987</c:v>
                </c:pt>
                <c:pt idx="96">
                  <c:v>346.25438721014643</c:v>
                </c:pt>
                <c:pt idx="97">
                  <c:v>191.8786904281196</c:v>
                </c:pt>
                <c:pt idx="98">
                  <c:v>148.36731782979135</c:v>
                </c:pt>
                <c:pt idx="99">
                  <c:v>238.89838090860636</c:v>
                </c:pt>
                <c:pt idx="100">
                  <c:v>415.24680772690141</c:v>
                </c:pt>
                <c:pt idx="101">
                  <c:v>583.47339907299602</c:v>
                </c:pt>
                <c:pt idx="102">
                  <c:v>653.96538344512987</c:v>
                </c:pt>
                <c:pt idx="103">
                  <c:v>589.17232343801993</c:v>
                </c:pt>
                <c:pt idx="104">
                  <c:v>423.60889140456612</c:v>
                </c:pt>
                <c:pt idx="105">
                  <c:v>245.4692181601101</c:v>
                </c:pt>
                <c:pt idx="106">
                  <c:v>149.64668355705291</c:v>
                </c:pt>
                <c:pt idx="107">
                  <c:v>187.18507817210119</c:v>
                </c:pt>
                <c:pt idx="108">
                  <c:v>338.08804142834356</c:v>
                </c:pt>
                <c:pt idx="109">
                  <c:v>521.9709405693601</c:v>
                </c:pt>
                <c:pt idx="110">
                  <c:v>640.88103166833457</c:v>
                </c:pt>
                <c:pt idx="111">
                  <c:v>631.47599329058119</c:v>
                </c:pt>
                <c:pt idx="112">
                  <c:v>498.76580363495054</c:v>
                </c:pt>
                <c:pt idx="113">
                  <c:v>313.44397082287071</c:v>
                </c:pt>
                <c:pt idx="114">
                  <c:v>174.22974562909044</c:v>
                </c:pt>
                <c:pt idx="115">
                  <c:v>155.28127660944125</c:v>
                </c:pt>
                <c:pt idx="116">
                  <c:v>266.692240459022</c:v>
                </c:pt>
                <c:pt idx="117">
                  <c:v>449.11503245995868</c:v>
                </c:pt>
                <c:pt idx="118">
                  <c:v>605.3746944472764</c:v>
                </c:pt>
                <c:pt idx="119">
                  <c:v>652.23312908713012</c:v>
                </c:pt>
                <c:pt idx="120">
                  <c:v>564.72927545155869</c:v>
                </c:pt>
                <c:pt idx="121">
                  <c:v>389.47563860649853</c:v>
                </c:pt>
                <c:pt idx="122">
                  <c:v>219.82823312600019</c:v>
                </c:pt>
                <c:pt idx="123">
                  <c:v>146.15668524777249</c:v>
                </c:pt>
                <c:pt idx="124">
                  <c:v>207.70515686897005</c:v>
                </c:pt>
                <c:pt idx="125">
                  <c:v>371.68733828944693</c:v>
                </c:pt>
                <c:pt idx="126">
                  <c:v>550.75141647887551</c:v>
                </c:pt>
                <c:pt idx="127">
                  <c:v>649.51158949854766</c:v>
                </c:pt>
                <c:pt idx="128">
                  <c:v>615.35921356943902</c:v>
                </c:pt>
                <c:pt idx="129">
                  <c:v>466.48694798452095</c:v>
                </c:pt>
                <c:pt idx="130">
                  <c:v>282.19769136440647</c:v>
                </c:pt>
                <c:pt idx="131">
                  <c:v>160.66065056029856</c:v>
                </c:pt>
                <c:pt idx="132">
                  <c:v>166.6174991651186</c:v>
                </c:pt>
                <c:pt idx="133">
                  <c:v>296.89507823518863</c:v>
                </c:pt>
                <c:pt idx="134">
                  <c:v>482.09570913009372</c:v>
                </c:pt>
                <c:pt idx="135">
                  <c:v>623.5647042313758</c:v>
                </c:pt>
                <c:pt idx="136">
                  <c:v>645.94281961009096</c:v>
                </c:pt>
                <c:pt idx="137">
                  <c:v>537.30943722352788</c:v>
                </c:pt>
                <c:pt idx="138">
                  <c:v>355.53256946708802</c:v>
                </c:pt>
                <c:pt idx="139">
                  <c:v>197.44309654954233</c:v>
                </c:pt>
                <c:pt idx="140">
                  <c:v>147.25383940505648</c:v>
                </c:pt>
                <c:pt idx="141">
                  <c:v>231.70015774307689</c:v>
                </c:pt>
                <c:pt idx="142">
                  <c:v>405.79826767546416</c:v>
                </c:pt>
                <c:pt idx="143">
                  <c:v>576.80769327929875</c:v>
                </c:pt>
                <c:pt idx="144">
                  <c:v>653.6332726147466</c:v>
                </c:pt>
                <c:pt idx="145">
                  <c:v>595.35071998279989</c:v>
                </c:pt>
                <c:pt idx="146">
                  <c:v>433.00661981281939</c:v>
                </c:pt>
                <c:pt idx="147">
                  <c:v>253.08019418724845</c:v>
                </c:pt>
                <c:pt idx="148">
                  <c:v>151.4166096620761</c:v>
                </c:pt>
                <c:pt idx="149">
                  <c:v>182.17113085513733</c:v>
                </c:pt>
                <c:pt idx="150">
                  <c:v>328.96110471338488</c:v>
                </c:pt>
                <c:pt idx="151">
                  <c:v>513.59285043491695</c:v>
                </c:pt>
                <c:pt idx="152">
                  <c:v>637.71472034665101</c:v>
                </c:pt>
                <c:pt idx="153">
                  <c:v>635.20812595571226</c:v>
                </c:pt>
                <c:pt idx="154">
                  <c:v>507.40830724173435</c:v>
                </c:pt>
                <c:pt idx="155">
                  <c:v>322.3930624929838</c:v>
                </c:pt>
                <c:pt idx="156">
                  <c:v>178.71832581801277</c:v>
                </c:pt>
                <c:pt idx="157">
                  <c:v>152.91831957255843</c:v>
                </c:pt>
                <c:pt idx="158">
                  <c:v>258.73647186699225</c:v>
                </c:pt>
                <c:pt idx="159">
                  <c:v>439.80441770965382</c:v>
                </c:pt>
                <c:pt idx="160">
                  <c:v>599.66891313205792</c:v>
                </c:pt>
                <c:pt idx="161">
                  <c:v>653.17159889443838</c:v>
                </c:pt>
                <c:pt idx="162">
                  <c:v>571.81208207085831</c:v>
                </c:pt>
                <c:pt idx="163">
                  <c:v>398.92983552506706</c:v>
                </c:pt>
                <c:pt idx="164">
                  <c:v>226.61765583846909</c:v>
                </c:pt>
                <c:pt idx="165">
                  <c:v>146.6646701738305</c:v>
                </c:pt>
                <c:pt idx="166">
                  <c:v>201.66110506976375</c:v>
                </c:pt>
                <c:pt idx="167">
                  <c:v>362.3108610552793</c:v>
                </c:pt>
                <c:pt idx="168">
                  <c:v>543.03727774779884</c:v>
                </c:pt>
                <c:pt idx="169">
                  <c:v>647.56904064342393</c:v>
                </c:pt>
                <c:pt idx="170">
                  <c:v>620.22303265533105</c:v>
                </c:pt>
                <c:pt idx="171">
                  <c:v>475.56622292742145</c:v>
                </c:pt>
                <c:pt idx="172">
                  <c:v>290.65597517725183</c:v>
                </c:pt>
                <c:pt idx="173">
                  <c:v>163.99229256947936</c:v>
                </c:pt>
                <c:pt idx="174">
                  <c:v>163.04776404665648</c:v>
                </c:pt>
                <c:pt idx="175">
                  <c:v>288.3255313412854</c:v>
                </c:pt>
                <c:pt idx="176">
                  <c:v>473.0912699634282</c:v>
                </c:pt>
                <c:pt idx="177">
                  <c:v>618.92195544328297</c:v>
                </c:pt>
                <c:pt idx="178">
                  <c:v>648.13491115236286</c:v>
                </c:pt>
                <c:pt idx="179">
                  <c:v>545.16866191660881</c:v>
                </c:pt>
                <c:pt idx="180">
                  <c:v>364.8723899688934</c:v>
                </c:pt>
                <c:pt idx="181">
                  <c:v>203.28827562915279</c:v>
                </c:pt>
                <c:pt idx="182">
                  <c:v>146.49070345679112</c:v>
                </c:pt>
                <c:pt idx="183">
                  <c:v>224.73522232912762</c:v>
                </c:pt>
                <c:pt idx="184">
                  <c:v>396.34169039185474</c:v>
                </c:pt>
                <c:pt idx="185">
                  <c:v>569.89690663032627</c:v>
                </c:pt>
                <c:pt idx="186">
                  <c:v>652.94958964325758</c:v>
                </c:pt>
                <c:pt idx="187">
                  <c:v>601.25833237429197</c:v>
                </c:pt>
                <c:pt idx="188">
                  <c:v>442.35859630557189</c:v>
                </c:pt>
                <c:pt idx="189">
                  <c:v>260.89482216478973</c:v>
                </c:pt>
                <c:pt idx="190">
                  <c:v>153.53110804610463</c:v>
                </c:pt>
                <c:pt idx="191">
                  <c:v>177.4591256341929</c:v>
                </c:pt>
                <c:pt idx="192">
                  <c:v>319.93263810969188</c:v>
                </c:pt>
                <c:pt idx="193">
                  <c:v>505.05730429645871</c:v>
                </c:pt>
                <c:pt idx="194">
                  <c:v>634.2189022834965</c:v>
                </c:pt>
                <c:pt idx="195">
                  <c:v>638.61422637901182</c:v>
                </c:pt>
                <c:pt idx="196">
                  <c:v>515.9019275091398</c:v>
                </c:pt>
                <c:pt idx="197">
                  <c:v>331.44972852370131</c:v>
                </c:pt>
                <c:pt idx="198">
                  <c:v>183.5136341863749</c:v>
                </c:pt>
                <c:pt idx="199">
                  <c:v>150.89785322917945</c:v>
                </c:pt>
                <c:pt idx="200">
                  <c:v>250.97651481256096</c:v>
                </c:pt>
                <c:pt idx="201">
                  <c:v>430.4386283201614</c:v>
                </c:pt>
                <c:pt idx="202">
                  <c:v>593.68636202813832</c:v>
                </c:pt>
                <c:pt idx="203">
                  <c:v>653.75913650671214</c:v>
                </c:pt>
                <c:pt idx="204">
                  <c:v>578.65673246980055</c:v>
                </c:pt>
                <c:pt idx="205">
                  <c:v>408.38551584528835</c:v>
                </c:pt>
                <c:pt idx="206">
                  <c:v>233.64741138006465</c:v>
                </c:pt>
                <c:pt idx="207">
                  <c:v>147.52381424950826</c:v>
                </c:pt>
                <c:pt idx="208">
                  <c:v>195.89197946288266</c:v>
                </c:pt>
                <c:pt idx="209">
                  <c:v>352.98662637992021</c:v>
                </c:pt>
                <c:pt idx="210">
                  <c:v>535.12486880722781</c:v>
                </c:pt>
                <c:pt idx="211">
                  <c:v>645.28332554348719</c:v>
                </c:pt>
                <c:pt idx="212">
                  <c:v>624.78159099108416</c:v>
                </c:pt>
                <c:pt idx="213">
                  <c:v>484.54075223341852</c:v>
                </c:pt>
                <c:pt idx="214">
                  <c:v>299.2658255122501</c:v>
                </c:pt>
                <c:pt idx="215">
                  <c:v>167.65107515533839</c:v>
                </c:pt>
                <c:pt idx="216">
                  <c:v>159.80647875671576</c:v>
                </c:pt>
                <c:pt idx="217">
                  <c:v>279.91078129937398</c:v>
                </c:pt>
                <c:pt idx="218">
                  <c:v>463.9855158001065</c:v>
                </c:pt>
                <c:pt idx="219">
                  <c:v>613.97574938492403</c:v>
                </c:pt>
                <c:pt idx="220">
                  <c:v>649.9830520720916</c:v>
                </c:pt>
                <c:pt idx="221">
                  <c:v>552.82666199583787</c:v>
                </c:pt>
                <c:pt idx="222">
                  <c:v>374.26090238278834</c:v>
                </c:pt>
                <c:pt idx="223">
                  <c:v>209.40612540914441</c:v>
                </c:pt>
                <c:pt idx="224">
                  <c:v>146.07896780102232</c:v>
                </c:pt>
                <c:pt idx="225">
                  <c:v>218.01322906766558</c:v>
                </c:pt>
                <c:pt idx="226">
                  <c:v>386.89018405120828</c:v>
                </c:pt>
                <c:pt idx="227">
                  <c:v>562.75061846953463</c:v>
                </c:pt>
                <c:pt idx="228">
                  <c:v>651.91528221343992</c:v>
                </c:pt>
                <c:pt idx="229">
                  <c:v>606.88697181361454</c:v>
                </c:pt>
                <c:pt idx="230">
                  <c:v>451.6518577005607</c:v>
                </c:pt>
                <c:pt idx="231">
                  <c:v>268.90226989625091</c:v>
                </c:pt>
                <c:pt idx="232">
                  <c:v>155.98724771074589</c:v>
                </c:pt>
                <c:pt idx="233">
                  <c:v>173.0555940250876</c:v>
                </c:pt>
                <c:pt idx="234">
                  <c:v>311.01515636836689</c:v>
                </c:pt>
                <c:pt idx="235">
                  <c:v>496.37613364655397</c:v>
                </c:pt>
                <c:pt idx="236">
                  <c:v>630.39842318468152</c:v>
                </c:pt>
                <c:pt idx="237">
                  <c:v>641.68957321622463</c:v>
                </c:pt>
                <c:pt idx="238">
                  <c:v>524.2348910598871</c:v>
                </c:pt>
                <c:pt idx="239">
                  <c:v>340.60141507590754</c:v>
                </c:pt>
                <c:pt idx="240">
                  <c:v>188.60902374846725</c:v>
                </c:pt>
                <c:pt idx="241">
                  <c:v>149.22267823568814</c:v>
                </c:pt>
                <c:pt idx="242">
                  <c:v>243.42312571008316</c:v>
                </c:pt>
                <c:pt idx="243">
                  <c:v>421.03064661994597</c:v>
                </c:pt>
                <c:pt idx="244">
                  <c:v>587.43533381007751</c:v>
                </c:pt>
                <c:pt idx="245">
                  <c:v>653.99492751244543</c:v>
                </c:pt>
                <c:pt idx="246">
                  <c:v>585.25373898026135</c:v>
                </c:pt>
                <c:pt idx="247">
                  <c:v>417.82957263673211</c:v>
                </c:pt>
                <c:pt idx="248">
                  <c:v>240.90775550039552</c:v>
                </c:pt>
                <c:pt idx="249">
                  <c:v>148.73292657779947</c:v>
                </c:pt>
                <c:pt idx="250">
                  <c:v>190.40577688550832</c:v>
                </c:pt>
                <c:pt idx="251">
                  <c:v>343.72755899263046</c:v>
                </c:pt>
                <c:pt idx="252">
                  <c:v>527.0251573930592</c:v>
                </c:pt>
                <c:pt idx="253">
                  <c:v>642.65761252834977</c:v>
                </c:pt>
                <c:pt idx="254">
                  <c:v>629.02856975972713</c:v>
                </c:pt>
                <c:pt idx="255">
                  <c:v>493.39809591514978</c:v>
                </c:pt>
                <c:pt idx="256">
                  <c:v>308.01530787950139</c:v>
                </c:pt>
                <c:pt idx="257">
                  <c:v>171.63192671940203</c:v>
                </c:pt>
                <c:pt idx="258">
                  <c:v>156.89813618251864</c:v>
                </c:pt>
                <c:pt idx="259">
                  <c:v>271.66249216106553</c:v>
                </c:pt>
                <c:pt idx="260">
                  <c:v>454.79106852267489</c:v>
                </c:pt>
                <c:pt idx="261">
                  <c:v>608.73294220802063</c:v>
                </c:pt>
                <c:pt idx="262">
                  <c:v>651.48468058060155</c:v>
                </c:pt>
                <c:pt idx="263">
                  <c:v>560.27282237350425</c:v>
                </c:pt>
                <c:pt idx="264">
                  <c:v>383.68509288247355</c:v>
                </c:pt>
                <c:pt idx="265">
                  <c:v>215.7881656712531</c:v>
                </c:pt>
                <c:pt idx="266">
                  <c:v>146.019203162477</c:v>
                </c:pt>
                <c:pt idx="267">
                  <c:v>211.54349560654993</c:v>
                </c:pt>
                <c:pt idx="268">
                  <c:v>377.45684979821897</c:v>
                </c:pt>
                <c:pt idx="269">
                  <c:v>555.37873457828937</c:v>
                </c:pt>
                <c:pt idx="270">
                  <c:v>650.53178402393246</c:v>
                </c:pt>
                <c:pt idx="271">
                  <c:v>612.22883619815377</c:v>
                </c:pt>
                <c:pt idx="272">
                  <c:v>460.8735222032991</c:v>
                </c:pt>
                <c:pt idx="273">
                  <c:v>277.09143790949969</c:v>
                </c:pt>
                <c:pt idx="274">
                  <c:v>158.78162409383356</c:v>
                </c:pt>
                <c:pt idx="275">
                  <c:v>168.96663995484812</c:v>
                </c:pt>
                <c:pt idx="276">
                  <c:v>302.22102039935146</c:v>
                </c:pt>
                <c:pt idx="277">
                  <c:v>487.56137183402666</c:v>
                </c:pt>
                <c:pt idx="278">
                  <c:v>626.25857878270119</c:v>
                </c:pt>
                <c:pt idx="279">
                  <c:v>644.42990359509758</c:v>
                </c:pt>
                <c:pt idx="280">
                  <c:v>532.3956472101595</c:v>
                </c:pt>
                <c:pt idx="281">
                  <c:v>349.83543659683761</c:v>
                </c:pt>
                <c:pt idx="282">
                  <c:v>193.99743156209007</c:v>
                </c:pt>
                <c:pt idx="283">
                  <c:v>147.89511662536759</c:v>
                </c:pt>
                <c:pt idx="284">
                  <c:v>236.08677464236453</c:v>
                </c:pt>
                <c:pt idx="285">
                  <c:v>411.59351342414186</c:v>
                </c:pt>
                <c:pt idx="286">
                  <c:v>580.92449330165539</c:v>
                </c:pt>
                <c:pt idx="287">
                  <c:v>653.87864507143252</c:v>
                </c:pt>
                <c:pt idx="288">
                  <c:v>591.59395720345412</c:v>
                </c:pt>
                <c:pt idx="289">
                  <c:v>427.24891507992407</c:v>
                </c:pt>
                <c:pt idx="290">
                  <c:v>248.38862431948581</c:v>
                </c:pt>
                <c:pt idx="291">
                  <c:v>150.29033115533812</c:v>
                </c:pt>
                <c:pt idx="292">
                  <c:v>185.21010200177273</c:v>
                </c:pt>
                <c:pt idx="293">
                  <c:v>334.54649328963654</c:v>
                </c:pt>
                <c:pt idx="294">
                  <c:v>518.74937086775412</c:v>
                </c:pt>
                <c:pt idx="295">
                  <c:v>639.69554121308329</c:v>
                </c:pt>
                <c:pt idx="296">
                  <c:v>632.95808203917591</c:v>
                </c:pt>
                <c:pt idx="297">
                  <c:v>502.12597642309868</c:v>
                </c:pt>
                <c:pt idx="298">
                  <c:v>316.89229424075086</c:v>
                </c:pt>
                <c:pt idx="299">
                  <c:v>175.92932923008524</c:v>
                </c:pt>
                <c:pt idx="300">
                  <c:v>154.32676770426772</c:v>
                </c:pt>
                <c:pt idx="301">
                  <c:v>263.59209723928518</c:v>
                </c:pt>
                <c:pt idx="302">
                  <c:v>445.52067295505594</c:v>
                </c:pt>
                <c:pt idx="303">
                  <c:v>603.20080119598299</c:v>
                </c:pt>
                <c:pt idx="304">
                  <c:v>652.63771520517275</c:v>
                </c:pt>
                <c:pt idx="305">
                  <c:v>567.49682160229929</c:v>
                </c:pt>
                <c:pt idx="306">
                  <c:v>393.13189818693331</c:v>
                </c:pt>
                <c:pt idx="307">
                  <c:v>222.42554999145605</c:v>
                </c:pt>
                <c:pt idx="308">
                  <c:v>146.31149238355007</c:v>
                </c:pt>
                <c:pt idx="309">
                  <c:v>205.33498992520484</c:v>
                </c:pt>
                <c:pt idx="310">
                  <c:v>368.05476358846124</c:v>
                </c:pt>
                <c:pt idx="311">
                  <c:v>547.79147344599301</c:v>
                </c:pt>
                <c:pt idx="312">
                  <c:v>648.80101280182225</c:v>
                </c:pt>
                <c:pt idx="313">
                  <c:v>617.27652093694564</c:v>
                </c:pt>
                <c:pt idx="314">
                  <c:v>470.01080726152605</c:v>
                </c:pt>
                <c:pt idx="315">
                  <c:v>285.45097484079093</c:v>
                </c:pt>
                <c:pt idx="316">
                  <c:v>161.91036378811626</c:v>
                </c:pt>
                <c:pt idx="317">
                  <c:v>165.19793130144603</c:v>
                </c:pt>
                <c:pt idx="318">
                  <c:v>293.56242013891813</c:v>
                </c:pt>
                <c:pt idx="319">
                  <c:v>478.62523738553273</c:v>
                </c:pt>
                <c:pt idx="320">
                  <c:v>621.80510749684026</c:v>
                </c:pt>
                <c:pt idx="321">
                  <c:v>646.83141902390821</c:v>
                </c:pt>
                <c:pt idx="322">
                  <c:v>540.37288397913721</c:v>
                </c:pt>
                <c:pt idx="323">
                  <c:v>359.13899340697418</c:v>
                </c:pt>
                <c:pt idx="324">
                  <c:v>199.67138852040495</c:v>
                </c:pt>
                <c:pt idx="325">
                  <c:v>146.91700858917571</c:v>
                </c:pt>
                <c:pt idx="326">
                  <c:v>228.97763084521299</c:v>
                </c:pt>
                <c:pt idx="327">
                  <c:v>402.14030995281945</c:v>
                </c:pt>
                <c:pt idx="328">
                  <c:v>574.16286546159267</c:v>
                </c:pt>
                <c:pt idx="329">
                  <c:v>653.41045036781361</c:v>
                </c:pt>
                <c:pt idx="330">
                  <c:v>597.66859868579684</c:v>
                </c:pt>
                <c:pt idx="331">
                  <c:v>436.63048661257358</c:v>
                </c:pt>
                <c:pt idx="332">
                  <c:v>256.07964827803301</c:v>
                </c:pt>
                <c:pt idx="333">
                  <c:v>152.19386919551175</c:v>
                </c:pt>
                <c:pt idx="334">
                  <c:v>180.31215676397562</c:v>
                </c:pt>
                <c:pt idx="335">
                  <c:v>325.45615554787031</c:v>
                </c:pt>
                <c:pt idx="336">
                  <c:v>510.30898066117953</c:v>
                </c:pt>
                <c:pt idx="337">
                  <c:v>636.40121745438398</c:v>
                </c:pt>
                <c:pt idx="338">
                  <c:v>636.56468096052595</c:v>
                </c:pt>
                <c:pt idx="339">
                  <c:v>510.71229566016751</c:v>
                </c:pt>
                <c:pt idx="340">
                  <c:v>325.88447981673374</c:v>
                </c:pt>
                <c:pt idx="341">
                  <c:v>180.53732586968883</c:v>
                </c:pt>
                <c:pt idx="342">
                  <c:v>152.09593760830995</c:v>
                </c:pt>
                <c:pt idx="343">
                  <c:v>255.7107832615842</c:v>
                </c:pt>
                <c:pt idx="344">
                  <c:v>436.18717919822734</c:v>
                </c:pt>
                <c:pt idx="345">
                  <c:v>597.38699469157734</c:v>
                </c:pt>
                <c:pt idx="346">
                  <c:v>653.44055767408076</c:v>
                </c:pt>
                <c:pt idx="347">
                  <c:v>574.48864618078369</c:v>
                </c:pt>
                <c:pt idx="348">
                  <c:v>402.58822366593796</c:v>
                </c:pt>
                <c:pt idx="349">
                  <c:v>229.30907800087408</c:v>
                </c:pt>
                <c:pt idx="350">
                  <c:v>146.95543030933578</c:v>
                </c:pt>
                <c:pt idx="351">
                  <c:v>199.39631790445569</c:v>
                </c:pt>
                <c:pt idx="352">
                  <c:v>358.69695806415496</c:v>
                </c:pt>
                <c:pt idx="353">
                  <c:v>539.99935210656724</c:v>
                </c:pt>
                <c:pt idx="354">
                  <c:v>646.72536764464542</c:v>
                </c:pt>
                <c:pt idx="355">
                  <c:v>622.02302921375599</c:v>
                </c:pt>
                <c:pt idx="356">
                  <c:v>479.05104728680084</c:v>
                </c:pt>
                <c:pt idx="357">
                  <c:v>293.9692931722077</c:v>
                </c:pt>
                <c:pt idx="358">
                  <c:v>165.36912991135239</c:v>
                </c:pt>
                <c:pt idx="359">
                  <c:v>161.75469203594628</c:v>
                </c:pt>
              </c:numCache>
            </c:numRef>
          </c:yVal>
          <c:smooth val="1"/>
        </c:ser>
        <c:ser>
          <c:idx val="1"/>
          <c:order val="1"/>
          <c:tx>
            <c:v>T2</c:v>
          </c:tx>
          <c:marker>
            <c:symbol val="none"/>
          </c:marker>
          <c:xVal>
            <c:numRef>
              <c:f>Graphing!$AI$8:$AI$367</c:f>
              <c:numCache>
                <c:formatCode>General</c:formatCode>
                <c:ptCount val="360"/>
                <c:pt idx="0">
                  <c:v>361.34825784879638</c:v>
                </c:pt>
                <c:pt idx="1">
                  <c:v>194.43049766363387</c:v>
                </c:pt>
                <c:pt idx="2">
                  <c:v>17.162288519339711</c:v>
                </c:pt>
                <c:pt idx="3">
                  <c:v>-76.027210712941098</c:v>
                </c:pt>
                <c:pt idx="4">
                  <c:v>-35.496803393349836</c:v>
                </c:pt>
                <c:pt idx="5">
                  <c:v>117.16333201143439</c:v>
                </c:pt>
                <c:pt idx="6">
                  <c:v>300.63253316147222</c:v>
                </c:pt>
                <c:pt idx="7">
                  <c:v>417.17842927810494</c:v>
                </c:pt>
                <c:pt idx="8">
                  <c:v>404.7180840395672</c:v>
                </c:pt>
                <c:pt idx="9">
                  <c:v>269.88900975447694</c:v>
                </c:pt>
                <c:pt idx="10">
                  <c:v>84.513425068662357</c:v>
                </c:pt>
                <c:pt idx="11">
                  <c:v>-52.660786110082142</c:v>
                </c:pt>
                <c:pt idx="12">
                  <c:v>-68.562172093064191</c:v>
                </c:pt>
                <c:pt idx="13">
                  <c:v>45.279790461168716</c:v>
                </c:pt>
                <c:pt idx="14">
                  <c:v>228.22252598799878</c:v>
                </c:pt>
                <c:pt idx="15">
                  <c:v>382.814107146536</c:v>
                </c:pt>
                <c:pt idx="16">
                  <c:v>426.70500805261577</c:v>
                </c:pt>
                <c:pt idx="17">
                  <c:v>336.51494594338328</c:v>
                </c:pt>
                <c:pt idx="18">
                  <c:v>160.28734464894114</c:v>
                </c:pt>
                <c:pt idx="19">
                  <c:v>-8.1029592741321039</c:v>
                </c:pt>
                <c:pt idx="20">
                  <c:v>-78.955986126829629</c:v>
                </c:pt>
                <c:pt idx="21">
                  <c:v>-14.528974466105637</c:v>
                </c:pt>
                <c:pt idx="22">
                  <c:v>150.85839397229358</c:v>
                </c:pt>
                <c:pt idx="23">
                  <c:v>329.10577584457133</c:v>
                </c:pt>
                <c:pt idx="24">
                  <c:v>425.26241589441099</c:v>
                </c:pt>
                <c:pt idx="25">
                  <c:v>388.1065486196174</c:v>
                </c:pt>
                <c:pt idx="26">
                  <c:v>237.43076577047515</c:v>
                </c:pt>
                <c:pt idx="27">
                  <c:v>53.498683171640153</c:v>
                </c:pt>
                <c:pt idx="28">
                  <c:v>-65.71075567046185</c:v>
                </c:pt>
                <c:pt idx="29">
                  <c:v>-56.695769507533811</c:v>
                </c:pt>
                <c:pt idx="30">
                  <c:v>75.741440720341586</c:v>
                </c:pt>
                <c:pt idx="31">
                  <c:v>261.05278054418852</c:v>
                </c:pt>
                <c:pt idx="32">
                  <c:v>400.52458870842599</c:v>
                </c:pt>
                <c:pt idx="33">
                  <c:v>419.86150455722338</c:v>
                </c:pt>
                <c:pt idx="34">
                  <c:v>308.76292931108208</c:v>
                </c:pt>
                <c:pt idx="35">
                  <c:v>126.41006112672451</c:v>
                </c:pt>
                <c:pt idx="36">
                  <c:v>-30.059389610286985</c:v>
                </c:pt>
                <c:pt idx="37">
                  <c:v>-77.295573011976046</c:v>
                </c:pt>
                <c:pt idx="38">
                  <c:v>9.863795171365183</c:v>
                </c:pt>
                <c:pt idx="39">
                  <c:v>184.9897141334211</c:v>
                </c:pt>
                <c:pt idx="40">
                  <c:v>354.79420345202402</c:v>
                </c:pt>
                <c:pt idx="41">
                  <c:v>428.82395976102737</c:v>
                </c:pt>
                <c:pt idx="42">
                  <c:v>367.64400679795995</c:v>
                </c:pt>
                <c:pt idx="43">
                  <c:v>203.8443477336514</c:v>
                </c:pt>
                <c:pt idx="44">
                  <c:v>24.679567603150076</c:v>
                </c:pt>
                <c:pt idx="45">
                  <c:v>-74.410888648842587</c:v>
                </c:pt>
                <c:pt idx="46">
                  <c:v>-40.642438376610812</c:v>
                </c:pt>
                <c:pt idx="47">
                  <c:v>107.99677282407299</c:v>
                </c:pt>
                <c:pt idx="48">
                  <c:v>292.32799227833937</c:v>
                </c:pt>
                <c:pt idx="49">
                  <c:v>414.15965991580441</c:v>
                </c:pt>
                <c:pt idx="50">
                  <c:v>408.59315711550647</c:v>
                </c:pt>
                <c:pt idx="51">
                  <c:v>278.59370916980595</c:v>
                </c:pt>
                <c:pt idx="52">
                  <c:v>93.410836804974608</c:v>
                </c:pt>
                <c:pt idx="53">
                  <c:v>-48.310232167811563</c:v>
                </c:pt>
                <c:pt idx="54">
                  <c:v>-71.075976366232425</c:v>
                </c:pt>
                <c:pt idx="55">
                  <c:v>37.240708590751808</c:v>
                </c:pt>
                <c:pt idx="56">
                  <c:v>218.94051214106148</c:v>
                </c:pt>
                <c:pt idx="57">
                  <c:v>377.23360547594314</c:v>
                </c:pt>
                <c:pt idx="58">
                  <c:v>427.79870092130727</c:v>
                </c:pt>
                <c:pt idx="59">
                  <c:v>343.70023313140342</c:v>
                </c:pt>
                <c:pt idx="60">
                  <c:v>169.7366891788482</c:v>
                </c:pt>
                <c:pt idx="61">
                  <c:v>-1.423137084460933</c:v>
                </c:pt>
                <c:pt idx="62">
                  <c:v>-78.603966658430437</c:v>
                </c:pt>
                <c:pt idx="63">
                  <c:v>-20.692275280423075</c:v>
                </c:pt>
                <c:pt idx="64">
                  <c:v>141.46290702872963</c:v>
                </c:pt>
                <c:pt idx="65">
                  <c:v>321.48299300869854</c:v>
                </c:pt>
                <c:pt idx="66">
                  <c:v>423.47292408660076</c:v>
                </c:pt>
                <c:pt idx="67">
                  <c:v>393.1035938112372</c:v>
                </c:pt>
                <c:pt idx="68">
                  <c:v>246.55246754566321</c:v>
                </c:pt>
                <c:pt idx="69">
                  <c:v>61.88599415654754</c:v>
                </c:pt>
                <c:pt idx="70">
                  <c:v>-62.525679571055576</c:v>
                </c:pt>
                <c:pt idx="71">
                  <c:v>-60.409589293632706</c:v>
                </c:pt>
                <c:pt idx="72">
                  <c:v>67.107042990046338</c:v>
                </c:pt>
                <c:pt idx="73">
                  <c:v>252.0972698216022</c:v>
                </c:pt>
                <c:pt idx="74">
                  <c:v>396.01848390879934</c:v>
                </c:pt>
                <c:pt idx="75">
                  <c:v>422.20516662552239</c:v>
                </c:pt>
                <c:pt idx="76">
                  <c:v>316.70791083045339</c:v>
                </c:pt>
                <c:pt idx="77">
                  <c:v>135.72414287562867</c:v>
                </c:pt>
                <c:pt idx="78">
                  <c:v>-24.337734063874251</c:v>
                </c:pt>
                <c:pt idx="79">
                  <c:v>-78.214217413641933</c:v>
                </c:pt>
                <c:pt idx="80">
                  <c:v>2.7942043191809489</c:v>
                </c:pt>
                <c:pt idx="81">
                  <c:v>175.53508342478582</c:v>
                </c:pt>
                <c:pt idx="82">
                  <c:v>347.99092846831985</c:v>
                </c:pt>
                <c:pt idx="83">
                  <c:v>428.29608306116268</c:v>
                </c:pt>
                <c:pt idx="84">
                  <c:v>373.67272348734321</c:v>
                </c:pt>
                <c:pt idx="85">
                  <c:v>213.21821539505859</c:v>
                </c:pt>
                <c:pt idx="86">
                  <c:v>32.405212394222531</c:v>
                </c:pt>
                <c:pt idx="87">
                  <c:v>-72.448847274174796</c:v>
                </c:pt>
                <c:pt idx="88">
                  <c:v>-45.489161971050976</c:v>
                </c:pt>
                <c:pt idx="89">
                  <c:v>98.923089732093942</c:v>
                </c:pt>
                <c:pt idx="90">
                  <c:v>283.86081794787964</c:v>
                </c:pt>
                <c:pt idx="91">
                  <c:v>410.80938091815244</c:v>
                </c:pt>
                <c:pt idx="92">
                  <c:v>412.14443652848729</c:v>
                </c:pt>
                <c:pt idx="93">
                  <c:v>287.15481282685346</c:v>
                </c:pt>
                <c:pt idx="94">
                  <c:v>102.42134283876381</c:v>
                </c:pt>
                <c:pt idx="95">
                  <c:v>-43.650138173315867</c:v>
                </c:pt>
                <c:pt idx="96">
                  <c:v>-73.248683996195894</c:v>
                </c:pt>
                <c:pt idx="97">
                  <c:v>29.392580882409959</c:v>
                </c:pt>
                <c:pt idx="98">
                  <c:v>209.59759043382579</c:v>
                </c:pt>
                <c:pt idx="99">
                  <c:v>371.37277898459223</c:v>
                </c:pt>
                <c:pt idx="100">
                  <c:v>428.5419784851</c:v>
                </c:pt>
                <c:pt idx="101">
                  <c:v>350.65167756842277</c:v>
                </c:pt>
                <c:pt idx="102">
                  <c:v>179.19332941326513</c:v>
                </c:pt>
                <c:pt idx="103">
                  <c:v>5.5012329099081683</c:v>
                </c:pt>
                <c:pt idx="104">
                  <c:v>-77.900415671163756</c:v>
                </c:pt>
                <c:pt idx="105">
                  <c:v>-26.584318497130027</c:v>
                </c:pt>
                <c:pt idx="106">
                  <c:v>132.11390731230466</c:v>
                </c:pt>
                <c:pt idx="107">
                  <c:v>313.65716370741654</c:v>
                </c:pt>
                <c:pt idx="108">
                  <c:v>421.3390131217983</c:v>
                </c:pt>
                <c:pt idx="109">
                  <c:v>397.79831609916994</c:v>
                </c:pt>
                <c:pt idx="110">
                  <c:v>255.57498732484402</c:v>
                </c:pt>
                <c:pt idx="111">
                  <c:v>70.430097398253267</c:v>
                </c:pt>
                <c:pt idx="112">
                  <c:v>-59.011358767779427</c:v>
                </c:pt>
                <c:pt idx="113">
                  <c:v>-63.797097580954556</c:v>
                </c:pt>
                <c:pt idx="114">
                  <c:v>58.622200393310393</c:v>
                </c:pt>
                <c:pt idx="115">
                  <c:v>243.03489121101907</c:v>
                </c:pt>
                <c:pt idx="116">
                  <c:v>391.20601574924967</c:v>
                </c:pt>
                <c:pt idx="117">
                  <c:v>424.20616683071307</c:v>
                </c:pt>
                <c:pt idx="118">
                  <c:v>324.45646483403732</c:v>
                </c:pt>
                <c:pt idx="119">
                  <c:v>145.09266660306977</c:v>
                </c:pt>
                <c:pt idx="120">
                  <c:v>-18.339767790293223</c:v>
                </c:pt>
                <c:pt idx="121">
                  <c:v>-78.781870544881485</c:v>
                </c:pt>
                <c:pt idx="122">
                  <c:v>-4.0366845691158062</c:v>
                </c:pt>
                <c:pt idx="123">
                  <c:v>166.07971101356293</c:v>
                </c:pt>
                <c:pt idx="124">
                  <c:v>340.94786321375932</c:v>
                </c:pt>
                <c:pt idx="125">
                  <c:v>427.41710161330946</c:v>
                </c:pt>
                <c:pt idx="126">
                  <c:v>379.42605124986545</c:v>
                </c:pt>
                <c:pt idx="127">
                  <c:v>222.53910712148729</c:v>
                </c:pt>
                <c:pt idx="128">
                  <c:v>40.328514039709347</c:v>
                </c:pt>
                <c:pt idx="129">
                  <c:v>-70.143806260128883</c:v>
                </c:pt>
                <c:pt idx="130">
                  <c:v>-50.030255921563509</c:v>
                </c:pt>
                <c:pt idx="131">
                  <c:v>89.954860163672606</c:v>
                </c:pt>
                <c:pt idx="132">
                  <c:v>275.24274689001982</c:v>
                </c:pt>
                <c:pt idx="133">
                  <c:v>407.13223625311525</c:v>
                </c:pt>
                <c:pt idx="134">
                  <c:v>415.3669996951059</c:v>
                </c:pt>
                <c:pt idx="135">
                  <c:v>295.56045380611937</c:v>
                </c:pt>
                <c:pt idx="136">
                  <c:v>111.5324533147985</c:v>
                </c:pt>
                <c:pt idx="137">
                  <c:v>-38.686963686037871</c:v>
                </c:pt>
                <c:pt idx="138">
                  <c:v>-75.077283298184938</c:v>
                </c:pt>
                <c:pt idx="139">
                  <c:v>21.746285968130678</c:v>
                </c:pt>
                <c:pt idx="140">
                  <c:v>200.20671149743703</c:v>
                </c:pt>
                <c:pt idx="141">
                  <c:v>365.23975161962028</c:v>
                </c:pt>
                <c:pt idx="142">
                  <c:v>428.93381045454282</c:v>
                </c:pt>
                <c:pt idx="143">
                  <c:v>357.35964355430571</c:v>
                </c:pt>
                <c:pt idx="144">
                  <c:v>188.64415709135613</c:v>
                </c:pt>
                <c:pt idx="145">
                  <c:v>12.660552538202438</c:v>
                </c:pt>
                <c:pt idx="146">
                  <c:v>-76.846308387738731</c:v>
                </c:pt>
                <c:pt idx="147">
                  <c:v>-32.196936898071414</c:v>
                </c:pt>
                <c:pt idx="148">
                  <c:v>122.82435387938779</c:v>
                </c:pt>
                <c:pt idx="149">
                  <c:v>305.63913566412742</c:v>
                </c:pt>
                <c:pt idx="150">
                  <c:v>418.86364090708014</c:v>
                </c:pt>
                <c:pt idx="151">
                  <c:v>402.18420792403373</c:v>
                </c:pt>
                <c:pt idx="152">
                  <c:v>264.48581860000786</c:v>
                </c:pt>
                <c:pt idx="153">
                  <c:v>79.119149542769492</c:v>
                </c:pt>
                <c:pt idx="154">
                  <c:v>-55.172664613904999</c:v>
                </c:pt>
                <c:pt idx="155">
                  <c:v>-66.853598796424961</c:v>
                </c:pt>
                <c:pt idx="156">
                  <c:v>50.298674140100474</c:v>
                </c:pt>
                <c:pt idx="157">
                  <c:v>233.87820647023509</c:v>
                </c:pt>
                <c:pt idx="158">
                  <c:v>386.09385500154883</c:v>
                </c:pt>
                <c:pt idx="159">
                  <c:v>425.86173149923724</c:v>
                </c:pt>
                <c:pt idx="160">
                  <c:v>331.99785071351357</c:v>
                </c:pt>
                <c:pt idx="161">
                  <c:v>154.50264618948032</c:v>
                </c:pt>
                <c:pt idx="162">
                  <c:v>-12.073804832415391</c:v>
                </c:pt>
                <c:pt idx="163">
                  <c:v>-78.997745556917494</c:v>
                </c:pt>
                <c:pt idx="164">
                  <c:v>-10.619402900269193</c:v>
                </c:pt>
                <c:pt idx="165">
                  <c:v>156.63670340418392</c:v>
                </c:pt>
                <c:pt idx="166">
                  <c:v>333.67477038852996</c:v>
                </c:pt>
                <c:pt idx="167">
                  <c:v>426.18823381202697</c:v>
                </c:pt>
                <c:pt idx="168">
                  <c:v>384.89601514678418</c:v>
                </c:pt>
                <c:pt idx="169">
                  <c:v>231.79410281793952</c:v>
                </c:pt>
                <c:pt idx="170">
                  <c:v>48.438489705246482</c:v>
                </c:pt>
                <c:pt idx="171">
                  <c:v>-67.49896072454257</c:v>
                </c:pt>
                <c:pt idx="172">
                  <c:v>-54.259425619890777</c:v>
                </c:pt>
                <c:pt idx="173">
                  <c:v>81.10451537273066</c:v>
                </c:pt>
                <c:pt idx="174">
                  <c:v>266.48572498871624</c:v>
                </c:pt>
                <c:pt idx="175">
                  <c:v>403.13332297100698</c:v>
                </c:pt>
                <c:pt idx="176">
                  <c:v>418.25637968023216</c:v>
                </c:pt>
                <c:pt idx="177">
                  <c:v>303.79898068264833</c:v>
                </c:pt>
                <c:pt idx="178">
                  <c:v>120.73153892536658</c:v>
                </c:pt>
                <c:pt idx="179">
                  <c:v>-33.427588378653297</c:v>
                </c:pt>
                <c:pt idx="180">
                  <c:v>-76.559239570925911</c:v>
                </c:pt>
                <c:pt idx="181">
                  <c:v>14.312422710877115</c:v>
                </c:pt>
                <c:pt idx="182">
                  <c:v>190.78089243887635</c:v>
                </c:pt>
                <c:pt idx="183">
                  <c:v>358.84302463781341</c:v>
                </c:pt>
                <c:pt idx="184">
                  <c:v>428.97365369425813</c:v>
                </c:pt>
                <c:pt idx="185">
                  <c:v>363.81483288514755</c:v>
                </c:pt>
                <c:pt idx="186">
                  <c:v>198.07607200776562</c:v>
                </c:pt>
                <c:pt idx="187">
                  <c:v>20.044897954539692</c:v>
                </c:pt>
                <c:pt idx="188">
                  <c:v>-75.443105952273299</c:v>
                </c:pt>
                <c:pt idx="189">
                  <c:v>-37.522350587966429</c:v>
                </c:pt>
                <c:pt idx="190">
                  <c:v>113.60712338537103</c:v>
                </c:pt>
                <c:pt idx="191">
                  <c:v>297.4400230174025</c:v>
                </c:pt>
                <c:pt idx="192">
                  <c:v>416.05023866390684</c:v>
                </c:pt>
                <c:pt idx="193">
                  <c:v>406.25518980978848</c:v>
                </c:pt>
                <c:pt idx="194">
                  <c:v>273.27260967896353</c:v>
                </c:pt>
                <c:pt idx="195">
                  <c:v>87.941106315634059</c:v>
                </c:pt>
                <c:pt idx="196">
                  <c:v>-51.014918090966063</c:v>
                </c:pt>
                <c:pt idx="197">
                  <c:v>-69.574856190340512</c:v>
                </c:pt>
                <c:pt idx="198">
                  <c:v>42.148001833584402</c:v>
                </c:pt>
                <c:pt idx="199">
                  <c:v>224.63990807977569</c:v>
                </c:pt>
                <c:pt idx="200">
                  <c:v>380.68908785492033</c:v>
                </c:pt>
                <c:pt idx="201">
                  <c:v>427.16956578062127</c:v>
                </c:pt>
                <c:pt idx="202">
                  <c:v>339.3216150246368</c:v>
                </c:pt>
                <c:pt idx="203">
                  <c:v>163.94103805197761</c:v>
                </c:pt>
                <c:pt idx="204">
                  <c:v>-5.5485307146367404</c:v>
                </c:pt>
                <c:pt idx="205">
                  <c:v>-78.861543215998779</c:v>
                </c:pt>
                <c:pt idx="206">
                  <c:v>-16.944826081472058</c:v>
                </c:pt>
                <c:pt idx="207">
                  <c:v>147.21914996111178</c:v>
                </c:pt>
                <c:pt idx="208">
                  <c:v>326.1817315432645</c:v>
                </c:pt>
                <c:pt idx="209">
                  <c:v>424.61118304446779</c:v>
                </c:pt>
                <c:pt idx="210">
                  <c:v>390.07503302296499</c:v>
                </c:pt>
                <c:pt idx="211">
                  <c:v>240.97037373190835</c:v>
                </c:pt>
                <c:pt idx="212">
                  <c:v>56.723897800456072</c:v>
                </c:pt>
                <c:pt idx="213">
                  <c:v>-64.517976803011067</c:v>
                </c:pt>
                <c:pt idx="214">
                  <c:v>-58.170808829646518</c:v>
                </c:pt>
                <c:pt idx="215">
                  <c:v>72.384323207758399</c:v>
                </c:pt>
                <c:pt idx="216">
                  <c:v>257.60189073351751</c:v>
                </c:pt>
                <c:pt idx="217">
                  <c:v>398.81818414032676</c:v>
                </c:pt>
                <c:pt idx="218">
                  <c:v>420.80857138796915</c:v>
                </c:pt>
                <c:pt idx="219">
                  <c:v>311.85897367421762</c:v>
                </c:pt>
                <c:pt idx="220">
                  <c:v>130.00584841646702</c:v>
                </c:pt>
                <c:pt idx="221">
                  <c:v>-27.879302500797053</c:v>
                </c:pt>
                <c:pt idx="222">
                  <c:v>-77.692498610171725</c:v>
                </c:pt>
                <c:pt idx="223">
                  <c:v>7.1012955129039312</c:v>
                </c:pt>
                <c:pt idx="224">
                  <c:v>181.3331987972694</c:v>
                </c:pt>
                <c:pt idx="225">
                  <c:v>352.19146482159357</c:v>
                </c:pt>
                <c:pt idx="226">
                  <c:v>428.66145297578976</c:v>
                </c:pt>
                <c:pt idx="227">
                  <c:v>370.00829774084991</c:v>
                </c:pt>
                <c:pt idx="228">
                  <c:v>207.47600017432708</c:v>
                </c:pt>
                <c:pt idx="229">
                  <c:v>27.644033396022081</c:v>
                </c:pt>
                <c:pt idx="230">
                  <c:v>-73.692753404840943</c:v>
                </c:pt>
                <c:pt idx="231">
                  <c:v>-42.55317777877795</c:v>
                </c:pt>
                <c:pt idx="232">
                  <c:v>104.47499223521403</c:v>
                </c:pt>
                <c:pt idx="233">
                  <c:v>289.07119091468337</c:v>
                </c:pt>
                <c:pt idx="234">
                  <c:v>412.90270617177475</c:v>
                </c:pt>
                <c:pt idx="235">
                  <c:v>410.00561879100161</c:v>
                </c:pt>
                <c:pt idx="236">
                  <c:v>281.92318080758912</c:v>
                </c:pt>
                <c:pt idx="237">
                  <c:v>96.883739218014455</c:v>
                </c:pt>
                <c:pt idx="238">
                  <c:v>-46.543882432663878</c:v>
                </c:pt>
                <c:pt idx="239">
                  <c:v>-71.957097709329616</c:v>
                </c:pt>
                <c:pt idx="240">
                  <c:v>34.181481475539186</c:v>
                </c:pt>
                <c:pt idx="241">
                  <c:v>215.33280164727961</c:v>
                </c:pt>
                <c:pt idx="242">
                  <c:v>374.99920609242315</c:v>
                </c:pt>
                <c:pt idx="243">
                  <c:v>428.12785682881088</c:v>
                </c:pt>
                <c:pt idx="244">
                  <c:v>346.41760597880489</c:v>
                </c:pt>
                <c:pt idx="245">
                  <c:v>173.39475922441781</c:v>
                </c:pt>
                <c:pt idx="246">
                  <c:v>1.227009596332266</c:v>
                </c:pt>
                <c:pt idx="247">
                  <c:v>-78.373452318098032</c:v>
                </c:pt>
                <c:pt idx="248">
                  <c:v>-23.004186168065843</c:v>
                </c:pt>
                <c:pt idx="249">
                  <c:v>137.84010476545339</c:v>
                </c:pt>
                <c:pt idx="250">
                  <c:v>318.47913310663915</c:v>
                </c:pt>
                <c:pt idx="251">
                  <c:v>422.68813532963605</c:v>
                </c:pt>
                <c:pt idx="252">
                  <c:v>394.95592601534645</c:v>
                </c:pt>
                <c:pt idx="253">
                  <c:v>250.05520023317018</c:v>
                </c:pt>
                <c:pt idx="254">
                  <c:v>65.173253559008728</c:v>
                </c:pt>
                <c:pt idx="255">
                  <c:v>-61.204986567651616</c:v>
                </c:pt>
                <c:pt idx="256">
                  <c:v>-61.758983811590724</c:v>
                </c:pt>
                <c:pt idx="257">
                  <c:v>63.806371108289454</c:v>
                </c:pt>
                <c:pt idx="258">
                  <c:v>248.60355839541151</c:v>
                </c:pt>
                <c:pt idx="259">
                  <c:v>394.19280116302048</c:v>
                </c:pt>
                <c:pt idx="260">
                  <c:v>423.02003711422901</c:v>
                </c:pt>
                <c:pt idx="261">
                  <c:v>319.7292604734202</c:v>
                </c:pt>
                <c:pt idx="262">
                  <c:v>139.34252626344892</c:v>
                </c:pt>
                <c:pt idx="263">
                  <c:v>-22.04979677338207</c:v>
                </c:pt>
                <c:pt idx="264">
                  <c:v>-78.475489556182708</c:v>
                </c:pt>
                <c:pt idx="265">
                  <c:v>0.12290003194158317</c:v>
                </c:pt>
                <c:pt idx="266">
                  <c:v>171.8767264325939</c:v>
                </c:pt>
                <c:pt idx="267">
                  <c:v>345.29429218796952</c:v>
                </c:pt>
                <c:pt idx="268">
                  <c:v>427.99764105418046</c:v>
                </c:pt>
                <c:pt idx="269">
                  <c:v>375.93145308997669</c:v>
                </c:pt>
                <c:pt idx="270">
                  <c:v>216.83091194064116</c:v>
                </c:pt>
                <c:pt idx="271">
                  <c:v>35.447425369586142</c:v>
                </c:pt>
                <c:pt idx="272">
                  <c:v>-71.597676985336676</c:v>
                </c:pt>
                <c:pt idx="273">
                  <c:v>-47.282445021746213</c:v>
                </c:pt>
                <c:pt idx="274">
                  <c:v>95.440618873753323</c:v>
                </c:pt>
                <c:pt idx="275">
                  <c:v>280.54423975872493</c:v>
                </c:pt>
                <c:pt idx="276">
                  <c:v>409.42540636256973</c:v>
                </c:pt>
                <c:pt idx="277">
                  <c:v>413.43029623465077</c:v>
                </c:pt>
                <c:pt idx="278">
                  <c:v>290.4255410523694</c:v>
                </c:pt>
                <c:pt idx="279">
                  <c:v>105.93465247686601</c:v>
                </c:pt>
                <c:pt idx="280">
                  <c:v>-41.765755136282991</c:v>
                </c:pt>
                <c:pt idx="281">
                  <c:v>-73.99702122429116</c:v>
                </c:pt>
                <c:pt idx="282">
                  <c:v>26.410155808062569</c:v>
                </c:pt>
                <c:pt idx="283">
                  <c:v>205.9697881598016</c:v>
                </c:pt>
                <c:pt idx="284">
                  <c:v>369.03209670788232</c:v>
                </c:pt>
                <c:pt idx="285">
                  <c:v>428.73527631467459</c:v>
                </c:pt>
                <c:pt idx="286">
                  <c:v>353.27598751245011</c:v>
                </c:pt>
                <c:pt idx="287">
                  <c:v>182.85070549018451</c:v>
                </c:pt>
                <c:pt idx="288">
                  <c:v>8.2434242282452601</c:v>
                </c:pt>
                <c:pt idx="289">
                  <c:v>-77.534149427294466</c:v>
                </c:pt>
                <c:pt idx="290">
                  <c:v>-28.78908401644577</c:v>
                </c:pt>
                <c:pt idx="291">
                  <c:v>128.51256852127344</c:v>
                </c:pt>
                <c:pt idx="292">
                  <c:v>310.57765198553608</c:v>
                </c:pt>
                <c:pt idx="293">
                  <c:v>420.42175628765358</c:v>
                </c:pt>
                <c:pt idx="294">
                  <c:v>399.53192850575306</c:v>
                </c:pt>
                <c:pt idx="295">
                  <c:v>259.03598944837307</c:v>
                </c:pt>
                <c:pt idx="296">
                  <c:v>73.774844961202334</c:v>
                </c:pt>
                <c:pt idx="297">
                  <c:v>-57.564582298398761</c:v>
                </c:pt>
                <c:pt idx="298">
                  <c:v>-65.018976840236689</c:v>
                </c:pt>
                <c:pt idx="299">
                  <c:v>55.382549347010155</c:v>
                </c:pt>
                <c:pt idx="300">
                  <c:v>239.50320095442677</c:v>
                </c:pt>
                <c:pt idx="301">
                  <c:v>389.26358548391596</c:v>
                </c:pt>
                <c:pt idx="302">
                  <c:v>424.88771145000078</c:v>
                </c:pt>
                <c:pt idx="303">
                  <c:v>327.39893173283929</c:v>
                </c:pt>
                <c:pt idx="304">
                  <c:v>148.7286304903989</c:v>
                </c:pt>
                <c:pt idx="305">
                  <c:v>-15.947151728240044</c:v>
                </c:pt>
                <c:pt idx="306">
                  <c:v>-78.907127071071699</c:v>
                </c:pt>
                <c:pt idx="307">
                  <c:v>-6.6130906740015973</c:v>
                </c:pt>
                <c:pt idx="308">
                  <c:v>162.42458337316694</c:v>
                </c:pt>
                <c:pt idx="309">
                  <c:v>338.16106720838741</c:v>
                </c:pt>
                <c:pt idx="310">
                  <c:v>426.9831380680281</c:v>
                </c:pt>
                <c:pt idx="311">
                  <c:v>381.57608858883532</c:v>
                </c:pt>
                <c:pt idx="312">
                  <c:v>226.12784005595665</c:v>
                </c:pt>
                <c:pt idx="313">
                  <c:v>43.444257253675943</c:v>
                </c:pt>
                <c:pt idx="314">
                  <c:v>-69.160780770764745</c:v>
                </c:pt>
                <c:pt idx="315">
                  <c:v>-51.703596872821777</c:v>
                </c:pt>
                <c:pt idx="316">
                  <c:v>86.516526240812325</c:v>
                </c:pt>
                <c:pt idx="317">
                  <c:v>271.87098912925137</c:v>
                </c:pt>
                <c:pt idx="318">
                  <c:v>405.62315927355564</c:v>
                </c:pt>
                <c:pt idx="319">
                  <c:v>416.52447504563304</c:v>
                </c:pt>
                <c:pt idx="320">
                  <c:v>298.76790492011719</c:v>
                </c:pt>
                <c:pt idx="321">
                  <c:v>115.08130022569051</c:v>
                </c:pt>
                <c:pt idx="322">
                  <c:v>-36.687159372928591</c:v>
                </c:pt>
                <c:pt idx="323">
                  <c:v>-75.691799108396651</c:v>
                </c:pt>
                <c:pt idx="324">
                  <c:v>18.844797004206555</c:v>
                </c:pt>
                <c:pt idx="325">
                  <c:v>196.56384609824133</c:v>
                </c:pt>
                <c:pt idx="326">
                  <c:v>362.79603097159361</c:v>
                </c:pt>
                <c:pt idx="327">
                  <c:v>428.99098226768967</c:v>
                </c:pt>
                <c:pt idx="328">
                  <c:v>359.88725292514664</c:v>
                </c:pt>
                <c:pt idx="329">
                  <c:v>192.29576955159416</c:v>
                </c:pt>
                <c:pt idx="330">
                  <c:v>15.49098742204751</c:v>
                </c:pt>
                <c:pt idx="331">
                  <c:v>-76.344797938063692</c:v>
                </c:pt>
                <c:pt idx="332">
                  <c:v>-34.291500926877831</c:v>
                </c:pt>
                <c:pt idx="333">
                  <c:v>119.24947053427326</c:v>
                </c:pt>
                <c:pt idx="334">
                  <c:v>302.48824076872336</c:v>
                </c:pt>
                <c:pt idx="335">
                  <c:v>417.81518744571292</c:v>
                </c:pt>
                <c:pt idx="336">
                  <c:v>403.79669749690777</c:v>
                </c:pt>
                <c:pt idx="337">
                  <c:v>267.90029271259095</c:v>
                </c:pt>
                <c:pt idx="338">
                  <c:v>82.516748964774493</c:v>
                </c:pt>
                <c:pt idx="339">
                  <c:v>-53.601810118939454</c:v>
                </c:pt>
                <c:pt idx="340">
                  <c:v>-67.946269096612895</c:v>
                </c:pt>
                <c:pt idx="341">
                  <c:v>47.124534551881908</c:v>
                </c:pt>
                <c:pt idx="342">
                  <c:v>230.31343281425455</c:v>
                </c:pt>
                <c:pt idx="343">
                  <c:v>384.03736970459249</c:v>
                </c:pt>
                <c:pt idx="344">
                  <c:v>426.40900553018264</c:v>
                </c:pt>
                <c:pt idx="345">
                  <c:v>334.8573561855294</c:v>
                </c:pt>
                <c:pt idx="346">
                  <c:v>158.1511506075052</c:v>
                </c:pt>
                <c:pt idx="347">
                  <c:v>-9.5798265087419452</c:v>
                </c:pt>
                <c:pt idx="348">
                  <c:v>-78.986812843216484</c:v>
                </c:pt>
                <c:pt idx="349">
                  <c:v>-13.097339553456493</c:v>
                </c:pt>
                <c:pt idx="350">
                  <c:v>152.98987164811197</c:v>
                </c:pt>
                <c:pt idx="351">
                  <c:v>330.80167755743128</c:v>
                </c:pt>
                <c:pt idx="352">
                  <c:v>425.61935026419212</c:v>
                </c:pt>
                <c:pt idx="353">
                  <c:v>386.93437996167921</c:v>
                </c:pt>
                <c:pt idx="354">
                  <c:v>235.35389764227796</c:v>
                </c:pt>
                <c:pt idx="355">
                  <c:v>51.623444290466352</c:v>
                </c:pt>
                <c:pt idx="356">
                  <c:v>-66.385442649013072</c:v>
                </c:pt>
                <c:pt idx="357">
                  <c:v>-55.810504981031471</c:v>
                </c:pt>
                <c:pt idx="358">
                  <c:v>77.715084409533617</c:v>
                </c:pt>
                <c:pt idx="359">
                  <c:v>263.06346139638845</c:v>
                </c:pt>
              </c:numCache>
            </c:numRef>
          </c:xVal>
          <c:yVal>
            <c:numRef>
              <c:f>Graphing!$AG$8:$AG$367</c:f>
              <c:numCache>
                <c:formatCode>General</c:formatCode>
                <c:ptCount val="360"/>
                <c:pt idx="0">
                  <c:v>572.59874506125038</c:v>
                </c:pt>
                <c:pt idx="1">
                  <c:v>653.25571219726419</c:v>
                </c:pt>
                <c:pt idx="2">
                  <c:v>599.00567035777613</c:v>
                </c:pt>
                <c:pt idx="3">
                  <c:v>438.74712223740846</c:v>
                </c:pt>
                <c:pt idx="4">
                  <c:v>257.84833535557374</c:v>
                </c:pt>
                <c:pt idx="5">
                  <c:v>152.67244424451926</c:v>
                </c:pt>
                <c:pt idx="6">
                  <c:v>179.24568721895471</c:v>
                </c:pt>
                <c:pt idx="7">
                  <c:v>323.41274001251952</c:v>
                </c:pt>
                <c:pt idx="8">
                  <c:v>508.37712796153221</c:v>
                </c:pt>
                <c:pt idx="9">
                  <c:v>635.61000791098581</c:v>
                </c:pt>
                <c:pt idx="10">
                  <c:v>637.33558468378783</c:v>
                </c:pt>
                <c:pt idx="11">
                  <c:v>512.63465926498577</c:v>
                </c:pt>
                <c:pt idx="12">
                  <c:v>327.93427773685613</c:v>
                </c:pt>
                <c:pt idx="13">
                  <c:v>181.62264944092371</c:v>
                </c:pt>
                <c:pt idx="14">
                  <c:v>151.63864485903451</c:v>
                </c:pt>
                <c:pt idx="15">
                  <c:v>253.95446987022143</c:v>
                </c:pt>
                <c:pt idx="16">
                  <c:v>434.0674172961883</c:v>
                </c:pt>
                <c:pt idx="17">
                  <c:v>596.03296211837937</c:v>
                </c:pt>
                <c:pt idx="18">
                  <c:v>653.57353523686368</c:v>
                </c:pt>
                <c:pt idx="19">
                  <c:v>576.03779794423554</c:v>
                </c:pt>
                <c:pt idx="20">
                  <c:v>404.72833060915997</c:v>
                </c:pt>
                <c:pt idx="21">
                  <c:v>230.90012466643782</c:v>
                </c:pt>
                <c:pt idx="22">
                  <c:v>147.14988064388223</c:v>
                </c:pt>
                <c:pt idx="23">
                  <c:v>198.09058998812677</c:v>
                </c:pt>
                <c:pt idx="24">
                  <c:v>356.58660125384279</c:v>
                </c:pt>
                <c:pt idx="25">
                  <c:v>538.20853423517178</c:v>
                </c:pt>
                <c:pt idx="26">
                  <c:v>646.20804106550236</c:v>
                </c:pt>
                <c:pt idx="27">
                  <c:v>623.05476907919842</c:v>
                </c:pt>
                <c:pt idx="28">
                  <c:v>481.08225517679699</c:v>
                </c:pt>
                <c:pt idx="29">
                  <c:v>295.91796316216823</c:v>
                </c:pt>
                <c:pt idx="30">
                  <c:v>166.19722326343827</c:v>
                </c:pt>
                <c:pt idx="31">
                  <c:v>161.02109097116178</c:v>
                </c:pt>
                <c:pt idx="32">
                  <c:v>283.1468447670527</c:v>
                </c:pt>
                <c:pt idx="33">
                  <c:v>467.51920901471578</c:v>
                </c:pt>
                <c:pt idx="34">
                  <c:v>615.92470618740799</c:v>
                </c:pt>
                <c:pt idx="35">
                  <c:v>649.30908094229403</c:v>
                </c:pt>
                <c:pt idx="36">
                  <c:v>549.88878121012431</c:v>
                </c:pt>
                <c:pt idx="37">
                  <c:v>370.62409425126339</c:v>
                </c:pt>
                <c:pt idx="38">
                  <c:v>207.00768446698413</c:v>
                </c:pt>
                <c:pt idx="39">
                  <c:v>146.19652167172228</c:v>
                </c:pt>
                <c:pt idx="40">
                  <c:v>220.58415787603315</c:v>
                </c:pt>
                <c:pt idx="41">
                  <c:v>390.54497745997725</c:v>
                </c:pt>
                <c:pt idx="42">
                  <c:v>565.54240135031137</c:v>
                </c:pt>
                <c:pt idx="43">
                  <c:v>652.35689727808153</c:v>
                </c:pt>
                <c:pt idx="44">
                  <c:v>604.74317474344309</c:v>
                </c:pt>
                <c:pt idx="45">
                  <c:v>448.06462965003107</c:v>
                </c:pt>
                <c:pt idx="46">
                  <c:v>265.78249454341062</c:v>
                </c:pt>
                <c:pt idx="47">
                  <c:v>154.99680094331194</c:v>
                </c:pt>
                <c:pt idx="48">
                  <c:v>174.72207780624856</c:v>
                </c:pt>
                <c:pt idx="49">
                  <c:v>314.45084998109689</c:v>
                </c:pt>
                <c:pt idx="50">
                  <c:v>499.75087442629416</c:v>
                </c:pt>
                <c:pt idx="51">
                  <c:v>631.9145174853046</c:v>
                </c:pt>
                <c:pt idx="52">
                  <c:v>640.53941142593555</c:v>
                </c:pt>
                <c:pt idx="53">
                  <c:v>521.03115387848743</c:v>
                </c:pt>
                <c:pt idx="54">
                  <c:v>337.05070409126546</c:v>
                </c:pt>
                <c:pt idx="55">
                  <c:v>186.60277033095807</c:v>
                </c:pt>
                <c:pt idx="56">
                  <c:v>149.82959528996795</c:v>
                </c:pt>
                <c:pt idx="57">
                  <c:v>246.31991405455105</c:v>
                </c:pt>
                <c:pt idx="58">
                  <c:v>424.67421351329028</c:v>
                </c:pt>
                <c:pt idx="59">
                  <c:v>589.88478438624338</c:v>
                </c:pt>
                <c:pt idx="60">
                  <c:v>653.94546178106816</c:v>
                </c:pt>
                <c:pt idx="61">
                  <c:v>582.73170688547043</c:v>
                </c:pt>
                <c:pt idx="62">
                  <c:v>414.17843768225896</c:v>
                </c:pt>
                <c:pt idx="63">
                  <c:v>238.0724439893842</c:v>
                </c:pt>
                <c:pt idx="64">
                  <c:v>148.22378310285862</c:v>
                </c:pt>
                <c:pt idx="65">
                  <c:v>192.49401753391885</c:v>
                </c:pt>
                <c:pt idx="66">
                  <c:v>347.30079700930611</c:v>
                </c:pt>
                <c:pt idx="67">
                  <c:v>530.17996146344046</c:v>
                </c:pt>
                <c:pt idx="68">
                  <c:v>643.71344728620704</c:v>
                </c:pt>
                <c:pt idx="69">
                  <c:v>627.4230016556096</c:v>
                </c:pt>
                <c:pt idx="70">
                  <c:v>489.98639644028549</c:v>
                </c:pt>
                <c:pt idx="71">
                  <c:v>304.61485823985385</c:v>
                </c:pt>
                <c:pt idx="72">
                  <c:v>170.0541154365917</c:v>
                </c:pt>
                <c:pt idx="73">
                  <c:v>157.98344894190592</c:v>
                </c:pt>
                <c:pt idx="74">
                  <c:v>274.83279275043395</c:v>
                </c:pt>
                <c:pt idx="75">
                  <c:v>458.35756672144339</c:v>
                </c:pt>
                <c:pt idx="76">
                  <c:v>610.79579694118252</c:v>
                </c:pt>
                <c:pt idx="77">
                  <c:v>650.94502793868219</c:v>
                </c:pt>
                <c:pt idx="78">
                  <c:v>557.41813039888427</c:v>
                </c:pt>
                <c:pt idx="79">
                  <c:v>380.03602996403595</c:v>
                </c:pt>
                <c:pt idx="80">
                  <c:v>213.28855435743634</c:v>
                </c:pt>
                <c:pt idx="81">
                  <c:v>146.00056361139596</c:v>
                </c:pt>
                <c:pt idx="82">
                  <c:v>214.01575693713019</c:v>
                </c:pt>
                <c:pt idx="83">
                  <c:v>381.10306093906814</c:v>
                </c:pt>
                <c:pt idx="84">
                  <c:v>558.25659209689081</c:v>
                </c:pt>
                <c:pt idx="85">
                  <c:v>651.10827945732274</c:v>
                </c:pt>
                <c:pt idx="86">
                  <c:v>610.19687568482846</c:v>
                </c:pt>
                <c:pt idx="87">
                  <c:v>457.31551258326243</c:v>
                </c:pt>
                <c:pt idx="88">
                  <c:v>273.90269846938179</c:v>
                </c:pt>
                <c:pt idx="89">
                  <c:v>157.6607672619042</c:v>
                </c:pt>
                <c:pt idx="90">
                  <c:v>170.51073594671448</c:v>
                </c:pt>
                <c:pt idx="91">
                  <c:v>305.6075433575453</c:v>
                </c:pt>
                <c:pt idx="92">
                  <c:v>490.9863518533756</c:v>
                </c:pt>
                <c:pt idx="93">
                  <c:v>627.89756023216546</c:v>
                </c:pt>
                <c:pt idx="94">
                  <c:v>643.40981599900965</c:v>
                </c:pt>
                <c:pt idx="95">
                  <c:v>529.2598819308987</c:v>
                </c:pt>
                <c:pt idx="96">
                  <c:v>346.25438721014643</c:v>
                </c:pt>
                <c:pt idx="97">
                  <c:v>191.8786904281196</c:v>
                </c:pt>
                <c:pt idx="98">
                  <c:v>148.36731782979135</c:v>
                </c:pt>
                <c:pt idx="99">
                  <c:v>238.89838090860636</c:v>
                </c:pt>
                <c:pt idx="100">
                  <c:v>415.24680772690141</c:v>
                </c:pt>
                <c:pt idx="101">
                  <c:v>583.47339907299602</c:v>
                </c:pt>
                <c:pt idx="102">
                  <c:v>653.96538344512987</c:v>
                </c:pt>
                <c:pt idx="103">
                  <c:v>589.17232343801993</c:v>
                </c:pt>
                <c:pt idx="104">
                  <c:v>423.60889140456612</c:v>
                </c:pt>
                <c:pt idx="105">
                  <c:v>245.4692181601101</c:v>
                </c:pt>
                <c:pt idx="106">
                  <c:v>149.64668355705291</c:v>
                </c:pt>
                <c:pt idx="107">
                  <c:v>187.18507817210119</c:v>
                </c:pt>
                <c:pt idx="108">
                  <c:v>338.08804142834356</c:v>
                </c:pt>
                <c:pt idx="109">
                  <c:v>521.9709405693601</c:v>
                </c:pt>
                <c:pt idx="110">
                  <c:v>640.88103166833457</c:v>
                </c:pt>
                <c:pt idx="111">
                  <c:v>631.47599329058119</c:v>
                </c:pt>
                <c:pt idx="112">
                  <c:v>498.76580363495054</c:v>
                </c:pt>
                <c:pt idx="113">
                  <c:v>313.44397082287071</c:v>
                </c:pt>
                <c:pt idx="114">
                  <c:v>174.22974562909044</c:v>
                </c:pt>
                <c:pt idx="115">
                  <c:v>155.28127660944125</c:v>
                </c:pt>
                <c:pt idx="116">
                  <c:v>266.692240459022</c:v>
                </c:pt>
                <c:pt idx="117">
                  <c:v>449.11503245995868</c:v>
                </c:pt>
                <c:pt idx="118">
                  <c:v>605.3746944472764</c:v>
                </c:pt>
                <c:pt idx="119">
                  <c:v>652.23312908713012</c:v>
                </c:pt>
                <c:pt idx="120">
                  <c:v>564.72927545155869</c:v>
                </c:pt>
                <c:pt idx="121">
                  <c:v>389.47563860649853</c:v>
                </c:pt>
                <c:pt idx="122">
                  <c:v>219.82823312600019</c:v>
                </c:pt>
                <c:pt idx="123">
                  <c:v>146.15668524777249</c:v>
                </c:pt>
                <c:pt idx="124">
                  <c:v>207.70515686897005</c:v>
                </c:pt>
                <c:pt idx="125">
                  <c:v>371.68733828944693</c:v>
                </c:pt>
                <c:pt idx="126">
                  <c:v>550.75141647887551</c:v>
                </c:pt>
                <c:pt idx="127">
                  <c:v>649.51158949854766</c:v>
                </c:pt>
                <c:pt idx="128">
                  <c:v>615.35921356943902</c:v>
                </c:pt>
                <c:pt idx="129">
                  <c:v>466.48694798452095</c:v>
                </c:pt>
                <c:pt idx="130">
                  <c:v>282.19769136440647</c:v>
                </c:pt>
                <c:pt idx="131">
                  <c:v>160.66065056029856</c:v>
                </c:pt>
                <c:pt idx="132">
                  <c:v>166.6174991651186</c:v>
                </c:pt>
                <c:pt idx="133">
                  <c:v>296.89507823518863</c:v>
                </c:pt>
                <c:pt idx="134">
                  <c:v>482.09570913009372</c:v>
                </c:pt>
                <c:pt idx="135">
                  <c:v>623.5647042313758</c:v>
                </c:pt>
                <c:pt idx="136">
                  <c:v>645.94281961009096</c:v>
                </c:pt>
                <c:pt idx="137">
                  <c:v>537.30943722352788</c:v>
                </c:pt>
                <c:pt idx="138">
                  <c:v>355.53256946708802</c:v>
                </c:pt>
                <c:pt idx="139">
                  <c:v>197.44309654954233</c:v>
                </c:pt>
                <c:pt idx="140">
                  <c:v>147.25383940505648</c:v>
                </c:pt>
                <c:pt idx="141">
                  <c:v>231.70015774307689</c:v>
                </c:pt>
                <c:pt idx="142">
                  <c:v>405.79826767546416</c:v>
                </c:pt>
                <c:pt idx="143">
                  <c:v>576.80769327929875</c:v>
                </c:pt>
                <c:pt idx="144">
                  <c:v>653.6332726147466</c:v>
                </c:pt>
                <c:pt idx="145">
                  <c:v>595.35071998279989</c:v>
                </c:pt>
                <c:pt idx="146">
                  <c:v>433.00661981281939</c:v>
                </c:pt>
                <c:pt idx="147">
                  <c:v>253.08019418724845</c:v>
                </c:pt>
                <c:pt idx="148">
                  <c:v>151.4166096620761</c:v>
                </c:pt>
                <c:pt idx="149">
                  <c:v>182.17113085513733</c:v>
                </c:pt>
                <c:pt idx="150">
                  <c:v>328.96110471338488</c:v>
                </c:pt>
                <c:pt idx="151">
                  <c:v>513.59285043491695</c:v>
                </c:pt>
                <c:pt idx="152">
                  <c:v>637.71472034665101</c:v>
                </c:pt>
                <c:pt idx="153">
                  <c:v>635.20812595571226</c:v>
                </c:pt>
                <c:pt idx="154">
                  <c:v>507.40830724173435</c:v>
                </c:pt>
                <c:pt idx="155">
                  <c:v>322.3930624929838</c:v>
                </c:pt>
                <c:pt idx="156">
                  <c:v>178.71832581801277</c:v>
                </c:pt>
                <c:pt idx="157">
                  <c:v>152.91831957255843</c:v>
                </c:pt>
                <c:pt idx="158">
                  <c:v>258.73647186699225</c:v>
                </c:pt>
                <c:pt idx="159">
                  <c:v>439.80441770965382</c:v>
                </c:pt>
                <c:pt idx="160">
                  <c:v>599.66891313205792</c:v>
                </c:pt>
                <c:pt idx="161">
                  <c:v>653.17159889443838</c:v>
                </c:pt>
                <c:pt idx="162">
                  <c:v>571.81208207085831</c:v>
                </c:pt>
                <c:pt idx="163">
                  <c:v>398.92983552506706</c:v>
                </c:pt>
                <c:pt idx="164">
                  <c:v>226.61765583846909</c:v>
                </c:pt>
                <c:pt idx="165">
                  <c:v>146.6646701738305</c:v>
                </c:pt>
                <c:pt idx="166">
                  <c:v>201.66110506976375</c:v>
                </c:pt>
                <c:pt idx="167">
                  <c:v>362.3108610552793</c:v>
                </c:pt>
                <c:pt idx="168">
                  <c:v>543.03727774779884</c:v>
                </c:pt>
                <c:pt idx="169">
                  <c:v>647.56904064342393</c:v>
                </c:pt>
                <c:pt idx="170">
                  <c:v>620.22303265533105</c:v>
                </c:pt>
                <c:pt idx="171">
                  <c:v>475.56622292742145</c:v>
                </c:pt>
                <c:pt idx="172">
                  <c:v>290.65597517725183</c:v>
                </c:pt>
                <c:pt idx="173">
                  <c:v>163.99229256947936</c:v>
                </c:pt>
                <c:pt idx="174">
                  <c:v>163.04776404665648</c:v>
                </c:pt>
                <c:pt idx="175">
                  <c:v>288.3255313412854</c:v>
                </c:pt>
                <c:pt idx="176">
                  <c:v>473.0912699634282</c:v>
                </c:pt>
                <c:pt idx="177">
                  <c:v>618.92195544328297</c:v>
                </c:pt>
                <c:pt idx="178">
                  <c:v>648.13491115236286</c:v>
                </c:pt>
                <c:pt idx="179">
                  <c:v>545.16866191660881</c:v>
                </c:pt>
                <c:pt idx="180">
                  <c:v>364.8723899688934</c:v>
                </c:pt>
                <c:pt idx="181">
                  <c:v>203.28827562915279</c:v>
                </c:pt>
                <c:pt idx="182">
                  <c:v>146.49070345679112</c:v>
                </c:pt>
                <c:pt idx="183">
                  <c:v>224.73522232912762</c:v>
                </c:pt>
                <c:pt idx="184">
                  <c:v>396.34169039185474</c:v>
                </c:pt>
                <c:pt idx="185">
                  <c:v>569.89690663032627</c:v>
                </c:pt>
                <c:pt idx="186">
                  <c:v>652.94958964325758</c:v>
                </c:pt>
                <c:pt idx="187">
                  <c:v>601.25833237429197</c:v>
                </c:pt>
                <c:pt idx="188">
                  <c:v>442.35859630557189</c:v>
                </c:pt>
                <c:pt idx="189">
                  <c:v>260.89482216478973</c:v>
                </c:pt>
                <c:pt idx="190">
                  <c:v>153.53110804610463</c:v>
                </c:pt>
                <c:pt idx="191">
                  <c:v>177.4591256341929</c:v>
                </c:pt>
                <c:pt idx="192">
                  <c:v>319.93263810969188</c:v>
                </c:pt>
                <c:pt idx="193">
                  <c:v>505.05730429645871</c:v>
                </c:pt>
                <c:pt idx="194">
                  <c:v>634.2189022834965</c:v>
                </c:pt>
                <c:pt idx="195">
                  <c:v>638.61422637901182</c:v>
                </c:pt>
                <c:pt idx="196">
                  <c:v>515.9019275091398</c:v>
                </c:pt>
                <c:pt idx="197">
                  <c:v>331.44972852370131</c:v>
                </c:pt>
                <c:pt idx="198">
                  <c:v>183.5136341863749</c:v>
                </c:pt>
                <c:pt idx="199">
                  <c:v>150.89785322917945</c:v>
                </c:pt>
                <c:pt idx="200">
                  <c:v>250.97651481256096</c:v>
                </c:pt>
                <c:pt idx="201">
                  <c:v>430.4386283201614</c:v>
                </c:pt>
                <c:pt idx="202">
                  <c:v>593.68636202813832</c:v>
                </c:pt>
                <c:pt idx="203">
                  <c:v>653.75913650671214</c:v>
                </c:pt>
                <c:pt idx="204">
                  <c:v>578.65673246980055</c:v>
                </c:pt>
                <c:pt idx="205">
                  <c:v>408.38551584528835</c:v>
                </c:pt>
                <c:pt idx="206">
                  <c:v>233.64741138006465</c:v>
                </c:pt>
                <c:pt idx="207">
                  <c:v>147.52381424950826</c:v>
                </c:pt>
                <c:pt idx="208">
                  <c:v>195.89197946288266</c:v>
                </c:pt>
                <c:pt idx="209">
                  <c:v>352.98662637992021</c:v>
                </c:pt>
                <c:pt idx="210">
                  <c:v>535.12486880722781</c:v>
                </c:pt>
                <c:pt idx="211">
                  <c:v>645.28332554348719</c:v>
                </c:pt>
                <c:pt idx="212">
                  <c:v>624.78159099108416</c:v>
                </c:pt>
                <c:pt idx="213">
                  <c:v>484.54075223341852</c:v>
                </c:pt>
                <c:pt idx="214">
                  <c:v>299.2658255122501</c:v>
                </c:pt>
                <c:pt idx="215">
                  <c:v>167.65107515533839</c:v>
                </c:pt>
                <c:pt idx="216">
                  <c:v>159.80647875671576</c:v>
                </c:pt>
                <c:pt idx="217">
                  <c:v>279.91078129937398</c:v>
                </c:pt>
                <c:pt idx="218">
                  <c:v>463.9855158001065</c:v>
                </c:pt>
                <c:pt idx="219">
                  <c:v>613.97574938492403</c:v>
                </c:pt>
                <c:pt idx="220">
                  <c:v>649.9830520720916</c:v>
                </c:pt>
                <c:pt idx="221">
                  <c:v>552.82666199583787</c:v>
                </c:pt>
                <c:pt idx="222">
                  <c:v>374.26090238278834</c:v>
                </c:pt>
                <c:pt idx="223">
                  <c:v>209.40612540914441</c:v>
                </c:pt>
                <c:pt idx="224">
                  <c:v>146.07896780102232</c:v>
                </c:pt>
                <c:pt idx="225">
                  <c:v>218.01322906766558</c:v>
                </c:pt>
                <c:pt idx="226">
                  <c:v>386.89018405120828</c:v>
                </c:pt>
                <c:pt idx="227">
                  <c:v>562.75061846953463</c:v>
                </c:pt>
                <c:pt idx="228">
                  <c:v>651.91528221343992</c:v>
                </c:pt>
                <c:pt idx="229">
                  <c:v>606.88697181361454</c:v>
                </c:pt>
                <c:pt idx="230">
                  <c:v>451.6518577005607</c:v>
                </c:pt>
                <c:pt idx="231">
                  <c:v>268.90226989625091</c:v>
                </c:pt>
                <c:pt idx="232">
                  <c:v>155.98724771074589</c:v>
                </c:pt>
                <c:pt idx="233">
                  <c:v>173.0555940250876</c:v>
                </c:pt>
                <c:pt idx="234">
                  <c:v>311.01515636836689</c:v>
                </c:pt>
                <c:pt idx="235">
                  <c:v>496.37613364655397</c:v>
                </c:pt>
                <c:pt idx="236">
                  <c:v>630.39842318468152</c:v>
                </c:pt>
                <c:pt idx="237">
                  <c:v>641.68957321622463</c:v>
                </c:pt>
                <c:pt idx="238">
                  <c:v>524.2348910598871</c:v>
                </c:pt>
                <c:pt idx="239">
                  <c:v>340.60141507590754</c:v>
                </c:pt>
                <c:pt idx="240">
                  <c:v>188.60902374846725</c:v>
                </c:pt>
                <c:pt idx="241">
                  <c:v>149.22267823568814</c:v>
                </c:pt>
                <c:pt idx="242">
                  <c:v>243.42312571008316</c:v>
                </c:pt>
                <c:pt idx="243">
                  <c:v>421.03064661994597</c:v>
                </c:pt>
                <c:pt idx="244">
                  <c:v>587.43533381007751</c:v>
                </c:pt>
                <c:pt idx="245">
                  <c:v>653.99492751244543</c:v>
                </c:pt>
                <c:pt idx="246">
                  <c:v>585.25373898026135</c:v>
                </c:pt>
                <c:pt idx="247">
                  <c:v>417.82957263673211</c:v>
                </c:pt>
                <c:pt idx="248">
                  <c:v>240.90775550039552</c:v>
                </c:pt>
                <c:pt idx="249">
                  <c:v>148.73292657779947</c:v>
                </c:pt>
                <c:pt idx="250">
                  <c:v>190.40577688550832</c:v>
                </c:pt>
                <c:pt idx="251">
                  <c:v>343.72755899263046</c:v>
                </c:pt>
                <c:pt idx="252">
                  <c:v>527.0251573930592</c:v>
                </c:pt>
                <c:pt idx="253">
                  <c:v>642.65761252834977</c:v>
                </c:pt>
                <c:pt idx="254">
                  <c:v>629.02856975972713</c:v>
                </c:pt>
                <c:pt idx="255">
                  <c:v>493.39809591514978</c:v>
                </c:pt>
                <c:pt idx="256">
                  <c:v>308.01530787950139</c:v>
                </c:pt>
                <c:pt idx="257">
                  <c:v>171.63192671940203</c:v>
                </c:pt>
                <c:pt idx="258">
                  <c:v>156.89813618251864</c:v>
                </c:pt>
                <c:pt idx="259">
                  <c:v>271.66249216106553</c:v>
                </c:pt>
                <c:pt idx="260">
                  <c:v>454.79106852267489</c:v>
                </c:pt>
                <c:pt idx="261">
                  <c:v>608.73294220802063</c:v>
                </c:pt>
                <c:pt idx="262">
                  <c:v>651.48468058060155</c:v>
                </c:pt>
                <c:pt idx="263">
                  <c:v>560.27282237350425</c:v>
                </c:pt>
                <c:pt idx="264">
                  <c:v>383.68509288247355</c:v>
                </c:pt>
                <c:pt idx="265">
                  <c:v>215.7881656712531</c:v>
                </c:pt>
                <c:pt idx="266">
                  <c:v>146.019203162477</c:v>
                </c:pt>
                <c:pt idx="267">
                  <c:v>211.54349560654993</c:v>
                </c:pt>
                <c:pt idx="268">
                  <c:v>377.45684979821897</c:v>
                </c:pt>
                <c:pt idx="269">
                  <c:v>555.37873457828937</c:v>
                </c:pt>
                <c:pt idx="270">
                  <c:v>650.53178402393246</c:v>
                </c:pt>
                <c:pt idx="271">
                  <c:v>612.22883619815377</c:v>
                </c:pt>
                <c:pt idx="272">
                  <c:v>460.8735222032991</c:v>
                </c:pt>
                <c:pt idx="273">
                  <c:v>277.09143790949969</c:v>
                </c:pt>
                <c:pt idx="274">
                  <c:v>158.78162409383356</c:v>
                </c:pt>
                <c:pt idx="275">
                  <c:v>168.96663995484812</c:v>
                </c:pt>
                <c:pt idx="276">
                  <c:v>302.22102039935146</c:v>
                </c:pt>
                <c:pt idx="277">
                  <c:v>487.56137183402666</c:v>
                </c:pt>
                <c:pt idx="278">
                  <c:v>626.25857878270119</c:v>
                </c:pt>
                <c:pt idx="279">
                  <c:v>644.42990359509758</c:v>
                </c:pt>
                <c:pt idx="280">
                  <c:v>532.3956472101595</c:v>
                </c:pt>
                <c:pt idx="281">
                  <c:v>349.83543659683761</c:v>
                </c:pt>
                <c:pt idx="282">
                  <c:v>193.99743156209007</c:v>
                </c:pt>
                <c:pt idx="283">
                  <c:v>147.89511662536759</c:v>
                </c:pt>
                <c:pt idx="284">
                  <c:v>236.08677464236453</c:v>
                </c:pt>
                <c:pt idx="285">
                  <c:v>411.59351342414186</c:v>
                </c:pt>
                <c:pt idx="286">
                  <c:v>580.92449330165539</c:v>
                </c:pt>
                <c:pt idx="287">
                  <c:v>653.87864507143252</c:v>
                </c:pt>
                <c:pt idx="288">
                  <c:v>591.59395720345412</c:v>
                </c:pt>
                <c:pt idx="289">
                  <c:v>427.24891507992407</c:v>
                </c:pt>
                <c:pt idx="290">
                  <c:v>248.38862431948581</c:v>
                </c:pt>
                <c:pt idx="291">
                  <c:v>150.29033115533812</c:v>
                </c:pt>
                <c:pt idx="292">
                  <c:v>185.21010200177273</c:v>
                </c:pt>
                <c:pt idx="293">
                  <c:v>334.54649328963654</c:v>
                </c:pt>
                <c:pt idx="294">
                  <c:v>518.74937086775412</c:v>
                </c:pt>
                <c:pt idx="295">
                  <c:v>639.69554121308329</c:v>
                </c:pt>
                <c:pt idx="296">
                  <c:v>632.95808203917591</c:v>
                </c:pt>
                <c:pt idx="297">
                  <c:v>502.12597642309868</c:v>
                </c:pt>
                <c:pt idx="298">
                  <c:v>316.89229424075086</c:v>
                </c:pt>
                <c:pt idx="299">
                  <c:v>175.92932923008524</c:v>
                </c:pt>
                <c:pt idx="300">
                  <c:v>154.32676770426772</c:v>
                </c:pt>
                <c:pt idx="301">
                  <c:v>263.59209723928518</c:v>
                </c:pt>
                <c:pt idx="302">
                  <c:v>445.52067295505594</c:v>
                </c:pt>
                <c:pt idx="303">
                  <c:v>603.20080119598299</c:v>
                </c:pt>
                <c:pt idx="304">
                  <c:v>652.63771520517275</c:v>
                </c:pt>
                <c:pt idx="305">
                  <c:v>567.49682160229929</c:v>
                </c:pt>
                <c:pt idx="306">
                  <c:v>393.13189818693331</c:v>
                </c:pt>
                <c:pt idx="307">
                  <c:v>222.42554999145605</c:v>
                </c:pt>
                <c:pt idx="308">
                  <c:v>146.31149238355007</c:v>
                </c:pt>
                <c:pt idx="309">
                  <c:v>205.33498992520484</c:v>
                </c:pt>
                <c:pt idx="310">
                  <c:v>368.05476358846124</c:v>
                </c:pt>
                <c:pt idx="311">
                  <c:v>547.79147344599301</c:v>
                </c:pt>
                <c:pt idx="312">
                  <c:v>648.80101280182225</c:v>
                </c:pt>
                <c:pt idx="313">
                  <c:v>617.27652093694564</c:v>
                </c:pt>
                <c:pt idx="314">
                  <c:v>470.01080726152605</c:v>
                </c:pt>
                <c:pt idx="315">
                  <c:v>285.45097484079093</c:v>
                </c:pt>
                <c:pt idx="316">
                  <c:v>161.91036378811626</c:v>
                </c:pt>
                <c:pt idx="317">
                  <c:v>165.19793130144603</c:v>
                </c:pt>
                <c:pt idx="318">
                  <c:v>293.56242013891813</c:v>
                </c:pt>
                <c:pt idx="319">
                  <c:v>478.62523738553273</c:v>
                </c:pt>
                <c:pt idx="320">
                  <c:v>621.80510749684026</c:v>
                </c:pt>
                <c:pt idx="321">
                  <c:v>646.83141902390821</c:v>
                </c:pt>
                <c:pt idx="322">
                  <c:v>540.37288397913721</c:v>
                </c:pt>
                <c:pt idx="323">
                  <c:v>359.13899340697418</c:v>
                </c:pt>
                <c:pt idx="324">
                  <c:v>199.67138852040495</c:v>
                </c:pt>
                <c:pt idx="325">
                  <c:v>146.91700858917571</c:v>
                </c:pt>
                <c:pt idx="326">
                  <c:v>228.97763084521299</c:v>
                </c:pt>
                <c:pt idx="327">
                  <c:v>402.14030995281945</c:v>
                </c:pt>
                <c:pt idx="328">
                  <c:v>574.16286546159267</c:v>
                </c:pt>
                <c:pt idx="329">
                  <c:v>653.41045036781361</c:v>
                </c:pt>
                <c:pt idx="330">
                  <c:v>597.66859868579684</c:v>
                </c:pt>
                <c:pt idx="331">
                  <c:v>436.63048661257358</c:v>
                </c:pt>
                <c:pt idx="332">
                  <c:v>256.07964827803301</c:v>
                </c:pt>
                <c:pt idx="333">
                  <c:v>152.19386919551175</c:v>
                </c:pt>
                <c:pt idx="334">
                  <c:v>180.31215676397562</c:v>
                </c:pt>
                <c:pt idx="335">
                  <c:v>325.45615554787031</c:v>
                </c:pt>
                <c:pt idx="336">
                  <c:v>510.30898066117953</c:v>
                </c:pt>
                <c:pt idx="337">
                  <c:v>636.40121745438398</c:v>
                </c:pt>
                <c:pt idx="338">
                  <c:v>636.56468096052595</c:v>
                </c:pt>
                <c:pt idx="339">
                  <c:v>510.71229566016751</c:v>
                </c:pt>
                <c:pt idx="340">
                  <c:v>325.88447981673374</c:v>
                </c:pt>
                <c:pt idx="341">
                  <c:v>180.53732586968883</c:v>
                </c:pt>
                <c:pt idx="342">
                  <c:v>152.09593760830995</c:v>
                </c:pt>
                <c:pt idx="343">
                  <c:v>255.7107832615842</c:v>
                </c:pt>
                <c:pt idx="344">
                  <c:v>436.18717919822734</c:v>
                </c:pt>
                <c:pt idx="345">
                  <c:v>597.38699469157734</c:v>
                </c:pt>
                <c:pt idx="346">
                  <c:v>653.44055767408076</c:v>
                </c:pt>
                <c:pt idx="347">
                  <c:v>574.48864618078369</c:v>
                </c:pt>
                <c:pt idx="348">
                  <c:v>402.58822366593796</c:v>
                </c:pt>
                <c:pt idx="349">
                  <c:v>229.30907800087408</c:v>
                </c:pt>
                <c:pt idx="350">
                  <c:v>146.95543030933578</c:v>
                </c:pt>
                <c:pt idx="351">
                  <c:v>199.39631790445569</c:v>
                </c:pt>
                <c:pt idx="352">
                  <c:v>358.69695806415496</c:v>
                </c:pt>
                <c:pt idx="353">
                  <c:v>539.99935210656724</c:v>
                </c:pt>
                <c:pt idx="354">
                  <c:v>646.72536764464542</c:v>
                </c:pt>
                <c:pt idx="355">
                  <c:v>622.02302921375599</c:v>
                </c:pt>
                <c:pt idx="356">
                  <c:v>479.05104728680084</c:v>
                </c:pt>
                <c:pt idx="357">
                  <c:v>293.9692931722077</c:v>
                </c:pt>
                <c:pt idx="358">
                  <c:v>165.36912991135239</c:v>
                </c:pt>
                <c:pt idx="359">
                  <c:v>161.75469203594628</c:v>
                </c:pt>
              </c:numCache>
            </c:numRef>
          </c:yVal>
          <c:smooth val="1"/>
        </c:ser>
        <c:ser>
          <c:idx val="2"/>
          <c:order val="2"/>
          <c:tx>
            <c:v>T3</c:v>
          </c:tx>
          <c:marker>
            <c:symbol val="none"/>
          </c:marker>
          <c:xVal>
            <c:numRef>
              <c:f>Graphing!$AK$8:$AK$367</c:f>
              <c:numCache>
                <c:formatCode>General</c:formatCode>
                <c:ptCount val="360"/>
                <c:pt idx="0">
                  <c:v>11.348257848796379</c:v>
                </c:pt>
                <c:pt idx="1">
                  <c:v>-155.56950233636613</c:v>
                </c:pt>
                <c:pt idx="2">
                  <c:v>-332.83771148066029</c:v>
                </c:pt>
                <c:pt idx="3">
                  <c:v>-426.0272107129411</c:v>
                </c:pt>
                <c:pt idx="4">
                  <c:v>-385.49680339334986</c:v>
                </c:pt>
                <c:pt idx="5">
                  <c:v>-232.83666798856561</c:v>
                </c:pt>
                <c:pt idx="6">
                  <c:v>-49.367466838527761</c:v>
                </c:pt>
                <c:pt idx="7">
                  <c:v>67.178429278104943</c:v>
                </c:pt>
                <c:pt idx="8">
                  <c:v>54.718084039567231</c:v>
                </c:pt>
                <c:pt idx="9">
                  <c:v>-80.110990245523041</c:v>
                </c:pt>
                <c:pt idx="10">
                  <c:v>-265.48657493133766</c:v>
                </c:pt>
                <c:pt idx="11">
                  <c:v>-402.66078611008214</c:v>
                </c:pt>
                <c:pt idx="12">
                  <c:v>-418.56217209306419</c:v>
                </c:pt>
                <c:pt idx="13">
                  <c:v>-304.72020953883128</c:v>
                </c:pt>
                <c:pt idx="14">
                  <c:v>-121.77747401200122</c:v>
                </c:pt>
                <c:pt idx="15">
                  <c:v>32.814107146536003</c:v>
                </c:pt>
                <c:pt idx="16">
                  <c:v>76.705008052615767</c:v>
                </c:pt>
                <c:pt idx="17">
                  <c:v>-13.485054056616747</c:v>
                </c:pt>
                <c:pt idx="18">
                  <c:v>-189.71265535105886</c:v>
                </c:pt>
                <c:pt idx="19">
                  <c:v>-358.1029592741321</c:v>
                </c:pt>
                <c:pt idx="20">
                  <c:v>-428.95598612682966</c:v>
                </c:pt>
                <c:pt idx="21">
                  <c:v>-364.52897446610564</c:v>
                </c:pt>
                <c:pt idx="22">
                  <c:v>-199.14160602770642</c:v>
                </c:pt>
                <c:pt idx="23">
                  <c:v>-20.894224155428674</c:v>
                </c:pt>
                <c:pt idx="24">
                  <c:v>75.262415894411021</c:v>
                </c:pt>
                <c:pt idx="25">
                  <c:v>38.106548619617399</c:v>
                </c:pt>
                <c:pt idx="26">
                  <c:v>-112.56923422952485</c:v>
                </c:pt>
                <c:pt idx="27">
                  <c:v>-296.50131682835985</c:v>
                </c:pt>
                <c:pt idx="28">
                  <c:v>-415.71075567046182</c:v>
                </c:pt>
                <c:pt idx="29">
                  <c:v>-406.69576950753378</c:v>
                </c:pt>
                <c:pt idx="30">
                  <c:v>-274.25855927965841</c:v>
                </c:pt>
                <c:pt idx="31">
                  <c:v>-88.947219455811492</c:v>
                </c:pt>
                <c:pt idx="32">
                  <c:v>50.524588708426023</c:v>
                </c:pt>
                <c:pt idx="33">
                  <c:v>69.861504557223384</c:v>
                </c:pt>
                <c:pt idx="34">
                  <c:v>-41.237070688917925</c:v>
                </c:pt>
                <c:pt idx="35">
                  <c:v>-223.58993887327549</c:v>
                </c:pt>
                <c:pt idx="36">
                  <c:v>-380.05938961028698</c:v>
                </c:pt>
                <c:pt idx="37">
                  <c:v>-427.29557301197605</c:v>
                </c:pt>
                <c:pt idx="38">
                  <c:v>-340.13620482863485</c:v>
                </c:pt>
                <c:pt idx="39">
                  <c:v>-165.0102858665789</c:v>
                </c:pt>
                <c:pt idx="40">
                  <c:v>4.7942034520240213</c:v>
                </c:pt>
                <c:pt idx="41">
                  <c:v>78.823959761027396</c:v>
                </c:pt>
                <c:pt idx="42">
                  <c:v>17.644006797959946</c:v>
                </c:pt>
                <c:pt idx="43">
                  <c:v>-146.1556522663486</c:v>
                </c:pt>
                <c:pt idx="44">
                  <c:v>-325.32043239684992</c:v>
                </c:pt>
                <c:pt idx="45">
                  <c:v>-424.41088864884262</c:v>
                </c:pt>
                <c:pt idx="46">
                  <c:v>-390.64243837661081</c:v>
                </c:pt>
                <c:pt idx="47">
                  <c:v>-242.00322717592701</c:v>
                </c:pt>
                <c:pt idx="48">
                  <c:v>-57.67200772166062</c:v>
                </c:pt>
                <c:pt idx="49">
                  <c:v>64.159659915804411</c:v>
                </c:pt>
                <c:pt idx="50">
                  <c:v>58.593157115506472</c:v>
                </c:pt>
                <c:pt idx="51">
                  <c:v>-71.406290830194052</c:v>
                </c:pt>
                <c:pt idx="52">
                  <c:v>-256.58916319502538</c:v>
                </c:pt>
                <c:pt idx="53">
                  <c:v>-398.31023216781159</c:v>
                </c:pt>
                <c:pt idx="54">
                  <c:v>-421.07597636623245</c:v>
                </c:pt>
                <c:pt idx="55">
                  <c:v>-312.75929140924819</c:v>
                </c:pt>
                <c:pt idx="56">
                  <c:v>-131.05948785893852</c:v>
                </c:pt>
                <c:pt idx="57">
                  <c:v>27.233605475943136</c:v>
                </c:pt>
                <c:pt idx="58">
                  <c:v>77.798700921307272</c:v>
                </c:pt>
                <c:pt idx="59">
                  <c:v>-6.2997668685965778</c:v>
                </c:pt>
                <c:pt idx="60">
                  <c:v>-180.2633108211518</c:v>
                </c:pt>
                <c:pt idx="61">
                  <c:v>-351.4231370844609</c:v>
                </c:pt>
                <c:pt idx="62">
                  <c:v>-428.60396665843041</c:v>
                </c:pt>
                <c:pt idx="63">
                  <c:v>-370.69227528042308</c:v>
                </c:pt>
                <c:pt idx="64">
                  <c:v>-208.53709297127037</c:v>
                </c:pt>
                <c:pt idx="65">
                  <c:v>-28.517006991301457</c:v>
                </c:pt>
                <c:pt idx="66">
                  <c:v>73.472924086600727</c:v>
                </c:pt>
                <c:pt idx="67">
                  <c:v>43.103593811237204</c:v>
                </c:pt>
                <c:pt idx="68">
                  <c:v>-103.44753245433678</c:v>
                </c:pt>
                <c:pt idx="69">
                  <c:v>-288.11400584345245</c:v>
                </c:pt>
                <c:pt idx="70">
                  <c:v>-412.52567957105555</c:v>
                </c:pt>
                <c:pt idx="71">
                  <c:v>-410.40958929363273</c:v>
                </c:pt>
                <c:pt idx="72">
                  <c:v>-282.89295700995365</c:v>
                </c:pt>
                <c:pt idx="73">
                  <c:v>-97.902730178397803</c:v>
                </c:pt>
                <c:pt idx="74">
                  <c:v>46.018483908799311</c:v>
                </c:pt>
                <c:pt idx="75">
                  <c:v>72.205166625522395</c:v>
                </c:pt>
                <c:pt idx="76">
                  <c:v>-33.292089169546614</c:v>
                </c:pt>
                <c:pt idx="77">
                  <c:v>-214.27585712437133</c:v>
                </c:pt>
                <c:pt idx="78">
                  <c:v>-374.33773406387422</c:v>
                </c:pt>
                <c:pt idx="79">
                  <c:v>-428.2142174136419</c:v>
                </c:pt>
                <c:pt idx="80">
                  <c:v>-347.20579568081905</c:v>
                </c:pt>
                <c:pt idx="81">
                  <c:v>-174.46491657521418</c:v>
                </c:pt>
                <c:pt idx="82">
                  <c:v>-2.0090715316801493</c:v>
                </c:pt>
                <c:pt idx="83">
                  <c:v>78.296083061162705</c:v>
                </c:pt>
                <c:pt idx="84">
                  <c:v>23.672723487343177</c:v>
                </c:pt>
                <c:pt idx="85">
                  <c:v>-136.78178460494141</c:v>
                </c:pt>
                <c:pt idx="86">
                  <c:v>-317.59478760577747</c:v>
                </c:pt>
                <c:pt idx="87">
                  <c:v>-422.4488472741748</c:v>
                </c:pt>
                <c:pt idx="88">
                  <c:v>-395.48916197105098</c:v>
                </c:pt>
                <c:pt idx="89">
                  <c:v>-251.07691026790604</c:v>
                </c:pt>
                <c:pt idx="90">
                  <c:v>-66.139182052120375</c:v>
                </c:pt>
                <c:pt idx="91">
                  <c:v>60.809380918152414</c:v>
                </c:pt>
                <c:pt idx="92">
                  <c:v>62.14443652848729</c:v>
                </c:pt>
                <c:pt idx="93">
                  <c:v>-62.845187173146513</c:v>
                </c:pt>
                <c:pt idx="94">
                  <c:v>-247.57865716123621</c:v>
                </c:pt>
                <c:pt idx="95">
                  <c:v>-393.6501381733159</c:v>
                </c:pt>
                <c:pt idx="96">
                  <c:v>-423.24868399619589</c:v>
                </c:pt>
                <c:pt idx="97">
                  <c:v>-320.60741911759004</c:v>
                </c:pt>
                <c:pt idx="98">
                  <c:v>-140.40240956617421</c:v>
                </c:pt>
                <c:pt idx="99">
                  <c:v>21.37277898459223</c:v>
                </c:pt>
                <c:pt idx="100">
                  <c:v>78.541978485099975</c:v>
                </c:pt>
                <c:pt idx="101">
                  <c:v>0.65167756842276958</c:v>
                </c:pt>
                <c:pt idx="102">
                  <c:v>-170.80667058673487</c:v>
                </c:pt>
                <c:pt idx="103">
                  <c:v>-344.49876709009186</c:v>
                </c:pt>
                <c:pt idx="104">
                  <c:v>-427.90041567116373</c:v>
                </c:pt>
                <c:pt idx="105">
                  <c:v>-376.58431849713003</c:v>
                </c:pt>
                <c:pt idx="106">
                  <c:v>-217.88609268769534</c:v>
                </c:pt>
                <c:pt idx="107">
                  <c:v>-36.342836292583428</c:v>
                </c:pt>
                <c:pt idx="108">
                  <c:v>71.339013121798274</c:v>
                </c:pt>
                <c:pt idx="109">
                  <c:v>47.798316099169909</c:v>
                </c:pt>
                <c:pt idx="110">
                  <c:v>-94.425012675155969</c:v>
                </c:pt>
                <c:pt idx="111">
                  <c:v>-279.56990260174672</c:v>
                </c:pt>
                <c:pt idx="112">
                  <c:v>-409.01135876777943</c:v>
                </c:pt>
                <c:pt idx="113">
                  <c:v>-413.79709758095453</c:v>
                </c:pt>
                <c:pt idx="114">
                  <c:v>-291.37779960668962</c:v>
                </c:pt>
                <c:pt idx="115">
                  <c:v>-106.96510878898093</c:v>
                </c:pt>
                <c:pt idx="116">
                  <c:v>41.206015749249644</c:v>
                </c:pt>
                <c:pt idx="117">
                  <c:v>74.206166830713101</c:v>
                </c:pt>
                <c:pt idx="118">
                  <c:v>-25.54353516596268</c:v>
                </c:pt>
                <c:pt idx="119">
                  <c:v>-204.90733339693023</c:v>
                </c:pt>
                <c:pt idx="120">
                  <c:v>-368.33976779029319</c:v>
                </c:pt>
                <c:pt idx="121">
                  <c:v>-428.78187054488149</c:v>
                </c:pt>
                <c:pt idx="122">
                  <c:v>-354.03668456911578</c:v>
                </c:pt>
                <c:pt idx="123">
                  <c:v>-183.92028898643707</c:v>
                </c:pt>
                <c:pt idx="124">
                  <c:v>-9.0521367862406521</c:v>
                </c:pt>
                <c:pt idx="125">
                  <c:v>77.417101613309427</c:v>
                </c:pt>
                <c:pt idx="126">
                  <c:v>29.426051249865452</c:v>
                </c:pt>
                <c:pt idx="127">
                  <c:v>-127.46089287851271</c:v>
                </c:pt>
                <c:pt idx="128">
                  <c:v>-309.67148596029062</c:v>
                </c:pt>
                <c:pt idx="129">
                  <c:v>-420.14380626012888</c:v>
                </c:pt>
                <c:pt idx="130">
                  <c:v>-400.03025592156348</c:v>
                </c:pt>
                <c:pt idx="131">
                  <c:v>-260.04513983632739</c:v>
                </c:pt>
                <c:pt idx="132">
                  <c:v>-74.757253109980169</c:v>
                </c:pt>
                <c:pt idx="133">
                  <c:v>57.132236253115281</c:v>
                </c:pt>
                <c:pt idx="134">
                  <c:v>65.366999695105903</c:v>
                </c:pt>
                <c:pt idx="135">
                  <c:v>-54.439546193880645</c:v>
                </c:pt>
                <c:pt idx="136">
                  <c:v>-238.46754668520151</c:v>
                </c:pt>
                <c:pt idx="137">
                  <c:v>-388.68696368603787</c:v>
                </c:pt>
                <c:pt idx="138">
                  <c:v>-425.07728329818497</c:v>
                </c:pt>
                <c:pt idx="139">
                  <c:v>-328.25371403186932</c:v>
                </c:pt>
                <c:pt idx="140">
                  <c:v>-149.79328850256297</c:v>
                </c:pt>
                <c:pt idx="141">
                  <c:v>15.23975161962025</c:v>
                </c:pt>
                <c:pt idx="142">
                  <c:v>78.933810454542794</c:v>
                </c:pt>
                <c:pt idx="143">
                  <c:v>7.3596435543057055</c:v>
                </c:pt>
                <c:pt idx="144">
                  <c:v>-161.35584290864387</c:v>
                </c:pt>
                <c:pt idx="145">
                  <c:v>-337.33944746179759</c:v>
                </c:pt>
                <c:pt idx="146">
                  <c:v>-426.84630838773876</c:v>
                </c:pt>
                <c:pt idx="147">
                  <c:v>-382.19693689807139</c:v>
                </c:pt>
                <c:pt idx="148">
                  <c:v>-227.17564612061221</c:v>
                </c:pt>
                <c:pt idx="149">
                  <c:v>-44.360864335872577</c:v>
                </c:pt>
                <c:pt idx="150">
                  <c:v>68.863640907080139</c:v>
                </c:pt>
                <c:pt idx="151">
                  <c:v>52.184207924033728</c:v>
                </c:pt>
                <c:pt idx="152">
                  <c:v>-85.514181399992125</c:v>
                </c:pt>
                <c:pt idx="153">
                  <c:v>-270.88085045723051</c:v>
                </c:pt>
                <c:pt idx="154">
                  <c:v>-405.172664613905</c:v>
                </c:pt>
                <c:pt idx="155">
                  <c:v>-416.85359879642499</c:v>
                </c:pt>
                <c:pt idx="156">
                  <c:v>-299.7013258598995</c:v>
                </c:pt>
                <c:pt idx="157">
                  <c:v>-116.12179352976491</c:v>
                </c:pt>
                <c:pt idx="158">
                  <c:v>36.093855001548832</c:v>
                </c:pt>
                <c:pt idx="159">
                  <c:v>75.861731499237237</c:v>
                </c:pt>
                <c:pt idx="160">
                  <c:v>-18.002149286486429</c:v>
                </c:pt>
                <c:pt idx="161">
                  <c:v>-195.49735381051968</c:v>
                </c:pt>
                <c:pt idx="162">
                  <c:v>-362.07380483241536</c:v>
                </c:pt>
                <c:pt idx="163">
                  <c:v>-428.99774555691749</c:v>
                </c:pt>
                <c:pt idx="164">
                  <c:v>-360.61940290026917</c:v>
                </c:pt>
                <c:pt idx="165">
                  <c:v>-193.36329659581608</c:v>
                </c:pt>
                <c:pt idx="166">
                  <c:v>-16.325229611470036</c:v>
                </c:pt>
                <c:pt idx="167">
                  <c:v>76.188233812026994</c:v>
                </c:pt>
                <c:pt idx="168">
                  <c:v>34.89601514678418</c:v>
                </c:pt>
                <c:pt idx="169">
                  <c:v>-118.20589718206047</c:v>
                </c:pt>
                <c:pt idx="170">
                  <c:v>-301.56151029475353</c:v>
                </c:pt>
                <c:pt idx="171">
                  <c:v>-417.4989607245426</c:v>
                </c:pt>
                <c:pt idx="172">
                  <c:v>-404.25942561989075</c:v>
                </c:pt>
                <c:pt idx="173">
                  <c:v>-268.89548462726935</c:v>
                </c:pt>
                <c:pt idx="174">
                  <c:v>-83.514275011283729</c:v>
                </c:pt>
                <c:pt idx="175">
                  <c:v>53.133322971006976</c:v>
                </c:pt>
                <c:pt idx="176">
                  <c:v>68.256379680232129</c:v>
                </c:pt>
                <c:pt idx="177">
                  <c:v>-46.201019317351637</c:v>
                </c:pt>
                <c:pt idx="178">
                  <c:v>-229.26846107463342</c:v>
                </c:pt>
                <c:pt idx="179">
                  <c:v>-383.4275883786533</c:v>
                </c:pt>
                <c:pt idx="180">
                  <c:v>-426.55923957092591</c:v>
                </c:pt>
                <c:pt idx="181">
                  <c:v>-335.68757728912288</c:v>
                </c:pt>
                <c:pt idx="182">
                  <c:v>-159.21910756112365</c:v>
                </c:pt>
                <c:pt idx="183">
                  <c:v>8.8430246378134143</c:v>
                </c:pt>
                <c:pt idx="184">
                  <c:v>78.973653694258132</c:v>
                </c:pt>
                <c:pt idx="185">
                  <c:v>13.814832885147524</c:v>
                </c:pt>
                <c:pt idx="186">
                  <c:v>-151.92392799223438</c:v>
                </c:pt>
                <c:pt idx="187">
                  <c:v>-329.95510204546031</c:v>
                </c:pt>
                <c:pt idx="188">
                  <c:v>-425.4431059522733</c:v>
                </c:pt>
                <c:pt idx="189">
                  <c:v>-387.52235058796646</c:v>
                </c:pt>
                <c:pt idx="190">
                  <c:v>-236.39287661462896</c:v>
                </c:pt>
                <c:pt idx="191">
                  <c:v>-52.55997698259749</c:v>
                </c:pt>
                <c:pt idx="192">
                  <c:v>66.050238663906839</c:v>
                </c:pt>
                <c:pt idx="193">
                  <c:v>56.255189809788448</c:v>
                </c:pt>
                <c:pt idx="194">
                  <c:v>-76.727390321036467</c:v>
                </c:pt>
                <c:pt idx="195">
                  <c:v>-262.05889368436596</c:v>
                </c:pt>
                <c:pt idx="196">
                  <c:v>-401.01491809096603</c:v>
                </c:pt>
                <c:pt idx="197">
                  <c:v>-419.57485619034048</c:v>
                </c:pt>
                <c:pt idx="198">
                  <c:v>-307.85199816641557</c:v>
                </c:pt>
                <c:pt idx="199">
                  <c:v>-125.36009192022431</c:v>
                </c:pt>
                <c:pt idx="200">
                  <c:v>30.689087854920331</c:v>
                </c:pt>
                <c:pt idx="201">
                  <c:v>77.169565780621241</c:v>
                </c:pt>
                <c:pt idx="202">
                  <c:v>-10.67838497536323</c:v>
                </c:pt>
                <c:pt idx="203">
                  <c:v>-186.05896194802239</c:v>
                </c:pt>
                <c:pt idx="204">
                  <c:v>-355.54853071463674</c:v>
                </c:pt>
                <c:pt idx="205">
                  <c:v>-428.86154321599878</c:v>
                </c:pt>
                <c:pt idx="206">
                  <c:v>-366.94482608147206</c:v>
                </c:pt>
                <c:pt idx="207">
                  <c:v>-202.78085003888822</c:v>
                </c:pt>
                <c:pt idx="208">
                  <c:v>-23.818268456735524</c:v>
                </c:pt>
                <c:pt idx="209">
                  <c:v>74.611183044467765</c:v>
                </c:pt>
                <c:pt idx="210">
                  <c:v>40.075033022964988</c:v>
                </c:pt>
                <c:pt idx="211">
                  <c:v>-109.02962626809165</c:v>
                </c:pt>
                <c:pt idx="212">
                  <c:v>-293.27610219954391</c:v>
                </c:pt>
                <c:pt idx="213">
                  <c:v>-414.51797680301104</c:v>
                </c:pt>
                <c:pt idx="214">
                  <c:v>-408.17080882964649</c:v>
                </c:pt>
                <c:pt idx="215">
                  <c:v>-277.61567679224163</c:v>
                </c:pt>
                <c:pt idx="216">
                  <c:v>-92.398109266482479</c:v>
                </c:pt>
                <c:pt idx="217">
                  <c:v>48.818184140326764</c:v>
                </c:pt>
                <c:pt idx="218">
                  <c:v>70.808571387969153</c:v>
                </c:pt>
                <c:pt idx="219">
                  <c:v>-38.141026325782406</c:v>
                </c:pt>
                <c:pt idx="220">
                  <c:v>-219.99415158353298</c:v>
                </c:pt>
                <c:pt idx="221">
                  <c:v>-377.87930250079705</c:v>
                </c:pt>
                <c:pt idx="222">
                  <c:v>-427.6924986101717</c:v>
                </c:pt>
                <c:pt idx="223">
                  <c:v>-342.8987044870961</c:v>
                </c:pt>
                <c:pt idx="224">
                  <c:v>-168.6668012027306</c:v>
                </c:pt>
                <c:pt idx="225">
                  <c:v>2.1914648215935699</c:v>
                </c:pt>
                <c:pt idx="226">
                  <c:v>78.661452975789786</c:v>
                </c:pt>
                <c:pt idx="227">
                  <c:v>20.008297740849912</c:v>
                </c:pt>
                <c:pt idx="228">
                  <c:v>-142.52399982567292</c:v>
                </c:pt>
                <c:pt idx="229">
                  <c:v>-322.35596660397789</c:v>
                </c:pt>
                <c:pt idx="230">
                  <c:v>-423.69275340484091</c:v>
                </c:pt>
                <c:pt idx="231">
                  <c:v>-392.55317777877792</c:v>
                </c:pt>
                <c:pt idx="232">
                  <c:v>-245.52500776478598</c:v>
                </c:pt>
                <c:pt idx="233">
                  <c:v>-60.92880908531663</c:v>
                </c:pt>
                <c:pt idx="234">
                  <c:v>62.902706171774781</c:v>
                </c:pt>
                <c:pt idx="235">
                  <c:v>60.005618791001609</c:v>
                </c:pt>
                <c:pt idx="236">
                  <c:v>-68.076819192410909</c:v>
                </c:pt>
                <c:pt idx="237">
                  <c:v>-253.11626078198555</c:v>
                </c:pt>
                <c:pt idx="238">
                  <c:v>-396.54388243266385</c:v>
                </c:pt>
                <c:pt idx="239">
                  <c:v>-421.95709770932962</c:v>
                </c:pt>
                <c:pt idx="240">
                  <c:v>-315.81851852446084</c:v>
                </c:pt>
                <c:pt idx="241">
                  <c:v>-134.66719835272039</c:v>
                </c:pt>
                <c:pt idx="242">
                  <c:v>24.999206092423179</c:v>
                </c:pt>
                <c:pt idx="243">
                  <c:v>78.127856828810849</c:v>
                </c:pt>
                <c:pt idx="244">
                  <c:v>-3.5823940211950855</c:v>
                </c:pt>
                <c:pt idx="245">
                  <c:v>-176.60524077558219</c:v>
                </c:pt>
                <c:pt idx="246">
                  <c:v>-348.77299040366773</c:v>
                </c:pt>
                <c:pt idx="247">
                  <c:v>-428.37345231809803</c:v>
                </c:pt>
                <c:pt idx="248">
                  <c:v>-373.00418616806587</c:v>
                </c:pt>
                <c:pt idx="249">
                  <c:v>-212.15989523454661</c:v>
                </c:pt>
                <c:pt idx="250">
                  <c:v>-31.520866893360846</c:v>
                </c:pt>
                <c:pt idx="251">
                  <c:v>72.688135329636054</c:v>
                </c:pt>
                <c:pt idx="252">
                  <c:v>44.955926015346421</c:v>
                </c:pt>
                <c:pt idx="253">
                  <c:v>-99.944799766829817</c:v>
                </c:pt>
                <c:pt idx="254">
                  <c:v>-284.82674644099126</c:v>
                </c:pt>
                <c:pt idx="255">
                  <c:v>-411.20498656765164</c:v>
                </c:pt>
                <c:pt idx="256">
                  <c:v>-411.75898381159072</c:v>
                </c:pt>
                <c:pt idx="257">
                  <c:v>-286.19362889171055</c:v>
                </c:pt>
                <c:pt idx="258">
                  <c:v>-101.39644160458849</c:v>
                </c:pt>
                <c:pt idx="259">
                  <c:v>44.192801163020505</c:v>
                </c:pt>
                <c:pt idx="260">
                  <c:v>73.020037114229041</c:v>
                </c:pt>
                <c:pt idx="261">
                  <c:v>-30.270739526579803</c:v>
                </c:pt>
                <c:pt idx="262">
                  <c:v>-210.65747373655108</c:v>
                </c:pt>
                <c:pt idx="263">
                  <c:v>-372.04979677338207</c:v>
                </c:pt>
                <c:pt idx="264">
                  <c:v>-428.47548955618271</c:v>
                </c:pt>
                <c:pt idx="265">
                  <c:v>-349.87709996805842</c:v>
                </c:pt>
                <c:pt idx="266">
                  <c:v>-178.1232735674061</c:v>
                </c:pt>
                <c:pt idx="267">
                  <c:v>-4.7057078120304823</c:v>
                </c:pt>
                <c:pt idx="268">
                  <c:v>77.997641054180463</c:v>
                </c:pt>
                <c:pt idx="269">
                  <c:v>25.931453089976713</c:v>
                </c:pt>
                <c:pt idx="270">
                  <c:v>-133.16908805935884</c:v>
                </c:pt>
                <c:pt idx="271">
                  <c:v>-314.55257463041386</c:v>
                </c:pt>
                <c:pt idx="272">
                  <c:v>-421.59767698533665</c:v>
                </c:pt>
                <c:pt idx="273">
                  <c:v>-397.28244502174618</c:v>
                </c:pt>
                <c:pt idx="274">
                  <c:v>-254.55938112624668</c:v>
                </c:pt>
                <c:pt idx="275">
                  <c:v>-69.455760241275058</c:v>
                </c:pt>
                <c:pt idx="276">
                  <c:v>59.425406362569731</c:v>
                </c:pt>
                <c:pt idx="277">
                  <c:v>63.430296234650768</c:v>
                </c:pt>
                <c:pt idx="278">
                  <c:v>-59.574458947630617</c:v>
                </c:pt>
                <c:pt idx="279">
                  <c:v>-244.06534752313399</c:v>
                </c:pt>
                <c:pt idx="280">
                  <c:v>-391.76575513628302</c:v>
                </c:pt>
                <c:pt idx="281">
                  <c:v>-423.99702122429119</c:v>
                </c:pt>
                <c:pt idx="282">
                  <c:v>-323.58984419193746</c:v>
                </c:pt>
                <c:pt idx="283">
                  <c:v>-144.0302118401984</c:v>
                </c:pt>
                <c:pt idx="284">
                  <c:v>19.032096707882317</c:v>
                </c:pt>
                <c:pt idx="285">
                  <c:v>78.735276314674564</c:v>
                </c:pt>
                <c:pt idx="286">
                  <c:v>3.2759875124500866</c:v>
                </c:pt>
                <c:pt idx="287">
                  <c:v>-167.14929450981549</c:v>
                </c:pt>
                <c:pt idx="288">
                  <c:v>-341.75657577175474</c:v>
                </c:pt>
                <c:pt idx="289">
                  <c:v>-427.53414942729444</c:v>
                </c:pt>
                <c:pt idx="290">
                  <c:v>-378.78908401644577</c:v>
                </c:pt>
                <c:pt idx="291">
                  <c:v>-221.48743147872656</c:v>
                </c:pt>
                <c:pt idx="292">
                  <c:v>-39.422348014463921</c:v>
                </c:pt>
                <c:pt idx="293">
                  <c:v>70.421756287653551</c:v>
                </c:pt>
                <c:pt idx="294">
                  <c:v>49.531928505753029</c:v>
                </c:pt>
                <c:pt idx="295">
                  <c:v>-90.964010551626913</c:v>
                </c:pt>
                <c:pt idx="296">
                  <c:v>-276.22515503879765</c:v>
                </c:pt>
                <c:pt idx="297">
                  <c:v>-407.56458229839876</c:v>
                </c:pt>
                <c:pt idx="298">
                  <c:v>-415.01897684023669</c:v>
                </c:pt>
                <c:pt idx="299">
                  <c:v>-294.61745065298987</c:v>
                </c:pt>
                <c:pt idx="300">
                  <c:v>-110.49679904557323</c:v>
                </c:pt>
                <c:pt idx="301">
                  <c:v>39.263585483915961</c:v>
                </c:pt>
                <c:pt idx="302">
                  <c:v>74.887711450000751</c:v>
                </c:pt>
                <c:pt idx="303">
                  <c:v>-22.601068267160713</c:v>
                </c:pt>
                <c:pt idx="304">
                  <c:v>-201.2713695096011</c:v>
                </c:pt>
                <c:pt idx="305">
                  <c:v>-365.94715172824004</c:v>
                </c:pt>
                <c:pt idx="306">
                  <c:v>-428.90712707107173</c:v>
                </c:pt>
                <c:pt idx="307">
                  <c:v>-356.61309067400157</c:v>
                </c:pt>
                <c:pt idx="308">
                  <c:v>-187.57541662683306</c:v>
                </c:pt>
                <c:pt idx="309">
                  <c:v>-11.838932791612621</c:v>
                </c:pt>
                <c:pt idx="310">
                  <c:v>76.983138068028097</c:v>
                </c:pt>
                <c:pt idx="311">
                  <c:v>31.576088588835319</c:v>
                </c:pt>
                <c:pt idx="312">
                  <c:v>-123.87215994404335</c:v>
                </c:pt>
                <c:pt idx="313">
                  <c:v>-306.55574274632409</c:v>
                </c:pt>
                <c:pt idx="314">
                  <c:v>-419.16078077076475</c:v>
                </c:pt>
                <c:pt idx="315">
                  <c:v>-401.70359687282178</c:v>
                </c:pt>
                <c:pt idx="316">
                  <c:v>-263.48347375918769</c:v>
                </c:pt>
                <c:pt idx="317">
                  <c:v>-78.12901087074863</c:v>
                </c:pt>
                <c:pt idx="318">
                  <c:v>55.623159273555643</c:v>
                </c:pt>
                <c:pt idx="319">
                  <c:v>66.524475045633068</c:v>
                </c:pt>
                <c:pt idx="320">
                  <c:v>-51.232095079882839</c:v>
                </c:pt>
                <c:pt idx="321">
                  <c:v>-234.91869977430949</c:v>
                </c:pt>
                <c:pt idx="322">
                  <c:v>-386.68715937292859</c:v>
                </c:pt>
                <c:pt idx="323">
                  <c:v>-425.69179910839665</c:v>
                </c:pt>
                <c:pt idx="324">
                  <c:v>-331.15520299579345</c:v>
                </c:pt>
                <c:pt idx="325">
                  <c:v>-153.43615390175867</c:v>
                </c:pt>
                <c:pt idx="326">
                  <c:v>12.796030971593638</c:v>
                </c:pt>
                <c:pt idx="327">
                  <c:v>78.990982267689702</c:v>
                </c:pt>
                <c:pt idx="328">
                  <c:v>9.8872529251466688</c:v>
                </c:pt>
                <c:pt idx="329">
                  <c:v>-157.70423044840584</c:v>
                </c:pt>
                <c:pt idx="330">
                  <c:v>-334.50901257795249</c:v>
                </c:pt>
                <c:pt idx="331">
                  <c:v>-426.34479793806372</c:v>
                </c:pt>
                <c:pt idx="332">
                  <c:v>-384.2915009268778</c:v>
                </c:pt>
                <c:pt idx="333">
                  <c:v>-230.75052946572674</c:v>
                </c:pt>
                <c:pt idx="334">
                  <c:v>-47.511759231276642</c:v>
                </c:pt>
                <c:pt idx="335">
                  <c:v>67.815187445712922</c:v>
                </c:pt>
                <c:pt idx="336">
                  <c:v>53.796697496907768</c:v>
                </c:pt>
                <c:pt idx="337">
                  <c:v>-82.099707287409046</c:v>
                </c:pt>
                <c:pt idx="338">
                  <c:v>-267.48325103522552</c:v>
                </c:pt>
                <c:pt idx="339">
                  <c:v>-403.60181011893945</c:v>
                </c:pt>
                <c:pt idx="340">
                  <c:v>-417.94626909661292</c:v>
                </c:pt>
                <c:pt idx="341">
                  <c:v>-302.87546544811812</c:v>
                </c:pt>
                <c:pt idx="342">
                  <c:v>-119.68656718574543</c:v>
                </c:pt>
                <c:pt idx="343">
                  <c:v>34.037369704592464</c:v>
                </c:pt>
                <c:pt idx="344">
                  <c:v>76.409005530182611</c:v>
                </c:pt>
                <c:pt idx="345">
                  <c:v>-15.142643814470603</c:v>
                </c:pt>
                <c:pt idx="346">
                  <c:v>-191.8488493924948</c:v>
                </c:pt>
                <c:pt idx="347">
                  <c:v>-359.57982650874192</c:v>
                </c:pt>
                <c:pt idx="348">
                  <c:v>-428.98681284321651</c:v>
                </c:pt>
                <c:pt idx="349">
                  <c:v>-363.09733955345649</c:v>
                </c:pt>
                <c:pt idx="350">
                  <c:v>-197.01012835188803</c:v>
                </c:pt>
                <c:pt idx="351">
                  <c:v>-19.198322442568696</c:v>
                </c:pt>
                <c:pt idx="352">
                  <c:v>75.619350264192121</c:v>
                </c:pt>
                <c:pt idx="353">
                  <c:v>36.934379961679213</c:v>
                </c:pt>
                <c:pt idx="354">
                  <c:v>-114.64610235772203</c:v>
                </c:pt>
                <c:pt idx="355">
                  <c:v>-298.37655570953365</c:v>
                </c:pt>
                <c:pt idx="356">
                  <c:v>-416.38544264901304</c:v>
                </c:pt>
                <c:pt idx="357">
                  <c:v>-405.8105049810315</c:v>
                </c:pt>
                <c:pt idx="358">
                  <c:v>-272.28491559046637</c:v>
                </c:pt>
                <c:pt idx="359">
                  <c:v>-86.936538603611567</c:v>
                </c:pt>
              </c:numCache>
            </c:numRef>
          </c:xVal>
          <c:yVal>
            <c:numRef>
              <c:f>Graphing!$AJ$8:$AJ$367</c:f>
              <c:numCache>
                <c:formatCode>General</c:formatCode>
                <c:ptCount val="360"/>
                <c:pt idx="0">
                  <c:v>-227.40125493874964</c:v>
                </c:pt>
                <c:pt idx="1">
                  <c:v>-146.74428780273581</c:v>
                </c:pt>
                <c:pt idx="2">
                  <c:v>-200.99432964222393</c:v>
                </c:pt>
                <c:pt idx="3">
                  <c:v>-361.25287776259154</c:v>
                </c:pt>
                <c:pt idx="4">
                  <c:v>-542.15166464442632</c:v>
                </c:pt>
                <c:pt idx="5">
                  <c:v>-647.32755575548072</c:v>
                </c:pt>
                <c:pt idx="6">
                  <c:v>-620.75431278104531</c:v>
                </c:pt>
                <c:pt idx="7">
                  <c:v>-476.58725998748048</c:v>
                </c:pt>
                <c:pt idx="8">
                  <c:v>-291.62287203846779</c:v>
                </c:pt>
                <c:pt idx="9">
                  <c:v>-164.38999208901424</c:v>
                </c:pt>
                <c:pt idx="10">
                  <c:v>-162.6644153162122</c:v>
                </c:pt>
                <c:pt idx="11">
                  <c:v>-287.36534073501423</c:v>
                </c:pt>
                <c:pt idx="12">
                  <c:v>-472.06572226314387</c:v>
                </c:pt>
                <c:pt idx="13">
                  <c:v>-618.37735055907626</c:v>
                </c:pt>
                <c:pt idx="14">
                  <c:v>-648.36135514096554</c:v>
                </c:pt>
                <c:pt idx="15">
                  <c:v>-546.04553012977863</c:v>
                </c:pt>
                <c:pt idx="16">
                  <c:v>-365.9325827038117</c:v>
                </c:pt>
                <c:pt idx="17">
                  <c:v>-203.96703788162057</c:v>
                </c:pt>
                <c:pt idx="18">
                  <c:v>-146.42646476313629</c:v>
                </c:pt>
                <c:pt idx="19">
                  <c:v>-223.96220205576441</c:v>
                </c:pt>
                <c:pt idx="20">
                  <c:v>-395.27166939084003</c:v>
                </c:pt>
                <c:pt idx="21">
                  <c:v>-569.09987533356218</c:v>
                </c:pt>
                <c:pt idx="22">
                  <c:v>-652.85011935611783</c:v>
                </c:pt>
                <c:pt idx="23">
                  <c:v>-601.90941001187321</c:v>
                </c:pt>
                <c:pt idx="24">
                  <c:v>-443.41339874615721</c:v>
                </c:pt>
                <c:pt idx="25">
                  <c:v>-261.79146576482822</c:v>
                </c:pt>
                <c:pt idx="26">
                  <c:v>-153.79195893449767</c:v>
                </c:pt>
                <c:pt idx="27">
                  <c:v>-176.94523092080161</c:v>
                </c:pt>
                <c:pt idx="28">
                  <c:v>-318.91774482320301</c:v>
                </c:pt>
                <c:pt idx="29">
                  <c:v>-504.08203683783177</c:v>
                </c:pt>
                <c:pt idx="30">
                  <c:v>-633.80277673656178</c:v>
                </c:pt>
                <c:pt idx="31">
                  <c:v>-638.97890902883819</c:v>
                </c:pt>
                <c:pt idx="32">
                  <c:v>-516.8531552329473</c:v>
                </c:pt>
                <c:pt idx="33">
                  <c:v>-332.48079098528422</c:v>
                </c:pt>
                <c:pt idx="34">
                  <c:v>-184.07529381259204</c:v>
                </c:pt>
                <c:pt idx="35">
                  <c:v>-150.69091905770591</c:v>
                </c:pt>
                <c:pt idx="36">
                  <c:v>-250.11121878987566</c:v>
                </c:pt>
                <c:pt idx="37">
                  <c:v>-429.37590574873661</c:v>
                </c:pt>
                <c:pt idx="38">
                  <c:v>-592.99231553301593</c:v>
                </c:pt>
                <c:pt idx="39">
                  <c:v>-653.80347832827772</c:v>
                </c:pt>
                <c:pt idx="40">
                  <c:v>-579.41584212396685</c:v>
                </c:pt>
                <c:pt idx="41">
                  <c:v>-409.45502254002275</c:v>
                </c:pt>
                <c:pt idx="42">
                  <c:v>-234.45759864968866</c:v>
                </c:pt>
                <c:pt idx="43">
                  <c:v>-147.64310272191847</c:v>
                </c:pt>
                <c:pt idx="44">
                  <c:v>-195.25682525655691</c:v>
                </c:pt>
                <c:pt idx="45">
                  <c:v>-351.93537034996893</c:v>
                </c:pt>
                <c:pt idx="46">
                  <c:v>-534.21750545658938</c:v>
                </c:pt>
                <c:pt idx="47">
                  <c:v>-645.00319905668812</c:v>
                </c:pt>
                <c:pt idx="48">
                  <c:v>-625.27792219375146</c:v>
                </c:pt>
                <c:pt idx="49">
                  <c:v>-485.54915001890311</c:v>
                </c:pt>
                <c:pt idx="50">
                  <c:v>-300.24912557370584</c:v>
                </c:pt>
                <c:pt idx="51">
                  <c:v>-168.08548251469537</c:v>
                </c:pt>
                <c:pt idx="52">
                  <c:v>-159.46058857406442</c:v>
                </c:pt>
                <c:pt idx="53">
                  <c:v>-278.96884612151257</c:v>
                </c:pt>
                <c:pt idx="54">
                  <c:v>-462.94929590873454</c:v>
                </c:pt>
                <c:pt idx="55">
                  <c:v>-613.39722966904196</c:v>
                </c:pt>
                <c:pt idx="56">
                  <c:v>-650.17040471003202</c:v>
                </c:pt>
                <c:pt idx="57">
                  <c:v>-553.68008594544892</c:v>
                </c:pt>
                <c:pt idx="58">
                  <c:v>-375.32578648670972</c:v>
                </c:pt>
                <c:pt idx="59">
                  <c:v>-210.11521561375662</c:v>
                </c:pt>
                <c:pt idx="60">
                  <c:v>-146.05453821893184</c:v>
                </c:pt>
                <c:pt idx="61">
                  <c:v>-217.26829311452951</c:v>
                </c:pt>
                <c:pt idx="62">
                  <c:v>-385.82156231774104</c:v>
                </c:pt>
                <c:pt idx="63">
                  <c:v>-561.92755601061583</c:v>
                </c:pt>
                <c:pt idx="64">
                  <c:v>-651.77621689714135</c:v>
                </c:pt>
                <c:pt idx="65">
                  <c:v>-607.50598246608115</c:v>
                </c:pt>
                <c:pt idx="66">
                  <c:v>-452.69920299069389</c:v>
                </c:pt>
                <c:pt idx="67">
                  <c:v>-269.82003853655954</c:v>
                </c:pt>
                <c:pt idx="68">
                  <c:v>-156.28655271379299</c:v>
                </c:pt>
                <c:pt idx="69">
                  <c:v>-172.5769983443904</c:v>
                </c:pt>
                <c:pt idx="70">
                  <c:v>-310.01360355971451</c:v>
                </c:pt>
                <c:pt idx="71">
                  <c:v>-495.38514176014615</c:v>
                </c:pt>
                <c:pt idx="72">
                  <c:v>-629.9458845634083</c:v>
                </c:pt>
                <c:pt idx="73">
                  <c:v>-642.01655105809414</c:v>
                </c:pt>
                <c:pt idx="74">
                  <c:v>-525.16720724956599</c:v>
                </c:pt>
                <c:pt idx="75">
                  <c:v>-341.64243327855661</c:v>
                </c:pt>
                <c:pt idx="76">
                  <c:v>-189.20420305881743</c:v>
                </c:pt>
                <c:pt idx="77">
                  <c:v>-149.05497206131784</c:v>
                </c:pt>
                <c:pt idx="78">
                  <c:v>-242.5818696011157</c:v>
                </c:pt>
                <c:pt idx="79">
                  <c:v>-419.96397003596405</c:v>
                </c:pt>
                <c:pt idx="80">
                  <c:v>-586.7114456425636</c:v>
                </c:pt>
                <c:pt idx="81">
                  <c:v>-653.99943638860407</c:v>
                </c:pt>
                <c:pt idx="82">
                  <c:v>-585.98424306286984</c:v>
                </c:pt>
                <c:pt idx="83">
                  <c:v>-418.89693906093186</c:v>
                </c:pt>
                <c:pt idx="84">
                  <c:v>-241.74340790310922</c:v>
                </c:pt>
                <c:pt idx="85">
                  <c:v>-148.89172054267723</c:v>
                </c:pt>
                <c:pt idx="86">
                  <c:v>-189.8031243151716</c:v>
                </c:pt>
                <c:pt idx="87">
                  <c:v>-342.68448741673757</c:v>
                </c:pt>
                <c:pt idx="88">
                  <c:v>-526.09730153061821</c:v>
                </c:pt>
                <c:pt idx="89">
                  <c:v>-642.3392327380958</c:v>
                </c:pt>
                <c:pt idx="90">
                  <c:v>-629.48926405328552</c:v>
                </c:pt>
                <c:pt idx="91">
                  <c:v>-494.3924566424547</c:v>
                </c:pt>
                <c:pt idx="92">
                  <c:v>-309.0136481466244</c:v>
                </c:pt>
                <c:pt idx="93">
                  <c:v>-172.1024397678346</c:v>
                </c:pt>
                <c:pt idx="94">
                  <c:v>-156.59018400099035</c:v>
                </c:pt>
                <c:pt idx="95">
                  <c:v>-270.7401180691013</c:v>
                </c:pt>
                <c:pt idx="96">
                  <c:v>-453.74561278985357</c:v>
                </c:pt>
                <c:pt idx="97">
                  <c:v>-608.12130957188037</c:v>
                </c:pt>
                <c:pt idx="98">
                  <c:v>-651.63268217020868</c:v>
                </c:pt>
                <c:pt idx="99">
                  <c:v>-561.10161909139367</c:v>
                </c:pt>
                <c:pt idx="100">
                  <c:v>-384.75319227309859</c:v>
                </c:pt>
                <c:pt idx="101">
                  <c:v>-216.52660092700404</c:v>
                </c:pt>
                <c:pt idx="102">
                  <c:v>-146.03461655487013</c:v>
                </c:pt>
                <c:pt idx="103">
                  <c:v>-210.82767656198013</c:v>
                </c:pt>
                <c:pt idx="104">
                  <c:v>-376.39110859543388</c:v>
                </c:pt>
                <c:pt idx="105">
                  <c:v>-554.53078183988987</c:v>
                </c:pt>
                <c:pt idx="106">
                  <c:v>-650.35331644294706</c:v>
                </c:pt>
                <c:pt idx="107">
                  <c:v>-612.81492182789884</c:v>
                </c:pt>
                <c:pt idx="108">
                  <c:v>-461.91195857165644</c:v>
                </c:pt>
                <c:pt idx="109">
                  <c:v>-278.0290594306399</c:v>
                </c:pt>
                <c:pt idx="110">
                  <c:v>-159.11896833166537</c:v>
                </c:pt>
                <c:pt idx="111">
                  <c:v>-168.52400670941879</c:v>
                </c:pt>
                <c:pt idx="112">
                  <c:v>-301.23419636504946</c:v>
                </c:pt>
                <c:pt idx="113">
                  <c:v>-486.55602917712929</c:v>
                </c:pt>
                <c:pt idx="114">
                  <c:v>-625.77025437090958</c:v>
                </c:pt>
                <c:pt idx="115">
                  <c:v>-644.71872339055881</c:v>
                </c:pt>
                <c:pt idx="116">
                  <c:v>-533.30775954097794</c:v>
                </c:pt>
                <c:pt idx="117">
                  <c:v>-350.88496754004132</c:v>
                </c:pt>
                <c:pt idx="118">
                  <c:v>-194.62530555272355</c:v>
                </c:pt>
                <c:pt idx="119">
                  <c:v>-147.76687091286985</c:v>
                </c:pt>
                <c:pt idx="120">
                  <c:v>-235.27072454844134</c:v>
                </c:pt>
                <c:pt idx="121">
                  <c:v>-410.52436139350147</c:v>
                </c:pt>
                <c:pt idx="122">
                  <c:v>-580.17176687399979</c:v>
                </c:pt>
                <c:pt idx="123">
                  <c:v>-653.84331475222757</c:v>
                </c:pt>
                <c:pt idx="124">
                  <c:v>-592.29484313102989</c:v>
                </c:pt>
                <c:pt idx="125">
                  <c:v>-428.31266171055307</c:v>
                </c:pt>
                <c:pt idx="126">
                  <c:v>-249.24858352112446</c:v>
                </c:pt>
                <c:pt idx="127">
                  <c:v>-150.48841050145234</c:v>
                </c:pt>
                <c:pt idx="128">
                  <c:v>-184.64078643056101</c:v>
                </c:pt>
                <c:pt idx="129">
                  <c:v>-333.51305201547905</c:v>
                </c:pt>
                <c:pt idx="130">
                  <c:v>-517.80230863559359</c:v>
                </c:pt>
                <c:pt idx="131">
                  <c:v>-639.33934943970144</c:v>
                </c:pt>
                <c:pt idx="132">
                  <c:v>-633.3825008348814</c:v>
                </c:pt>
                <c:pt idx="133">
                  <c:v>-503.10492176481137</c:v>
                </c:pt>
                <c:pt idx="134">
                  <c:v>-317.90429086990628</c:v>
                </c:pt>
                <c:pt idx="135">
                  <c:v>-176.43529576862414</c:v>
                </c:pt>
                <c:pt idx="136">
                  <c:v>-154.05718038990898</c:v>
                </c:pt>
                <c:pt idx="137">
                  <c:v>-262.69056277647212</c:v>
                </c:pt>
                <c:pt idx="138">
                  <c:v>-444.46743053291198</c:v>
                </c:pt>
                <c:pt idx="139">
                  <c:v>-602.55690345045764</c:v>
                </c:pt>
                <c:pt idx="140">
                  <c:v>-652.74616059494349</c:v>
                </c:pt>
                <c:pt idx="141">
                  <c:v>-568.29984225692306</c:v>
                </c:pt>
                <c:pt idx="142">
                  <c:v>-394.20173232453584</c:v>
                </c:pt>
                <c:pt idx="143">
                  <c:v>-223.19230672070131</c:v>
                </c:pt>
                <c:pt idx="144">
                  <c:v>-146.36672738525334</c:v>
                </c:pt>
                <c:pt idx="145">
                  <c:v>-204.64928001720014</c:v>
                </c:pt>
                <c:pt idx="146">
                  <c:v>-366.99338018718061</c:v>
                </c:pt>
                <c:pt idx="147">
                  <c:v>-546.91980581275152</c:v>
                </c:pt>
                <c:pt idx="148">
                  <c:v>-648.5833903379239</c:v>
                </c:pt>
                <c:pt idx="149">
                  <c:v>-617.82886914486267</c:v>
                </c:pt>
                <c:pt idx="150">
                  <c:v>-471.03889528661512</c:v>
                </c:pt>
                <c:pt idx="151">
                  <c:v>-286.40714956508305</c:v>
                </c:pt>
                <c:pt idx="152">
                  <c:v>-162.28527965334902</c:v>
                </c:pt>
                <c:pt idx="153">
                  <c:v>-164.79187404428774</c:v>
                </c:pt>
                <c:pt idx="154">
                  <c:v>-292.59169275826565</c:v>
                </c:pt>
                <c:pt idx="155">
                  <c:v>-477.6069375070162</c:v>
                </c:pt>
                <c:pt idx="156">
                  <c:v>-621.28167418198723</c:v>
                </c:pt>
                <c:pt idx="157">
                  <c:v>-647.0816804274416</c:v>
                </c:pt>
                <c:pt idx="158">
                  <c:v>-541.26352813300775</c:v>
                </c:pt>
                <c:pt idx="159">
                  <c:v>-360.19558229034618</c:v>
                </c:pt>
                <c:pt idx="160">
                  <c:v>-200.33108686794205</c:v>
                </c:pt>
                <c:pt idx="161">
                  <c:v>-146.82840110556168</c:v>
                </c:pt>
                <c:pt idx="162">
                  <c:v>-228.18791792914169</c:v>
                </c:pt>
                <c:pt idx="163">
                  <c:v>-401.07016447493294</c:v>
                </c:pt>
                <c:pt idx="164">
                  <c:v>-573.38234416153091</c:v>
                </c:pt>
                <c:pt idx="165">
                  <c:v>-653.33532982616953</c:v>
                </c:pt>
                <c:pt idx="166">
                  <c:v>-598.33889493023628</c:v>
                </c:pt>
                <c:pt idx="167">
                  <c:v>-437.6891389447207</c:v>
                </c:pt>
                <c:pt idx="168">
                  <c:v>-256.96272225220116</c:v>
                </c:pt>
                <c:pt idx="169">
                  <c:v>-152.43095935657601</c:v>
                </c:pt>
                <c:pt idx="170">
                  <c:v>-179.77696734466895</c:v>
                </c:pt>
                <c:pt idx="171">
                  <c:v>-324.43377707257855</c:v>
                </c:pt>
                <c:pt idx="172">
                  <c:v>-509.34402482274817</c:v>
                </c:pt>
                <c:pt idx="173">
                  <c:v>-636.00770743052067</c:v>
                </c:pt>
                <c:pt idx="174">
                  <c:v>-636.95223595334346</c:v>
                </c:pt>
                <c:pt idx="175">
                  <c:v>-511.6744686587146</c:v>
                </c:pt>
                <c:pt idx="176">
                  <c:v>-326.9087300365718</c:v>
                </c:pt>
                <c:pt idx="177">
                  <c:v>-181.07804455671703</c:v>
                </c:pt>
                <c:pt idx="178">
                  <c:v>-151.86508884763717</c:v>
                </c:pt>
                <c:pt idx="179">
                  <c:v>-254.83133808339119</c:v>
                </c:pt>
                <c:pt idx="180">
                  <c:v>-435.1276100311066</c:v>
                </c:pt>
                <c:pt idx="181">
                  <c:v>-596.71172437084715</c:v>
                </c:pt>
                <c:pt idx="182">
                  <c:v>-653.50929654320885</c:v>
                </c:pt>
                <c:pt idx="183">
                  <c:v>-575.26477767087238</c:v>
                </c:pt>
                <c:pt idx="184">
                  <c:v>-403.65830960814526</c:v>
                </c:pt>
                <c:pt idx="185">
                  <c:v>-230.1030933696737</c:v>
                </c:pt>
                <c:pt idx="186">
                  <c:v>-147.05041035674239</c:v>
                </c:pt>
                <c:pt idx="187">
                  <c:v>-198.74166762570803</c:v>
                </c:pt>
                <c:pt idx="188">
                  <c:v>-357.64140369442811</c:v>
                </c:pt>
                <c:pt idx="189">
                  <c:v>-539.10517783521027</c:v>
                </c:pt>
                <c:pt idx="190">
                  <c:v>-646.46889195389531</c:v>
                </c:pt>
                <c:pt idx="191">
                  <c:v>-622.5408743658071</c:v>
                </c:pt>
                <c:pt idx="192">
                  <c:v>-480.06736189030812</c:v>
                </c:pt>
                <c:pt idx="193">
                  <c:v>-294.94269570354129</c:v>
                </c:pt>
                <c:pt idx="194">
                  <c:v>-165.78109771650352</c:v>
                </c:pt>
                <c:pt idx="195">
                  <c:v>-161.38577362098823</c:v>
                </c:pt>
                <c:pt idx="196">
                  <c:v>-284.0980724908602</c:v>
                </c:pt>
                <c:pt idx="197">
                  <c:v>-468.55027147629869</c:v>
                </c:pt>
                <c:pt idx="198">
                  <c:v>-616.48636581362507</c:v>
                </c:pt>
                <c:pt idx="199">
                  <c:v>-649.10214677082058</c:v>
                </c:pt>
                <c:pt idx="200">
                  <c:v>-549.02348518743906</c:v>
                </c:pt>
                <c:pt idx="201">
                  <c:v>-369.5613716798386</c:v>
                </c:pt>
                <c:pt idx="202">
                  <c:v>-206.31363797186168</c:v>
                </c:pt>
                <c:pt idx="203">
                  <c:v>-146.2408634932878</c:v>
                </c:pt>
                <c:pt idx="204">
                  <c:v>-221.34326753019948</c:v>
                </c:pt>
                <c:pt idx="205">
                  <c:v>-391.61448415471165</c:v>
                </c:pt>
                <c:pt idx="206">
                  <c:v>-566.35258861993532</c:v>
                </c:pt>
                <c:pt idx="207">
                  <c:v>-652.47618575049171</c:v>
                </c:pt>
                <c:pt idx="208">
                  <c:v>-604.10802053711734</c:v>
                </c:pt>
                <c:pt idx="209">
                  <c:v>-447.01337362007979</c:v>
                </c:pt>
                <c:pt idx="210">
                  <c:v>-264.87513119277219</c:v>
                </c:pt>
                <c:pt idx="211">
                  <c:v>-154.71667445651278</c:v>
                </c:pt>
                <c:pt idx="212">
                  <c:v>-175.21840900891587</c:v>
                </c:pt>
                <c:pt idx="213">
                  <c:v>-315.45924776658148</c:v>
                </c:pt>
                <c:pt idx="214">
                  <c:v>-500.7341744877499</c:v>
                </c:pt>
                <c:pt idx="215">
                  <c:v>-632.34892484466161</c:v>
                </c:pt>
                <c:pt idx="216">
                  <c:v>-640.19352124328429</c:v>
                </c:pt>
                <c:pt idx="217">
                  <c:v>-520.08921870062602</c:v>
                </c:pt>
                <c:pt idx="218">
                  <c:v>-336.0144841998935</c:v>
                </c:pt>
                <c:pt idx="219">
                  <c:v>-186.024250615076</c:v>
                </c:pt>
                <c:pt idx="220">
                  <c:v>-150.0169479279084</c:v>
                </c:pt>
                <c:pt idx="221">
                  <c:v>-247.17333800416208</c:v>
                </c:pt>
                <c:pt idx="222">
                  <c:v>-425.73909761721166</c:v>
                </c:pt>
                <c:pt idx="223">
                  <c:v>-590.59387459085565</c:v>
                </c:pt>
                <c:pt idx="224">
                  <c:v>-653.92103219897763</c:v>
                </c:pt>
                <c:pt idx="225">
                  <c:v>-581.98677093233437</c:v>
                </c:pt>
                <c:pt idx="226">
                  <c:v>-413.10981594879172</c:v>
                </c:pt>
                <c:pt idx="227">
                  <c:v>-237.24938153046537</c:v>
                </c:pt>
                <c:pt idx="228">
                  <c:v>-148.08471778656002</c:v>
                </c:pt>
                <c:pt idx="229">
                  <c:v>-193.11302818638543</c:v>
                </c:pt>
                <c:pt idx="230">
                  <c:v>-348.3481422994393</c:v>
                </c:pt>
                <c:pt idx="231">
                  <c:v>-531.09773010374909</c:v>
                </c:pt>
                <c:pt idx="232">
                  <c:v>-644.01275228925408</c:v>
                </c:pt>
                <c:pt idx="233">
                  <c:v>-626.94440597491234</c:v>
                </c:pt>
                <c:pt idx="234">
                  <c:v>-488.98484363163311</c:v>
                </c:pt>
                <c:pt idx="235">
                  <c:v>-303.62386635344603</c:v>
                </c:pt>
                <c:pt idx="236">
                  <c:v>-169.60157681531845</c:v>
                </c:pt>
                <c:pt idx="237">
                  <c:v>-158.31042678377534</c:v>
                </c:pt>
                <c:pt idx="238">
                  <c:v>-275.7651089401129</c:v>
                </c:pt>
                <c:pt idx="239">
                  <c:v>-459.39858492409246</c:v>
                </c:pt>
                <c:pt idx="240">
                  <c:v>-611.39097625153272</c:v>
                </c:pt>
                <c:pt idx="241">
                  <c:v>-650.77732176431186</c:v>
                </c:pt>
                <c:pt idx="242">
                  <c:v>-556.57687428991687</c:v>
                </c:pt>
                <c:pt idx="243">
                  <c:v>-378.96935338005403</c:v>
                </c:pt>
                <c:pt idx="244">
                  <c:v>-212.56466618992249</c:v>
                </c:pt>
                <c:pt idx="245">
                  <c:v>-146.00507248755457</c:v>
                </c:pt>
                <c:pt idx="246">
                  <c:v>-214.74626101973865</c:v>
                </c:pt>
                <c:pt idx="247">
                  <c:v>-382.17042736326789</c:v>
                </c:pt>
                <c:pt idx="248">
                  <c:v>-559.09224449960448</c:v>
                </c:pt>
                <c:pt idx="249">
                  <c:v>-651.2670734222005</c:v>
                </c:pt>
                <c:pt idx="250">
                  <c:v>-609.59422311449168</c:v>
                </c:pt>
                <c:pt idx="251">
                  <c:v>-456.27244100736954</c:v>
                </c:pt>
                <c:pt idx="252">
                  <c:v>-272.9748426069408</c:v>
                </c:pt>
                <c:pt idx="253">
                  <c:v>-157.34238747165023</c:v>
                </c:pt>
                <c:pt idx="254">
                  <c:v>-170.97143024027284</c:v>
                </c:pt>
                <c:pt idx="255">
                  <c:v>-306.60190408485022</c:v>
                </c:pt>
                <c:pt idx="256">
                  <c:v>-491.98469212049861</c:v>
                </c:pt>
                <c:pt idx="257">
                  <c:v>-628.36807328059797</c:v>
                </c:pt>
                <c:pt idx="258">
                  <c:v>-643.10186381748133</c:v>
                </c:pt>
                <c:pt idx="259">
                  <c:v>-528.33750783893447</c:v>
                </c:pt>
                <c:pt idx="260">
                  <c:v>-345.20893147732511</c:v>
                </c:pt>
                <c:pt idx="261">
                  <c:v>-191.26705779197934</c:v>
                </c:pt>
                <c:pt idx="262">
                  <c:v>-148.51531941939848</c:v>
                </c:pt>
                <c:pt idx="263">
                  <c:v>-239.72717762649577</c:v>
                </c:pt>
                <c:pt idx="264">
                  <c:v>-416.31490711752645</c:v>
                </c:pt>
                <c:pt idx="265">
                  <c:v>-584.21183432874693</c:v>
                </c:pt>
                <c:pt idx="266">
                  <c:v>-653.98079683752303</c:v>
                </c:pt>
                <c:pt idx="267">
                  <c:v>-588.45650439345013</c:v>
                </c:pt>
                <c:pt idx="268">
                  <c:v>-422.54315020178103</c:v>
                </c:pt>
                <c:pt idx="269">
                  <c:v>-244.62126542171066</c:v>
                </c:pt>
                <c:pt idx="270">
                  <c:v>-149.46821597606757</c:v>
                </c:pt>
                <c:pt idx="271">
                  <c:v>-187.77116380184626</c:v>
                </c:pt>
                <c:pt idx="272">
                  <c:v>-339.1264777967009</c:v>
                </c:pt>
                <c:pt idx="273">
                  <c:v>-522.90856209050037</c:v>
                </c:pt>
                <c:pt idx="274">
                  <c:v>-641.21837590616644</c:v>
                </c:pt>
                <c:pt idx="275">
                  <c:v>-631.03336004515188</c:v>
                </c:pt>
                <c:pt idx="276">
                  <c:v>-497.77897960064854</c:v>
                </c:pt>
                <c:pt idx="277">
                  <c:v>-312.43862816597334</c:v>
                </c:pt>
                <c:pt idx="278">
                  <c:v>-173.74142121729884</c:v>
                </c:pt>
                <c:pt idx="279">
                  <c:v>-155.57009640490236</c:v>
                </c:pt>
                <c:pt idx="280">
                  <c:v>-267.60435278984056</c:v>
                </c:pt>
                <c:pt idx="281">
                  <c:v>-450.16456340316239</c:v>
                </c:pt>
                <c:pt idx="282">
                  <c:v>-606.00256843790999</c:v>
                </c:pt>
                <c:pt idx="283">
                  <c:v>-652.10488337463244</c:v>
                </c:pt>
                <c:pt idx="284">
                  <c:v>-563.9132253576355</c:v>
                </c:pt>
                <c:pt idx="285">
                  <c:v>-388.40648657585814</c:v>
                </c:pt>
                <c:pt idx="286">
                  <c:v>-219.07550669834461</c:v>
                </c:pt>
                <c:pt idx="287">
                  <c:v>-146.12135492856751</c:v>
                </c:pt>
                <c:pt idx="288">
                  <c:v>-208.40604279654585</c:v>
                </c:pt>
                <c:pt idx="289">
                  <c:v>-372.75108492007593</c:v>
                </c:pt>
                <c:pt idx="290">
                  <c:v>-551.61137568051413</c:v>
                </c:pt>
                <c:pt idx="291">
                  <c:v>-649.70966884466191</c:v>
                </c:pt>
                <c:pt idx="292">
                  <c:v>-614.78989799822727</c:v>
                </c:pt>
                <c:pt idx="293">
                  <c:v>-465.45350671036346</c:v>
                </c:pt>
                <c:pt idx="294">
                  <c:v>-281.25062913224588</c:v>
                </c:pt>
                <c:pt idx="295">
                  <c:v>-160.30445878691665</c:v>
                </c:pt>
                <c:pt idx="296">
                  <c:v>-167.04191796082415</c:v>
                </c:pt>
                <c:pt idx="297">
                  <c:v>-297.87402357690132</c:v>
                </c:pt>
                <c:pt idx="298">
                  <c:v>-483.10770575924914</c:v>
                </c:pt>
                <c:pt idx="299">
                  <c:v>-624.07067076991473</c:v>
                </c:pt>
                <c:pt idx="300">
                  <c:v>-645.6732322957323</c:v>
                </c:pt>
                <c:pt idx="301">
                  <c:v>-536.40790276071482</c:v>
                </c:pt>
                <c:pt idx="302">
                  <c:v>-354.47932704494406</c:v>
                </c:pt>
                <c:pt idx="303">
                  <c:v>-196.79919880401704</c:v>
                </c:pt>
                <c:pt idx="304">
                  <c:v>-147.36228479482719</c:v>
                </c:pt>
                <c:pt idx="305">
                  <c:v>-232.50317839770071</c:v>
                </c:pt>
                <c:pt idx="306">
                  <c:v>-406.86810181306669</c:v>
                </c:pt>
                <c:pt idx="307">
                  <c:v>-577.57445000854398</c:v>
                </c:pt>
                <c:pt idx="308">
                  <c:v>-653.6885076164499</c:v>
                </c:pt>
                <c:pt idx="309">
                  <c:v>-594.66501007479519</c:v>
                </c:pt>
                <c:pt idx="310">
                  <c:v>-431.94523641153876</c:v>
                </c:pt>
                <c:pt idx="311">
                  <c:v>-252.20852655400697</c:v>
                </c:pt>
                <c:pt idx="312">
                  <c:v>-151.19898719817775</c:v>
                </c:pt>
                <c:pt idx="313">
                  <c:v>-182.7234790630543</c:v>
                </c:pt>
                <c:pt idx="314">
                  <c:v>-329.98919273847395</c:v>
                </c:pt>
                <c:pt idx="315">
                  <c:v>-514.54902515920901</c:v>
                </c:pt>
                <c:pt idx="316">
                  <c:v>-638.08963621188377</c:v>
                </c:pt>
                <c:pt idx="317">
                  <c:v>-634.80206869855397</c:v>
                </c:pt>
                <c:pt idx="318">
                  <c:v>-506.43757986108187</c:v>
                </c:pt>
                <c:pt idx="319">
                  <c:v>-321.37476261446727</c:v>
                </c:pt>
                <c:pt idx="320">
                  <c:v>-178.19489250315979</c:v>
                </c:pt>
                <c:pt idx="321">
                  <c:v>-153.16858097609179</c:v>
                </c:pt>
                <c:pt idx="322">
                  <c:v>-259.62711602086279</c:v>
                </c:pt>
                <c:pt idx="323">
                  <c:v>-440.86100659302582</c:v>
                </c:pt>
                <c:pt idx="324">
                  <c:v>-600.32861147959511</c:v>
                </c:pt>
                <c:pt idx="325">
                  <c:v>-653.08299141082432</c:v>
                </c:pt>
                <c:pt idx="326">
                  <c:v>-571.02236915478704</c:v>
                </c:pt>
                <c:pt idx="327">
                  <c:v>-397.85969004718055</c:v>
                </c:pt>
                <c:pt idx="328">
                  <c:v>-225.83713453840727</c:v>
                </c:pt>
                <c:pt idx="329">
                  <c:v>-146.58954963218636</c:v>
                </c:pt>
                <c:pt idx="330">
                  <c:v>-202.33140131420319</c:v>
                </c:pt>
                <c:pt idx="331">
                  <c:v>-363.36951338742642</c:v>
                </c:pt>
                <c:pt idx="332">
                  <c:v>-543.92035172196699</c:v>
                </c:pt>
                <c:pt idx="333">
                  <c:v>-647.80613080448825</c:v>
                </c:pt>
                <c:pt idx="334">
                  <c:v>-619.68784323602438</c:v>
                </c:pt>
                <c:pt idx="335">
                  <c:v>-474.54384445212969</c:v>
                </c:pt>
                <c:pt idx="336">
                  <c:v>-289.69101933882047</c:v>
                </c:pt>
                <c:pt idx="337">
                  <c:v>-163.59878254561605</c:v>
                </c:pt>
                <c:pt idx="338">
                  <c:v>-163.435319039474</c:v>
                </c:pt>
                <c:pt idx="339">
                  <c:v>-289.28770433983249</c:v>
                </c:pt>
                <c:pt idx="340">
                  <c:v>-474.11552018326626</c:v>
                </c:pt>
                <c:pt idx="341">
                  <c:v>-619.46267413031114</c:v>
                </c:pt>
                <c:pt idx="342">
                  <c:v>-647.9040623916901</c:v>
                </c:pt>
                <c:pt idx="343">
                  <c:v>-544.2892167384158</c:v>
                </c:pt>
                <c:pt idx="344">
                  <c:v>-363.81282080177266</c:v>
                </c:pt>
                <c:pt idx="345">
                  <c:v>-202.61300530842266</c:v>
                </c:pt>
                <c:pt idx="346">
                  <c:v>-146.55944232591929</c:v>
                </c:pt>
                <c:pt idx="347">
                  <c:v>-225.51135381921631</c:v>
                </c:pt>
                <c:pt idx="348">
                  <c:v>-397.41177633406204</c:v>
                </c:pt>
                <c:pt idx="349">
                  <c:v>-570.69092199912598</c:v>
                </c:pt>
                <c:pt idx="350">
                  <c:v>-653.04456969066428</c:v>
                </c:pt>
                <c:pt idx="351">
                  <c:v>-600.60368209554429</c:v>
                </c:pt>
                <c:pt idx="352">
                  <c:v>-441.30304193584504</c:v>
                </c:pt>
                <c:pt idx="353">
                  <c:v>-260.00064789343276</c:v>
                </c:pt>
                <c:pt idx="354">
                  <c:v>-153.27463235535461</c:v>
                </c:pt>
                <c:pt idx="355">
                  <c:v>-177.97697078624401</c:v>
                </c:pt>
                <c:pt idx="356">
                  <c:v>-320.94895271319916</c:v>
                </c:pt>
                <c:pt idx="357">
                  <c:v>-506.0307068277923</c:v>
                </c:pt>
                <c:pt idx="358">
                  <c:v>-634.63087008864761</c:v>
                </c:pt>
                <c:pt idx="359">
                  <c:v>-638.24530796405372</c:v>
                </c:pt>
              </c:numCache>
            </c:numRef>
          </c:yVal>
          <c:smooth val="1"/>
        </c:ser>
        <c:ser>
          <c:idx val="3"/>
          <c:order val="3"/>
          <c:tx>
            <c:v>T4</c:v>
          </c:tx>
          <c:marker>
            <c:symbol val="none"/>
          </c:marker>
          <c:xVal>
            <c:numRef>
              <c:f>Graphing!$AL$8:$AL$367</c:f>
              <c:numCache>
                <c:formatCode>General</c:formatCode>
                <c:ptCount val="360"/>
                <c:pt idx="0">
                  <c:v>361.34825784879638</c:v>
                </c:pt>
                <c:pt idx="1">
                  <c:v>194.43049766363387</c:v>
                </c:pt>
                <c:pt idx="2">
                  <c:v>17.162288519339711</c:v>
                </c:pt>
                <c:pt idx="3">
                  <c:v>-76.027210712941098</c:v>
                </c:pt>
                <c:pt idx="4">
                  <c:v>-35.496803393349836</c:v>
                </c:pt>
                <c:pt idx="5">
                  <c:v>117.16333201143439</c:v>
                </c:pt>
                <c:pt idx="6">
                  <c:v>300.63253316147222</c:v>
                </c:pt>
                <c:pt idx="7">
                  <c:v>417.17842927810494</c:v>
                </c:pt>
                <c:pt idx="8">
                  <c:v>404.7180840395672</c:v>
                </c:pt>
                <c:pt idx="9">
                  <c:v>269.88900975447694</c:v>
                </c:pt>
                <c:pt idx="10">
                  <c:v>84.513425068662357</c:v>
                </c:pt>
                <c:pt idx="11">
                  <c:v>-52.660786110082142</c:v>
                </c:pt>
                <c:pt idx="12">
                  <c:v>-68.562172093064191</c:v>
                </c:pt>
                <c:pt idx="13">
                  <c:v>45.279790461168716</c:v>
                </c:pt>
                <c:pt idx="14">
                  <c:v>228.22252598799878</c:v>
                </c:pt>
                <c:pt idx="15">
                  <c:v>382.814107146536</c:v>
                </c:pt>
                <c:pt idx="16">
                  <c:v>426.70500805261577</c:v>
                </c:pt>
                <c:pt idx="17">
                  <c:v>336.51494594338328</c:v>
                </c:pt>
                <c:pt idx="18">
                  <c:v>160.28734464894114</c:v>
                </c:pt>
                <c:pt idx="19">
                  <c:v>-8.1029592741321039</c:v>
                </c:pt>
                <c:pt idx="20">
                  <c:v>-78.955986126829629</c:v>
                </c:pt>
                <c:pt idx="21">
                  <c:v>-14.528974466105637</c:v>
                </c:pt>
                <c:pt idx="22">
                  <c:v>150.85839397229358</c:v>
                </c:pt>
                <c:pt idx="23">
                  <c:v>329.10577584457133</c:v>
                </c:pt>
                <c:pt idx="24">
                  <c:v>425.26241589441099</c:v>
                </c:pt>
                <c:pt idx="25">
                  <c:v>388.1065486196174</c:v>
                </c:pt>
                <c:pt idx="26">
                  <c:v>237.43076577047515</c:v>
                </c:pt>
                <c:pt idx="27">
                  <c:v>53.498683171640153</c:v>
                </c:pt>
                <c:pt idx="28">
                  <c:v>-65.71075567046185</c:v>
                </c:pt>
                <c:pt idx="29">
                  <c:v>-56.695769507533811</c:v>
                </c:pt>
                <c:pt idx="30">
                  <c:v>75.741440720341586</c:v>
                </c:pt>
                <c:pt idx="31">
                  <c:v>261.05278054418852</c:v>
                </c:pt>
                <c:pt idx="32">
                  <c:v>400.52458870842599</c:v>
                </c:pt>
                <c:pt idx="33">
                  <c:v>419.86150455722338</c:v>
                </c:pt>
                <c:pt idx="34">
                  <c:v>308.76292931108208</c:v>
                </c:pt>
                <c:pt idx="35">
                  <c:v>126.41006112672451</c:v>
                </c:pt>
                <c:pt idx="36">
                  <c:v>-30.059389610286985</c:v>
                </c:pt>
                <c:pt idx="37">
                  <c:v>-77.295573011976046</c:v>
                </c:pt>
                <c:pt idx="38">
                  <c:v>9.863795171365183</c:v>
                </c:pt>
                <c:pt idx="39">
                  <c:v>184.9897141334211</c:v>
                </c:pt>
                <c:pt idx="40">
                  <c:v>354.79420345202402</c:v>
                </c:pt>
                <c:pt idx="41">
                  <c:v>428.82395976102737</c:v>
                </c:pt>
                <c:pt idx="42">
                  <c:v>367.64400679795995</c:v>
                </c:pt>
                <c:pt idx="43">
                  <c:v>203.8443477336514</c:v>
                </c:pt>
                <c:pt idx="44">
                  <c:v>24.679567603150076</c:v>
                </c:pt>
                <c:pt idx="45">
                  <c:v>-74.410888648842587</c:v>
                </c:pt>
                <c:pt idx="46">
                  <c:v>-40.642438376610812</c:v>
                </c:pt>
                <c:pt idx="47">
                  <c:v>107.99677282407299</c:v>
                </c:pt>
                <c:pt idx="48">
                  <c:v>292.32799227833937</c:v>
                </c:pt>
                <c:pt idx="49">
                  <c:v>414.15965991580441</c:v>
                </c:pt>
                <c:pt idx="50">
                  <c:v>408.59315711550647</c:v>
                </c:pt>
                <c:pt idx="51">
                  <c:v>278.59370916980595</c:v>
                </c:pt>
                <c:pt idx="52">
                  <c:v>93.410836804974608</c:v>
                </c:pt>
                <c:pt idx="53">
                  <c:v>-48.310232167811563</c:v>
                </c:pt>
                <c:pt idx="54">
                  <c:v>-71.075976366232425</c:v>
                </c:pt>
                <c:pt idx="55">
                  <c:v>37.240708590751808</c:v>
                </c:pt>
                <c:pt idx="56">
                  <c:v>218.94051214106148</c:v>
                </c:pt>
                <c:pt idx="57">
                  <c:v>377.23360547594314</c:v>
                </c:pt>
                <c:pt idx="58">
                  <c:v>427.79870092130727</c:v>
                </c:pt>
                <c:pt idx="59">
                  <c:v>343.70023313140342</c:v>
                </c:pt>
                <c:pt idx="60">
                  <c:v>169.7366891788482</c:v>
                </c:pt>
                <c:pt idx="61">
                  <c:v>-1.423137084460933</c:v>
                </c:pt>
                <c:pt idx="62">
                  <c:v>-78.603966658430437</c:v>
                </c:pt>
                <c:pt idx="63">
                  <c:v>-20.692275280423075</c:v>
                </c:pt>
                <c:pt idx="64">
                  <c:v>141.46290702872963</c:v>
                </c:pt>
                <c:pt idx="65">
                  <c:v>321.48299300869854</c:v>
                </c:pt>
                <c:pt idx="66">
                  <c:v>423.47292408660076</c:v>
                </c:pt>
                <c:pt idx="67">
                  <c:v>393.1035938112372</c:v>
                </c:pt>
                <c:pt idx="68">
                  <c:v>246.55246754566321</c:v>
                </c:pt>
                <c:pt idx="69">
                  <c:v>61.88599415654754</c:v>
                </c:pt>
                <c:pt idx="70">
                  <c:v>-62.525679571055576</c:v>
                </c:pt>
                <c:pt idx="71">
                  <c:v>-60.409589293632706</c:v>
                </c:pt>
                <c:pt idx="72">
                  <c:v>67.107042990046338</c:v>
                </c:pt>
                <c:pt idx="73">
                  <c:v>252.0972698216022</c:v>
                </c:pt>
                <c:pt idx="74">
                  <c:v>396.01848390879934</c:v>
                </c:pt>
                <c:pt idx="75">
                  <c:v>422.20516662552239</c:v>
                </c:pt>
                <c:pt idx="76">
                  <c:v>316.70791083045339</c:v>
                </c:pt>
                <c:pt idx="77">
                  <c:v>135.72414287562867</c:v>
                </c:pt>
                <c:pt idx="78">
                  <c:v>-24.337734063874251</c:v>
                </c:pt>
                <c:pt idx="79">
                  <c:v>-78.214217413641933</c:v>
                </c:pt>
                <c:pt idx="80">
                  <c:v>2.7942043191809489</c:v>
                </c:pt>
                <c:pt idx="81">
                  <c:v>175.53508342478582</c:v>
                </c:pt>
                <c:pt idx="82">
                  <c:v>347.99092846831985</c:v>
                </c:pt>
                <c:pt idx="83">
                  <c:v>428.29608306116268</c:v>
                </c:pt>
                <c:pt idx="84">
                  <c:v>373.67272348734321</c:v>
                </c:pt>
                <c:pt idx="85">
                  <c:v>213.21821539505859</c:v>
                </c:pt>
                <c:pt idx="86">
                  <c:v>32.405212394222531</c:v>
                </c:pt>
                <c:pt idx="87">
                  <c:v>-72.448847274174796</c:v>
                </c:pt>
                <c:pt idx="88">
                  <c:v>-45.489161971050976</c:v>
                </c:pt>
                <c:pt idx="89">
                  <c:v>98.923089732093942</c:v>
                </c:pt>
                <c:pt idx="90">
                  <c:v>283.86081794787964</c:v>
                </c:pt>
                <c:pt idx="91">
                  <c:v>410.80938091815244</c:v>
                </c:pt>
                <c:pt idx="92">
                  <c:v>412.14443652848729</c:v>
                </c:pt>
                <c:pt idx="93">
                  <c:v>287.15481282685346</c:v>
                </c:pt>
                <c:pt idx="94">
                  <c:v>102.42134283876381</c:v>
                </c:pt>
                <c:pt idx="95">
                  <c:v>-43.650138173315867</c:v>
                </c:pt>
                <c:pt idx="96">
                  <c:v>-73.248683996195894</c:v>
                </c:pt>
                <c:pt idx="97">
                  <c:v>29.392580882409959</c:v>
                </c:pt>
                <c:pt idx="98">
                  <c:v>209.59759043382579</c:v>
                </c:pt>
                <c:pt idx="99">
                  <c:v>371.37277898459223</c:v>
                </c:pt>
                <c:pt idx="100">
                  <c:v>428.5419784851</c:v>
                </c:pt>
                <c:pt idx="101">
                  <c:v>350.65167756842277</c:v>
                </c:pt>
                <c:pt idx="102">
                  <c:v>179.19332941326513</c:v>
                </c:pt>
                <c:pt idx="103">
                  <c:v>5.5012329099081683</c:v>
                </c:pt>
                <c:pt idx="104">
                  <c:v>-77.900415671163756</c:v>
                </c:pt>
                <c:pt idx="105">
                  <c:v>-26.584318497130027</c:v>
                </c:pt>
                <c:pt idx="106">
                  <c:v>132.11390731230466</c:v>
                </c:pt>
                <c:pt idx="107">
                  <c:v>313.65716370741654</c:v>
                </c:pt>
                <c:pt idx="108">
                  <c:v>421.3390131217983</c:v>
                </c:pt>
                <c:pt idx="109">
                  <c:v>397.79831609916994</c:v>
                </c:pt>
                <c:pt idx="110">
                  <c:v>255.57498732484402</c:v>
                </c:pt>
                <c:pt idx="111">
                  <c:v>70.430097398253267</c:v>
                </c:pt>
                <c:pt idx="112">
                  <c:v>-59.011358767779427</c:v>
                </c:pt>
                <c:pt idx="113">
                  <c:v>-63.797097580954556</c:v>
                </c:pt>
                <c:pt idx="114">
                  <c:v>58.622200393310393</c:v>
                </c:pt>
                <c:pt idx="115">
                  <c:v>243.03489121101907</c:v>
                </c:pt>
                <c:pt idx="116">
                  <c:v>391.20601574924967</c:v>
                </c:pt>
                <c:pt idx="117">
                  <c:v>424.20616683071307</c:v>
                </c:pt>
                <c:pt idx="118">
                  <c:v>324.45646483403732</c:v>
                </c:pt>
                <c:pt idx="119">
                  <c:v>145.09266660306977</c:v>
                </c:pt>
                <c:pt idx="120">
                  <c:v>-18.339767790293223</c:v>
                </c:pt>
                <c:pt idx="121">
                  <c:v>-78.781870544881485</c:v>
                </c:pt>
                <c:pt idx="122">
                  <c:v>-4.0366845691158062</c:v>
                </c:pt>
                <c:pt idx="123">
                  <c:v>166.07971101356293</c:v>
                </c:pt>
                <c:pt idx="124">
                  <c:v>340.94786321375932</c:v>
                </c:pt>
                <c:pt idx="125">
                  <c:v>427.41710161330946</c:v>
                </c:pt>
                <c:pt idx="126">
                  <c:v>379.42605124986545</c:v>
                </c:pt>
                <c:pt idx="127">
                  <c:v>222.53910712148729</c:v>
                </c:pt>
                <c:pt idx="128">
                  <c:v>40.328514039709347</c:v>
                </c:pt>
                <c:pt idx="129">
                  <c:v>-70.143806260128883</c:v>
                </c:pt>
                <c:pt idx="130">
                  <c:v>-50.030255921563509</c:v>
                </c:pt>
                <c:pt idx="131">
                  <c:v>89.954860163672606</c:v>
                </c:pt>
                <c:pt idx="132">
                  <c:v>275.24274689001982</c:v>
                </c:pt>
                <c:pt idx="133">
                  <c:v>407.13223625311525</c:v>
                </c:pt>
                <c:pt idx="134">
                  <c:v>415.3669996951059</c:v>
                </c:pt>
                <c:pt idx="135">
                  <c:v>295.56045380611937</c:v>
                </c:pt>
                <c:pt idx="136">
                  <c:v>111.5324533147985</c:v>
                </c:pt>
                <c:pt idx="137">
                  <c:v>-38.686963686037871</c:v>
                </c:pt>
                <c:pt idx="138">
                  <c:v>-75.077283298184938</c:v>
                </c:pt>
                <c:pt idx="139">
                  <c:v>21.746285968130678</c:v>
                </c:pt>
                <c:pt idx="140">
                  <c:v>200.20671149743703</c:v>
                </c:pt>
                <c:pt idx="141">
                  <c:v>365.23975161962028</c:v>
                </c:pt>
                <c:pt idx="142">
                  <c:v>428.93381045454282</c:v>
                </c:pt>
                <c:pt idx="143">
                  <c:v>357.35964355430571</c:v>
                </c:pt>
                <c:pt idx="144">
                  <c:v>188.64415709135613</c:v>
                </c:pt>
                <c:pt idx="145">
                  <c:v>12.660552538202438</c:v>
                </c:pt>
                <c:pt idx="146">
                  <c:v>-76.846308387738731</c:v>
                </c:pt>
                <c:pt idx="147">
                  <c:v>-32.196936898071414</c:v>
                </c:pt>
                <c:pt idx="148">
                  <c:v>122.82435387938779</c:v>
                </c:pt>
                <c:pt idx="149">
                  <c:v>305.63913566412742</c:v>
                </c:pt>
                <c:pt idx="150">
                  <c:v>418.86364090708014</c:v>
                </c:pt>
                <c:pt idx="151">
                  <c:v>402.18420792403373</c:v>
                </c:pt>
                <c:pt idx="152">
                  <c:v>264.48581860000786</c:v>
                </c:pt>
                <c:pt idx="153">
                  <c:v>79.119149542769492</c:v>
                </c:pt>
                <c:pt idx="154">
                  <c:v>-55.172664613904999</c:v>
                </c:pt>
                <c:pt idx="155">
                  <c:v>-66.853598796424961</c:v>
                </c:pt>
                <c:pt idx="156">
                  <c:v>50.298674140100474</c:v>
                </c:pt>
                <c:pt idx="157">
                  <c:v>233.87820647023509</c:v>
                </c:pt>
                <c:pt idx="158">
                  <c:v>386.09385500154883</c:v>
                </c:pt>
                <c:pt idx="159">
                  <c:v>425.86173149923724</c:v>
                </c:pt>
                <c:pt idx="160">
                  <c:v>331.99785071351357</c:v>
                </c:pt>
                <c:pt idx="161">
                  <c:v>154.50264618948032</c:v>
                </c:pt>
                <c:pt idx="162">
                  <c:v>-12.073804832415391</c:v>
                </c:pt>
                <c:pt idx="163">
                  <c:v>-78.997745556917494</c:v>
                </c:pt>
                <c:pt idx="164">
                  <c:v>-10.619402900269193</c:v>
                </c:pt>
                <c:pt idx="165">
                  <c:v>156.63670340418392</c:v>
                </c:pt>
                <c:pt idx="166">
                  <c:v>333.67477038852996</c:v>
                </c:pt>
                <c:pt idx="167">
                  <c:v>426.18823381202697</c:v>
                </c:pt>
                <c:pt idx="168">
                  <c:v>384.89601514678418</c:v>
                </c:pt>
                <c:pt idx="169">
                  <c:v>231.79410281793952</c:v>
                </c:pt>
                <c:pt idx="170">
                  <c:v>48.438489705246482</c:v>
                </c:pt>
                <c:pt idx="171">
                  <c:v>-67.49896072454257</c:v>
                </c:pt>
                <c:pt idx="172">
                  <c:v>-54.259425619890777</c:v>
                </c:pt>
                <c:pt idx="173">
                  <c:v>81.10451537273066</c:v>
                </c:pt>
                <c:pt idx="174">
                  <c:v>266.48572498871624</c:v>
                </c:pt>
                <c:pt idx="175">
                  <c:v>403.13332297100698</c:v>
                </c:pt>
                <c:pt idx="176">
                  <c:v>418.25637968023216</c:v>
                </c:pt>
                <c:pt idx="177">
                  <c:v>303.79898068264833</c:v>
                </c:pt>
                <c:pt idx="178">
                  <c:v>120.73153892536658</c:v>
                </c:pt>
                <c:pt idx="179">
                  <c:v>-33.427588378653297</c:v>
                </c:pt>
                <c:pt idx="180">
                  <c:v>-76.559239570925911</c:v>
                </c:pt>
                <c:pt idx="181">
                  <c:v>14.312422710877115</c:v>
                </c:pt>
                <c:pt idx="182">
                  <c:v>190.78089243887635</c:v>
                </c:pt>
                <c:pt idx="183">
                  <c:v>358.84302463781341</c:v>
                </c:pt>
                <c:pt idx="184">
                  <c:v>428.97365369425813</c:v>
                </c:pt>
                <c:pt idx="185">
                  <c:v>363.81483288514755</c:v>
                </c:pt>
                <c:pt idx="186">
                  <c:v>198.07607200776562</c:v>
                </c:pt>
                <c:pt idx="187">
                  <c:v>20.044897954539692</c:v>
                </c:pt>
                <c:pt idx="188">
                  <c:v>-75.443105952273299</c:v>
                </c:pt>
                <c:pt idx="189">
                  <c:v>-37.522350587966429</c:v>
                </c:pt>
                <c:pt idx="190">
                  <c:v>113.60712338537103</c:v>
                </c:pt>
                <c:pt idx="191">
                  <c:v>297.4400230174025</c:v>
                </c:pt>
                <c:pt idx="192">
                  <c:v>416.05023866390684</c:v>
                </c:pt>
                <c:pt idx="193">
                  <c:v>406.25518980978848</c:v>
                </c:pt>
                <c:pt idx="194">
                  <c:v>273.27260967896353</c:v>
                </c:pt>
                <c:pt idx="195">
                  <c:v>87.941106315634059</c:v>
                </c:pt>
                <c:pt idx="196">
                  <c:v>-51.014918090966063</c:v>
                </c:pt>
                <c:pt idx="197">
                  <c:v>-69.574856190340512</c:v>
                </c:pt>
                <c:pt idx="198">
                  <c:v>42.148001833584402</c:v>
                </c:pt>
                <c:pt idx="199">
                  <c:v>224.63990807977569</c:v>
                </c:pt>
                <c:pt idx="200">
                  <c:v>380.68908785492033</c:v>
                </c:pt>
                <c:pt idx="201">
                  <c:v>427.16956578062127</c:v>
                </c:pt>
                <c:pt idx="202">
                  <c:v>339.3216150246368</c:v>
                </c:pt>
                <c:pt idx="203">
                  <c:v>163.94103805197761</c:v>
                </c:pt>
                <c:pt idx="204">
                  <c:v>-5.5485307146367404</c:v>
                </c:pt>
                <c:pt idx="205">
                  <c:v>-78.861543215998779</c:v>
                </c:pt>
                <c:pt idx="206">
                  <c:v>-16.944826081472058</c:v>
                </c:pt>
                <c:pt idx="207">
                  <c:v>147.21914996111178</c:v>
                </c:pt>
                <c:pt idx="208">
                  <c:v>326.1817315432645</c:v>
                </c:pt>
                <c:pt idx="209">
                  <c:v>424.61118304446779</c:v>
                </c:pt>
                <c:pt idx="210">
                  <c:v>390.07503302296499</c:v>
                </c:pt>
                <c:pt idx="211">
                  <c:v>240.97037373190835</c:v>
                </c:pt>
                <c:pt idx="212">
                  <c:v>56.723897800456072</c:v>
                </c:pt>
                <c:pt idx="213">
                  <c:v>-64.517976803011067</c:v>
                </c:pt>
                <c:pt idx="214">
                  <c:v>-58.170808829646518</c:v>
                </c:pt>
                <c:pt idx="215">
                  <c:v>72.384323207758399</c:v>
                </c:pt>
                <c:pt idx="216">
                  <c:v>257.60189073351751</c:v>
                </c:pt>
                <c:pt idx="217">
                  <c:v>398.81818414032676</c:v>
                </c:pt>
                <c:pt idx="218">
                  <c:v>420.80857138796915</c:v>
                </c:pt>
                <c:pt idx="219">
                  <c:v>311.85897367421762</c:v>
                </c:pt>
                <c:pt idx="220">
                  <c:v>130.00584841646702</c:v>
                </c:pt>
                <c:pt idx="221">
                  <c:v>-27.879302500797053</c:v>
                </c:pt>
                <c:pt idx="222">
                  <c:v>-77.692498610171725</c:v>
                </c:pt>
                <c:pt idx="223">
                  <c:v>7.1012955129039312</c:v>
                </c:pt>
                <c:pt idx="224">
                  <c:v>181.3331987972694</c:v>
                </c:pt>
                <c:pt idx="225">
                  <c:v>352.19146482159357</c:v>
                </c:pt>
                <c:pt idx="226">
                  <c:v>428.66145297578976</c:v>
                </c:pt>
                <c:pt idx="227">
                  <c:v>370.00829774084991</c:v>
                </c:pt>
                <c:pt idx="228">
                  <c:v>207.47600017432708</c:v>
                </c:pt>
                <c:pt idx="229">
                  <c:v>27.644033396022081</c:v>
                </c:pt>
                <c:pt idx="230">
                  <c:v>-73.692753404840943</c:v>
                </c:pt>
                <c:pt idx="231">
                  <c:v>-42.55317777877795</c:v>
                </c:pt>
                <c:pt idx="232">
                  <c:v>104.47499223521403</c:v>
                </c:pt>
                <c:pt idx="233">
                  <c:v>289.07119091468337</c:v>
                </c:pt>
                <c:pt idx="234">
                  <c:v>412.90270617177475</c:v>
                </c:pt>
                <c:pt idx="235">
                  <c:v>410.00561879100161</c:v>
                </c:pt>
                <c:pt idx="236">
                  <c:v>281.92318080758912</c:v>
                </c:pt>
                <c:pt idx="237">
                  <c:v>96.883739218014455</c:v>
                </c:pt>
                <c:pt idx="238">
                  <c:v>-46.543882432663878</c:v>
                </c:pt>
                <c:pt idx="239">
                  <c:v>-71.957097709329616</c:v>
                </c:pt>
                <c:pt idx="240">
                  <c:v>34.181481475539186</c:v>
                </c:pt>
                <c:pt idx="241">
                  <c:v>215.33280164727961</c:v>
                </c:pt>
                <c:pt idx="242">
                  <c:v>374.99920609242315</c:v>
                </c:pt>
                <c:pt idx="243">
                  <c:v>428.12785682881088</c:v>
                </c:pt>
                <c:pt idx="244">
                  <c:v>346.41760597880489</c:v>
                </c:pt>
                <c:pt idx="245">
                  <c:v>173.39475922441781</c:v>
                </c:pt>
                <c:pt idx="246">
                  <c:v>1.227009596332266</c:v>
                </c:pt>
                <c:pt idx="247">
                  <c:v>-78.373452318098032</c:v>
                </c:pt>
                <c:pt idx="248">
                  <c:v>-23.004186168065843</c:v>
                </c:pt>
                <c:pt idx="249">
                  <c:v>137.84010476545339</c:v>
                </c:pt>
                <c:pt idx="250">
                  <c:v>318.47913310663915</c:v>
                </c:pt>
                <c:pt idx="251">
                  <c:v>422.68813532963605</c:v>
                </c:pt>
                <c:pt idx="252">
                  <c:v>394.95592601534645</c:v>
                </c:pt>
                <c:pt idx="253">
                  <c:v>250.05520023317018</c:v>
                </c:pt>
                <c:pt idx="254">
                  <c:v>65.173253559008728</c:v>
                </c:pt>
                <c:pt idx="255">
                  <c:v>-61.204986567651616</c:v>
                </c:pt>
                <c:pt idx="256">
                  <c:v>-61.758983811590724</c:v>
                </c:pt>
                <c:pt idx="257">
                  <c:v>63.806371108289454</c:v>
                </c:pt>
                <c:pt idx="258">
                  <c:v>248.60355839541151</c:v>
                </c:pt>
                <c:pt idx="259">
                  <c:v>394.19280116302048</c:v>
                </c:pt>
                <c:pt idx="260">
                  <c:v>423.02003711422901</c:v>
                </c:pt>
                <c:pt idx="261">
                  <c:v>319.7292604734202</c:v>
                </c:pt>
                <c:pt idx="262">
                  <c:v>139.34252626344892</c:v>
                </c:pt>
                <c:pt idx="263">
                  <c:v>-22.04979677338207</c:v>
                </c:pt>
                <c:pt idx="264">
                  <c:v>-78.475489556182708</c:v>
                </c:pt>
                <c:pt idx="265">
                  <c:v>0.12290003194158317</c:v>
                </c:pt>
                <c:pt idx="266">
                  <c:v>171.8767264325939</c:v>
                </c:pt>
                <c:pt idx="267">
                  <c:v>345.29429218796952</c:v>
                </c:pt>
                <c:pt idx="268">
                  <c:v>427.99764105418046</c:v>
                </c:pt>
                <c:pt idx="269">
                  <c:v>375.93145308997669</c:v>
                </c:pt>
                <c:pt idx="270">
                  <c:v>216.83091194064116</c:v>
                </c:pt>
                <c:pt idx="271">
                  <c:v>35.447425369586142</c:v>
                </c:pt>
                <c:pt idx="272">
                  <c:v>-71.597676985336676</c:v>
                </c:pt>
                <c:pt idx="273">
                  <c:v>-47.282445021746213</c:v>
                </c:pt>
                <c:pt idx="274">
                  <c:v>95.440618873753323</c:v>
                </c:pt>
                <c:pt idx="275">
                  <c:v>280.54423975872493</c:v>
                </c:pt>
                <c:pt idx="276">
                  <c:v>409.42540636256973</c:v>
                </c:pt>
                <c:pt idx="277">
                  <c:v>413.43029623465077</c:v>
                </c:pt>
                <c:pt idx="278">
                  <c:v>290.4255410523694</c:v>
                </c:pt>
                <c:pt idx="279">
                  <c:v>105.93465247686601</c:v>
                </c:pt>
                <c:pt idx="280">
                  <c:v>-41.765755136282991</c:v>
                </c:pt>
                <c:pt idx="281">
                  <c:v>-73.99702122429116</c:v>
                </c:pt>
                <c:pt idx="282">
                  <c:v>26.410155808062569</c:v>
                </c:pt>
                <c:pt idx="283">
                  <c:v>205.9697881598016</c:v>
                </c:pt>
                <c:pt idx="284">
                  <c:v>369.03209670788232</c:v>
                </c:pt>
                <c:pt idx="285">
                  <c:v>428.73527631467459</c:v>
                </c:pt>
                <c:pt idx="286">
                  <c:v>353.27598751245011</c:v>
                </c:pt>
                <c:pt idx="287">
                  <c:v>182.85070549018451</c:v>
                </c:pt>
                <c:pt idx="288">
                  <c:v>8.2434242282452601</c:v>
                </c:pt>
                <c:pt idx="289">
                  <c:v>-77.534149427294466</c:v>
                </c:pt>
                <c:pt idx="290">
                  <c:v>-28.78908401644577</c:v>
                </c:pt>
                <c:pt idx="291">
                  <c:v>128.51256852127344</c:v>
                </c:pt>
                <c:pt idx="292">
                  <c:v>310.57765198553608</c:v>
                </c:pt>
                <c:pt idx="293">
                  <c:v>420.42175628765358</c:v>
                </c:pt>
                <c:pt idx="294">
                  <c:v>399.53192850575306</c:v>
                </c:pt>
                <c:pt idx="295">
                  <c:v>259.03598944837307</c:v>
                </c:pt>
                <c:pt idx="296">
                  <c:v>73.774844961202334</c:v>
                </c:pt>
                <c:pt idx="297">
                  <c:v>-57.564582298398761</c:v>
                </c:pt>
                <c:pt idx="298">
                  <c:v>-65.018976840236689</c:v>
                </c:pt>
                <c:pt idx="299">
                  <c:v>55.382549347010155</c:v>
                </c:pt>
                <c:pt idx="300">
                  <c:v>239.50320095442677</c:v>
                </c:pt>
                <c:pt idx="301">
                  <c:v>389.26358548391596</c:v>
                </c:pt>
                <c:pt idx="302">
                  <c:v>424.88771145000078</c:v>
                </c:pt>
                <c:pt idx="303">
                  <c:v>327.39893173283929</c:v>
                </c:pt>
                <c:pt idx="304">
                  <c:v>148.7286304903989</c:v>
                </c:pt>
                <c:pt idx="305">
                  <c:v>-15.947151728240044</c:v>
                </c:pt>
                <c:pt idx="306">
                  <c:v>-78.907127071071699</c:v>
                </c:pt>
                <c:pt idx="307">
                  <c:v>-6.6130906740015973</c:v>
                </c:pt>
                <c:pt idx="308">
                  <c:v>162.42458337316694</c:v>
                </c:pt>
                <c:pt idx="309">
                  <c:v>338.16106720838741</c:v>
                </c:pt>
                <c:pt idx="310">
                  <c:v>426.9831380680281</c:v>
                </c:pt>
                <c:pt idx="311">
                  <c:v>381.57608858883532</c:v>
                </c:pt>
                <c:pt idx="312">
                  <c:v>226.12784005595665</c:v>
                </c:pt>
                <c:pt idx="313">
                  <c:v>43.444257253675943</c:v>
                </c:pt>
                <c:pt idx="314">
                  <c:v>-69.160780770764745</c:v>
                </c:pt>
                <c:pt idx="315">
                  <c:v>-51.703596872821777</c:v>
                </c:pt>
                <c:pt idx="316">
                  <c:v>86.516526240812325</c:v>
                </c:pt>
                <c:pt idx="317">
                  <c:v>271.87098912925137</c:v>
                </c:pt>
                <c:pt idx="318">
                  <c:v>405.62315927355564</c:v>
                </c:pt>
                <c:pt idx="319">
                  <c:v>416.52447504563304</c:v>
                </c:pt>
                <c:pt idx="320">
                  <c:v>298.76790492011719</c:v>
                </c:pt>
                <c:pt idx="321">
                  <c:v>115.08130022569051</c:v>
                </c:pt>
                <c:pt idx="322">
                  <c:v>-36.687159372928591</c:v>
                </c:pt>
                <c:pt idx="323">
                  <c:v>-75.691799108396651</c:v>
                </c:pt>
                <c:pt idx="324">
                  <c:v>18.844797004206555</c:v>
                </c:pt>
                <c:pt idx="325">
                  <c:v>196.56384609824133</c:v>
                </c:pt>
                <c:pt idx="326">
                  <c:v>362.79603097159361</c:v>
                </c:pt>
                <c:pt idx="327">
                  <c:v>428.99098226768967</c:v>
                </c:pt>
                <c:pt idx="328">
                  <c:v>359.88725292514664</c:v>
                </c:pt>
                <c:pt idx="329">
                  <c:v>192.29576955159416</c:v>
                </c:pt>
                <c:pt idx="330">
                  <c:v>15.49098742204751</c:v>
                </c:pt>
                <c:pt idx="331">
                  <c:v>-76.344797938063692</c:v>
                </c:pt>
                <c:pt idx="332">
                  <c:v>-34.291500926877831</c:v>
                </c:pt>
                <c:pt idx="333">
                  <c:v>119.24947053427326</c:v>
                </c:pt>
                <c:pt idx="334">
                  <c:v>302.48824076872336</c:v>
                </c:pt>
                <c:pt idx="335">
                  <c:v>417.81518744571292</c:v>
                </c:pt>
                <c:pt idx="336">
                  <c:v>403.79669749690777</c:v>
                </c:pt>
                <c:pt idx="337">
                  <c:v>267.90029271259095</c:v>
                </c:pt>
                <c:pt idx="338">
                  <c:v>82.516748964774493</c:v>
                </c:pt>
                <c:pt idx="339">
                  <c:v>-53.601810118939454</c:v>
                </c:pt>
                <c:pt idx="340">
                  <c:v>-67.946269096612895</c:v>
                </c:pt>
                <c:pt idx="341">
                  <c:v>47.124534551881908</c:v>
                </c:pt>
                <c:pt idx="342">
                  <c:v>230.31343281425455</c:v>
                </c:pt>
                <c:pt idx="343">
                  <c:v>384.03736970459249</c:v>
                </c:pt>
                <c:pt idx="344">
                  <c:v>426.40900553018264</c:v>
                </c:pt>
                <c:pt idx="345">
                  <c:v>334.8573561855294</c:v>
                </c:pt>
                <c:pt idx="346">
                  <c:v>158.1511506075052</c:v>
                </c:pt>
                <c:pt idx="347">
                  <c:v>-9.5798265087419452</c:v>
                </c:pt>
                <c:pt idx="348">
                  <c:v>-78.986812843216484</c:v>
                </c:pt>
                <c:pt idx="349">
                  <c:v>-13.097339553456493</c:v>
                </c:pt>
                <c:pt idx="350">
                  <c:v>152.98987164811197</c:v>
                </c:pt>
                <c:pt idx="351">
                  <c:v>330.80167755743128</c:v>
                </c:pt>
                <c:pt idx="352">
                  <c:v>425.61935026419212</c:v>
                </c:pt>
                <c:pt idx="353">
                  <c:v>386.93437996167921</c:v>
                </c:pt>
                <c:pt idx="354">
                  <c:v>235.35389764227796</c:v>
                </c:pt>
                <c:pt idx="355">
                  <c:v>51.623444290466352</c:v>
                </c:pt>
                <c:pt idx="356">
                  <c:v>-66.385442649013072</c:v>
                </c:pt>
                <c:pt idx="357">
                  <c:v>-55.810504981031471</c:v>
                </c:pt>
                <c:pt idx="358">
                  <c:v>77.715084409533617</c:v>
                </c:pt>
                <c:pt idx="359">
                  <c:v>263.06346139638845</c:v>
                </c:pt>
              </c:numCache>
            </c:numRef>
          </c:xVal>
          <c:yVal>
            <c:numRef>
              <c:f>Graphing!$AJ$8:$AJ$367</c:f>
              <c:numCache>
                <c:formatCode>General</c:formatCode>
                <c:ptCount val="360"/>
                <c:pt idx="0">
                  <c:v>-227.40125493874964</c:v>
                </c:pt>
                <c:pt idx="1">
                  <c:v>-146.74428780273581</c:v>
                </c:pt>
                <c:pt idx="2">
                  <c:v>-200.99432964222393</c:v>
                </c:pt>
                <c:pt idx="3">
                  <c:v>-361.25287776259154</c:v>
                </c:pt>
                <c:pt idx="4">
                  <c:v>-542.15166464442632</c:v>
                </c:pt>
                <c:pt idx="5">
                  <c:v>-647.32755575548072</c:v>
                </c:pt>
                <c:pt idx="6">
                  <c:v>-620.75431278104531</c:v>
                </c:pt>
                <c:pt idx="7">
                  <c:v>-476.58725998748048</c:v>
                </c:pt>
                <c:pt idx="8">
                  <c:v>-291.62287203846779</c:v>
                </c:pt>
                <c:pt idx="9">
                  <c:v>-164.38999208901424</c:v>
                </c:pt>
                <c:pt idx="10">
                  <c:v>-162.6644153162122</c:v>
                </c:pt>
                <c:pt idx="11">
                  <c:v>-287.36534073501423</c:v>
                </c:pt>
                <c:pt idx="12">
                  <c:v>-472.06572226314387</c:v>
                </c:pt>
                <c:pt idx="13">
                  <c:v>-618.37735055907626</c:v>
                </c:pt>
                <c:pt idx="14">
                  <c:v>-648.36135514096554</c:v>
                </c:pt>
                <c:pt idx="15">
                  <c:v>-546.04553012977863</c:v>
                </c:pt>
                <c:pt idx="16">
                  <c:v>-365.9325827038117</c:v>
                </c:pt>
                <c:pt idx="17">
                  <c:v>-203.96703788162057</c:v>
                </c:pt>
                <c:pt idx="18">
                  <c:v>-146.42646476313629</c:v>
                </c:pt>
                <c:pt idx="19">
                  <c:v>-223.96220205576441</c:v>
                </c:pt>
                <c:pt idx="20">
                  <c:v>-395.27166939084003</c:v>
                </c:pt>
                <c:pt idx="21">
                  <c:v>-569.09987533356218</c:v>
                </c:pt>
                <c:pt idx="22">
                  <c:v>-652.85011935611783</c:v>
                </c:pt>
                <c:pt idx="23">
                  <c:v>-601.90941001187321</c:v>
                </c:pt>
                <c:pt idx="24">
                  <c:v>-443.41339874615721</c:v>
                </c:pt>
                <c:pt idx="25">
                  <c:v>-261.79146576482822</c:v>
                </c:pt>
                <c:pt idx="26">
                  <c:v>-153.79195893449767</c:v>
                </c:pt>
                <c:pt idx="27">
                  <c:v>-176.94523092080161</c:v>
                </c:pt>
                <c:pt idx="28">
                  <c:v>-318.91774482320301</c:v>
                </c:pt>
                <c:pt idx="29">
                  <c:v>-504.08203683783177</c:v>
                </c:pt>
                <c:pt idx="30">
                  <c:v>-633.80277673656178</c:v>
                </c:pt>
                <c:pt idx="31">
                  <c:v>-638.97890902883819</c:v>
                </c:pt>
                <c:pt idx="32">
                  <c:v>-516.8531552329473</c:v>
                </c:pt>
                <c:pt idx="33">
                  <c:v>-332.48079098528422</c:v>
                </c:pt>
                <c:pt idx="34">
                  <c:v>-184.07529381259204</c:v>
                </c:pt>
                <c:pt idx="35">
                  <c:v>-150.69091905770591</c:v>
                </c:pt>
                <c:pt idx="36">
                  <c:v>-250.11121878987566</c:v>
                </c:pt>
                <c:pt idx="37">
                  <c:v>-429.37590574873661</c:v>
                </c:pt>
                <c:pt idx="38">
                  <c:v>-592.99231553301593</c:v>
                </c:pt>
                <c:pt idx="39">
                  <c:v>-653.80347832827772</c:v>
                </c:pt>
                <c:pt idx="40">
                  <c:v>-579.41584212396685</c:v>
                </c:pt>
                <c:pt idx="41">
                  <c:v>-409.45502254002275</c:v>
                </c:pt>
                <c:pt idx="42">
                  <c:v>-234.45759864968866</c:v>
                </c:pt>
                <c:pt idx="43">
                  <c:v>-147.64310272191847</c:v>
                </c:pt>
                <c:pt idx="44">
                  <c:v>-195.25682525655691</c:v>
                </c:pt>
                <c:pt idx="45">
                  <c:v>-351.93537034996893</c:v>
                </c:pt>
                <c:pt idx="46">
                  <c:v>-534.21750545658938</c:v>
                </c:pt>
                <c:pt idx="47">
                  <c:v>-645.00319905668812</c:v>
                </c:pt>
                <c:pt idx="48">
                  <c:v>-625.27792219375146</c:v>
                </c:pt>
                <c:pt idx="49">
                  <c:v>-485.54915001890311</c:v>
                </c:pt>
                <c:pt idx="50">
                  <c:v>-300.24912557370584</c:v>
                </c:pt>
                <c:pt idx="51">
                  <c:v>-168.08548251469537</c:v>
                </c:pt>
                <c:pt idx="52">
                  <c:v>-159.46058857406442</c:v>
                </c:pt>
                <c:pt idx="53">
                  <c:v>-278.96884612151257</c:v>
                </c:pt>
                <c:pt idx="54">
                  <c:v>-462.94929590873454</c:v>
                </c:pt>
                <c:pt idx="55">
                  <c:v>-613.39722966904196</c:v>
                </c:pt>
                <c:pt idx="56">
                  <c:v>-650.17040471003202</c:v>
                </c:pt>
                <c:pt idx="57">
                  <c:v>-553.68008594544892</c:v>
                </c:pt>
                <c:pt idx="58">
                  <c:v>-375.32578648670972</c:v>
                </c:pt>
                <c:pt idx="59">
                  <c:v>-210.11521561375662</c:v>
                </c:pt>
                <c:pt idx="60">
                  <c:v>-146.05453821893184</c:v>
                </c:pt>
                <c:pt idx="61">
                  <c:v>-217.26829311452951</c:v>
                </c:pt>
                <c:pt idx="62">
                  <c:v>-385.82156231774104</c:v>
                </c:pt>
                <c:pt idx="63">
                  <c:v>-561.92755601061583</c:v>
                </c:pt>
                <c:pt idx="64">
                  <c:v>-651.77621689714135</c:v>
                </c:pt>
                <c:pt idx="65">
                  <c:v>-607.50598246608115</c:v>
                </c:pt>
                <c:pt idx="66">
                  <c:v>-452.69920299069389</c:v>
                </c:pt>
                <c:pt idx="67">
                  <c:v>-269.82003853655954</c:v>
                </c:pt>
                <c:pt idx="68">
                  <c:v>-156.28655271379299</c:v>
                </c:pt>
                <c:pt idx="69">
                  <c:v>-172.5769983443904</c:v>
                </c:pt>
                <c:pt idx="70">
                  <c:v>-310.01360355971451</c:v>
                </c:pt>
                <c:pt idx="71">
                  <c:v>-495.38514176014615</c:v>
                </c:pt>
                <c:pt idx="72">
                  <c:v>-629.9458845634083</c:v>
                </c:pt>
                <c:pt idx="73">
                  <c:v>-642.01655105809414</c:v>
                </c:pt>
                <c:pt idx="74">
                  <c:v>-525.16720724956599</c:v>
                </c:pt>
                <c:pt idx="75">
                  <c:v>-341.64243327855661</c:v>
                </c:pt>
                <c:pt idx="76">
                  <c:v>-189.20420305881743</c:v>
                </c:pt>
                <c:pt idx="77">
                  <c:v>-149.05497206131784</c:v>
                </c:pt>
                <c:pt idx="78">
                  <c:v>-242.5818696011157</c:v>
                </c:pt>
                <c:pt idx="79">
                  <c:v>-419.96397003596405</c:v>
                </c:pt>
                <c:pt idx="80">
                  <c:v>-586.7114456425636</c:v>
                </c:pt>
                <c:pt idx="81">
                  <c:v>-653.99943638860407</c:v>
                </c:pt>
                <c:pt idx="82">
                  <c:v>-585.98424306286984</c:v>
                </c:pt>
                <c:pt idx="83">
                  <c:v>-418.89693906093186</c:v>
                </c:pt>
                <c:pt idx="84">
                  <c:v>-241.74340790310922</c:v>
                </c:pt>
                <c:pt idx="85">
                  <c:v>-148.89172054267723</c:v>
                </c:pt>
                <c:pt idx="86">
                  <c:v>-189.8031243151716</c:v>
                </c:pt>
                <c:pt idx="87">
                  <c:v>-342.68448741673757</c:v>
                </c:pt>
                <c:pt idx="88">
                  <c:v>-526.09730153061821</c:v>
                </c:pt>
                <c:pt idx="89">
                  <c:v>-642.3392327380958</c:v>
                </c:pt>
                <c:pt idx="90">
                  <c:v>-629.48926405328552</c:v>
                </c:pt>
                <c:pt idx="91">
                  <c:v>-494.3924566424547</c:v>
                </c:pt>
                <c:pt idx="92">
                  <c:v>-309.0136481466244</c:v>
                </c:pt>
                <c:pt idx="93">
                  <c:v>-172.1024397678346</c:v>
                </c:pt>
                <c:pt idx="94">
                  <c:v>-156.59018400099035</c:v>
                </c:pt>
                <c:pt idx="95">
                  <c:v>-270.7401180691013</c:v>
                </c:pt>
                <c:pt idx="96">
                  <c:v>-453.74561278985357</c:v>
                </c:pt>
                <c:pt idx="97">
                  <c:v>-608.12130957188037</c:v>
                </c:pt>
                <c:pt idx="98">
                  <c:v>-651.63268217020868</c:v>
                </c:pt>
                <c:pt idx="99">
                  <c:v>-561.10161909139367</c:v>
                </c:pt>
                <c:pt idx="100">
                  <c:v>-384.75319227309859</c:v>
                </c:pt>
                <c:pt idx="101">
                  <c:v>-216.52660092700404</c:v>
                </c:pt>
                <c:pt idx="102">
                  <c:v>-146.03461655487013</c:v>
                </c:pt>
                <c:pt idx="103">
                  <c:v>-210.82767656198013</c:v>
                </c:pt>
                <c:pt idx="104">
                  <c:v>-376.39110859543388</c:v>
                </c:pt>
                <c:pt idx="105">
                  <c:v>-554.53078183988987</c:v>
                </c:pt>
                <c:pt idx="106">
                  <c:v>-650.35331644294706</c:v>
                </c:pt>
                <c:pt idx="107">
                  <c:v>-612.81492182789884</c:v>
                </c:pt>
                <c:pt idx="108">
                  <c:v>-461.91195857165644</c:v>
                </c:pt>
                <c:pt idx="109">
                  <c:v>-278.0290594306399</c:v>
                </c:pt>
                <c:pt idx="110">
                  <c:v>-159.11896833166537</c:v>
                </c:pt>
                <c:pt idx="111">
                  <c:v>-168.52400670941879</c:v>
                </c:pt>
                <c:pt idx="112">
                  <c:v>-301.23419636504946</c:v>
                </c:pt>
                <c:pt idx="113">
                  <c:v>-486.55602917712929</c:v>
                </c:pt>
                <c:pt idx="114">
                  <c:v>-625.77025437090958</c:v>
                </c:pt>
                <c:pt idx="115">
                  <c:v>-644.71872339055881</c:v>
                </c:pt>
                <c:pt idx="116">
                  <c:v>-533.30775954097794</c:v>
                </c:pt>
                <c:pt idx="117">
                  <c:v>-350.88496754004132</c:v>
                </c:pt>
                <c:pt idx="118">
                  <c:v>-194.62530555272355</c:v>
                </c:pt>
                <c:pt idx="119">
                  <c:v>-147.76687091286985</c:v>
                </c:pt>
                <c:pt idx="120">
                  <c:v>-235.27072454844134</c:v>
                </c:pt>
                <c:pt idx="121">
                  <c:v>-410.52436139350147</c:v>
                </c:pt>
                <c:pt idx="122">
                  <c:v>-580.17176687399979</c:v>
                </c:pt>
                <c:pt idx="123">
                  <c:v>-653.84331475222757</c:v>
                </c:pt>
                <c:pt idx="124">
                  <c:v>-592.29484313102989</c:v>
                </c:pt>
                <c:pt idx="125">
                  <c:v>-428.31266171055307</c:v>
                </c:pt>
                <c:pt idx="126">
                  <c:v>-249.24858352112446</c:v>
                </c:pt>
                <c:pt idx="127">
                  <c:v>-150.48841050145234</c:v>
                </c:pt>
                <c:pt idx="128">
                  <c:v>-184.64078643056101</c:v>
                </c:pt>
                <c:pt idx="129">
                  <c:v>-333.51305201547905</c:v>
                </c:pt>
                <c:pt idx="130">
                  <c:v>-517.80230863559359</c:v>
                </c:pt>
                <c:pt idx="131">
                  <c:v>-639.33934943970144</c:v>
                </c:pt>
                <c:pt idx="132">
                  <c:v>-633.3825008348814</c:v>
                </c:pt>
                <c:pt idx="133">
                  <c:v>-503.10492176481137</c:v>
                </c:pt>
                <c:pt idx="134">
                  <c:v>-317.90429086990628</c:v>
                </c:pt>
                <c:pt idx="135">
                  <c:v>-176.43529576862414</c:v>
                </c:pt>
                <c:pt idx="136">
                  <c:v>-154.05718038990898</c:v>
                </c:pt>
                <c:pt idx="137">
                  <c:v>-262.69056277647212</c:v>
                </c:pt>
                <c:pt idx="138">
                  <c:v>-444.46743053291198</c:v>
                </c:pt>
                <c:pt idx="139">
                  <c:v>-602.55690345045764</c:v>
                </c:pt>
                <c:pt idx="140">
                  <c:v>-652.74616059494349</c:v>
                </c:pt>
                <c:pt idx="141">
                  <c:v>-568.29984225692306</c:v>
                </c:pt>
                <c:pt idx="142">
                  <c:v>-394.20173232453584</c:v>
                </c:pt>
                <c:pt idx="143">
                  <c:v>-223.19230672070131</c:v>
                </c:pt>
                <c:pt idx="144">
                  <c:v>-146.36672738525334</c:v>
                </c:pt>
                <c:pt idx="145">
                  <c:v>-204.64928001720014</c:v>
                </c:pt>
                <c:pt idx="146">
                  <c:v>-366.99338018718061</c:v>
                </c:pt>
                <c:pt idx="147">
                  <c:v>-546.91980581275152</c:v>
                </c:pt>
                <c:pt idx="148">
                  <c:v>-648.5833903379239</c:v>
                </c:pt>
                <c:pt idx="149">
                  <c:v>-617.82886914486267</c:v>
                </c:pt>
                <c:pt idx="150">
                  <c:v>-471.03889528661512</c:v>
                </c:pt>
                <c:pt idx="151">
                  <c:v>-286.40714956508305</c:v>
                </c:pt>
                <c:pt idx="152">
                  <c:v>-162.28527965334902</c:v>
                </c:pt>
                <c:pt idx="153">
                  <c:v>-164.79187404428774</c:v>
                </c:pt>
                <c:pt idx="154">
                  <c:v>-292.59169275826565</c:v>
                </c:pt>
                <c:pt idx="155">
                  <c:v>-477.6069375070162</c:v>
                </c:pt>
                <c:pt idx="156">
                  <c:v>-621.28167418198723</c:v>
                </c:pt>
                <c:pt idx="157">
                  <c:v>-647.0816804274416</c:v>
                </c:pt>
                <c:pt idx="158">
                  <c:v>-541.26352813300775</c:v>
                </c:pt>
                <c:pt idx="159">
                  <c:v>-360.19558229034618</c:v>
                </c:pt>
                <c:pt idx="160">
                  <c:v>-200.33108686794205</c:v>
                </c:pt>
                <c:pt idx="161">
                  <c:v>-146.82840110556168</c:v>
                </c:pt>
                <c:pt idx="162">
                  <c:v>-228.18791792914169</c:v>
                </c:pt>
                <c:pt idx="163">
                  <c:v>-401.07016447493294</c:v>
                </c:pt>
                <c:pt idx="164">
                  <c:v>-573.38234416153091</c:v>
                </c:pt>
                <c:pt idx="165">
                  <c:v>-653.33532982616953</c:v>
                </c:pt>
                <c:pt idx="166">
                  <c:v>-598.33889493023628</c:v>
                </c:pt>
                <c:pt idx="167">
                  <c:v>-437.6891389447207</c:v>
                </c:pt>
                <c:pt idx="168">
                  <c:v>-256.96272225220116</c:v>
                </c:pt>
                <c:pt idx="169">
                  <c:v>-152.43095935657601</c:v>
                </c:pt>
                <c:pt idx="170">
                  <c:v>-179.77696734466895</c:v>
                </c:pt>
                <c:pt idx="171">
                  <c:v>-324.43377707257855</c:v>
                </c:pt>
                <c:pt idx="172">
                  <c:v>-509.34402482274817</c:v>
                </c:pt>
                <c:pt idx="173">
                  <c:v>-636.00770743052067</c:v>
                </c:pt>
                <c:pt idx="174">
                  <c:v>-636.95223595334346</c:v>
                </c:pt>
                <c:pt idx="175">
                  <c:v>-511.6744686587146</c:v>
                </c:pt>
                <c:pt idx="176">
                  <c:v>-326.9087300365718</c:v>
                </c:pt>
                <c:pt idx="177">
                  <c:v>-181.07804455671703</c:v>
                </c:pt>
                <c:pt idx="178">
                  <c:v>-151.86508884763717</c:v>
                </c:pt>
                <c:pt idx="179">
                  <c:v>-254.83133808339119</c:v>
                </c:pt>
                <c:pt idx="180">
                  <c:v>-435.1276100311066</c:v>
                </c:pt>
                <c:pt idx="181">
                  <c:v>-596.71172437084715</c:v>
                </c:pt>
                <c:pt idx="182">
                  <c:v>-653.50929654320885</c:v>
                </c:pt>
                <c:pt idx="183">
                  <c:v>-575.26477767087238</c:v>
                </c:pt>
                <c:pt idx="184">
                  <c:v>-403.65830960814526</c:v>
                </c:pt>
                <c:pt idx="185">
                  <c:v>-230.1030933696737</c:v>
                </c:pt>
                <c:pt idx="186">
                  <c:v>-147.05041035674239</c:v>
                </c:pt>
                <c:pt idx="187">
                  <c:v>-198.74166762570803</c:v>
                </c:pt>
                <c:pt idx="188">
                  <c:v>-357.64140369442811</c:v>
                </c:pt>
                <c:pt idx="189">
                  <c:v>-539.10517783521027</c:v>
                </c:pt>
                <c:pt idx="190">
                  <c:v>-646.46889195389531</c:v>
                </c:pt>
                <c:pt idx="191">
                  <c:v>-622.5408743658071</c:v>
                </c:pt>
                <c:pt idx="192">
                  <c:v>-480.06736189030812</c:v>
                </c:pt>
                <c:pt idx="193">
                  <c:v>-294.94269570354129</c:v>
                </c:pt>
                <c:pt idx="194">
                  <c:v>-165.78109771650352</c:v>
                </c:pt>
                <c:pt idx="195">
                  <c:v>-161.38577362098823</c:v>
                </c:pt>
                <c:pt idx="196">
                  <c:v>-284.0980724908602</c:v>
                </c:pt>
                <c:pt idx="197">
                  <c:v>-468.55027147629869</c:v>
                </c:pt>
                <c:pt idx="198">
                  <c:v>-616.48636581362507</c:v>
                </c:pt>
                <c:pt idx="199">
                  <c:v>-649.10214677082058</c:v>
                </c:pt>
                <c:pt idx="200">
                  <c:v>-549.02348518743906</c:v>
                </c:pt>
                <c:pt idx="201">
                  <c:v>-369.5613716798386</c:v>
                </c:pt>
                <c:pt idx="202">
                  <c:v>-206.31363797186168</c:v>
                </c:pt>
                <c:pt idx="203">
                  <c:v>-146.2408634932878</c:v>
                </c:pt>
                <c:pt idx="204">
                  <c:v>-221.34326753019948</c:v>
                </c:pt>
                <c:pt idx="205">
                  <c:v>-391.61448415471165</c:v>
                </c:pt>
                <c:pt idx="206">
                  <c:v>-566.35258861993532</c:v>
                </c:pt>
                <c:pt idx="207">
                  <c:v>-652.47618575049171</c:v>
                </c:pt>
                <c:pt idx="208">
                  <c:v>-604.10802053711734</c:v>
                </c:pt>
                <c:pt idx="209">
                  <c:v>-447.01337362007979</c:v>
                </c:pt>
                <c:pt idx="210">
                  <c:v>-264.87513119277219</c:v>
                </c:pt>
                <c:pt idx="211">
                  <c:v>-154.71667445651278</c:v>
                </c:pt>
                <c:pt idx="212">
                  <c:v>-175.21840900891587</c:v>
                </c:pt>
                <c:pt idx="213">
                  <c:v>-315.45924776658148</c:v>
                </c:pt>
                <c:pt idx="214">
                  <c:v>-500.7341744877499</c:v>
                </c:pt>
                <c:pt idx="215">
                  <c:v>-632.34892484466161</c:v>
                </c:pt>
                <c:pt idx="216">
                  <c:v>-640.19352124328429</c:v>
                </c:pt>
                <c:pt idx="217">
                  <c:v>-520.08921870062602</c:v>
                </c:pt>
                <c:pt idx="218">
                  <c:v>-336.0144841998935</c:v>
                </c:pt>
                <c:pt idx="219">
                  <c:v>-186.024250615076</c:v>
                </c:pt>
                <c:pt idx="220">
                  <c:v>-150.0169479279084</c:v>
                </c:pt>
                <c:pt idx="221">
                  <c:v>-247.17333800416208</c:v>
                </c:pt>
                <c:pt idx="222">
                  <c:v>-425.73909761721166</c:v>
                </c:pt>
                <c:pt idx="223">
                  <c:v>-590.59387459085565</c:v>
                </c:pt>
                <c:pt idx="224">
                  <c:v>-653.92103219897763</c:v>
                </c:pt>
                <c:pt idx="225">
                  <c:v>-581.98677093233437</c:v>
                </c:pt>
                <c:pt idx="226">
                  <c:v>-413.10981594879172</c:v>
                </c:pt>
                <c:pt idx="227">
                  <c:v>-237.24938153046537</c:v>
                </c:pt>
                <c:pt idx="228">
                  <c:v>-148.08471778656002</c:v>
                </c:pt>
                <c:pt idx="229">
                  <c:v>-193.11302818638543</c:v>
                </c:pt>
                <c:pt idx="230">
                  <c:v>-348.3481422994393</c:v>
                </c:pt>
                <c:pt idx="231">
                  <c:v>-531.09773010374909</c:v>
                </c:pt>
                <c:pt idx="232">
                  <c:v>-644.01275228925408</c:v>
                </c:pt>
                <c:pt idx="233">
                  <c:v>-626.94440597491234</c:v>
                </c:pt>
                <c:pt idx="234">
                  <c:v>-488.98484363163311</c:v>
                </c:pt>
                <c:pt idx="235">
                  <c:v>-303.62386635344603</c:v>
                </c:pt>
                <c:pt idx="236">
                  <c:v>-169.60157681531845</c:v>
                </c:pt>
                <c:pt idx="237">
                  <c:v>-158.31042678377534</c:v>
                </c:pt>
                <c:pt idx="238">
                  <c:v>-275.7651089401129</c:v>
                </c:pt>
                <c:pt idx="239">
                  <c:v>-459.39858492409246</c:v>
                </c:pt>
                <c:pt idx="240">
                  <c:v>-611.39097625153272</c:v>
                </c:pt>
                <c:pt idx="241">
                  <c:v>-650.77732176431186</c:v>
                </c:pt>
                <c:pt idx="242">
                  <c:v>-556.57687428991687</c:v>
                </c:pt>
                <c:pt idx="243">
                  <c:v>-378.96935338005403</c:v>
                </c:pt>
                <c:pt idx="244">
                  <c:v>-212.56466618992249</c:v>
                </c:pt>
                <c:pt idx="245">
                  <c:v>-146.00507248755457</c:v>
                </c:pt>
                <c:pt idx="246">
                  <c:v>-214.74626101973865</c:v>
                </c:pt>
                <c:pt idx="247">
                  <c:v>-382.17042736326789</c:v>
                </c:pt>
                <c:pt idx="248">
                  <c:v>-559.09224449960448</c:v>
                </c:pt>
                <c:pt idx="249">
                  <c:v>-651.2670734222005</c:v>
                </c:pt>
                <c:pt idx="250">
                  <c:v>-609.59422311449168</c:v>
                </c:pt>
                <c:pt idx="251">
                  <c:v>-456.27244100736954</c:v>
                </c:pt>
                <c:pt idx="252">
                  <c:v>-272.9748426069408</c:v>
                </c:pt>
                <c:pt idx="253">
                  <c:v>-157.34238747165023</c:v>
                </c:pt>
                <c:pt idx="254">
                  <c:v>-170.97143024027284</c:v>
                </c:pt>
                <c:pt idx="255">
                  <c:v>-306.60190408485022</c:v>
                </c:pt>
                <c:pt idx="256">
                  <c:v>-491.98469212049861</c:v>
                </c:pt>
                <c:pt idx="257">
                  <c:v>-628.36807328059797</c:v>
                </c:pt>
                <c:pt idx="258">
                  <c:v>-643.10186381748133</c:v>
                </c:pt>
                <c:pt idx="259">
                  <c:v>-528.33750783893447</c:v>
                </c:pt>
                <c:pt idx="260">
                  <c:v>-345.20893147732511</c:v>
                </c:pt>
                <c:pt idx="261">
                  <c:v>-191.26705779197934</c:v>
                </c:pt>
                <c:pt idx="262">
                  <c:v>-148.51531941939848</c:v>
                </c:pt>
                <c:pt idx="263">
                  <c:v>-239.72717762649577</c:v>
                </c:pt>
                <c:pt idx="264">
                  <c:v>-416.31490711752645</c:v>
                </c:pt>
                <c:pt idx="265">
                  <c:v>-584.21183432874693</c:v>
                </c:pt>
                <c:pt idx="266">
                  <c:v>-653.98079683752303</c:v>
                </c:pt>
                <c:pt idx="267">
                  <c:v>-588.45650439345013</c:v>
                </c:pt>
                <c:pt idx="268">
                  <c:v>-422.54315020178103</c:v>
                </c:pt>
                <c:pt idx="269">
                  <c:v>-244.62126542171066</c:v>
                </c:pt>
                <c:pt idx="270">
                  <c:v>-149.46821597606757</c:v>
                </c:pt>
                <c:pt idx="271">
                  <c:v>-187.77116380184626</c:v>
                </c:pt>
                <c:pt idx="272">
                  <c:v>-339.1264777967009</c:v>
                </c:pt>
                <c:pt idx="273">
                  <c:v>-522.90856209050037</c:v>
                </c:pt>
                <c:pt idx="274">
                  <c:v>-641.21837590616644</c:v>
                </c:pt>
                <c:pt idx="275">
                  <c:v>-631.03336004515188</c:v>
                </c:pt>
                <c:pt idx="276">
                  <c:v>-497.77897960064854</c:v>
                </c:pt>
                <c:pt idx="277">
                  <c:v>-312.43862816597334</c:v>
                </c:pt>
                <c:pt idx="278">
                  <c:v>-173.74142121729884</c:v>
                </c:pt>
                <c:pt idx="279">
                  <c:v>-155.57009640490236</c:v>
                </c:pt>
                <c:pt idx="280">
                  <c:v>-267.60435278984056</c:v>
                </c:pt>
                <c:pt idx="281">
                  <c:v>-450.16456340316239</c:v>
                </c:pt>
                <c:pt idx="282">
                  <c:v>-606.00256843790999</c:v>
                </c:pt>
                <c:pt idx="283">
                  <c:v>-652.10488337463244</c:v>
                </c:pt>
                <c:pt idx="284">
                  <c:v>-563.9132253576355</c:v>
                </c:pt>
                <c:pt idx="285">
                  <c:v>-388.40648657585814</c:v>
                </c:pt>
                <c:pt idx="286">
                  <c:v>-219.07550669834461</c:v>
                </c:pt>
                <c:pt idx="287">
                  <c:v>-146.12135492856751</c:v>
                </c:pt>
                <c:pt idx="288">
                  <c:v>-208.40604279654585</c:v>
                </c:pt>
                <c:pt idx="289">
                  <c:v>-372.75108492007593</c:v>
                </c:pt>
                <c:pt idx="290">
                  <c:v>-551.61137568051413</c:v>
                </c:pt>
                <c:pt idx="291">
                  <c:v>-649.70966884466191</c:v>
                </c:pt>
                <c:pt idx="292">
                  <c:v>-614.78989799822727</c:v>
                </c:pt>
                <c:pt idx="293">
                  <c:v>-465.45350671036346</c:v>
                </c:pt>
                <c:pt idx="294">
                  <c:v>-281.25062913224588</c:v>
                </c:pt>
                <c:pt idx="295">
                  <c:v>-160.30445878691665</c:v>
                </c:pt>
                <c:pt idx="296">
                  <c:v>-167.04191796082415</c:v>
                </c:pt>
                <c:pt idx="297">
                  <c:v>-297.87402357690132</c:v>
                </c:pt>
                <c:pt idx="298">
                  <c:v>-483.10770575924914</c:v>
                </c:pt>
                <c:pt idx="299">
                  <c:v>-624.07067076991473</c:v>
                </c:pt>
                <c:pt idx="300">
                  <c:v>-645.6732322957323</c:v>
                </c:pt>
                <c:pt idx="301">
                  <c:v>-536.40790276071482</c:v>
                </c:pt>
                <c:pt idx="302">
                  <c:v>-354.47932704494406</c:v>
                </c:pt>
                <c:pt idx="303">
                  <c:v>-196.79919880401704</c:v>
                </c:pt>
                <c:pt idx="304">
                  <c:v>-147.36228479482719</c:v>
                </c:pt>
                <c:pt idx="305">
                  <c:v>-232.50317839770071</c:v>
                </c:pt>
                <c:pt idx="306">
                  <c:v>-406.86810181306669</c:v>
                </c:pt>
                <c:pt idx="307">
                  <c:v>-577.57445000854398</c:v>
                </c:pt>
                <c:pt idx="308">
                  <c:v>-653.6885076164499</c:v>
                </c:pt>
                <c:pt idx="309">
                  <c:v>-594.66501007479519</c:v>
                </c:pt>
                <c:pt idx="310">
                  <c:v>-431.94523641153876</c:v>
                </c:pt>
                <c:pt idx="311">
                  <c:v>-252.20852655400697</c:v>
                </c:pt>
                <c:pt idx="312">
                  <c:v>-151.19898719817775</c:v>
                </c:pt>
                <c:pt idx="313">
                  <c:v>-182.7234790630543</c:v>
                </c:pt>
                <c:pt idx="314">
                  <c:v>-329.98919273847395</c:v>
                </c:pt>
                <c:pt idx="315">
                  <c:v>-514.54902515920901</c:v>
                </c:pt>
                <c:pt idx="316">
                  <c:v>-638.08963621188377</c:v>
                </c:pt>
                <c:pt idx="317">
                  <c:v>-634.80206869855397</c:v>
                </c:pt>
                <c:pt idx="318">
                  <c:v>-506.43757986108187</c:v>
                </c:pt>
                <c:pt idx="319">
                  <c:v>-321.37476261446727</c:v>
                </c:pt>
                <c:pt idx="320">
                  <c:v>-178.19489250315979</c:v>
                </c:pt>
                <c:pt idx="321">
                  <c:v>-153.16858097609179</c:v>
                </c:pt>
                <c:pt idx="322">
                  <c:v>-259.62711602086279</c:v>
                </c:pt>
                <c:pt idx="323">
                  <c:v>-440.86100659302582</c:v>
                </c:pt>
                <c:pt idx="324">
                  <c:v>-600.32861147959511</c:v>
                </c:pt>
                <c:pt idx="325">
                  <c:v>-653.08299141082432</c:v>
                </c:pt>
                <c:pt idx="326">
                  <c:v>-571.02236915478704</c:v>
                </c:pt>
                <c:pt idx="327">
                  <c:v>-397.85969004718055</c:v>
                </c:pt>
                <c:pt idx="328">
                  <c:v>-225.83713453840727</c:v>
                </c:pt>
                <c:pt idx="329">
                  <c:v>-146.58954963218636</c:v>
                </c:pt>
                <c:pt idx="330">
                  <c:v>-202.33140131420319</c:v>
                </c:pt>
                <c:pt idx="331">
                  <c:v>-363.36951338742642</c:v>
                </c:pt>
                <c:pt idx="332">
                  <c:v>-543.92035172196699</c:v>
                </c:pt>
                <c:pt idx="333">
                  <c:v>-647.80613080448825</c:v>
                </c:pt>
                <c:pt idx="334">
                  <c:v>-619.68784323602438</c:v>
                </c:pt>
                <c:pt idx="335">
                  <c:v>-474.54384445212969</c:v>
                </c:pt>
                <c:pt idx="336">
                  <c:v>-289.69101933882047</c:v>
                </c:pt>
                <c:pt idx="337">
                  <c:v>-163.59878254561605</c:v>
                </c:pt>
                <c:pt idx="338">
                  <c:v>-163.435319039474</c:v>
                </c:pt>
                <c:pt idx="339">
                  <c:v>-289.28770433983249</c:v>
                </c:pt>
                <c:pt idx="340">
                  <c:v>-474.11552018326626</c:v>
                </c:pt>
                <c:pt idx="341">
                  <c:v>-619.46267413031114</c:v>
                </c:pt>
                <c:pt idx="342">
                  <c:v>-647.9040623916901</c:v>
                </c:pt>
                <c:pt idx="343">
                  <c:v>-544.2892167384158</c:v>
                </c:pt>
                <c:pt idx="344">
                  <c:v>-363.81282080177266</c:v>
                </c:pt>
                <c:pt idx="345">
                  <c:v>-202.61300530842266</c:v>
                </c:pt>
                <c:pt idx="346">
                  <c:v>-146.55944232591929</c:v>
                </c:pt>
                <c:pt idx="347">
                  <c:v>-225.51135381921631</c:v>
                </c:pt>
                <c:pt idx="348">
                  <c:v>-397.41177633406204</c:v>
                </c:pt>
                <c:pt idx="349">
                  <c:v>-570.69092199912598</c:v>
                </c:pt>
                <c:pt idx="350">
                  <c:v>-653.04456969066428</c:v>
                </c:pt>
                <c:pt idx="351">
                  <c:v>-600.60368209554429</c:v>
                </c:pt>
                <c:pt idx="352">
                  <c:v>-441.30304193584504</c:v>
                </c:pt>
                <c:pt idx="353">
                  <c:v>-260.00064789343276</c:v>
                </c:pt>
                <c:pt idx="354">
                  <c:v>-153.27463235535461</c:v>
                </c:pt>
                <c:pt idx="355">
                  <c:v>-177.97697078624401</c:v>
                </c:pt>
                <c:pt idx="356">
                  <c:v>-320.94895271319916</c:v>
                </c:pt>
                <c:pt idx="357">
                  <c:v>-506.0307068277923</c:v>
                </c:pt>
                <c:pt idx="358">
                  <c:v>-634.63087008864761</c:v>
                </c:pt>
                <c:pt idx="359">
                  <c:v>-638.24530796405372</c:v>
                </c:pt>
              </c:numCache>
            </c:numRef>
          </c:yVal>
          <c:smooth val="1"/>
        </c:ser>
        <c:ser>
          <c:idx val="4"/>
          <c:order val="4"/>
          <c:tx>
            <c:v>Left - Right Diagonal</c:v>
          </c:tx>
          <c:marker>
            <c:symbol val="none"/>
          </c:marker>
          <c:xVal>
            <c:numRef>
              <c:f>Graphing!$AP$8:$AP$2008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-175</c:v>
                </c:pt>
                <c:pt idx="601">
                  <c:v>-174.5625</c:v>
                </c:pt>
                <c:pt idx="602">
                  <c:v>-174.125</c:v>
                </c:pt>
                <c:pt idx="603">
                  <c:v>-173.6875</c:v>
                </c:pt>
                <c:pt idx="604">
                  <c:v>-173.25</c:v>
                </c:pt>
                <c:pt idx="605">
                  <c:v>-172.8125</c:v>
                </c:pt>
                <c:pt idx="606">
                  <c:v>-172.375</c:v>
                </c:pt>
                <c:pt idx="607">
                  <c:v>-171.9375</c:v>
                </c:pt>
                <c:pt idx="608">
                  <c:v>-171.5</c:v>
                </c:pt>
                <c:pt idx="609">
                  <c:v>-171.0625</c:v>
                </c:pt>
                <c:pt idx="610">
                  <c:v>-170.625</c:v>
                </c:pt>
                <c:pt idx="611">
                  <c:v>-170.1875</c:v>
                </c:pt>
                <c:pt idx="612">
                  <c:v>-169.75</c:v>
                </c:pt>
                <c:pt idx="613">
                  <c:v>-169.3125</c:v>
                </c:pt>
                <c:pt idx="614">
                  <c:v>-168.875</c:v>
                </c:pt>
                <c:pt idx="615">
                  <c:v>-168.4375</c:v>
                </c:pt>
                <c:pt idx="616">
                  <c:v>-168</c:v>
                </c:pt>
                <c:pt idx="617">
                  <c:v>-167.5625</c:v>
                </c:pt>
                <c:pt idx="618">
                  <c:v>-167.125</c:v>
                </c:pt>
                <c:pt idx="619">
                  <c:v>-166.6875</c:v>
                </c:pt>
                <c:pt idx="620">
                  <c:v>-166.25</c:v>
                </c:pt>
                <c:pt idx="621">
                  <c:v>-165.8125</c:v>
                </c:pt>
                <c:pt idx="622">
                  <c:v>-165.375</c:v>
                </c:pt>
                <c:pt idx="623">
                  <c:v>-164.9375</c:v>
                </c:pt>
                <c:pt idx="624">
                  <c:v>-164.5</c:v>
                </c:pt>
                <c:pt idx="625">
                  <c:v>-164.0625</c:v>
                </c:pt>
                <c:pt idx="626">
                  <c:v>-163.625</c:v>
                </c:pt>
                <c:pt idx="627">
                  <c:v>-163.1875</c:v>
                </c:pt>
                <c:pt idx="628">
                  <c:v>-162.75</c:v>
                </c:pt>
                <c:pt idx="629">
                  <c:v>-162.3125</c:v>
                </c:pt>
                <c:pt idx="630">
                  <c:v>-161.875</c:v>
                </c:pt>
                <c:pt idx="631">
                  <c:v>-161.4375</c:v>
                </c:pt>
                <c:pt idx="632">
                  <c:v>-161</c:v>
                </c:pt>
                <c:pt idx="633">
                  <c:v>-160.5625</c:v>
                </c:pt>
                <c:pt idx="634">
                  <c:v>-160.125</c:v>
                </c:pt>
                <c:pt idx="635">
                  <c:v>-159.6875</c:v>
                </c:pt>
                <c:pt idx="636">
                  <c:v>-159.25</c:v>
                </c:pt>
                <c:pt idx="637">
                  <c:v>-158.8125</c:v>
                </c:pt>
                <c:pt idx="638">
                  <c:v>-158.375</c:v>
                </c:pt>
                <c:pt idx="639">
                  <c:v>-157.9375</c:v>
                </c:pt>
                <c:pt idx="640">
                  <c:v>-157.5</c:v>
                </c:pt>
                <c:pt idx="641">
                  <c:v>-157.0625</c:v>
                </c:pt>
                <c:pt idx="642">
                  <c:v>-156.625</c:v>
                </c:pt>
                <c:pt idx="643">
                  <c:v>-156.1875</c:v>
                </c:pt>
                <c:pt idx="644">
                  <c:v>-155.75</c:v>
                </c:pt>
                <c:pt idx="645">
                  <c:v>-155.3125</c:v>
                </c:pt>
                <c:pt idx="646">
                  <c:v>-154.875</c:v>
                </c:pt>
                <c:pt idx="647">
                  <c:v>-154.4375</c:v>
                </c:pt>
                <c:pt idx="648">
                  <c:v>-154</c:v>
                </c:pt>
                <c:pt idx="649">
                  <c:v>-153.5625</c:v>
                </c:pt>
                <c:pt idx="650">
                  <c:v>-153.125</c:v>
                </c:pt>
                <c:pt idx="651">
                  <c:v>-152.6875</c:v>
                </c:pt>
                <c:pt idx="652">
                  <c:v>-152.25</c:v>
                </c:pt>
                <c:pt idx="653">
                  <c:v>-151.8125</c:v>
                </c:pt>
                <c:pt idx="654">
                  <c:v>-151.375</c:v>
                </c:pt>
                <c:pt idx="655">
                  <c:v>-150.9375</c:v>
                </c:pt>
                <c:pt idx="656">
                  <c:v>-150.5</c:v>
                </c:pt>
                <c:pt idx="657">
                  <c:v>-150.0625</c:v>
                </c:pt>
                <c:pt idx="658">
                  <c:v>-149.625</c:v>
                </c:pt>
                <c:pt idx="659">
                  <c:v>-149.1875</c:v>
                </c:pt>
                <c:pt idx="660">
                  <c:v>-148.75</c:v>
                </c:pt>
                <c:pt idx="661">
                  <c:v>-148.3125</c:v>
                </c:pt>
                <c:pt idx="662">
                  <c:v>-147.875</c:v>
                </c:pt>
                <c:pt idx="663">
                  <c:v>-147.4375</c:v>
                </c:pt>
                <c:pt idx="664">
                  <c:v>-147</c:v>
                </c:pt>
                <c:pt idx="665">
                  <c:v>-146.5625</c:v>
                </c:pt>
                <c:pt idx="666">
                  <c:v>-146.125</c:v>
                </c:pt>
                <c:pt idx="667">
                  <c:v>-145.6875</c:v>
                </c:pt>
                <c:pt idx="668">
                  <c:v>-145.25</c:v>
                </c:pt>
                <c:pt idx="669">
                  <c:v>-144.8125</c:v>
                </c:pt>
                <c:pt idx="670">
                  <c:v>-144.375</c:v>
                </c:pt>
                <c:pt idx="671">
                  <c:v>-143.9375</c:v>
                </c:pt>
                <c:pt idx="672">
                  <c:v>-143.5</c:v>
                </c:pt>
                <c:pt idx="673">
                  <c:v>-143.0625</c:v>
                </c:pt>
                <c:pt idx="674">
                  <c:v>-142.625</c:v>
                </c:pt>
                <c:pt idx="675">
                  <c:v>-142.1875</c:v>
                </c:pt>
                <c:pt idx="676">
                  <c:v>-141.75</c:v>
                </c:pt>
                <c:pt idx="677">
                  <c:v>-141.3125</c:v>
                </c:pt>
                <c:pt idx="678">
                  <c:v>-140.875</c:v>
                </c:pt>
                <c:pt idx="679">
                  <c:v>-140.4375</c:v>
                </c:pt>
                <c:pt idx="680">
                  <c:v>-140</c:v>
                </c:pt>
                <c:pt idx="681">
                  <c:v>-139.5625</c:v>
                </c:pt>
                <c:pt idx="682">
                  <c:v>-139.125</c:v>
                </c:pt>
                <c:pt idx="683">
                  <c:v>-138.6875</c:v>
                </c:pt>
                <c:pt idx="684">
                  <c:v>-138.25</c:v>
                </c:pt>
                <c:pt idx="685">
                  <c:v>-137.8125</c:v>
                </c:pt>
                <c:pt idx="686">
                  <c:v>-137.375</c:v>
                </c:pt>
                <c:pt idx="687">
                  <c:v>-136.9375</c:v>
                </c:pt>
                <c:pt idx="688">
                  <c:v>-136.5</c:v>
                </c:pt>
                <c:pt idx="689">
                  <c:v>-136.0625</c:v>
                </c:pt>
                <c:pt idx="690">
                  <c:v>-135.625</c:v>
                </c:pt>
                <c:pt idx="691">
                  <c:v>-135.1875</c:v>
                </c:pt>
                <c:pt idx="692">
                  <c:v>-134.75</c:v>
                </c:pt>
                <c:pt idx="693">
                  <c:v>-134.3125</c:v>
                </c:pt>
                <c:pt idx="694">
                  <c:v>-133.875</c:v>
                </c:pt>
                <c:pt idx="695">
                  <c:v>-133.4375</c:v>
                </c:pt>
                <c:pt idx="696">
                  <c:v>-133</c:v>
                </c:pt>
                <c:pt idx="697">
                  <c:v>-132.5625</c:v>
                </c:pt>
                <c:pt idx="698">
                  <c:v>-132.125</c:v>
                </c:pt>
                <c:pt idx="699">
                  <c:v>-131.6875</c:v>
                </c:pt>
                <c:pt idx="700">
                  <c:v>-131.25</c:v>
                </c:pt>
                <c:pt idx="701">
                  <c:v>-130.8125</c:v>
                </c:pt>
                <c:pt idx="702">
                  <c:v>-130.375</c:v>
                </c:pt>
                <c:pt idx="703">
                  <c:v>-129.9375</c:v>
                </c:pt>
                <c:pt idx="704">
                  <c:v>-129.5</c:v>
                </c:pt>
                <c:pt idx="705">
                  <c:v>-129.0625</c:v>
                </c:pt>
                <c:pt idx="706">
                  <c:v>-128.625</c:v>
                </c:pt>
                <c:pt idx="707">
                  <c:v>-128.1875</c:v>
                </c:pt>
                <c:pt idx="708">
                  <c:v>-127.75</c:v>
                </c:pt>
                <c:pt idx="709">
                  <c:v>-127.3125</c:v>
                </c:pt>
                <c:pt idx="710">
                  <c:v>-126.875</c:v>
                </c:pt>
                <c:pt idx="711">
                  <c:v>-126.4375</c:v>
                </c:pt>
                <c:pt idx="712">
                  <c:v>-126</c:v>
                </c:pt>
                <c:pt idx="713">
                  <c:v>-125.5625</c:v>
                </c:pt>
                <c:pt idx="714">
                  <c:v>-125.125</c:v>
                </c:pt>
                <c:pt idx="715">
                  <c:v>-124.6875</c:v>
                </c:pt>
                <c:pt idx="716">
                  <c:v>-124.25</c:v>
                </c:pt>
                <c:pt idx="717">
                  <c:v>-123.8125</c:v>
                </c:pt>
                <c:pt idx="718">
                  <c:v>-123.375</c:v>
                </c:pt>
                <c:pt idx="719">
                  <c:v>-122.9375</c:v>
                </c:pt>
                <c:pt idx="720">
                  <c:v>-122.5</c:v>
                </c:pt>
                <c:pt idx="721">
                  <c:v>-122.0625</c:v>
                </c:pt>
                <c:pt idx="722">
                  <c:v>-121.625</c:v>
                </c:pt>
                <c:pt idx="723">
                  <c:v>-121.1875</c:v>
                </c:pt>
                <c:pt idx="724">
                  <c:v>-120.75</c:v>
                </c:pt>
                <c:pt idx="725">
                  <c:v>-120.3125</c:v>
                </c:pt>
                <c:pt idx="726">
                  <c:v>-119.875</c:v>
                </c:pt>
                <c:pt idx="727">
                  <c:v>-119.4375</c:v>
                </c:pt>
                <c:pt idx="728">
                  <c:v>-119</c:v>
                </c:pt>
                <c:pt idx="729">
                  <c:v>-118.5625</c:v>
                </c:pt>
                <c:pt idx="730">
                  <c:v>-118.125</c:v>
                </c:pt>
                <c:pt idx="731">
                  <c:v>-117.6875</c:v>
                </c:pt>
                <c:pt idx="732">
                  <c:v>-117.25</c:v>
                </c:pt>
                <c:pt idx="733">
                  <c:v>-116.8125</c:v>
                </c:pt>
                <c:pt idx="734">
                  <c:v>-116.375</c:v>
                </c:pt>
                <c:pt idx="735">
                  <c:v>-115.9375</c:v>
                </c:pt>
                <c:pt idx="736">
                  <c:v>-115.5</c:v>
                </c:pt>
                <c:pt idx="737">
                  <c:v>-115.0625</c:v>
                </c:pt>
                <c:pt idx="738">
                  <c:v>-114.625</c:v>
                </c:pt>
                <c:pt idx="739">
                  <c:v>-114.1875</c:v>
                </c:pt>
                <c:pt idx="740">
                  <c:v>-113.75</c:v>
                </c:pt>
                <c:pt idx="741">
                  <c:v>-113.3125</c:v>
                </c:pt>
                <c:pt idx="742">
                  <c:v>-112.875</c:v>
                </c:pt>
                <c:pt idx="743">
                  <c:v>-112.4375</c:v>
                </c:pt>
                <c:pt idx="744">
                  <c:v>-112</c:v>
                </c:pt>
                <c:pt idx="745">
                  <c:v>-111.5625</c:v>
                </c:pt>
                <c:pt idx="746">
                  <c:v>-111.125</c:v>
                </c:pt>
                <c:pt idx="747">
                  <c:v>-110.6875</c:v>
                </c:pt>
                <c:pt idx="748">
                  <c:v>-110.25</c:v>
                </c:pt>
                <c:pt idx="749">
                  <c:v>-109.8125</c:v>
                </c:pt>
                <c:pt idx="750">
                  <c:v>-109.375</c:v>
                </c:pt>
                <c:pt idx="751">
                  <c:v>-108.9375</c:v>
                </c:pt>
                <c:pt idx="752">
                  <c:v>-108.5</c:v>
                </c:pt>
                <c:pt idx="753">
                  <c:v>-108.0625</c:v>
                </c:pt>
                <c:pt idx="754">
                  <c:v>-107.625</c:v>
                </c:pt>
                <c:pt idx="755">
                  <c:v>-107.1875</c:v>
                </c:pt>
                <c:pt idx="756">
                  <c:v>-106.75</c:v>
                </c:pt>
                <c:pt idx="757">
                  <c:v>-106.3125</c:v>
                </c:pt>
                <c:pt idx="758">
                  <c:v>-105.875</c:v>
                </c:pt>
                <c:pt idx="759">
                  <c:v>-105.4375</c:v>
                </c:pt>
                <c:pt idx="760">
                  <c:v>-105</c:v>
                </c:pt>
                <c:pt idx="761">
                  <c:v>-104.5625</c:v>
                </c:pt>
                <c:pt idx="762">
                  <c:v>-104.125</c:v>
                </c:pt>
                <c:pt idx="763">
                  <c:v>-103.6875</c:v>
                </c:pt>
                <c:pt idx="764">
                  <c:v>-103.25</c:v>
                </c:pt>
                <c:pt idx="765">
                  <c:v>-102.8125</c:v>
                </c:pt>
                <c:pt idx="766">
                  <c:v>-102.375</c:v>
                </c:pt>
                <c:pt idx="767">
                  <c:v>-101.9375</c:v>
                </c:pt>
                <c:pt idx="768">
                  <c:v>-101.5</c:v>
                </c:pt>
                <c:pt idx="769">
                  <c:v>-101.0625</c:v>
                </c:pt>
                <c:pt idx="770">
                  <c:v>-100.625</c:v>
                </c:pt>
                <c:pt idx="771">
                  <c:v>-100.1875</c:v>
                </c:pt>
                <c:pt idx="772">
                  <c:v>-99.75</c:v>
                </c:pt>
                <c:pt idx="773">
                  <c:v>-99.3125</c:v>
                </c:pt>
                <c:pt idx="774">
                  <c:v>-98.875</c:v>
                </c:pt>
                <c:pt idx="775">
                  <c:v>-98.4375</c:v>
                </c:pt>
                <c:pt idx="776">
                  <c:v>-98</c:v>
                </c:pt>
                <c:pt idx="777">
                  <c:v>-97.5625</c:v>
                </c:pt>
                <c:pt idx="778">
                  <c:v>-97.125</c:v>
                </c:pt>
                <c:pt idx="779">
                  <c:v>-96.6875</c:v>
                </c:pt>
                <c:pt idx="780">
                  <c:v>-96.25</c:v>
                </c:pt>
                <c:pt idx="781">
                  <c:v>-95.8125</c:v>
                </c:pt>
                <c:pt idx="782">
                  <c:v>-95.375</c:v>
                </c:pt>
                <c:pt idx="783">
                  <c:v>-94.9375</c:v>
                </c:pt>
                <c:pt idx="784">
                  <c:v>-94.5</c:v>
                </c:pt>
                <c:pt idx="785">
                  <c:v>-94.0625</c:v>
                </c:pt>
                <c:pt idx="786">
                  <c:v>-93.625</c:v>
                </c:pt>
                <c:pt idx="787">
                  <c:v>-93.1875</c:v>
                </c:pt>
                <c:pt idx="788">
                  <c:v>-92.75</c:v>
                </c:pt>
                <c:pt idx="789">
                  <c:v>-92.3125</c:v>
                </c:pt>
                <c:pt idx="790">
                  <c:v>-91.875</c:v>
                </c:pt>
                <c:pt idx="791">
                  <c:v>-91.4375</c:v>
                </c:pt>
                <c:pt idx="792">
                  <c:v>-91</c:v>
                </c:pt>
                <c:pt idx="793">
                  <c:v>-90.5625</c:v>
                </c:pt>
                <c:pt idx="794">
                  <c:v>-90.125</c:v>
                </c:pt>
                <c:pt idx="795">
                  <c:v>-89.6875</c:v>
                </c:pt>
                <c:pt idx="796">
                  <c:v>-89.25</c:v>
                </c:pt>
                <c:pt idx="797">
                  <c:v>-88.8125</c:v>
                </c:pt>
                <c:pt idx="798">
                  <c:v>-88.375</c:v>
                </c:pt>
                <c:pt idx="799">
                  <c:v>-87.9375</c:v>
                </c:pt>
                <c:pt idx="800">
                  <c:v>-87.5</c:v>
                </c:pt>
                <c:pt idx="801">
                  <c:v>-87.0625</c:v>
                </c:pt>
                <c:pt idx="802">
                  <c:v>-86.625</c:v>
                </c:pt>
                <c:pt idx="803">
                  <c:v>-86.1875</c:v>
                </c:pt>
                <c:pt idx="804">
                  <c:v>-85.75</c:v>
                </c:pt>
                <c:pt idx="805">
                  <c:v>-85.3125</c:v>
                </c:pt>
                <c:pt idx="806">
                  <c:v>-84.875</c:v>
                </c:pt>
                <c:pt idx="807">
                  <c:v>-84.4375</c:v>
                </c:pt>
                <c:pt idx="808">
                  <c:v>-84</c:v>
                </c:pt>
                <c:pt idx="809">
                  <c:v>-83.5625</c:v>
                </c:pt>
                <c:pt idx="810">
                  <c:v>-83.125</c:v>
                </c:pt>
                <c:pt idx="811">
                  <c:v>-82.6875</c:v>
                </c:pt>
                <c:pt idx="812">
                  <c:v>-82.25</c:v>
                </c:pt>
                <c:pt idx="813">
                  <c:v>-81.8125</c:v>
                </c:pt>
                <c:pt idx="814">
                  <c:v>-81.375</c:v>
                </c:pt>
                <c:pt idx="815">
                  <c:v>-80.9375</c:v>
                </c:pt>
                <c:pt idx="816">
                  <c:v>-80.5</c:v>
                </c:pt>
                <c:pt idx="817">
                  <c:v>-80.0625</c:v>
                </c:pt>
                <c:pt idx="818">
                  <c:v>-79.625</c:v>
                </c:pt>
                <c:pt idx="819">
                  <c:v>-79.1875</c:v>
                </c:pt>
                <c:pt idx="820">
                  <c:v>-78.75</c:v>
                </c:pt>
                <c:pt idx="821">
                  <c:v>-78.3125</c:v>
                </c:pt>
                <c:pt idx="822">
                  <c:v>-77.875</c:v>
                </c:pt>
                <c:pt idx="823">
                  <c:v>-77.4375</c:v>
                </c:pt>
                <c:pt idx="824">
                  <c:v>-77</c:v>
                </c:pt>
                <c:pt idx="825">
                  <c:v>-76.5625</c:v>
                </c:pt>
                <c:pt idx="826">
                  <c:v>-76.125</c:v>
                </c:pt>
                <c:pt idx="827">
                  <c:v>-75.6875</c:v>
                </c:pt>
                <c:pt idx="828">
                  <c:v>-75.25</c:v>
                </c:pt>
                <c:pt idx="829">
                  <c:v>-74.8125</c:v>
                </c:pt>
                <c:pt idx="830">
                  <c:v>-74.375</c:v>
                </c:pt>
                <c:pt idx="831">
                  <c:v>-73.9375</c:v>
                </c:pt>
                <c:pt idx="832">
                  <c:v>-73.5</c:v>
                </c:pt>
                <c:pt idx="833">
                  <c:v>-73.0625</c:v>
                </c:pt>
                <c:pt idx="834">
                  <c:v>-72.625</c:v>
                </c:pt>
                <c:pt idx="835">
                  <c:v>-72.1875</c:v>
                </c:pt>
                <c:pt idx="836">
                  <c:v>-71.75</c:v>
                </c:pt>
                <c:pt idx="837">
                  <c:v>-71.3125</c:v>
                </c:pt>
                <c:pt idx="838">
                  <c:v>-70.875</c:v>
                </c:pt>
                <c:pt idx="839">
                  <c:v>-70.4375</c:v>
                </c:pt>
                <c:pt idx="840">
                  <c:v>-70</c:v>
                </c:pt>
                <c:pt idx="841">
                  <c:v>-69.5625</c:v>
                </c:pt>
                <c:pt idx="842">
                  <c:v>-69.125</c:v>
                </c:pt>
                <c:pt idx="843">
                  <c:v>-68.6875</c:v>
                </c:pt>
                <c:pt idx="844">
                  <c:v>-68.25</c:v>
                </c:pt>
                <c:pt idx="845">
                  <c:v>-67.8125</c:v>
                </c:pt>
                <c:pt idx="846">
                  <c:v>-67.375</c:v>
                </c:pt>
                <c:pt idx="847">
                  <c:v>-66.9375</c:v>
                </c:pt>
                <c:pt idx="848">
                  <c:v>-66.5</c:v>
                </c:pt>
                <c:pt idx="849">
                  <c:v>-66.0625</c:v>
                </c:pt>
                <c:pt idx="850">
                  <c:v>-65.625</c:v>
                </c:pt>
                <c:pt idx="851">
                  <c:v>-65.1875</c:v>
                </c:pt>
                <c:pt idx="852">
                  <c:v>-64.75</c:v>
                </c:pt>
                <c:pt idx="853">
                  <c:v>-64.3125</c:v>
                </c:pt>
                <c:pt idx="854">
                  <c:v>-63.875</c:v>
                </c:pt>
                <c:pt idx="855">
                  <c:v>-63.4375</c:v>
                </c:pt>
                <c:pt idx="856">
                  <c:v>-63</c:v>
                </c:pt>
                <c:pt idx="857">
                  <c:v>-62.5625</c:v>
                </c:pt>
                <c:pt idx="858">
                  <c:v>-62.125</c:v>
                </c:pt>
                <c:pt idx="859">
                  <c:v>-61.6875</c:v>
                </c:pt>
                <c:pt idx="860">
                  <c:v>-61.25</c:v>
                </c:pt>
                <c:pt idx="861">
                  <c:v>-60.8125</c:v>
                </c:pt>
                <c:pt idx="862">
                  <c:v>-60.375</c:v>
                </c:pt>
                <c:pt idx="863">
                  <c:v>-59.9375</c:v>
                </c:pt>
                <c:pt idx="864">
                  <c:v>-59.5</c:v>
                </c:pt>
                <c:pt idx="865">
                  <c:v>-59.0625</c:v>
                </c:pt>
                <c:pt idx="866">
                  <c:v>-58.625</c:v>
                </c:pt>
                <c:pt idx="867">
                  <c:v>-58.1875</c:v>
                </c:pt>
                <c:pt idx="868">
                  <c:v>-57.75</c:v>
                </c:pt>
                <c:pt idx="869">
                  <c:v>-57.3125</c:v>
                </c:pt>
                <c:pt idx="870">
                  <c:v>-56.875</c:v>
                </c:pt>
                <c:pt idx="871">
                  <c:v>-56.4375</c:v>
                </c:pt>
                <c:pt idx="872">
                  <c:v>-56</c:v>
                </c:pt>
                <c:pt idx="873">
                  <c:v>-55.5625</c:v>
                </c:pt>
                <c:pt idx="874">
                  <c:v>-55.125</c:v>
                </c:pt>
                <c:pt idx="875">
                  <c:v>-54.6875</c:v>
                </c:pt>
                <c:pt idx="876">
                  <c:v>-54.25</c:v>
                </c:pt>
                <c:pt idx="877">
                  <c:v>-53.8125</c:v>
                </c:pt>
                <c:pt idx="878">
                  <c:v>-53.375</c:v>
                </c:pt>
                <c:pt idx="879">
                  <c:v>-52.9375</c:v>
                </c:pt>
                <c:pt idx="880">
                  <c:v>-52.5</c:v>
                </c:pt>
                <c:pt idx="881">
                  <c:v>-52.0625</c:v>
                </c:pt>
                <c:pt idx="882">
                  <c:v>-51.625</c:v>
                </c:pt>
                <c:pt idx="883">
                  <c:v>-51.1875</c:v>
                </c:pt>
                <c:pt idx="884">
                  <c:v>-50.75</c:v>
                </c:pt>
                <c:pt idx="885">
                  <c:v>-50.3125</c:v>
                </c:pt>
                <c:pt idx="886">
                  <c:v>-49.875</c:v>
                </c:pt>
                <c:pt idx="887">
                  <c:v>-49.4375</c:v>
                </c:pt>
                <c:pt idx="888">
                  <c:v>-49</c:v>
                </c:pt>
                <c:pt idx="889">
                  <c:v>-48.5625</c:v>
                </c:pt>
                <c:pt idx="890">
                  <c:v>-48.125</c:v>
                </c:pt>
                <c:pt idx="891">
                  <c:v>-47.6875</c:v>
                </c:pt>
                <c:pt idx="892">
                  <c:v>-47.25</c:v>
                </c:pt>
                <c:pt idx="893">
                  <c:v>-46.8125</c:v>
                </c:pt>
                <c:pt idx="894">
                  <c:v>-46.375</c:v>
                </c:pt>
                <c:pt idx="895">
                  <c:v>-45.9375</c:v>
                </c:pt>
                <c:pt idx="896">
                  <c:v>-45.5</c:v>
                </c:pt>
                <c:pt idx="897">
                  <c:v>-45.0625</c:v>
                </c:pt>
                <c:pt idx="898">
                  <c:v>-44.625</c:v>
                </c:pt>
                <c:pt idx="899">
                  <c:v>-44.1875</c:v>
                </c:pt>
                <c:pt idx="900">
                  <c:v>-43.75</c:v>
                </c:pt>
                <c:pt idx="901">
                  <c:v>-43.3125</c:v>
                </c:pt>
                <c:pt idx="902">
                  <c:v>-42.875</c:v>
                </c:pt>
                <c:pt idx="903">
                  <c:v>-42.4375</c:v>
                </c:pt>
                <c:pt idx="904">
                  <c:v>-42</c:v>
                </c:pt>
                <c:pt idx="905">
                  <c:v>-41.5625</c:v>
                </c:pt>
                <c:pt idx="906">
                  <c:v>-41.125</c:v>
                </c:pt>
                <c:pt idx="907">
                  <c:v>-40.6875</c:v>
                </c:pt>
                <c:pt idx="908">
                  <c:v>-40.25</c:v>
                </c:pt>
                <c:pt idx="909">
                  <c:v>-39.8125</c:v>
                </c:pt>
                <c:pt idx="910">
                  <c:v>-39.375</c:v>
                </c:pt>
                <c:pt idx="911">
                  <c:v>-38.9375</c:v>
                </c:pt>
                <c:pt idx="912">
                  <c:v>-38.5</c:v>
                </c:pt>
                <c:pt idx="913">
                  <c:v>-38.0625</c:v>
                </c:pt>
                <c:pt idx="914">
                  <c:v>-37.625</c:v>
                </c:pt>
                <c:pt idx="915">
                  <c:v>-37.1875</c:v>
                </c:pt>
                <c:pt idx="916">
                  <c:v>-36.75</c:v>
                </c:pt>
                <c:pt idx="917">
                  <c:v>-36.3125</c:v>
                </c:pt>
                <c:pt idx="918">
                  <c:v>-35.875</c:v>
                </c:pt>
                <c:pt idx="919">
                  <c:v>-35.4375</c:v>
                </c:pt>
                <c:pt idx="920">
                  <c:v>-35</c:v>
                </c:pt>
                <c:pt idx="921">
                  <c:v>-34.5625</c:v>
                </c:pt>
                <c:pt idx="922">
                  <c:v>-34.125</c:v>
                </c:pt>
                <c:pt idx="923">
                  <c:v>-33.6875</c:v>
                </c:pt>
                <c:pt idx="924">
                  <c:v>-33.25</c:v>
                </c:pt>
                <c:pt idx="925">
                  <c:v>-32.8125</c:v>
                </c:pt>
                <c:pt idx="926">
                  <c:v>-32.375</c:v>
                </c:pt>
                <c:pt idx="927">
                  <c:v>-31.9375</c:v>
                </c:pt>
                <c:pt idx="928">
                  <c:v>-31.5</c:v>
                </c:pt>
                <c:pt idx="929">
                  <c:v>-31.0625</c:v>
                </c:pt>
                <c:pt idx="930">
                  <c:v>-30.625</c:v>
                </c:pt>
                <c:pt idx="931">
                  <c:v>-30.1875</c:v>
                </c:pt>
                <c:pt idx="932">
                  <c:v>-29.75</c:v>
                </c:pt>
                <c:pt idx="933">
                  <c:v>-29.3125</c:v>
                </c:pt>
                <c:pt idx="934">
                  <c:v>-28.875</c:v>
                </c:pt>
                <c:pt idx="935">
                  <c:v>-28.4375</c:v>
                </c:pt>
                <c:pt idx="936">
                  <c:v>-28</c:v>
                </c:pt>
                <c:pt idx="937">
                  <c:v>-27.5625</c:v>
                </c:pt>
                <c:pt idx="938">
                  <c:v>-27.125</c:v>
                </c:pt>
                <c:pt idx="939">
                  <c:v>-26.6875</c:v>
                </c:pt>
                <c:pt idx="940">
                  <c:v>-26.25</c:v>
                </c:pt>
                <c:pt idx="941">
                  <c:v>-25.8125</c:v>
                </c:pt>
                <c:pt idx="942">
                  <c:v>-25.375</c:v>
                </c:pt>
                <c:pt idx="943">
                  <c:v>-24.9375</c:v>
                </c:pt>
                <c:pt idx="944">
                  <c:v>-24.5</c:v>
                </c:pt>
                <c:pt idx="945">
                  <c:v>-24.0625</c:v>
                </c:pt>
                <c:pt idx="946">
                  <c:v>-23.625</c:v>
                </c:pt>
                <c:pt idx="947">
                  <c:v>-23.1875</c:v>
                </c:pt>
                <c:pt idx="948">
                  <c:v>-22.75</c:v>
                </c:pt>
                <c:pt idx="949">
                  <c:v>-22.3125</c:v>
                </c:pt>
                <c:pt idx="950">
                  <c:v>-21.875</c:v>
                </c:pt>
                <c:pt idx="951">
                  <c:v>-21.4375</c:v>
                </c:pt>
                <c:pt idx="952">
                  <c:v>-21</c:v>
                </c:pt>
                <c:pt idx="953">
                  <c:v>-20.5625</c:v>
                </c:pt>
                <c:pt idx="954">
                  <c:v>-20.125</c:v>
                </c:pt>
                <c:pt idx="955">
                  <c:v>-19.6875</c:v>
                </c:pt>
                <c:pt idx="956">
                  <c:v>-19.25</c:v>
                </c:pt>
                <c:pt idx="957">
                  <c:v>-18.8125</c:v>
                </c:pt>
                <c:pt idx="958">
                  <c:v>-18.375</c:v>
                </c:pt>
                <c:pt idx="959">
                  <c:v>-17.9375</c:v>
                </c:pt>
                <c:pt idx="960">
                  <c:v>-17.5</c:v>
                </c:pt>
                <c:pt idx="961">
                  <c:v>-17.0625</c:v>
                </c:pt>
                <c:pt idx="962">
                  <c:v>-16.625</c:v>
                </c:pt>
                <c:pt idx="963">
                  <c:v>-16.1875</c:v>
                </c:pt>
                <c:pt idx="964">
                  <c:v>-15.75</c:v>
                </c:pt>
                <c:pt idx="965">
                  <c:v>-15.3125</c:v>
                </c:pt>
                <c:pt idx="966">
                  <c:v>-14.875</c:v>
                </c:pt>
                <c:pt idx="967">
                  <c:v>-14.4375</c:v>
                </c:pt>
                <c:pt idx="968">
                  <c:v>-14</c:v>
                </c:pt>
                <c:pt idx="969">
                  <c:v>-13.5625</c:v>
                </c:pt>
                <c:pt idx="970">
                  <c:v>-13.125</c:v>
                </c:pt>
                <c:pt idx="971">
                  <c:v>-12.6875</c:v>
                </c:pt>
                <c:pt idx="972">
                  <c:v>-12.25</c:v>
                </c:pt>
                <c:pt idx="973">
                  <c:v>-11.8125</c:v>
                </c:pt>
                <c:pt idx="974">
                  <c:v>-11.375</c:v>
                </c:pt>
                <c:pt idx="975">
                  <c:v>-10.9375</c:v>
                </c:pt>
                <c:pt idx="976">
                  <c:v>-10.5</c:v>
                </c:pt>
                <c:pt idx="977">
                  <c:v>-10.0625</c:v>
                </c:pt>
                <c:pt idx="978">
                  <c:v>-9.625</c:v>
                </c:pt>
                <c:pt idx="979">
                  <c:v>-9.1875</c:v>
                </c:pt>
                <c:pt idx="980">
                  <c:v>-8.75</c:v>
                </c:pt>
                <c:pt idx="981">
                  <c:v>-8.3125</c:v>
                </c:pt>
                <c:pt idx="982">
                  <c:v>-7.875</c:v>
                </c:pt>
                <c:pt idx="983">
                  <c:v>-7.4375</c:v>
                </c:pt>
                <c:pt idx="984">
                  <c:v>-7</c:v>
                </c:pt>
                <c:pt idx="985">
                  <c:v>-6.5625</c:v>
                </c:pt>
                <c:pt idx="986">
                  <c:v>-6.125</c:v>
                </c:pt>
                <c:pt idx="987">
                  <c:v>-5.6875</c:v>
                </c:pt>
                <c:pt idx="988">
                  <c:v>-5.25</c:v>
                </c:pt>
                <c:pt idx="989">
                  <c:v>-4.8125</c:v>
                </c:pt>
                <c:pt idx="990">
                  <c:v>-4.375</c:v>
                </c:pt>
                <c:pt idx="991">
                  <c:v>-3.9375</c:v>
                </c:pt>
                <c:pt idx="992">
                  <c:v>-3.5</c:v>
                </c:pt>
                <c:pt idx="993">
                  <c:v>-3.0625</c:v>
                </c:pt>
                <c:pt idx="994">
                  <c:v>-2.625</c:v>
                </c:pt>
                <c:pt idx="995">
                  <c:v>-2.1875</c:v>
                </c:pt>
                <c:pt idx="996">
                  <c:v>-1.75</c:v>
                </c:pt>
                <c:pt idx="997">
                  <c:v>-1.3125</c:v>
                </c:pt>
                <c:pt idx="998">
                  <c:v>-0.875</c:v>
                </c:pt>
                <c:pt idx="999">
                  <c:v>-0.4375</c:v>
                </c:pt>
                <c:pt idx="1000">
                  <c:v>0</c:v>
                </c:pt>
                <c:pt idx="1001">
                  <c:v>0.4375</c:v>
                </c:pt>
                <c:pt idx="1002">
                  <c:v>0.875</c:v>
                </c:pt>
                <c:pt idx="1003">
                  <c:v>1.3125</c:v>
                </c:pt>
                <c:pt idx="1004">
                  <c:v>1.75</c:v>
                </c:pt>
                <c:pt idx="1005">
                  <c:v>2.1875</c:v>
                </c:pt>
                <c:pt idx="1006">
                  <c:v>2.625</c:v>
                </c:pt>
                <c:pt idx="1007">
                  <c:v>3.0625</c:v>
                </c:pt>
                <c:pt idx="1008">
                  <c:v>3.5</c:v>
                </c:pt>
                <c:pt idx="1009">
                  <c:v>3.9375</c:v>
                </c:pt>
                <c:pt idx="1010">
                  <c:v>4.375</c:v>
                </c:pt>
                <c:pt idx="1011">
                  <c:v>4.8125</c:v>
                </c:pt>
                <c:pt idx="1012">
                  <c:v>5.25</c:v>
                </c:pt>
                <c:pt idx="1013">
                  <c:v>5.6875</c:v>
                </c:pt>
                <c:pt idx="1014">
                  <c:v>6.125</c:v>
                </c:pt>
                <c:pt idx="1015">
                  <c:v>6.5625</c:v>
                </c:pt>
                <c:pt idx="1016">
                  <c:v>7</c:v>
                </c:pt>
                <c:pt idx="1017">
                  <c:v>7.4375</c:v>
                </c:pt>
                <c:pt idx="1018">
                  <c:v>7.875</c:v>
                </c:pt>
                <c:pt idx="1019">
                  <c:v>8.3125</c:v>
                </c:pt>
                <c:pt idx="1020">
                  <c:v>8.75</c:v>
                </c:pt>
                <c:pt idx="1021">
                  <c:v>9.1875</c:v>
                </c:pt>
                <c:pt idx="1022">
                  <c:v>9.625</c:v>
                </c:pt>
                <c:pt idx="1023">
                  <c:v>10.0625</c:v>
                </c:pt>
                <c:pt idx="1024">
                  <c:v>10.5</c:v>
                </c:pt>
                <c:pt idx="1025">
                  <c:v>10.9375</c:v>
                </c:pt>
                <c:pt idx="1026">
                  <c:v>11.375</c:v>
                </c:pt>
                <c:pt idx="1027">
                  <c:v>11.8125</c:v>
                </c:pt>
                <c:pt idx="1028">
                  <c:v>12.25</c:v>
                </c:pt>
                <c:pt idx="1029">
                  <c:v>12.6875</c:v>
                </c:pt>
                <c:pt idx="1030">
                  <c:v>13.125</c:v>
                </c:pt>
                <c:pt idx="1031">
                  <c:v>13.5625</c:v>
                </c:pt>
                <c:pt idx="1032">
                  <c:v>14</c:v>
                </c:pt>
                <c:pt idx="1033">
                  <c:v>14.4375</c:v>
                </c:pt>
                <c:pt idx="1034">
                  <c:v>14.875</c:v>
                </c:pt>
                <c:pt idx="1035">
                  <c:v>15.3125</c:v>
                </c:pt>
                <c:pt idx="1036">
                  <c:v>15.75</c:v>
                </c:pt>
                <c:pt idx="1037">
                  <c:v>16.1875</c:v>
                </c:pt>
                <c:pt idx="1038">
                  <c:v>16.625</c:v>
                </c:pt>
                <c:pt idx="1039">
                  <c:v>17.0625</c:v>
                </c:pt>
                <c:pt idx="1040">
                  <c:v>17.5</c:v>
                </c:pt>
                <c:pt idx="1041">
                  <c:v>17.9375</c:v>
                </c:pt>
                <c:pt idx="1042">
                  <c:v>18.375</c:v>
                </c:pt>
                <c:pt idx="1043">
                  <c:v>18.8125</c:v>
                </c:pt>
                <c:pt idx="1044">
                  <c:v>19.25</c:v>
                </c:pt>
                <c:pt idx="1045">
                  <c:v>19.6875</c:v>
                </c:pt>
                <c:pt idx="1046">
                  <c:v>20.125</c:v>
                </c:pt>
                <c:pt idx="1047">
                  <c:v>20.5625</c:v>
                </c:pt>
                <c:pt idx="1048">
                  <c:v>21</c:v>
                </c:pt>
                <c:pt idx="1049">
                  <c:v>21.4375</c:v>
                </c:pt>
                <c:pt idx="1050">
                  <c:v>21.875</c:v>
                </c:pt>
                <c:pt idx="1051">
                  <c:v>22.3125</c:v>
                </c:pt>
                <c:pt idx="1052">
                  <c:v>22.75</c:v>
                </c:pt>
                <c:pt idx="1053">
                  <c:v>23.1875</c:v>
                </c:pt>
                <c:pt idx="1054">
                  <c:v>23.625</c:v>
                </c:pt>
                <c:pt idx="1055">
                  <c:v>24.0625</c:v>
                </c:pt>
                <c:pt idx="1056">
                  <c:v>24.5</c:v>
                </c:pt>
                <c:pt idx="1057">
                  <c:v>24.9375</c:v>
                </c:pt>
                <c:pt idx="1058">
                  <c:v>25.375</c:v>
                </c:pt>
                <c:pt idx="1059">
                  <c:v>25.8125</c:v>
                </c:pt>
                <c:pt idx="1060">
                  <c:v>26.25</c:v>
                </c:pt>
                <c:pt idx="1061">
                  <c:v>26.6875</c:v>
                </c:pt>
                <c:pt idx="1062">
                  <c:v>27.125</c:v>
                </c:pt>
                <c:pt idx="1063">
                  <c:v>27.5625</c:v>
                </c:pt>
                <c:pt idx="1064">
                  <c:v>28</c:v>
                </c:pt>
                <c:pt idx="1065">
                  <c:v>28.4375</c:v>
                </c:pt>
                <c:pt idx="1066">
                  <c:v>28.875</c:v>
                </c:pt>
                <c:pt idx="1067">
                  <c:v>29.3125</c:v>
                </c:pt>
                <c:pt idx="1068">
                  <c:v>29.75</c:v>
                </c:pt>
                <c:pt idx="1069">
                  <c:v>30.1875</c:v>
                </c:pt>
                <c:pt idx="1070">
                  <c:v>30.625</c:v>
                </c:pt>
                <c:pt idx="1071">
                  <c:v>31.0625</c:v>
                </c:pt>
                <c:pt idx="1072">
                  <c:v>31.5</c:v>
                </c:pt>
                <c:pt idx="1073">
                  <c:v>31.9375</c:v>
                </c:pt>
                <c:pt idx="1074">
                  <c:v>32.375</c:v>
                </c:pt>
                <c:pt idx="1075">
                  <c:v>32.8125</c:v>
                </c:pt>
                <c:pt idx="1076">
                  <c:v>33.25</c:v>
                </c:pt>
                <c:pt idx="1077">
                  <c:v>33.6875</c:v>
                </c:pt>
                <c:pt idx="1078">
                  <c:v>34.125</c:v>
                </c:pt>
                <c:pt idx="1079">
                  <c:v>34.5625</c:v>
                </c:pt>
                <c:pt idx="1080">
                  <c:v>35</c:v>
                </c:pt>
                <c:pt idx="1081">
                  <c:v>35.4375</c:v>
                </c:pt>
                <c:pt idx="1082">
                  <c:v>35.875</c:v>
                </c:pt>
                <c:pt idx="1083">
                  <c:v>36.3125</c:v>
                </c:pt>
                <c:pt idx="1084">
                  <c:v>36.75</c:v>
                </c:pt>
                <c:pt idx="1085">
                  <c:v>37.1875</c:v>
                </c:pt>
                <c:pt idx="1086">
                  <c:v>37.625</c:v>
                </c:pt>
                <c:pt idx="1087">
                  <c:v>38.0625</c:v>
                </c:pt>
                <c:pt idx="1088">
                  <c:v>38.5</c:v>
                </c:pt>
                <c:pt idx="1089">
                  <c:v>38.9375</c:v>
                </c:pt>
                <c:pt idx="1090">
                  <c:v>39.375</c:v>
                </c:pt>
                <c:pt idx="1091">
                  <c:v>39.8125</c:v>
                </c:pt>
                <c:pt idx="1092">
                  <c:v>40.25</c:v>
                </c:pt>
                <c:pt idx="1093">
                  <c:v>40.6875</c:v>
                </c:pt>
                <c:pt idx="1094">
                  <c:v>41.125</c:v>
                </c:pt>
                <c:pt idx="1095">
                  <c:v>41.5625</c:v>
                </c:pt>
                <c:pt idx="1096">
                  <c:v>42</c:v>
                </c:pt>
                <c:pt idx="1097">
                  <c:v>42.4375</c:v>
                </c:pt>
                <c:pt idx="1098">
                  <c:v>42.875</c:v>
                </c:pt>
                <c:pt idx="1099">
                  <c:v>43.3125</c:v>
                </c:pt>
                <c:pt idx="1100">
                  <c:v>43.75</c:v>
                </c:pt>
                <c:pt idx="1101">
                  <c:v>44.1875</c:v>
                </c:pt>
                <c:pt idx="1102">
                  <c:v>44.625</c:v>
                </c:pt>
                <c:pt idx="1103">
                  <c:v>45.0625</c:v>
                </c:pt>
                <c:pt idx="1104">
                  <c:v>45.5</c:v>
                </c:pt>
                <c:pt idx="1105">
                  <c:v>45.9375</c:v>
                </c:pt>
                <c:pt idx="1106">
                  <c:v>46.375</c:v>
                </c:pt>
                <c:pt idx="1107">
                  <c:v>46.8125</c:v>
                </c:pt>
                <c:pt idx="1108">
                  <c:v>47.25</c:v>
                </c:pt>
                <c:pt idx="1109">
                  <c:v>47.6875</c:v>
                </c:pt>
                <c:pt idx="1110">
                  <c:v>48.125</c:v>
                </c:pt>
                <c:pt idx="1111">
                  <c:v>48.5625</c:v>
                </c:pt>
                <c:pt idx="1112">
                  <c:v>49</c:v>
                </c:pt>
                <c:pt idx="1113">
                  <c:v>49.4375</c:v>
                </c:pt>
                <c:pt idx="1114">
                  <c:v>49.875</c:v>
                </c:pt>
                <c:pt idx="1115">
                  <c:v>50.3125</c:v>
                </c:pt>
                <c:pt idx="1116">
                  <c:v>50.75</c:v>
                </c:pt>
                <c:pt idx="1117">
                  <c:v>51.1875</c:v>
                </c:pt>
                <c:pt idx="1118">
                  <c:v>51.625</c:v>
                </c:pt>
                <c:pt idx="1119">
                  <c:v>52.0625</c:v>
                </c:pt>
                <c:pt idx="1120">
                  <c:v>52.5</c:v>
                </c:pt>
                <c:pt idx="1121">
                  <c:v>52.9375</c:v>
                </c:pt>
                <c:pt idx="1122">
                  <c:v>53.375</c:v>
                </c:pt>
                <c:pt idx="1123">
                  <c:v>53.8125</c:v>
                </c:pt>
                <c:pt idx="1124">
                  <c:v>54.25</c:v>
                </c:pt>
                <c:pt idx="1125">
                  <c:v>54.6875</c:v>
                </c:pt>
                <c:pt idx="1126">
                  <c:v>55.125</c:v>
                </c:pt>
                <c:pt idx="1127">
                  <c:v>55.5625</c:v>
                </c:pt>
                <c:pt idx="1128">
                  <c:v>56</c:v>
                </c:pt>
                <c:pt idx="1129">
                  <c:v>56.4375</c:v>
                </c:pt>
                <c:pt idx="1130">
                  <c:v>56.875</c:v>
                </c:pt>
                <c:pt idx="1131">
                  <c:v>57.3125</c:v>
                </c:pt>
                <c:pt idx="1132">
                  <c:v>57.75</c:v>
                </c:pt>
                <c:pt idx="1133">
                  <c:v>58.1875</c:v>
                </c:pt>
                <c:pt idx="1134">
                  <c:v>58.625</c:v>
                </c:pt>
                <c:pt idx="1135">
                  <c:v>59.0625</c:v>
                </c:pt>
                <c:pt idx="1136">
                  <c:v>59.5</c:v>
                </c:pt>
                <c:pt idx="1137">
                  <c:v>59.9375</c:v>
                </c:pt>
                <c:pt idx="1138">
                  <c:v>60.375</c:v>
                </c:pt>
                <c:pt idx="1139">
                  <c:v>60.8125</c:v>
                </c:pt>
                <c:pt idx="1140">
                  <c:v>61.25</c:v>
                </c:pt>
                <c:pt idx="1141">
                  <c:v>61.6875</c:v>
                </c:pt>
                <c:pt idx="1142">
                  <c:v>62.125</c:v>
                </c:pt>
                <c:pt idx="1143">
                  <c:v>62.5625</c:v>
                </c:pt>
                <c:pt idx="1144">
                  <c:v>63</c:v>
                </c:pt>
                <c:pt idx="1145">
                  <c:v>63.4375</c:v>
                </c:pt>
                <c:pt idx="1146">
                  <c:v>63.875</c:v>
                </c:pt>
                <c:pt idx="1147">
                  <c:v>64.3125</c:v>
                </c:pt>
                <c:pt idx="1148">
                  <c:v>64.75</c:v>
                </c:pt>
                <c:pt idx="1149">
                  <c:v>65.1875</c:v>
                </c:pt>
                <c:pt idx="1150">
                  <c:v>65.625</c:v>
                </c:pt>
                <c:pt idx="1151">
                  <c:v>66.0625</c:v>
                </c:pt>
                <c:pt idx="1152">
                  <c:v>66.5</c:v>
                </c:pt>
                <c:pt idx="1153">
                  <c:v>66.9375</c:v>
                </c:pt>
                <c:pt idx="1154">
                  <c:v>67.375</c:v>
                </c:pt>
                <c:pt idx="1155">
                  <c:v>67.8125</c:v>
                </c:pt>
                <c:pt idx="1156">
                  <c:v>68.25</c:v>
                </c:pt>
                <c:pt idx="1157">
                  <c:v>68.6875</c:v>
                </c:pt>
                <c:pt idx="1158">
                  <c:v>69.125</c:v>
                </c:pt>
                <c:pt idx="1159">
                  <c:v>69.5625</c:v>
                </c:pt>
                <c:pt idx="1160">
                  <c:v>70</c:v>
                </c:pt>
                <c:pt idx="1161">
                  <c:v>70.4375</c:v>
                </c:pt>
                <c:pt idx="1162">
                  <c:v>70.875</c:v>
                </c:pt>
                <c:pt idx="1163">
                  <c:v>71.3125</c:v>
                </c:pt>
                <c:pt idx="1164">
                  <c:v>71.75</c:v>
                </c:pt>
                <c:pt idx="1165">
                  <c:v>72.1875</c:v>
                </c:pt>
                <c:pt idx="1166">
                  <c:v>72.625</c:v>
                </c:pt>
                <c:pt idx="1167">
                  <c:v>73.0625</c:v>
                </c:pt>
                <c:pt idx="1168">
                  <c:v>73.5</c:v>
                </c:pt>
                <c:pt idx="1169">
                  <c:v>73.9375</c:v>
                </c:pt>
                <c:pt idx="1170">
                  <c:v>74.375</c:v>
                </c:pt>
                <c:pt idx="1171">
                  <c:v>74.8125</c:v>
                </c:pt>
                <c:pt idx="1172">
                  <c:v>75.25</c:v>
                </c:pt>
                <c:pt idx="1173">
                  <c:v>75.6875</c:v>
                </c:pt>
                <c:pt idx="1174">
                  <c:v>76.125</c:v>
                </c:pt>
                <c:pt idx="1175">
                  <c:v>76.5625</c:v>
                </c:pt>
                <c:pt idx="1176">
                  <c:v>77</c:v>
                </c:pt>
                <c:pt idx="1177">
                  <c:v>77.4375</c:v>
                </c:pt>
                <c:pt idx="1178">
                  <c:v>77.875</c:v>
                </c:pt>
                <c:pt idx="1179">
                  <c:v>78.3125</c:v>
                </c:pt>
                <c:pt idx="1180">
                  <c:v>78.75</c:v>
                </c:pt>
                <c:pt idx="1181">
                  <c:v>79.1875</c:v>
                </c:pt>
                <c:pt idx="1182">
                  <c:v>79.625</c:v>
                </c:pt>
                <c:pt idx="1183">
                  <c:v>80.0625</c:v>
                </c:pt>
                <c:pt idx="1184">
                  <c:v>80.5</c:v>
                </c:pt>
                <c:pt idx="1185">
                  <c:v>80.9375</c:v>
                </c:pt>
                <c:pt idx="1186">
                  <c:v>81.375</c:v>
                </c:pt>
                <c:pt idx="1187">
                  <c:v>81.8125</c:v>
                </c:pt>
                <c:pt idx="1188">
                  <c:v>82.25</c:v>
                </c:pt>
                <c:pt idx="1189">
                  <c:v>82.6875</c:v>
                </c:pt>
                <c:pt idx="1190">
                  <c:v>83.125</c:v>
                </c:pt>
                <c:pt idx="1191">
                  <c:v>83.5625</c:v>
                </c:pt>
                <c:pt idx="1192">
                  <c:v>84</c:v>
                </c:pt>
                <c:pt idx="1193">
                  <c:v>84.4375</c:v>
                </c:pt>
                <c:pt idx="1194">
                  <c:v>84.875</c:v>
                </c:pt>
                <c:pt idx="1195">
                  <c:v>85.3125</c:v>
                </c:pt>
                <c:pt idx="1196">
                  <c:v>85.75</c:v>
                </c:pt>
                <c:pt idx="1197">
                  <c:v>86.1875</c:v>
                </c:pt>
                <c:pt idx="1198">
                  <c:v>86.625</c:v>
                </c:pt>
                <c:pt idx="1199">
                  <c:v>87.0625</c:v>
                </c:pt>
                <c:pt idx="1200">
                  <c:v>87.5</c:v>
                </c:pt>
                <c:pt idx="1201">
                  <c:v>87.9375</c:v>
                </c:pt>
                <c:pt idx="1202">
                  <c:v>88.375</c:v>
                </c:pt>
                <c:pt idx="1203">
                  <c:v>88.8125</c:v>
                </c:pt>
                <c:pt idx="1204">
                  <c:v>89.25</c:v>
                </c:pt>
                <c:pt idx="1205">
                  <c:v>89.6875</c:v>
                </c:pt>
                <c:pt idx="1206">
                  <c:v>90.125</c:v>
                </c:pt>
                <c:pt idx="1207">
                  <c:v>90.5625</c:v>
                </c:pt>
                <c:pt idx="1208">
                  <c:v>91</c:v>
                </c:pt>
                <c:pt idx="1209">
                  <c:v>91.4375</c:v>
                </c:pt>
                <c:pt idx="1210">
                  <c:v>91.875</c:v>
                </c:pt>
                <c:pt idx="1211">
                  <c:v>92.3125</c:v>
                </c:pt>
                <c:pt idx="1212">
                  <c:v>92.75</c:v>
                </c:pt>
                <c:pt idx="1213">
                  <c:v>93.1875</c:v>
                </c:pt>
                <c:pt idx="1214">
                  <c:v>93.625</c:v>
                </c:pt>
                <c:pt idx="1215">
                  <c:v>94.0625</c:v>
                </c:pt>
                <c:pt idx="1216">
                  <c:v>94.5</c:v>
                </c:pt>
                <c:pt idx="1217">
                  <c:v>94.9375</c:v>
                </c:pt>
                <c:pt idx="1218">
                  <c:v>95.375</c:v>
                </c:pt>
                <c:pt idx="1219">
                  <c:v>95.8125</c:v>
                </c:pt>
                <c:pt idx="1220">
                  <c:v>96.25</c:v>
                </c:pt>
                <c:pt idx="1221">
                  <c:v>96.6875</c:v>
                </c:pt>
                <c:pt idx="1222">
                  <c:v>97.125</c:v>
                </c:pt>
                <c:pt idx="1223">
                  <c:v>97.5625</c:v>
                </c:pt>
                <c:pt idx="1224">
                  <c:v>98</c:v>
                </c:pt>
                <c:pt idx="1225">
                  <c:v>98.4375</c:v>
                </c:pt>
                <c:pt idx="1226">
                  <c:v>98.875</c:v>
                </c:pt>
                <c:pt idx="1227">
                  <c:v>99.3125</c:v>
                </c:pt>
                <c:pt idx="1228">
                  <c:v>99.75</c:v>
                </c:pt>
                <c:pt idx="1229">
                  <c:v>100.1875</c:v>
                </c:pt>
                <c:pt idx="1230">
                  <c:v>100.625</c:v>
                </c:pt>
                <c:pt idx="1231">
                  <c:v>101.0625</c:v>
                </c:pt>
                <c:pt idx="1232">
                  <c:v>101.5</c:v>
                </c:pt>
                <c:pt idx="1233">
                  <c:v>101.9375</c:v>
                </c:pt>
                <c:pt idx="1234">
                  <c:v>102.375</c:v>
                </c:pt>
                <c:pt idx="1235">
                  <c:v>102.8125</c:v>
                </c:pt>
                <c:pt idx="1236">
                  <c:v>103.25</c:v>
                </c:pt>
                <c:pt idx="1237">
                  <c:v>103.6875</c:v>
                </c:pt>
                <c:pt idx="1238">
                  <c:v>104.125</c:v>
                </c:pt>
                <c:pt idx="1239">
                  <c:v>104.5625</c:v>
                </c:pt>
                <c:pt idx="1240">
                  <c:v>105</c:v>
                </c:pt>
                <c:pt idx="1241">
                  <c:v>105.4375</c:v>
                </c:pt>
                <c:pt idx="1242">
                  <c:v>105.875</c:v>
                </c:pt>
                <c:pt idx="1243">
                  <c:v>106.3125</c:v>
                </c:pt>
                <c:pt idx="1244">
                  <c:v>106.75</c:v>
                </c:pt>
                <c:pt idx="1245">
                  <c:v>107.1875</c:v>
                </c:pt>
                <c:pt idx="1246">
                  <c:v>107.625</c:v>
                </c:pt>
                <c:pt idx="1247">
                  <c:v>108.0625</c:v>
                </c:pt>
                <c:pt idx="1248">
                  <c:v>108.5</c:v>
                </c:pt>
                <c:pt idx="1249">
                  <c:v>108.9375</c:v>
                </c:pt>
                <c:pt idx="1250">
                  <c:v>109.375</c:v>
                </c:pt>
                <c:pt idx="1251">
                  <c:v>109.8125</c:v>
                </c:pt>
                <c:pt idx="1252">
                  <c:v>110.25</c:v>
                </c:pt>
                <c:pt idx="1253">
                  <c:v>110.6875</c:v>
                </c:pt>
                <c:pt idx="1254">
                  <c:v>111.125</c:v>
                </c:pt>
                <c:pt idx="1255">
                  <c:v>111.5625</c:v>
                </c:pt>
                <c:pt idx="1256">
                  <c:v>112</c:v>
                </c:pt>
                <c:pt idx="1257">
                  <c:v>112.4375</c:v>
                </c:pt>
                <c:pt idx="1258">
                  <c:v>112.875</c:v>
                </c:pt>
                <c:pt idx="1259">
                  <c:v>113.3125</c:v>
                </c:pt>
                <c:pt idx="1260">
                  <c:v>113.75</c:v>
                </c:pt>
                <c:pt idx="1261">
                  <c:v>114.1875</c:v>
                </c:pt>
                <c:pt idx="1262">
                  <c:v>114.625</c:v>
                </c:pt>
                <c:pt idx="1263">
                  <c:v>115.0625</c:v>
                </c:pt>
                <c:pt idx="1264">
                  <c:v>115.5</c:v>
                </c:pt>
                <c:pt idx="1265">
                  <c:v>115.9375</c:v>
                </c:pt>
                <c:pt idx="1266">
                  <c:v>116.375</c:v>
                </c:pt>
                <c:pt idx="1267">
                  <c:v>116.8125</c:v>
                </c:pt>
                <c:pt idx="1268">
                  <c:v>117.25</c:v>
                </c:pt>
                <c:pt idx="1269">
                  <c:v>117.6875</c:v>
                </c:pt>
                <c:pt idx="1270">
                  <c:v>118.125</c:v>
                </c:pt>
                <c:pt idx="1271">
                  <c:v>118.5625</c:v>
                </c:pt>
                <c:pt idx="1272">
                  <c:v>119</c:v>
                </c:pt>
                <c:pt idx="1273">
                  <c:v>119.4375</c:v>
                </c:pt>
                <c:pt idx="1274">
                  <c:v>119.875</c:v>
                </c:pt>
                <c:pt idx="1275">
                  <c:v>120.3125</c:v>
                </c:pt>
                <c:pt idx="1276">
                  <c:v>120.75</c:v>
                </c:pt>
                <c:pt idx="1277">
                  <c:v>121.1875</c:v>
                </c:pt>
                <c:pt idx="1278">
                  <c:v>121.625</c:v>
                </c:pt>
                <c:pt idx="1279">
                  <c:v>122.0625</c:v>
                </c:pt>
                <c:pt idx="1280">
                  <c:v>122.5</c:v>
                </c:pt>
                <c:pt idx="1281">
                  <c:v>122.9375</c:v>
                </c:pt>
                <c:pt idx="1282">
                  <c:v>123.375</c:v>
                </c:pt>
                <c:pt idx="1283">
                  <c:v>123.8125</c:v>
                </c:pt>
                <c:pt idx="1284">
                  <c:v>124.25</c:v>
                </c:pt>
                <c:pt idx="1285">
                  <c:v>124.6875</c:v>
                </c:pt>
                <c:pt idx="1286">
                  <c:v>125.125</c:v>
                </c:pt>
                <c:pt idx="1287">
                  <c:v>125.5625</c:v>
                </c:pt>
                <c:pt idx="1288">
                  <c:v>126</c:v>
                </c:pt>
                <c:pt idx="1289">
                  <c:v>126.4375</c:v>
                </c:pt>
                <c:pt idx="1290">
                  <c:v>126.875</c:v>
                </c:pt>
                <c:pt idx="1291">
                  <c:v>127.3125</c:v>
                </c:pt>
                <c:pt idx="1292">
                  <c:v>127.75</c:v>
                </c:pt>
                <c:pt idx="1293">
                  <c:v>128.1875</c:v>
                </c:pt>
                <c:pt idx="1294">
                  <c:v>128.625</c:v>
                </c:pt>
                <c:pt idx="1295">
                  <c:v>129.0625</c:v>
                </c:pt>
                <c:pt idx="1296">
                  <c:v>129.5</c:v>
                </c:pt>
                <c:pt idx="1297">
                  <c:v>129.9375</c:v>
                </c:pt>
                <c:pt idx="1298">
                  <c:v>130.375</c:v>
                </c:pt>
                <c:pt idx="1299">
                  <c:v>130.8125</c:v>
                </c:pt>
                <c:pt idx="1300">
                  <c:v>131.25</c:v>
                </c:pt>
                <c:pt idx="1301">
                  <c:v>131.6875</c:v>
                </c:pt>
                <c:pt idx="1302">
                  <c:v>132.125</c:v>
                </c:pt>
                <c:pt idx="1303">
                  <c:v>132.5625</c:v>
                </c:pt>
                <c:pt idx="1304">
                  <c:v>133</c:v>
                </c:pt>
                <c:pt idx="1305">
                  <c:v>133.4375</c:v>
                </c:pt>
                <c:pt idx="1306">
                  <c:v>133.875</c:v>
                </c:pt>
                <c:pt idx="1307">
                  <c:v>134.3125</c:v>
                </c:pt>
                <c:pt idx="1308">
                  <c:v>134.75</c:v>
                </c:pt>
                <c:pt idx="1309">
                  <c:v>135.1875</c:v>
                </c:pt>
                <c:pt idx="1310">
                  <c:v>135.625</c:v>
                </c:pt>
                <c:pt idx="1311">
                  <c:v>136.0625</c:v>
                </c:pt>
                <c:pt idx="1312">
                  <c:v>136.5</c:v>
                </c:pt>
                <c:pt idx="1313">
                  <c:v>136.9375</c:v>
                </c:pt>
                <c:pt idx="1314">
                  <c:v>137.375</c:v>
                </c:pt>
                <c:pt idx="1315">
                  <c:v>137.8125</c:v>
                </c:pt>
                <c:pt idx="1316">
                  <c:v>138.25</c:v>
                </c:pt>
                <c:pt idx="1317">
                  <c:v>138.6875</c:v>
                </c:pt>
                <c:pt idx="1318">
                  <c:v>139.125</c:v>
                </c:pt>
                <c:pt idx="1319">
                  <c:v>139.5625</c:v>
                </c:pt>
                <c:pt idx="1320">
                  <c:v>140</c:v>
                </c:pt>
                <c:pt idx="1321">
                  <c:v>140.4375</c:v>
                </c:pt>
                <c:pt idx="1322">
                  <c:v>140.875</c:v>
                </c:pt>
                <c:pt idx="1323">
                  <c:v>141.3125</c:v>
                </c:pt>
                <c:pt idx="1324">
                  <c:v>141.75</c:v>
                </c:pt>
                <c:pt idx="1325">
                  <c:v>142.1875</c:v>
                </c:pt>
                <c:pt idx="1326">
                  <c:v>142.625</c:v>
                </c:pt>
                <c:pt idx="1327">
                  <c:v>143.0625</c:v>
                </c:pt>
                <c:pt idx="1328">
                  <c:v>143.5</c:v>
                </c:pt>
                <c:pt idx="1329">
                  <c:v>143.9375</c:v>
                </c:pt>
                <c:pt idx="1330">
                  <c:v>144.375</c:v>
                </c:pt>
                <c:pt idx="1331">
                  <c:v>144.8125</c:v>
                </c:pt>
                <c:pt idx="1332">
                  <c:v>145.25</c:v>
                </c:pt>
                <c:pt idx="1333">
                  <c:v>145.6875</c:v>
                </c:pt>
                <c:pt idx="1334">
                  <c:v>146.125</c:v>
                </c:pt>
                <c:pt idx="1335">
                  <c:v>146.5625</c:v>
                </c:pt>
                <c:pt idx="1336">
                  <c:v>147</c:v>
                </c:pt>
                <c:pt idx="1337">
                  <c:v>147.4375</c:v>
                </c:pt>
                <c:pt idx="1338">
                  <c:v>147.875</c:v>
                </c:pt>
                <c:pt idx="1339">
                  <c:v>148.3125</c:v>
                </c:pt>
                <c:pt idx="1340">
                  <c:v>148.75</c:v>
                </c:pt>
                <c:pt idx="1341">
                  <c:v>149.1875</c:v>
                </c:pt>
                <c:pt idx="1342">
                  <c:v>149.625</c:v>
                </c:pt>
                <c:pt idx="1343">
                  <c:v>150.0625</c:v>
                </c:pt>
                <c:pt idx="1344">
                  <c:v>150.5</c:v>
                </c:pt>
                <c:pt idx="1345">
                  <c:v>150.9375</c:v>
                </c:pt>
                <c:pt idx="1346">
                  <c:v>151.375</c:v>
                </c:pt>
                <c:pt idx="1347">
                  <c:v>151.8125</c:v>
                </c:pt>
                <c:pt idx="1348">
                  <c:v>152.25</c:v>
                </c:pt>
                <c:pt idx="1349">
                  <c:v>152.6875</c:v>
                </c:pt>
                <c:pt idx="1350">
                  <c:v>153.125</c:v>
                </c:pt>
                <c:pt idx="1351">
                  <c:v>153.5625</c:v>
                </c:pt>
                <c:pt idx="1352">
                  <c:v>154</c:v>
                </c:pt>
                <c:pt idx="1353">
                  <c:v>154.4375</c:v>
                </c:pt>
                <c:pt idx="1354">
                  <c:v>154.875</c:v>
                </c:pt>
                <c:pt idx="1355">
                  <c:v>155.3125</c:v>
                </c:pt>
                <c:pt idx="1356">
                  <c:v>155.75</c:v>
                </c:pt>
                <c:pt idx="1357">
                  <c:v>156.1875</c:v>
                </c:pt>
                <c:pt idx="1358">
                  <c:v>156.625</c:v>
                </c:pt>
                <c:pt idx="1359">
                  <c:v>157.0625</c:v>
                </c:pt>
                <c:pt idx="1360">
                  <c:v>157.5</c:v>
                </c:pt>
                <c:pt idx="1361">
                  <c:v>157.9375</c:v>
                </c:pt>
                <c:pt idx="1362">
                  <c:v>158.375</c:v>
                </c:pt>
                <c:pt idx="1363">
                  <c:v>158.8125</c:v>
                </c:pt>
                <c:pt idx="1364">
                  <c:v>159.25</c:v>
                </c:pt>
                <c:pt idx="1365">
                  <c:v>159.6875</c:v>
                </c:pt>
                <c:pt idx="1366">
                  <c:v>160.125</c:v>
                </c:pt>
                <c:pt idx="1367">
                  <c:v>160.5625</c:v>
                </c:pt>
                <c:pt idx="1368">
                  <c:v>161</c:v>
                </c:pt>
                <c:pt idx="1369">
                  <c:v>161.4375</c:v>
                </c:pt>
                <c:pt idx="1370">
                  <c:v>161.875</c:v>
                </c:pt>
                <c:pt idx="1371">
                  <c:v>162.3125</c:v>
                </c:pt>
                <c:pt idx="1372">
                  <c:v>162.75</c:v>
                </c:pt>
                <c:pt idx="1373">
                  <c:v>163.1875</c:v>
                </c:pt>
                <c:pt idx="1374">
                  <c:v>163.625</c:v>
                </c:pt>
                <c:pt idx="1375">
                  <c:v>164.0625</c:v>
                </c:pt>
                <c:pt idx="1376">
                  <c:v>164.5</c:v>
                </c:pt>
                <c:pt idx="1377">
                  <c:v>164.9375</c:v>
                </c:pt>
                <c:pt idx="1378">
                  <c:v>165.375</c:v>
                </c:pt>
                <c:pt idx="1379">
                  <c:v>165.8125</c:v>
                </c:pt>
                <c:pt idx="1380">
                  <c:v>166.25</c:v>
                </c:pt>
                <c:pt idx="1381">
                  <c:v>166.6875</c:v>
                </c:pt>
                <c:pt idx="1382">
                  <c:v>167.125</c:v>
                </c:pt>
                <c:pt idx="1383">
                  <c:v>167.5625</c:v>
                </c:pt>
                <c:pt idx="1384">
                  <c:v>168</c:v>
                </c:pt>
                <c:pt idx="1385">
                  <c:v>168.4375</c:v>
                </c:pt>
                <c:pt idx="1386">
                  <c:v>168.875</c:v>
                </c:pt>
                <c:pt idx="1387">
                  <c:v>169.3125</c:v>
                </c:pt>
                <c:pt idx="1388">
                  <c:v>169.75</c:v>
                </c:pt>
                <c:pt idx="1389">
                  <c:v>170.1875</c:v>
                </c:pt>
                <c:pt idx="1390">
                  <c:v>170.625</c:v>
                </c:pt>
                <c:pt idx="1391">
                  <c:v>171.0625</c:v>
                </c:pt>
                <c:pt idx="1392">
                  <c:v>171.5</c:v>
                </c:pt>
                <c:pt idx="1393">
                  <c:v>171.9375</c:v>
                </c:pt>
                <c:pt idx="1394">
                  <c:v>172.375</c:v>
                </c:pt>
                <c:pt idx="1395">
                  <c:v>172.8125</c:v>
                </c:pt>
                <c:pt idx="1396">
                  <c:v>173.25</c:v>
                </c:pt>
                <c:pt idx="1397">
                  <c:v>173.6875</c:v>
                </c:pt>
                <c:pt idx="1398">
                  <c:v>174.125</c:v>
                </c:pt>
                <c:pt idx="1399">
                  <c:v>174.5625</c:v>
                </c:pt>
                <c:pt idx="1400">
                  <c:v>175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Graphing!$AO$8:$AO$2008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128</c:v>
                </c:pt>
                <c:pt idx="1129">
                  <c:v>129</c:v>
                </c:pt>
                <c:pt idx="1130">
                  <c:v>130</c:v>
                </c:pt>
                <c:pt idx="1131">
                  <c:v>131</c:v>
                </c:pt>
                <c:pt idx="1132">
                  <c:v>132</c:v>
                </c:pt>
                <c:pt idx="1133">
                  <c:v>133</c:v>
                </c:pt>
                <c:pt idx="1134">
                  <c:v>134</c:v>
                </c:pt>
                <c:pt idx="1135">
                  <c:v>135</c:v>
                </c:pt>
                <c:pt idx="1136">
                  <c:v>136</c:v>
                </c:pt>
                <c:pt idx="1137">
                  <c:v>137</c:v>
                </c:pt>
                <c:pt idx="1138">
                  <c:v>138</c:v>
                </c:pt>
                <c:pt idx="1139">
                  <c:v>139</c:v>
                </c:pt>
                <c:pt idx="1140">
                  <c:v>140</c:v>
                </c:pt>
                <c:pt idx="1141">
                  <c:v>141</c:v>
                </c:pt>
                <c:pt idx="1142">
                  <c:v>142</c:v>
                </c:pt>
                <c:pt idx="1143">
                  <c:v>143</c:v>
                </c:pt>
                <c:pt idx="1144">
                  <c:v>144</c:v>
                </c:pt>
                <c:pt idx="1145">
                  <c:v>145</c:v>
                </c:pt>
                <c:pt idx="1146">
                  <c:v>146</c:v>
                </c:pt>
                <c:pt idx="1147">
                  <c:v>147</c:v>
                </c:pt>
                <c:pt idx="1148">
                  <c:v>148</c:v>
                </c:pt>
                <c:pt idx="1149">
                  <c:v>149</c:v>
                </c:pt>
                <c:pt idx="1150">
                  <c:v>150</c:v>
                </c:pt>
                <c:pt idx="1151">
                  <c:v>151</c:v>
                </c:pt>
                <c:pt idx="1152">
                  <c:v>152</c:v>
                </c:pt>
                <c:pt idx="1153">
                  <c:v>153</c:v>
                </c:pt>
                <c:pt idx="1154">
                  <c:v>154</c:v>
                </c:pt>
                <c:pt idx="1155">
                  <c:v>155</c:v>
                </c:pt>
                <c:pt idx="1156">
                  <c:v>156</c:v>
                </c:pt>
                <c:pt idx="1157">
                  <c:v>157</c:v>
                </c:pt>
                <c:pt idx="1158">
                  <c:v>158</c:v>
                </c:pt>
                <c:pt idx="1159">
                  <c:v>159</c:v>
                </c:pt>
                <c:pt idx="1160">
                  <c:v>160</c:v>
                </c:pt>
                <c:pt idx="1161">
                  <c:v>161</c:v>
                </c:pt>
                <c:pt idx="1162">
                  <c:v>162</c:v>
                </c:pt>
                <c:pt idx="1163">
                  <c:v>163</c:v>
                </c:pt>
                <c:pt idx="1164">
                  <c:v>164</c:v>
                </c:pt>
                <c:pt idx="1165">
                  <c:v>165</c:v>
                </c:pt>
                <c:pt idx="1166">
                  <c:v>166</c:v>
                </c:pt>
                <c:pt idx="1167">
                  <c:v>167</c:v>
                </c:pt>
                <c:pt idx="1168">
                  <c:v>168</c:v>
                </c:pt>
                <c:pt idx="1169">
                  <c:v>169</c:v>
                </c:pt>
                <c:pt idx="1170">
                  <c:v>170</c:v>
                </c:pt>
                <c:pt idx="1171">
                  <c:v>171</c:v>
                </c:pt>
                <c:pt idx="1172">
                  <c:v>172</c:v>
                </c:pt>
                <c:pt idx="1173">
                  <c:v>173</c:v>
                </c:pt>
                <c:pt idx="1174">
                  <c:v>174</c:v>
                </c:pt>
                <c:pt idx="1175">
                  <c:v>175</c:v>
                </c:pt>
                <c:pt idx="1176">
                  <c:v>176</c:v>
                </c:pt>
                <c:pt idx="1177">
                  <c:v>177</c:v>
                </c:pt>
                <c:pt idx="1178">
                  <c:v>178</c:v>
                </c:pt>
                <c:pt idx="1179">
                  <c:v>179</c:v>
                </c:pt>
                <c:pt idx="1180">
                  <c:v>180</c:v>
                </c:pt>
                <c:pt idx="1181">
                  <c:v>181</c:v>
                </c:pt>
                <c:pt idx="1182">
                  <c:v>182</c:v>
                </c:pt>
                <c:pt idx="1183">
                  <c:v>183</c:v>
                </c:pt>
                <c:pt idx="1184">
                  <c:v>184</c:v>
                </c:pt>
                <c:pt idx="1185">
                  <c:v>185</c:v>
                </c:pt>
                <c:pt idx="1186">
                  <c:v>186</c:v>
                </c:pt>
                <c:pt idx="1187">
                  <c:v>187</c:v>
                </c:pt>
                <c:pt idx="1188">
                  <c:v>188</c:v>
                </c:pt>
                <c:pt idx="1189">
                  <c:v>189</c:v>
                </c:pt>
                <c:pt idx="1190">
                  <c:v>190</c:v>
                </c:pt>
                <c:pt idx="1191">
                  <c:v>191</c:v>
                </c:pt>
                <c:pt idx="1192">
                  <c:v>192</c:v>
                </c:pt>
                <c:pt idx="1193">
                  <c:v>193</c:v>
                </c:pt>
                <c:pt idx="1194">
                  <c:v>194</c:v>
                </c:pt>
                <c:pt idx="1195">
                  <c:v>195</c:v>
                </c:pt>
                <c:pt idx="1196">
                  <c:v>196</c:v>
                </c:pt>
                <c:pt idx="1197">
                  <c:v>197</c:v>
                </c:pt>
                <c:pt idx="1198">
                  <c:v>198</c:v>
                </c:pt>
                <c:pt idx="1199">
                  <c:v>199</c:v>
                </c:pt>
                <c:pt idx="1200">
                  <c:v>200</c:v>
                </c:pt>
                <c:pt idx="1201">
                  <c:v>201</c:v>
                </c:pt>
                <c:pt idx="1202">
                  <c:v>202</c:v>
                </c:pt>
                <c:pt idx="1203">
                  <c:v>203</c:v>
                </c:pt>
                <c:pt idx="1204">
                  <c:v>204</c:v>
                </c:pt>
                <c:pt idx="1205">
                  <c:v>205</c:v>
                </c:pt>
                <c:pt idx="1206">
                  <c:v>206</c:v>
                </c:pt>
                <c:pt idx="1207">
                  <c:v>207</c:v>
                </c:pt>
                <c:pt idx="1208">
                  <c:v>208</c:v>
                </c:pt>
                <c:pt idx="1209">
                  <c:v>209</c:v>
                </c:pt>
                <c:pt idx="1210">
                  <c:v>210</c:v>
                </c:pt>
                <c:pt idx="1211">
                  <c:v>211</c:v>
                </c:pt>
                <c:pt idx="1212">
                  <c:v>212</c:v>
                </c:pt>
                <c:pt idx="1213">
                  <c:v>213</c:v>
                </c:pt>
                <c:pt idx="1214">
                  <c:v>214</c:v>
                </c:pt>
                <c:pt idx="1215">
                  <c:v>215</c:v>
                </c:pt>
                <c:pt idx="1216">
                  <c:v>216</c:v>
                </c:pt>
                <c:pt idx="1217">
                  <c:v>217</c:v>
                </c:pt>
                <c:pt idx="1218">
                  <c:v>218</c:v>
                </c:pt>
                <c:pt idx="1219">
                  <c:v>219</c:v>
                </c:pt>
                <c:pt idx="1220">
                  <c:v>220</c:v>
                </c:pt>
                <c:pt idx="1221">
                  <c:v>221</c:v>
                </c:pt>
                <c:pt idx="1222">
                  <c:v>222</c:v>
                </c:pt>
                <c:pt idx="1223">
                  <c:v>223</c:v>
                </c:pt>
                <c:pt idx="1224">
                  <c:v>224</c:v>
                </c:pt>
                <c:pt idx="1225">
                  <c:v>225</c:v>
                </c:pt>
                <c:pt idx="1226">
                  <c:v>226</c:v>
                </c:pt>
                <c:pt idx="1227">
                  <c:v>227</c:v>
                </c:pt>
                <c:pt idx="1228">
                  <c:v>228</c:v>
                </c:pt>
                <c:pt idx="1229">
                  <c:v>229</c:v>
                </c:pt>
                <c:pt idx="1230">
                  <c:v>230</c:v>
                </c:pt>
                <c:pt idx="1231">
                  <c:v>231</c:v>
                </c:pt>
                <c:pt idx="1232">
                  <c:v>232</c:v>
                </c:pt>
                <c:pt idx="1233">
                  <c:v>233</c:v>
                </c:pt>
                <c:pt idx="1234">
                  <c:v>234</c:v>
                </c:pt>
                <c:pt idx="1235">
                  <c:v>235</c:v>
                </c:pt>
                <c:pt idx="1236">
                  <c:v>236</c:v>
                </c:pt>
                <c:pt idx="1237">
                  <c:v>237</c:v>
                </c:pt>
                <c:pt idx="1238">
                  <c:v>238</c:v>
                </c:pt>
                <c:pt idx="1239">
                  <c:v>239</c:v>
                </c:pt>
                <c:pt idx="1240">
                  <c:v>240</c:v>
                </c:pt>
                <c:pt idx="1241">
                  <c:v>241</c:v>
                </c:pt>
                <c:pt idx="1242">
                  <c:v>242</c:v>
                </c:pt>
                <c:pt idx="1243">
                  <c:v>243</c:v>
                </c:pt>
                <c:pt idx="1244">
                  <c:v>244</c:v>
                </c:pt>
                <c:pt idx="1245">
                  <c:v>245</c:v>
                </c:pt>
                <c:pt idx="1246">
                  <c:v>246</c:v>
                </c:pt>
                <c:pt idx="1247">
                  <c:v>247</c:v>
                </c:pt>
                <c:pt idx="1248">
                  <c:v>248</c:v>
                </c:pt>
                <c:pt idx="1249">
                  <c:v>249</c:v>
                </c:pt>
                <c:pt idx="1250">
                  <c:v>250</c:v>
                </c:pt>
                <c:pt idx="1251">
                  <c:v>251</c:v>
                </c:pt>
                <c:pt idx="1252">
                  <c:v>252</c:v>
                </c:pt>
                <c:pt idx="1253">
                  <c:v>253</c:v>
                </c:pt>
                <c:pt idx="1254">
                  <c:v>254</c:v>
                </c:pt>
                <c:pt idx="1255">
                  <c:v>255</c:v>
                </c:pt>
                <c:pt idx="1256">
                  <c:v>256</c:v>
                </c:pt>
                <c:pt idx="1257">
                  <c:v>257</c:v>
                </c:pt>
                <c:pt idx="1258">
                  <c:v>258</c:v>
                </c:pt>
                <c:pt idx="1259">
                  <c:v>259</c:v>
                </c:pt>
                <c:pt idx="1260">
                  <c:v>260</c:v>
                </c:pt>
                <c:pt idx="1261">
                  <c:v>261</c:v>
                </c:pt>
                <c:pt idx="1262">
                  <c:v>262</c:v>
                </c:pt>
                <c:pt idx="1263">
                  <c:v>263</c:v>
                </c:pt>
                <c:pt idx="1264">
                  <c:v>264</c:v>
                </c:pt>
                <c:pt idx="1265">
                  <c:v>265</c:v>
                </c:pt>
                <c:pt idx="1266">
                  <c:v>266</c:v>
                </c:pt>
                <c:pt idx="1267">
                  <c:v>267</c:v>
                </c:pt>
                <c:pt idx="1268">
                  <c:v>268</c:v>
                </c:pt>
                <c:pt idx="1269">
                  <c:v>269</c:v>
                </c:pt>
                <c:pt idx="1270">
                  <c:v>270</c:v>
                </c:pt>
                <c:pt idx="1271">
                  <c:v>271</c:v>
                </c:pt>
                <c:pt idx="1272">
                  <c:v>272</c:v>
                </c:pt>
                <c:pt idx="1273">
                  <c:v>273</c:v>
                </c:pt>
                <c:pt idx="1274">
                  <c:v>274</c:v>
                </c:pt>
                <c:pt idx="1275">
                  <c:v>275</c:v>
                </c:pt>
                <c:pt idx="1276">
                  <c:v>276</c:v>
                </c:pt>
                <c:pt idx="1277">
                  <c:v>277</c:v>
                </c:pt>
                <c:pt idx="1278">
                  <c:v>278</c:v>
                </c:pt>
                <c:pt idx="1279">
                  <c:v>279</c:v>
                </c:pt>
                <c:pt idx="1280">
                  <c:v>280</c:v>
                </c:pt>
                <c:pt idx="1281">
                  <c:v>281</c:v>
                </c:pt>
                <c:pt idx="1282">
                  <c:v>282</c:v>
                </c:pt>
                <c:pt idx="1283">
                  <c:v>283</c:v>
                </c:pt>
                <c:pt idx="1284">
                  <c:v>284</c:v>
                </c:pt>
                <c:pt idx="1285">
                  <c:v>285</c:v>
                </c:pt>
                <c:pt idx="1286">
                  <c:v>286</c:v>
                </c:pt>
                <c:pt idx="1287">
                  <c:v>287</c:v>
                </c:pt>
                <c:pt idx="1288">
                  <c:v>288</c:v>
                </c:pt>
                <c:pt idx="1289">
                  <c:v>289</c:v>
                </c:pt>
                <c:pt idx="1290">
                  <c:v>290</c:v>
                </c:pt>
                <c:pt idx="1291">
                  <c:v>291</c:v>
                </c:pt>
                <c:pt idx="1292">
                  <c:v>292</c:v>
                </c:pt>
                <c:pt idx="1293">
                  <c:v>293</c:v>
                </c:pt>
                <c:pt idx="1294">
                  <c:v>294</c:v>
                </c:pt>
                <c:pt idx="1295">
                  <c:v>295</c:v>
                </c:pt>
                <c:pt idx="1296">
                  <c:v>296</c:v>
                </c:pt>
                <c:pt idx="1297">
                  <c:v>297</c:v>
                </c:pt>
                <c:pt idx="1298">
                  <c:v>298</c:v>
                </c:pt>
                <c:pt idx="1299">
                  <c:v>299</c:v>
                </c:pt>
                <c:pt idx="1300">
                  <c:v>300</c:v>
                </c:pt>
                <c:pt idx="1301">
                  <c:v>301</c:v>
                </c:pt>
                <c:pt idx="1302">
                  <c:v>302</c:v>
                </c:pt>
                <c:pt idx="1303">
                  <c:v>303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308</c:v>
                </c:pt>
                <c:pt idx="1309">
                  <c:v>309</c:v>
                </c:pt>
                <c:pt idx="1310">
                  <c:v>310</c:v>
                </c:pt>
                <c:pt idx="1311">
                  <c:v>311</c:v>
                </c:pt>
                <c:pt idx="1312">
                  <c:v>312</c:v>
                </c:pt>
                <c:pt idx="1313">
                  <c:v>313</c:v>
                </c:pt>
                <c:pt idx="1314">
                  <c:v>314</c:v>
                </c:pt>
                <c:pt idx="1315">
                  <c:v>315</c:v>
                </c:pt>
                <c:pt idx="1316">
                  <c:v>316</c:v>
                </c:pt>
                <c:pt idx="1317">
                  <c:v>317</c:v>
                </c:pt>
                <c:pt idx="1318">
                  <c:v>318</c:v>
                </c:pt>
                <c:pt idx="1319">
                  <c:v>319</c:v>
                </c:pt>
                <c:pt idx="1320">
                  <c:v>320</c:v>
                </c:pt>
                <c:pt idx="1321">
                  <c:v>321</c:v>
                </c:pt>
                <c:pt idx="1322">
                  <c:v>322</c:v>
                </c:pt>
                <c:pt idx="1323">
                  <c:v>323</c:v>
                </c:pt>
                <c:pt idx="1324">
                  <c:v>324</c:v>
                </c:pt>
                <c:pt idx="1325">
                  <c:v>325</c:v>
                </c:pt>
                <c:pt idx="1326">
                  <c:v>326</c:v>
                </c:pt>
                <c:pt idx="1327">
                  <c:v>327</c:v>
                </c:pt>
                <c:pt idx="1328">
                  <c:v>328</c:v>
                </c:pt>
                <c:pt idx="1329">
                  <c:v>329</c:v>
                </c:pt>
                <c:pt idx="1330">
                  <c:v>330</c:v>
                </c:pt>
                <c:pt idx="1331">
                  <c:v>331</c:v>
                </c:pt>
                <c:pt idx="1332">
                  <c:v>332</c:v>
                </c:pt>
                <c:pt idx="1333">
                  <c:v>333</c:v>
                </c:pt>
                <c:pt idx="1334">
                  <c:v>334</c:v>
                </c:pt>
                <c:pt idx="1335">
                  <c:v>335</c:v>
                </c:pt>
                <c:pt idx="1336">
                  <c:v>336</c:v>
                </c:pt>
                <c:pt idx="1337">
                  <c:v>337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341</c:v>
                </c:pt>
                <c:pt idx="1342">
                  <c:v>342</c:v>
                </c:pt>
                <c:pt idx="1343">
                  <c:v>343</c:v>
                </c:pt>
                <c:pt idx="1344">
                  <c:v>344</c:v>
                </c:pt>
                <c:pt idx="1345">
                  <c:v>345</c:v>
                </c:pt>
                <c:pt idx="1346">
                  <c:v>346</c:v>
                </c:pt>
                <c:pt idx="1347">
                  <c:v>347</c:v>
                </c:pt>
                <c:pt idx="1348">
                  <c:v>348</c:v>
                </c:pt>
                <c:pt idx="1349">
                  <c:v>349</c:v>
                </c:pt>
                <c:pt idx="1350">
                  <c:v>350</c:v>
                </c:pt>
                <c:pt idx="1351">
                  <c:v>351</c:v>
                </c:pt>
                <c:pt idx="1352">
                  <c:v>352</c:v>
                </c:pt>
                <c:pt idx="1353">
                  <c:v>353</c:v>
                </c:pt>
                <c:pt idx="1354">
                  <c:v>354</c:v>
                </c:pt>
                <c:pt idx="1355">
                  <c:v>355</c:v>
                </c:pt>
                <c:pt idx="1356">
                  <c:v>356</c:v>
                </c:pt>
                <c:pt idx="1357">
                  <c:v>357</c:v>
                </c:pt>
                <c:pt idx="1358">
                  <c:v>358</c:v>
                </c:pt>
                <c:pt idx="1359">
                  <c:v>359</c:v>
                </c:pt>
                <c:pt idx="1360">
                  <c:v>360</c:v>
                </c:pt>
                <c:pt idx="1361">
                  <c:v>361</c:v>
                </c:pt>
                <c:pt idx="1362">
                  <c:v>362</c:v>
                </c:pt>
                <c:pt idx="1363">
                  <c:v>363</c:v>
                </c:pt>
                <c:pt idx="1364">
                  <c:v>364</c:v>
                </c:pt>
                <c:pt idx="1365">
                  <c:v>365</c:v>
                </c:pt>
                <c:pt idx="1366">
                  <c:v>366</c:v>
                </c:pt>
                <c:pt idx="1367">
                  <c:v>367</c:v>
                </c:pt>
                <c:pt idx="1368">
                  <c:v>368</c:v>
                </c:pt>
                <c:pt idx="1369">
                  <c:v>369</c:v>
                </c:pt>
                <c:pt idx="1370">
                  <c:v>370</c:v>
                </c:pt>
                <c:pt idx="1371">
                  <c:v>371</c:v>
                </c:pt>
                <c:pt idx="1372">
                  <c:v>372</c:v>
                </c:pt>
                <c:pt idx="1373">
                  <c:v>373</c:v>
                </c:pt>
                <c:pt idx="1374">
                  <c:v>374</c:v>
                </c:pt>
                <c:pt idx="1375">
                  <c:v>375</c:v>
                </c:pt>
                <c:pt idx="1376">
                  <c:v>376</c:v>
                </c:pt>
                <c:pt idx="1377">
                  <c:v>377</c:v>
                </c:pt>
                <c:pt idx="1378">
                  <c:v>378</c:v>
                </c:pt>
                <c:pt idx="1379">
                  <c:v>379</c:v>
                </c:pt>
                <c:pt idx="1380">
                  <c:v>380</c:v>
                </c:pt>
                <c:pt idx="1381">
                  <c:v>381</c:v>
                </c:pt>
                <c:pt idx="1382">
                  <c:v>382</c:v>
                </c:pt>
                <c:pt idx="1383">
                  <c:v>383</c:v>
                </c:pt>
                <c:pt idx="1384">
                  <c:v>384</c:v>
                </c:pt>
                <c:pt idx="1385">
                  <c:v>385</c:v>
                </c:pt>
                <c:pt idx="1386">
                  <c:v>386</c:v>
                </c:pt>
                <c:pt idx="1387">
                  <c:v>387</c:v>
                </c:pt>
                <c:pt idx="1388">
                  <c:v>388</c:v>
                </c:pt>
                <c:pt idx="1389">
                  <c:v>389</c:v>
                </c:pt>
                <c:pt idx="1390">
                  <c:v>390</c:v>
                </c:pt>
                <c:pt idx="1391">
                  <c:v>391</c:v>
                </c:pt>
                <c:pt idx="1392">
                  <c:v>392</c:v>
                </c:pt>
                <c:pt idx="1393">
                  <c:v>393</c:v>
                </c:pt>
                <c:pt idx="1394">
                  <c:v>394</c:v>
                </c:pt>
                <c:pt idx="1395">
                  <c:v>395</c:v>
                </c:pt>
                <c:pt idx="1396">
                  <c:v>396</c:v>
                </c:pt>
                <c:pt idx="1397">
                  <c:v>397</c:v>
                </c:pt>
                <c:pt idx="1398">
                  <c:v>398</c:v>
                </c:pt>
                <c:pt idx="1399">
                  <c:v>399</c:v>
                </c:pt>
                <c:pt idx="1400">
                  <c:v>400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Right to Left</c:v>
          </c:tx>
          <c:marker>
            <c:symbol val="none"/>
          </c:marker>
          <c:xVal>
            <c:numRef>
              <c:f>Graphing!$AQ$8:$AQ$2008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175</c:v>
                </c:pt>
                <c:pt idx="601">
                  <c:v>174.5625</c:v>
                </c:pt>
                <c:pt idx="602">
                  <c:v>174.125</c:v>
                </c:pt>
                <c:pt idx="603">
                  <c:v>173.6875</c:v>
                </c:pt>
                <c:pt idx="604">
                  <c:v>173.25</c:v>
                </c:pt>
                <c:pt idx="605">
                  <c:v>172.8125</c:v>
                </c:pt>
                <c:pt idx="606">
                  <c:v>172.375</c:v>
                </c:pt>
                <c:pt idx="607">
                  <c:v>171.9375</c:v>
                </c:pt>
                <c:pt idx="608">
                  <c:v>171.5</c:v>
                </c:pt>
                <c:pt idx="609">
                  <c:v>171.0625</c:v>
                </c:pt>
                <c:pt idx="610">
                  <c:v>170.625</c:v>
                </c:pt>
                <c:pt idx="611">
                  <c:v>170.1875</c:v>
                </c:pt>
                <c:pt idx="612">
                  <c:v>169.75</c:v>
                </c:pt>
                <c:pt idx="613">
                  <c:v>169.3125</c:v>
                </c:pt>
                <c:pt idx="614">
                  <c:v>168.875</c:v>
                </c:pt>
                <c:pt idx="615">
                  <c:v>168.4375</c:v>
                </c:pt>
                <c:pt idx="616">
                  <c:v>168</c:v>
                </c:pt>
                <c:pt idx="617">
                  <c:v>167.5625</c:v>
                </c:pt>
                <c:pt idx="618">
                  <c:v>167.125</c:v>
                </c:pt>
                <c:pt idx="619">
                  <c:v>166.6875</c:v>
                </c:pt>
                <c:pt idx="620">
                  <c:v>166.25</c:v>
                </c:pt>
                <c:pt idx="621">
                  <c:v>165.8125</c:v>
                </c:pt>
                <c:pt idx="622">
                  <c:v>165.375</c:v>
                </c:pt>
                <c:pt idx="623">
                  <c:v>164.9375</c:v>
                </c:pt>
                <c:pt idx="624">
                  <c:v>164.5</c:v>
                </c:pt>
                <c:pt idx="625">
                  <c:v>164.0625</c:v>
                </c:pt>
                <c:pt idx="626">
                  <c:v>163.625</c:v>
                </c:pt>
                <c:pt idx="627">
                  <c:v>163.1875</c:v>
                </c:pt>
                <c:pt idx="628">
                  <c:v>162.75</c:v>
                </c:pt>
                <c:pt idx="629">
                  <c:v>162.3125</c:v>
                </c:pt>
                <c:pt idx="630">
                  <c:v>161.875</c:v>
                </c:pt>
                <c:pt idx="631">
                  <c:v>161.4375</c:v>
                </c:pt>
                <c:pt idx="632">
                  <c:v>161</c:v>
                </c:pt>
                <c:pt idx="633">
                  <c:v>160.5625</c:v>
                </c:pt>
                <c:pt idx="634">
                  <c:v>160.125</c:v>
                </c:pt>
                <c:pt idx="635">
                  <c:v>159.6875</c:v>
                </c:pt>
                <c:pt idx="636">
                  <c:v>159.25</c:v>
                </c:pt>
                <c:pt idx="637">
                  <c:v>158.8125</c:v>
                </c:pt>
                <c:pt idx="638">
                  <c:v>158.375</c:v>
                </c:pt>
                <c:pt idx="639">
                  <c:v>157.9375</c:v>
                </c:pt>
                <c:pt idx="640">
                  <c:v>157.5</c:v>
                </c:pt>
                <c:pt idx="641">
                  <c:v>157.0625</c:v>
                </c:pt>
                <c:pt idx="642">
                  <c:v>156.625</c:v>
                </c:pt>
                <c:pt idx="643">
                  <c:v>156.1875</c:v>
                </c:pt>
                <c:pt idx="644">
                  <c:v>155.75</c:v>
                </c:pt>
                <c:pt idx="645">
                  <c:v>155.3125</c:v>
                </c:pt>
                <c:pt idx="646">
                  <c:v>154.875</c:v>
                </c:pt>
                <c:pt idx="647">
                  <c:v>154.4375</c:v>
                </c:pt>
                <c:pt idx="648">
                  <c:v>154</c:v>
                </c:pt>
                <c:pt idx="649">
                  <c:v>153.5625</c:v>
                </c:pt>
                <c:pt idx="650">
                  <c:v>153.125</c:v>
                </c:pt>
                <c:pt idx="651">
                  <c:v>152.6875</c:v>
                </c:pt>
                <c:pt idx="652">
                  <c:v>152.25</c:v>
                </c:pt>
                <c:pt idx="653">
                  <c:v>151.8125</c:v>
                </c:pt>
                <c:pt idx="654">
                  <c:v>151.375</c:v>
                </c:pt>
                <c:pt idx="655">
                  <c:v>150.9375</c:v>
                </c:pt>
                <c:pt idx="656">
                  <c:v>150.5</c:v>
                </c:pt>
                <c:pt idx="657">
                  <c:v>150.0625</c:v>
                </c:pt>
                <c:pt idx="658">
                  <c:v>149.625</c:v>
                </c:pt>
                <c:pt idx="659">
                  <c:v>149.1875</c:v>
                </c:pt>
                <c:pt idx="660">
                  <c:v>148.75</c:v>
                </c:pt>
                <c:pt idx="661">
                  <c:v>148.3125</c:v>
                </c:pt>
                <c:pt idx="662">
                  <c:v>147.875</c:v>
                </c:pt>
                <c:pt idx="663">
                  <c:v>147.4375</c:v>
                </c:pt>
                <c:pt idx="664">
                  <c:v>147</c:v>
                </c:pt>
                <c:pt idx="665">
                  <c:v>146.5625</c:v>
                </c:pt>
                <c:pt idx="666">
                  <c:v>146.125</c:v>
                </c:pt>
                <c:pt idx="667">
                  <c:v>145.6875</c:v>
                </c:pt>
                <c:pt idx="668">
                  <c:v>145.25</c:v>
                </c:pt>
                <c:pt idx="669">
                  <c:v>144.8125</c:v>
                </c:pt>
                <c:pt idx="670">
                  <c:v>144.375</c:v>
                </c:pt>
                <c:pt idx="671">
                  <c:v>143.9375</c:v>
                </c:pt>
                <c:pt idx="672">
                  <c:v>143.5</c:v>
                </c:pt>
                <c:pt idx="673">
                  <c:v>143.0625</c:v>
                </c:pt>
                <c:pt idx="674">
                  <c:v>142.625</c:v>
                </c:pt>
                <c:pt idx="675">
                  <c:v>142.1875</c:v>
                </c:pt>
                <c:pt idx="676">
                  <c:v>141.75</c:v>
                </c:pt>
                <c:pt idx="677">
                  <c:v>141.3125</c:v>
                </c:pt>
                <c:pt idx="678">
                  <c:v>140.875</c:v>
                </c:pt>
                <c:pt idx="679">
                  <c:v>140.4375</c:v>
                </c:pt>
                <c:pt idx="680">
                  <c:v>140</c:v>
                </c:pt>
                <c:pt idx="681">
                  <c:v>139.5625</c:v>
                </c:pt>
                <c:pt idx="682">
                  <c:v>139.125</c:v>
                </c:pt>
                <c:pt idx="683">
                  <c:v>138.6875</c:v>
                </c:pt>
                <c:pt idx="684">
                  <c:v>138.25</c:v>
                </c:pt>
                <c:pt idx="685">
                  <c:v>137.8125</c:v>
                </c:pt>
                <c:pt idx="686">
                  <c:v>137.375</c:v>
                </c:pt>
                <c:pt idx="687">
                  <c:v>136.9375</c:v>
                </c:pt>
                <c:pt idx="688">
                  <c:v>136.5</c:v>
                </c:pt>
                <c:pt idx="689">
                  <c:v>136.0625</c:v>
                </c:pt>
                <c:pt idx="690">
                  <c:v>135.625</c:v>
                </c:pt>
                <c:pt idx="691">
                  <c:v>135.1875</c:v>
                </c:pt>
                <c:pt idx="692">
                  <c:v>134.75</c:v>
                </c:pt>
                <c:pt idx="693">
                  <c:v>134.3125</c:v>
                </c:pt>
                <c:pt idx="694">
                  <c:v>133.875</c:v>
                </c:pt>
                <c:pt idx="695">
                  <c:v>133.4375</c:v>
                </c:pt>
                <c:pt idx="696">
                  <c:v>133</c:v>
                </c:pt>
                <c:pt idx="697">
                  <c:v>132.5625</c:v>
                </c:pt>
                <c:pt idx="698">
                  <c:v>132.125</c:v>
                </c:pt>
                <c:pt idx="699">
                  <c:v>131.6875</c:v>
                </c:pt>
                <c:pt idx="700">
                  <c:v>131.25</c:v>
                </c:pt>
                <c:pt idx="701">
                  <c:v>130.8125</c:v>
                </c:pt>
                <c:pt idx="702">
                  <c:v>130.375</c:v>
                </c:pt>
                <c:pt idx="703">
                  <c:v>129.9375</c:v>
                </c:pt>
                <c:pt idx="704">
                  <c:v>129.5</c:v>
                </c:pt>
                <c:pt idx="705">
                  <c:v>129.0625</c:v>
                </c:pt>
                <c:pt idx="706">
                  <c:v>128.625</c:v>
                </c:pt>
                <c:pt idx="707">
                  <c:v>128.1875</c:v>
                </c:pt>
                <c:pt idx="708">
                  <c:v>127.75</c:v>
                </c:pt>
                <c:pt idx="709">
                  <c:v>127.3125</c:v>
                </c:pt>
                <c:pt idx="710">
                  <c:v>126.875</c:v>
                </c:pt>
                <c:pt idx="711">
                  <c:v>126.4375</c:v>
                </c:pt>
                <c:pt idx="712">
                  <c:v>126</c:v>
                </c:pt>
                <c:pt idx="713">
                  <c:v>125.5625</c:v>
                </c:pt>
                <c:pt idx="714">
                  <c:v>125.125</c:v>
                </c:pt>
                <c:pt idx="715">
                  <c:v>124.6875</c:v>
                </c:pt>
                <c:pt idx="716">
                  <c:v>124.25</c:v>
                </c:pt>
                <c:pt idx="717">
                  <c:v>123.8125</c:v>
                </c:pt>
                <c:pt idx="718">
                  <c:v>123.375</c:v>
                </c:pt>
                <c:pt idx="719">
                  <c:v>122.9375</c:v>
                </c:pt>
                <c:pt idx="720">
                  <c:v>122.5</c:v>
                </c:pt>
                <c:pt idx="721">
                  <c:v>122.0625</c:v>
                </c:pt>
                <c:pt idx="722">
                  <c:v>121.625</c:v>
                </c:pt>
                <c:pt idx="723">
                  <c:v>121.1875</c:v>
                </c:pt>
                <c:pt idx="724">
                  <c:v>120.75</c:v>
                </c:pt>
                <c:pt idx="725">
                  <c:v>120.3125</c:v>
                </c:pt>
                <c:pt idx="726">
                  <c:v>119.875</c:v>
                </c:pt>
                <c:pt idx="727">
                  <c:v>119.4375</c:v>
                </c:pt>
                <c:pt idx="728">
                  <c:v>119</c:v>
                </c:pt>
                <c:pt idx="729">
                  <c:v>118.5625</c:v>
                </c:pt>
                <c:pt idx="730">
                  <c:v>118.125</c:v>
                </c:pt>
                <c:pt idx="731">
                  <c:v>117.6875</c:v>
                </c:pt>
                <c:pt idx="732">
                  <c:v>117.25</c:v>
                </c:pt>
                <c:pt idx="733">
                  <c:v>116.8125</c:v>
                </c:pt>
                <c:pt idx="734">
                  <c:v>116.375</c:v>
                </c:pt>
                <c:pt idx="735">
                  <c:v>115.9375</c:v>
                </c:pt>
                <c:pt idx="736">
                  <c:v>115.5</c:v>
                </c:pt>
                <c:pt idx="737">
                  <c:v>115.0625</c:v>
                </c:pt>
                <c:pt idx="738">
                  <c:v>114.625</c:v>
                </c:pt>
                <c:pt idx="739">
                  <c:v>114.1875</c:v>
                </c:pt>
                <c:pt idx="740">
                  <c:v>113.75</c:v>
                </c:pt>
                <c:pt idx="741">
                  <c:v>113.3125</c:v>
                </c:pt>
                <c:pt idx="742">
                  <c:v>112.875</c:v>
                </c:pt>
                <c:pt idx="743">
                  <c:v>112.4375</c:v>
                </c:pt>
                <c:pt idx="744">
                  <c:v>112</c:v>
                </c:pt>
                <c:pt idx="745">
                  <c:v>111.5625</c:v>
                </c:pt>
                <c:pt idx="746">
                  <c:v>111.125</c:v>
                </c:pt>
                <c:pt idx="747">
                  <c:v>110.6875</c:v>
                </c:pt>
                <c:pt idx="748">
                  <c:v>110.25</c:v>
                </c:pt>
                <c:pt idx="749">
                  <c:v>109.8125</c:v>
                </c:pt>
                <c:pt idx="750">
                  <c:v>109.375</c:v>
                </c:pt>
                <c:pt idx="751">
                  <c:v>108.9375</c:v>
                </c:pt>
                <c:pt idx="752">
                  <c:v>108.5</c:v>
                </c:pt>
                <c:pt idx="753">
                  <c:v>108.0625</c:v>
                </c:pt>
                <c:pt idx="754">
                  <c:v>107.625</c:v>
                </c:pt>
                <c:pt idx="755">
                  <c:v>107.1875</c:v>
                </c:pt>
                <c:pt idx="756">
                  <c:v>106.75</c:v>
                </c:pt>
                <c:pt idx="757">
                  <c:v>106.3125</c:v>
                </c:pt>
                <c:pt idx="758">
                  <c:v>105.875</c:v>
                </c:pt>
                <c:pt idx="759">
                  <c:v>105.4375</c:v>
                </c:pt>
                <c:pt idx="760">
                  <c:v>105</c:v>
                </c:pt>
                <c:pt idx="761">
                  <c:v>104.5625</c:v>
                </c:pt>
                <c:pt idx="762">
                  <c:v>104.125</c:v>
                </c:pt>
                <c:pt idx="763">
                  <c:v>103.6875</c:v>
                </c:pt>
                <c:pt idx="764">
                  <c:v>103.25</c:v>
                </c:pt>
                <c:pt idx="765">
                  <c:v>102.8125</c:v>
                </c:pt>
                <c:pt idx="766">
                  <c:v>102.375</c:v>
                </c:pt>
                <c:pt idx="767">
                  <c:v>101.9375</c:v>
                </c:pt>
                <c:pt idx="768">
                  <c:v>101.5</c:v>
                </c:pt>
                <c:pt idx="769">
                  <c:v>101.0625</c:v>
                </c:pt>
                <c:pt idx="770">
                  <c:v>100.625</c:v>
                </c:pt>
                <c:pt idx="771">
                  <c:v>100.1875</c:v>
                </c:pt>
                <c:pt idx="772">
                  <c:v>99.75</c:v>
                </c:pt>
                <c:pt idx="773">
                  <c:v>99.3125</c:v>
                </c:pt>
                <c:pt idx="774">
                  <c:v>98.875</c:v>
                </c:pt>
                <c:pt idx="775">
                  <c:v>98.4375</c:v>
                </c:pt>
                <c:pt idx="776">
                  <c:v>98</c:v>
                </c:pt>
                <c:pt idx="777">
                  <c:v>97.5625</c:v>
                </c:pt>
                <c:pt idx="778">
                  <c:v>97.125</c:v>
                </c:pt>
                <c:pt idx="779">
                  <c:v>96.6875</c:v>
                </c:pt>
                <c:pt idx="780">
                  <c:v>96.25</c:v>
                </c:pt>
                <c:pt idx="781">
                  <c:v>95.8125</c:v>
                </c:pt>
                <c:pt idx="782">
                  <c:v>95.375</c:v>
                </c:pt>
                <c:pt idx="783">
                  <c:v>94.9375</c:v>
                </c:pt>
                <c:pt idx="784">
                  <c:v>94.5</c:v>
                </c:pt>
                <c:pt idx="785">
                  <c:v>94.0625</c:v>
                </c:pt>
                <c:pt idx="786">
                  <c:v>93.625</c:v>
                </c:pt>
                <c:pt idx="787">
                  <c:v>93.1875</c:v>
                </c:pt>
                <c:pt idx="788">
                  <c:v>92.75</c:v>
                </c:pt>
                <c:pt idx="789">
                  <c:v>92.3125</c:v>
                </c:pt>
                <c:pt idx="790">
                  <c:v>91.875</c:v>
                </c:pt>
                <c:pt idx="791">
                  <c:v>91.4375</c:v>
                </c:pt>
                <c:pt idx="792">
                  <c:v>91</c:v>
                </c:pt>
                <c:pt idx="793">
                  <c:v>90.5625</c:v>
                </c:pt>
                <c:pt idx="794">
                  <c:v>90.125</c:v>
                </c:pt>
                <c:pt idx="795">
                  <c:v>89.6875</c:v>
                </c:pt>
                <c:pt idx="796">
                  <c:v>89.25</c:v>
                </c:pt>
                <c:pt idx="797">
                  <c:v>88.8125</c:v>
                </c:pt>
                <c:pt idx="798">
                  <c:v>88.375</c:v>
                </c:pt>
                <c:pt idx="799">
                  <c:v>87.9375</c:v>
                </c:pt>
                <c:pt idx="800">
                  <c:v>87.5</c:v>
                </c:pt>
                <c:pt idx="801">
                  <c:v>87.0625</c:v>
                </c:pt>
                <c:pt idx="802">
                  <c:v>86.625</c:v>
                </c:pt>
                <c:pt idx="803">
                  <c:v>86.1875</c:v>
                </c:pt>
                <c:pt idx="804">
                  <c:v>85.75</c:v>
                </c:pt>
                <c:pt idx="805">
                  <c:v>85.3125</c:v>
                </c:pt>
                <c:pt idx="806">
                  <c:v>84.875</c:v>
                </c:pt>
                <c:pt idx="807">
                  <c:v>84.4375</c:v>
                </c:pt>
                <c:pt idx="808">
                  <c:v>84</c:v>
                </c:pt>
                <c:pt idx="809">
                  <c:v>83.5625</c:v>
                </c:pt>
                <c:pt idx="810">
                  <c:v>83.125</c:v>
                </c:pt>
                <c:pt idx="811">
                  <c:v>82.6875</c:v>
                </c:pt>
                <c:pt idx="812">
                  <c:v>82.25</c:v>
                </c:pt>
                <c:pt idx="813">
                  <c:v>81.8125</c:v>
                </c:pt>
                <c:pt idx="814">
                  <c:v>81.375</c:v>
                </c:pt>
                <c:pt idx="815">
                  <c:v>80.9375</c:v>
                </c:pt>
                <c:pt idx="816">
                  <c:v>80.5</c:v>
                </c:pt>
                <c:pt idx="817">
                  <c:v>80.0625</c:v>
                </c:pt>
                <c:pt idx="818">
                  <c:v>79.625</c:v>
                </c:pt>
                <c:pt idx="819">
                  <c:v>79.1875</c:v>
                </c:pt>
                <c:pt idx="820">
                  <c:v>78.75</c:v>
                </c:pt>
                <c:pt idx="821">
                  <c:v>78.3125</c:v>
                </c:pt>
                <c:pt idx="822">
                  <c:v>77.875</c:v>
                </c:pt>
                <c:pt idx="823">
                  <c:v>77.4375</c:v>
                </c:pt>
                <c:pt idx="824">
                  <c:v>77</c:v>
                </c:pt>
                <c:pt idx="825">
                  <c:v>76.5625</c:v>
                </c:pt>
                <c:pt idx="826">
                  <c:v>76.125</c:v>
                </c:pt>
                <c:pt idx="827">
                  <c:v>75.6875</c:v>
                </c:pt>
                <c:pt idx="828">
                  <c:v>75.25</c:v>
                </c:pt>
                <c:pt idx="829">
                  <c:v>74.8125</c:v>
                </c:pt>
                <c:pt idx="830">
                  <c:v>74.375</c:v>
                </c:pt>
                <c:pt idx="831">
                  <c:v>73.9375</c:v>
                </c:pt>
                <c:pt idx="832">
                  <c:v>73.5</c:v>
                </c:pt>
                <c:pt idx="833">
                  <c:v>73.0625</c:v>
                </c:pt>
                <c:pt idx="834">
                  <c:v>72.625</c:v>
                </c:pt>
                <c:pt idx="835">
                  <c:v>72.1875</c:v>
                </c:pt>
                <c:pt idx="836">
                  <c:v>71.75</c:v>
                </c:pt>
                <c:pt idx="837">
                  <c:v>71.3125</c:v>
                </c:pt>
                <c:pt idx="838">
                  <c:v>70.875</c:v>
                </c:pt>
                <c:pt idx="839">
                  <c:v>70.4375</c:v>
                </c:pt>
                <c:pt idx="840">
                  <c:v>70</c:v>
                </c:pt>
                <c:pt idx="841">
                  <c:v>69.5625</c:v>
                </c:pt>
                <c:pt idx="842">
                  <c:v>69.125</c:v>
                </c:pt>
                <c:pt idx="843">
                  <c:v>68.6875</c:v>
                </c:pt>
                <c:pt idx="844">
                  <c:v>68.25</c:v>
                </c:pt>
                <c:pt idx="845">
                  <c:v>67.8125</c:v>
                </c:pt>
                <c:pt idx="846">
                  <c:v>67.375</c:v>
                </c:pt>
                <c:pt idx="847">
                  <c:v>66.9375</c:v>
                </c:pt>
                <c:pt idx="848">
                  <c:v>66.5</c:v>
                </c:pt>
                <c:pt idx="849">
                  <c:v>66.0625</c:v>
                </c:pt>
                <c:pt idx="850">
                  <c:v>65.625</c:v>
                </c:pt>
                <c:pt idx="851">
                  <c:v>65.1875</c:v>
                </c:pt>
                <c:pt idx="852">
                  <c:v>64.75</c:v>
                </c:pt>
                <c:pt idx="853">
                  <c:v>64.3125</c:v>
                </c:pt>
                <c:pt idx="854">
                  <c:v>63.875</c:v>
                </c:pt>
                <c:pt idx="855">
                  <c:v>63.4375</c:v>
                </c:pt>
                <c:pt idx="856">
                  <c:v>63</c:v>
                </c:pt>
                <c:pt idx="857">
                  <c:v>62.5625</c:v>
                </c:pt>
                <c:pt idx="858">
                  <c:v>62.125</c:v>
                </c:pt>
                <c:pt idx="859">
                  <c:v>61.6875</c:v>
                </c:pt>
                <c:pt idx="860">
                  <c:v>61.25</c:v>
                </c:pt>
                <c:pt idx="861">
                  <c:v>60.8125</c:v>
                </c:pt>
                <c:pt idx="862">
                  <c:v>60.375</c:v>
                </c:pt>
                <c:pt idx="863">
                  <c:v>59.9375</c:v>
                </c:pt>
                <c:pt idx="864">
                  <c:v>59.5</c:v>
                </c:pt>
                <c:pt idx="865">
                  <c:v>59.0625</c:v>
                </c:pt>
                <c:pt idx="866">
                  <c:v>58.625</c:v>
                </c:pt>
                <c:pt idx="867">
                  <c:v>58.1875</c:v>
                </c:pt>
                <c:pt idx="868">
                  <c:v>57.75</c:v>
                </c:pt>
                <c:pt idx="869">
                  <c:v>57.3125</c:v>
                </c:pt>
                <c:pt idx="870">
                  <c:v>56.875</c:v>
                </c:pt>
                <c:pt idx="871">
                  <c:v>56.4375</c:v>
                </c:pt>
                <c:pt idx="872">
                  <c:v>56</c:v>
                </c:pt>
                <c:pt idx="873">
                  <c:v>55.5625</c:v>
                </c:pt>
                <c:pt idx="874">
                  <c:v>55.125</c:v>
                </c:pt>
                <c:pt idx="875">
                  <c:v>54.6875</c:v>
                </c:pt>
                <c:pt idx="876">
                  <c:v>54.25</c:v>
                </c:pt>
                <c:pt idx="877">
                  <c:v>53.8125</c:v>
                </c:pt>
                <c:pt idx="878">
                  <c:v>53.375</c:v>
                </c:pt>
                <c:pt idx="879">
                  <c:v>52.9375</c:v>
                </c:pt>
                <c:pt idx="880">
                  <c:v>52.5</c:v>
                </c:pt>
                <c:pt idx="881">
                  <c:v>52.0625</c:v>
                </c:pt>
                <c:pt idx="882">
                  <c:v>51.625</c:v>
                </c:pt>
                <c:pt idx="883">
                  <c:v>51.1875</c:v>
                </c:pt>
                <c:pt idx="884">
                  <c:v>50.75</c:v>
                </c:pt>
                <c:pt idx="885">
                  <c:v>50.3125</c:v>
                </c:pt>
                <c:pt idx="886">
                  <c:v>49.875</c:v>
                </c:pt>
                <c:pt idx="887">
                  <c:v>49.4375</c:v>
                </c:pt>
                <c:pt idx="888">
                  <c:v>49</c:v>
                </c:pt>
                <c:pt idx="889">
                  <c:v>48.5625</c:v>
                </c:pt>
                <c:pt idx="890">
                  <c:v>48.125</c:v>
                </c:pt>
                <c:pt idx="891">
                  <c:v>47.6875</c:v>
                </c:pt>
                <c:pt idx="892">
                  <c:v>47.25</c:v>
                </c:pt>
                <c:pt idx="893">
                  <c:v>46.8125</c:v>
                </c:pt>
                <c:pt idx="894">
                  <c:v>46.375</c:v>
                </c:pt>
                <c:pt idx="895">
                  <c:v>45.9375</c:v>
                </c:pt>
                <c:pt idx="896">
                  <c:v>45.5</c:v>
                </c:pt>
                <c:pt idx="897">
                  <c:v>45.0625</c:v>
                </c:pt>
                <c:pt idx="898">
                  <c:v>44.625</c:v>
                </c:pt>
                <c:pt idx="899">
                  <c:v>44.1875</c:v>
                </c:pt>
                <c:pt idx="900">
                  <c:v>43.75</c:v>
                </c:pt>
                <c:pt idx="901">
                  <c:v>43.3125</c:v>
                </c:pt>
                <c:pt idx="902">
                  <c:v>42.875</c:v>
                </c:pt>
                <c:pt idx="903">
                  <c:v>42.4375</c:v>
                </c:pt>
                <c:pt idx="904">
                  <c:v>42</c:v>
                </c:pt>
                <c:pt idx="905">
                  <c:v>41.5625</c:v>
                </c:pt>
                <c:pt idx="906">
                  <c:v>41.125</c:v>
                </c:pt>
                <c:pt idx="907">
                  <c:v>40.6875</c:v>
                </c:pt>
                <c:pt idx="908">
                  <c:v>40.25</c:v>
                </c:pt>
                <c:pt idx="909">
                  <c:v>39.8125</c:v>
                </c:pt>
                <c:pt idx="910">
                  <c:v>39.375</c:v>
                </c:pt>
                <c:pt idx="911">
                  <c:v>38.9375</c:v>
                </c:pt>
                <c:pt idx="912">
                  <c:v>38.5</c:v>
                </c:pt>
                <c:pt idx="913">
                  <c:v>38.0625</c:v>
                </c:pt>
                <c:pt idx="914">
                  <c:v>37.625</c:v>
                </c:pt>
                <c:pt idx="915">
                  <c:v>37.1875</c:v>
                </c:pt>
                <c:pt idx="916">
                  <c:v>36.75</c:v>
                </c:pt>
                <c:pt idx="917">
                  <c:v>36.3125</c:v>
                </c:pt>
                <c:pt idx="918">
                  <c:v>35.875</c:v>
                </c:pt>
                <c:pt idx="919">
                  <c:v>35.4375</c:v>
                </c:pt>
                <c:pt idx="920">
                  <c:v>35</c:v>
                </c:pt>
                <c:pt idx="921">
                  <c:v>34.5625</c:v>
                </c:pt>
                <c:pt idx="922">
                  <c:v>34.125</c:v>
                </c:pt>
                <c:pt idx="923">
                  <c:v>33.6875</c:v>
                </c:pt>
                <c:pt idx="924">
                  <c:v>33.25</c:v>
                </c:pt>
                <c:pt idx="925">
                  <c:v>32.8125</c:v>
                </c:pt>
                <c:pt idx="926">
                  <c:v>32.375</c:v>
                </c:pt>
                <c:pt idx="927">
                  <c:v>31.9375</c:v>
                </c:pt>
                <c:pt idx="928">
                  <c:v>31.5</c:v>
                </c:pt>
                <c:pt idx="929">
                  <c:v>31.0625</c:v>
                </c:pt>
                <c:pt idx="930">
                  <c:v>30.625</c:v>
                </c:pt>
                <c:pt idx="931">
                  <c:v>30.1875</c:v>
                </c:pt>
                <c:pt idx="932">
                  <c:v>29.75</c:v>
                </c:pt>
                <c:pt idx="933">
                  <c:v>29.3125</c:v>
                </c:pt>
                <c:pt idx="934">
                  <c:v>28.875</c:v>
                </c:pt>
                <c:pt idx="935">
                  <c:v>28.4375</c:v>
                </c:pt>
                <c:pt idx="936">
                  <c:v>28</c:v>
                </c:pt>
                <c:pt idx="937">
                  <c:v>27.5625</c:v>
                </c:pt>
                <c:pt idx="938">
                  <c:v>27.125</c:v>
                </c:pt>
                <c:pt idx="939">
                  <c:v>26.6875</c:v>
                </c:pt>
                <c:pt idx="940">
                  <c:v>26.25</c:v>
                </c:pt>
                <c:pt idx="941">
                  <c:v>25.8125</c:v>
                </c:pt>
                <c:pt idx="942">
                  <c:v>25.375</c:v>
                </c:pt>
                <c:pt idx="943">
                  <c:v>24.9375</c:v>
                </c:pt>
                <c:pt idx="944">
                  <c:v>24.5</c:v>
                </c:pt>
                <c:pt idx="945">
                  <c:v>24.0625</c:v>
                </c:pt>
                <c:pt idx="946">
                  <c:v>23.625</c:v>
                </c:pt>
                <c:pt idx="947">
                  <c:v>23.1875</c:v>
                </c:pt>
                <c:pt idx="948">
                  <c:v>22.75</c:v>
                </c:pt>
                <c:pt idx="949">
                  <c:v>22.3125</c:v>
                </c:pt>
                <c:pt idx="950">
                  <c:v>21.875</c:v>
                </c:pt>
                <c:pt idx="951">
                  <c:v>21.4375</c:v>
                </c:pt>
                <c:pt idx="952">
                  <c:v>21</c:v>
                </c:pt>
                <c:pt idx="953">
                  <c:v>20.5625</c:v>
                </c:pt>
                <c:pt idx="954">
                  <c:v>20.125</c:v>
                </c:pt>
                <c:pt idx="955">
                  <c:v>19.6875</c:v>
                </c:pt>
                <c:pt idx="956">
                  <c:v>19.25</c:v>
                </c:pt>
                <c:pt idx="957">
                  <c:v>18.8125</c:v>
                </c:pt>
                <c:pt idx="958">
                  <c:v>18.375</c:v>
                </c:pt>
                <c:pt idx="959">
                  <c:v>17.9375</c:v>
                </c:pt>
                <c:pt idx="960">
                  <c:v>17.5</c:v>
                </c:pt>
                <c:pt idx="961">
                  <c:v>17.0625</c:v>
                </c:pt>
                <c:pt idx="962">
                  <c:v>16.625</c:v>
                </c:pt>
                <c:pt idx="963">
                  <c:v>16.1875</c:v>
                </c:pt>
                <c:pt idx="964">
                  <c:v>15.75</c:v>
                </c:pt>
                <c:pt idx="965">
                  <c:v>15.3125</c:v>
                </c:pt>
                <c:pt idx="966">
                  <c:v>14.875</c:v>
                </c:pt>
                <c:pt idx="967">
                  <c:v>14.4375</c:v>
                </c:pt>
                <c:pt idx="968">
                  <c:v>14</c:v>
                </c:pt>
                <c:pt idx="969">
                  <c:v>13.5625</c:v>
                </c:pt>
                <c:pt idx="970">
                  <c:v>13.125</c:v>
                </c:pt>
                <c:pt idx="971">
                  <c:v>12.6875</c:v>
                </c:pt>
                <c:pt idx="972">
                  <c:v>12.25</c:v>
                </c:pt>
                <c:pt idx="973">
                  <c:v>11.8125</c:v>
                </c:pt>
                <c:pt idx="974">
                  <c:v>11.375</c:v>
                </c:pt>
                <c:pt idx="975">
                  <c:v>10.9375</c:v>
                </c:pt>
                <c:pt idx="976">
                  <c:v>10.5</c:v>
                </c:pt>
                <c:pt idx="977">
                  <c:v>10.0625</c:v>
                </c:pt>
                <c:pt idx="978">
                  <c:v>9.625</c:v>
                </c:pt>
                <c:pt idx="979">
                  <c:v>9.1875</c:v>
                </c:pt>
                <c:pt idx="980">
                  <c:v>8.75</c:v>
                </c:pt>
                <c:pt idx="981">
                  <c:v>8.3125</c:v>
                </c:pt>
                <c:pt idx="982">
                  <c:v>7.875</c:v>
                </c:pt>
                <c:pt idx="983">
                  <c:v>7.4375</c:v>
                </c:pt>
                <c:pt idx="984">
                  <c:v>7</c:v>
                </c:pt>
                <c:pt idx="985">
                  <c:v>6.5625</c:v>
                </c:pt>
                <c:pt idx="986">
                  <c:v>6.125</c:v>
                </c:pt>
                <c:pt idx="987">
                  <c:v>5.6875</c:v>
                </c:pt>
                <c:pt idx="988">
                  <c:v>5.25</c:v>
                </c:pt>
                <c:pt idx="989">
                  <c:v>4.8125</c:v>
                </c:pt>
                <c:pt idx="990">
                  <c:v>4.375</c:v>
                </c:pt>
                <c:pt idx="991">
                  <c:v>3.9375</c:v>
                </c:pt>
                <c:pt idx="992">
                  <c:v>3.5</c:v>
                </c:pt>
                <c:pt idx="993">
                  <c:v>3.0625</c:v>
                </c:pt>
                <c:pt idx="994">
                  <c:v>2.625</c:v>
                </c:pt>
                <c:pt idx="995">
                  <c:v>2.1875</c:v>
                </c:pt>
                <c:pt idx="996">
                  <c:v>1.75</c:v>
                </c:pt>
                <c:pt idx="997">
                  <c:v>1.3125</c:v>
                </c:pt>
                <c:pt idx="998">
                  <c:v>0.875</c:v>
                </c:pt>
                <c:pt idx="999">
                  <c:v>0.4375</c:v>
                </c:pt>
                <c:pt idx="1000">
                  <c:v>0</c:v>
                </c:pt>
                <c:pt idx="1001">
                  <c:v>-0.4375</c:v>
                </c:pt>
                <c:pt idx="1002">
                  <c:v>-0.875</c:v>
                </c:pt>
                <c:pt idx="1003">
                  <c:v>-1.3125</c:v>
                </c:pt>
                <c:pt idx="1004">
                  <c:v>-1.75</c:v>
                </c:pt>
                <c:pt idx="1005">
                  <c:v>-2.1875</c:v>
                </c:pt>
                <c:pt idx="1006">
                  <c:v>-2.625</c:v>
                </c:pt>
                <c:pt idx="1007">
                  <c:v>-3.0625</c:v>
                </c:pt>
                <c:pt idx="1008">
                  <c:v>-3.5</c:v>
                </c:pt>
                <c:pt idx="1009">
                  <c:v>-3.9375</c:v>
                </c:pt>
                <c:pt idx="1010">
                  <c:v>-4.375</c:v>
                </c:pt>
                <c:pt idx="1011">
                  <c:v>-4.8125</c:v>
                </c:pt>
                <c:pt idx="1012">
                  <c:v>-5.25</c:v>
                </c:pt>
                <c:pt idx="1013">
                  <c:v>-5.6875</c:v>
                </c:pt>
                <c:pt idx="1014">
                  <c:v>-6.125</c:v>
                </c:pt>
                <c:pt idx="1015">
                  <c:v>-6.5625</c:v>
                </c:pt>
                <c:pt idx="1016">
                  <c:v>-7</c:v>
                </c:pt>
                <c:pt idx="1017">
                  <c:v>-7.4375</c:v>
                </c:pt>
                <c:pt idx="1018">
                  <c:v>-7.875</c:v>
                </c:pt>
                <c:pt idx="1019">
                  <c:v>-8.3125</c:v>
                </c:pt>
                <c:pt idx="1020">
                  <c:v>-8.75</c:v>
                </c:pt>
                <c:pt idx="1021">
                  <c:v>-9.1875</c:v>
                </c:pt>
                <c:pt idx="1022">
                  <c:v>-9.625</c:v>
                </c:pt>
                <c:pt idx="1023">
                  <c:v>-10.0625</c:v>
                </c:pt>
                <c:pt idx="1024">
                  <c:v>-10.5</c:v>
                </c:pt>
                <c:pt idx="1025">
                  <c:v>-10.9375</c:v>
                </c:pt>
                <c:pt idx="1026">
                  <c:v>-11.375</c:v>
                </c:pt>
                <c:pt idx="1027">
                  <c:v>-11.8125</c:v>
                </c:pt>
                <c:pt idx="1028">
                  <c:v>-12.25</c:v>
                </c:pt>
                <c:pt idx="1029">
                  <c:v>-12.6875</c:v>
                </c:pt>
                <c:pt idx="1030">
                  <c:v>-13.125</c:v>
                </c:pt>
                <c:pt idx="1031">
                  <c:v>-13.5625</c:v>
                </c:pt>
                <c:pt idx="1032">
                  <c:v>-14</c:v>
                </c:pt>
                <c:pt idx="1033">
                  <c:v>-14.4375</c:v>
                </c:pt>
                <c:pt idx="1034">
                  <c:v>-14.875</c:v>
                </c:pt>
                <c:pt idx="1035">
                  <c:v>-15.3125</c:v>
                </c:pt>
                <c:pt idx="1036">
                  <c:v>-15.75</c:v>
                </c:pt>
                <c:pt idx="1037">
                  <c:v>-16.1875</c:v>
                </c:pt>
                <c:pt idx="1038">
                  <c:v>-16.625</c:v>
                </c:pt>
                <c:pt idx="1039">
                  <c:v>-17.0625</c:v>
                </c:pt>
                <c:pt idx="1040">
                  <c:v>-17.5</c:v>
                </c:pt>
                <c:pt idx="1041">
                  <c:v>-17.9375</c:v>
                </c:pt>
                <c:pt idx="1042">
                  <c:v>-18.375</c:v>
                </c:pt>
                <c:pt idx="1043">
                  <c:v>-18.8125</c:v>
                </c:pt>
                <c:pt idx="1044">
                  <c:v>-19.25</c:v>
                </c:pt>
                <c:pt idx="1045">
                  <c:v>-19.6875</c:v>
                </c:pt>
                <c:pt idx="1046">
                  <c:v>-20.125</c:v>
                </c:pt>
                <c:pt idx="1047">
                  <c:v>-20.5625</c:v>
                </c:pt>
                <c:pt idx="1048">
                  <c:v>-21</c:v>
                </c:pt>
                <c:pt idx="1049">
                  <c:v>-21.4375</c:v>
                </c:pt>
                <c:pt idx="1050">
                  <c:v>-21.875</c:v>
                </c:pt>
                <c:pt idx="1051">
                  <c:v>-22.3125</c:v>
                </c:pt>
                <c:pt idx="1052">
                  <c:v>-22.75</c:v>
                </c:pt>
                <c:pt idx="1053">
                  <c:v>-23.1875</c:v>
                </c:pt>
                <c:pt idx="1054">
                  <c:v>-23.625</c:v>
                </c:pt>
                <c:pt idx="1055">
                  <c:v>-24.0625</c:v>
                </c:pt>
                <c:pt idx="1056">
                  <c:v>-24.5</c:v>
                </c:pt>
                <c:pt idx="1057">
                  <c:v>-24.9375</c:v>
                </c:pt>
                <c:pt idx="1058">
                  <c:v>-25.375</c:v>
                </c:pt>
                <c:pt idx="1059">
                  <c:v>-25.8125</c:v>
                </c:pt>
                <c:pt idx="1060">
                  <c:v>-26.25</c:v>
                </c:pt>
                <c:pt idx="1061">
                  <c:v>-26.6875</c:v>
                </c:pt>
                <c:pt idx="1062">
                  <c:v>-27.125</c:v>
                </c:pt>
                <c:pt idx="1063">
                  <c:v>-27.5625</c:v>
                </c:pt>
                <c:pt idx="1064">
                  <c:v>-28</c:v>
                </c:pt>
                <c:pt idx="1065">
                  <c:v>-28.4375</c:v>
                </c:pt>
                <c:pt idx="1066">
                  <c:v>-28.875</c:v>
                </c:pt>
                <c:pt idx="1067">
                  <c:v>-29.3125</c:v>
                </c:pt>
                <c:pt idx="1068">
                  <c:v>-29.75</c:v>
                </c:pt>
                <c:pt idx="1069">
                  <c:v>-30.1875</c:v>
                </c:pt>
                <c:pt idx="1070">
                  <c:v>-30.625</c:v>
                </c:pt>
                <c:pt idx="1071">
                  <c:v>-31.0625</c:v>
                </c:pt>
                <c:pt idx="1072">
                  <c:v>-31.5</c:v>
                </c:pt>
                <c:pt idx="1073">
                  <c:v>-31.9375</c:v>
                </c:pt>
                <c:pt idx="1074">
                  <c:v>-32.375</c:v>
                </c:pt>
                <c:pt idx="1075">
                  <c:v>-32.8125</c:v>
                </c:pt>
                <c:pt idx="1076">
                  <c:v>-33.25</c:v>
                </c:pt>
                <c:pt idx="1077">
                  <c:v>-33.6875</c:v>
                </c:pt>
                <c:pt idx="1078">
                  <c:v>-34.125</c:v>
                </c:pt>
                <c:pt idx="1079">
                  <c:v>-34.5625</c:v>
                </c:pt>
                <c:pt idx="1080">
                  <c:v>-35</c:v>
                </c:pt>
                <c:pt idx="1081">
                  <c:v>-35.4375</c:v>
                </c:pt>
                <c:pt idx="1082">
                  <c:v>-35.875</c:v>
                </c:pt>
                <c:pt idx="1083">
                  <c:v>-36.3125</c:v>
                </c:pt>
                <c:pt idx="1084">
                  <c:v>-36.75</c:v>
                </c:pt>
                <c:pt idx="1085">
                  <c:v>-37.1875</c:v>
                </c:pt>
                <c:pt idx="1086">
                  <c:v>-37.625</c:v>
                </c:pt>
                <c:pt idx="1087">
                  <c:v>-38.0625</c:v>
                </c:pt>
                <c:pt idx="1088">
                  <c:v>-38.5</c:v>
                </c:pt>
                <c:pt idx="1089">
                  <c:v>-38.9375</c:v>
                </c:pt>
                <c:pt idx="1090">
                  <c:v>-39.375</c:v>
                </c:pt>
                <c:pt idx="1091">
                  <c:v>-39.8125</c:v>
                </c:pt>
                <c:pt idx="1092">
                  <c:v>-40.25</c:v>
                </c:pt>
                <c:pt idx="1093">
                  <c:v>-40.6875</c:v>
                </c:pt>
                <c:pt idx="1094">
                  <c:v>-41.125</c:v>
                </c:pt>
                <c:pt idx="1095">
                  <c:v>-41.5625</c:v>
                </c:pt>
                <c:pt idx="1096">
                  <c:v>-42</c:v>
                </c:pt>
                <c:pt idx="1097">
                  <c:v>-42.4375</c:v>
                </c:pt>
                <c:pt idx="1098">
                  <c:v>-42.875</c:v>
                </c:pt>
                <c:pt idx="1099">
                  <c:v>-43.3125</c:v>
                </c:pt>
                <c:pt idx="1100">
                  <c:v>-43.75</c:v>
                </c:pt>
                <c:pt idx="1101">
                  <c:v>-44.1875</c:v>
                </c:pt>
                <c:pt idx="1102">
                  <c:v>-44.625</c:v>
                </c:pt>
                <c:pt idx="1103">
                  <c:v>-45.0625</c:v>
                </c:pt>
                <c:pt idx="1104">
                  <c:v>-45.5</c:v>
                </c:pt>
                <c:pt idx="1105">
                  <c:v>-45.9375</c:v>
                </c:pt>
                <c:pt idx="1106">
                  <c:v>-46.375</c:v>
                </c:pt>
                <c:pt idx="1107">
                  <c:v>-46.8125</c:v>
                </c:pt>
                <c:pt idx="1108">
                  <c:v>-47.25</c:v>
                </c:pt>
                <c:pt idx="1109">
                  <c:v>-47.6875</c:v>
                </c:pt>
                <c:pt idx="1110">
                  <c:v>-48.125</c:v>
                </c:pt>
                <c:pt idx="1111">
                  <c:v>-48.5625</c:v>
                </c:pt>
                <c:pt idx="1112">
                  <c:v>-49</c:v>
                </c:pt>
                <c:pt idx="1113">
                  <c:v>-49.4375</c:v>
                </c:pt>
                <c:pt idx="1114">
                  <c:v>-49.875</c:v>
                </c:pt>
                <c:pt idx="1115">
                  <c:v>-50.3125</c:v>
                </c:pt>
                <c:pt idx="1116">
                  <c:v>-50.75</c:v>
                </c:pt>
                <c:pt idx="1117">
                  <c:v>-51.1875</c:v>
                </c:pt>
                <c:pt idx="1118">
                  <c:v>-51.625</c:v>
                </c:pt>
                <c:pt idx="1119">
                  <c:v>-52.0625</c:v>
                </c:pt>
                <c:pt idx="1120">
                  <c:v>-52.5</c:v>
                </c:pt>
                <c:pt idx="1121">
                  <c:v>-52.9375</c:v>
                </c:pt>
                <c:pt idx="1122">
                  <c:v>-53.375</c:v>
                </c:pt>
                <c:pt idx="1123">
                  <c:v>-53.8125</c:v>
                </c:pt>
                <c:pt idx="1124">
                  <c:v>-54.25</c:v>
                </c:pt>
                <c:pt idx="1125">
                  <c:v>-54.6875</c:v>
                </c:pt>
                <c:pt idx="1126">
                  <c:v>-55.125</c:v>
                </c:pt>
                <c:pt idx="1127">
                  <c:v>-55.5625</c:v>
                </c:pt>
                <c:pt idx="1128">
                  <c:v>-56</c:v>
                </c:pt>
                <c:pt idx="1129">
                  <c:v>-56.4375</c:v>
                </c:pt>
                <c:pt idx="1130">
                  <c:v>-56.875</c:v>
                </c:pt>
                <c:pt idx="1131">
                  <c:v>-57.3125</c:v>
                </c:pt>
                <c:pt idx="1132">
                  <c:v>-57.75</c:v>
                </c:pt>
                <c:pt idx="1133">
                  <c:v>-58.1875</c:v>
                </c:pt>
                <c:pt idx="1134">
                  <c:v>-58.625</c:v>
                </c:pt>
                <c:pt idx="1135">
                  <c:v>-59.0625</c:v>
                </c:pt>
                <c:pt idx="1136">
                  <c:v>-59.5</c:v>
                </c:pt>
                <c:pt idx="1137">
                  <c:v>-59.9375</c:v>
                </c:pt>
                <c:pt idx="1138">
                  <c:v>-60.375</c:v>
                </c:pt>
                <c:pt idx="1139">
                  <c:v>-60.8125</c:v>
                </c:pt>
                <c:pt idx="1140">
                  <c:v>-61.25</c:v>
                </c:pt>
                <c:pt idx="1141">
                  <c:v>-61.6875</c:v>
                </c:pt>
                <c:pt idx="1142">
                  <c:v>-62.125</c:v>
                </c:pt>
                <c:pt idx="1143">
                  <c:v>-62.5625</c:v>
                </c:pt>
                <c:pt idx="1144">
                  <c:v>-63</c:v>
                </c:pt>
                <c:pt idx="1145">
                  <c:v>-63.4375</c:v>
                </c:pt>
                <c:pt idx="1146">
                  <c:v>-63.875</c:v>
                </c:pt>
                <c:pt idx="1147">
                  <c:v>-64.3125</c:v>
                </c:pt>
                <c:pt idx="1148">
                  <c:v>-64.75</c:v>
                </c:pt>
                <c:pt idx="1149">
                  <c:v>-65.1875</c:v>
                </c:pt>
                <c:pt idx="1150">
                  <c:v>-65.625</c:v>
                </c:pt>
                <c:pt idx="1151">
                  <c:v>-66.0625</c:v>
                </c:pt>
                <c:pt idx="1152">
                  <c:v>-66.5</c:v>
                </c:pt>
                <c:pt idx="1153">
                  <c:v>-66.9375</c:v>
                </c:pt>
                <c:pt idx="1154">
                  <c:v>-67.375</c:v>
                </c:pt>
                <c:pt idx="1155">
                  <c:v>-67.8125</c:v>
                </c:pt>
                <c:pt idx="1156">
                  <c:v>-68.25</c:v>
                </c:pt>
                <c:pt idx="1157">
                  <c:v>-68.6875</c:v>
                </c:pt>
                <c:pt idx="1158">
                  <c:v>-69.125</c:v>
                </c:pt>
                <c:pt idx="1159">
                  <c:v>-69.5625</c:v>
                </c:pt>
                <c:pt idx="1160">
                  <c:v>-70</c:v>
                </c:pt>
                <c:pt idx="1161">
                  <c:v>-70.4375</c:v>
                </c:pt>
                <c:pt idx="1162">
                  <c:v>-70.875</c:v>
                </c:pt>
                <c:pt idx="1163">
                  <c:v>-71.3125</c:v>
                </c:pt>
                <c:pt idx="1164">
                  <c:v>-71.75</c:v>
                </c:pt>
                <c:pt idx="1165">
                  <c:v>-72.1875</c:v>
                </c:pt>
                <c:pt idx="1166">
                  <c:v>-72.625</c:v>
                </c:pt>
                <c:pt idx="1167">
                  <c:v>-73.0625</c:v>
                </c:pt>
                <c:pt idx="1168">
                  <c:v>-73.5</c:v>
                </c:pt>
                <c:pt idx="1169">
                  <c:v>-73.9375</c:v>
                </c:pt>
                <c:pt idx="1170">
                  <c:v>-74.375</c:v>
                </c:pt>
                <c:pt idx="1171">
                  <c:v>-74.8125</c:v>
                </c:pt>
                <c:pt idx="1172">
                  <c:v>-75.25</c:v>
                </c:pt>
                <c:pt idx="1173">
                  <c:v>-75.6875</c:v>
                </c:pt>
                <c:pt idx="1174">
                  <c:v>-76.125</c:v>
                </c:pt>
                <c:pt idx="1175">
                  <c:v>-76.5625</c:v>
                </c:pt>
                <c:pt idx="1176">
                  <c:v>-77</c:v>
                </c:pt>
                <c:pt idx="1177">
                  <c:v>-77.4375</c:v>
                </c:pt>
                <c:pt idx="1178">
                  <c:v>-77.875</c:v>
                </c:pt>
                <c:pt idx="1179">
                  <c:v>-78.3125</c:v>
                </c:pt>
                <c:pt idx="1180">
                  <c:v>-78.75</c:v>
                </c:pt>
                <c:pt idx="1181">
                  <c:v>-79.1875</c:v>
                </c:pt>
                <c:pt idx="1182">
                  <c:v>-79.625</c:v>
                </c:pt>
                <c:pt idx="1183">
                  <c:v>-80.0625</c:v>
                </c:pt>
                <c:pt idx="1184">
                  <c:v>-80.5</c:v>
                </c:pt>
                <c:pt idx="1185">
                  <c:v>-80.9375</c:v>
                </c:pt>
                <c:pt idx="1186">
                  <c:v>-81.375</c:v>
                </c:pt>
                <c:pt idx="1187">
                  <c:v>-81.8125</c:v>
                </c:pt>
                <c:pt idx="1188">
                  <c:v>-82.25</c:v>
                </c:pt>
                <c:pt idx="1189">
                  <c:v>-82.6875</c:v>
                </c:pt>
                <c:pt idx="1190">
                  <c:v>-83.125</c:v>
                </c:pt>
                <c:pt idx="1191">
                  <c:v>-83.5625</c:v>
                </c:pt>
                <c:pt idx="1192">
                  <c:v>-84</c:v>
                </c:pt>
                <c:pt idx="1193">
                  <c:v>-84.4375</c:v>
                </c:pt>
                <c:pt idx="1194">
                  <c:v>-84.875</c:v>
                </c:pt>
                <c:pt idx="1195">
                  <c:v>-85.3125</c:v>
                </c:pt>
                <c:pt idx="1196">
                  <c:v>-85.75</c:v>
                </c:pt>
                <c:pt idx="1197">
                  <c:v>-86.1875</c:v>
                </c:pt>
                <c:pt idx="1198">
                  <c:v>-86.625</c:v>
                </c:pt>
                <c:pt idx="1199">
                  <c:v>-87.0625</c:v>
                </c:pt>
                <c:pt idx="1200">
                  <c:v>-87.5</c:v>
                </c:pt>
                <c:pt idx="1201">
                  <c:v>-87.9375</c:v>
                </c:pt>
                <c:pt idx="1202">
                  <c:v>-88.375</c:v>
                </c:pt>
                <c:pt idx="1203">
                  <c:v>-88.8125</c:v>
                </c:pt>
                <c:pt idx="1204">
                  <c:v>-89.25</c:v>
                </c:pt>
                <c:pt idx="1205">
                  <c:v>-89.6875</c:v>
                </c:pt>
                <c:pt idx="1206">
                  <c:v>-90.125</c:v>
                </c:pt>
                <c:pt idx="1207">
                  <c:v>-90.5625</c:v>
                </c:pt>
                <c:pt idx="1208">
                  <c:v>-91</c:v>
                </c:pt>
                <c:pt idx="1209">
                  <c:v>-91.4375</c:v>
                </c:pt>
                <c:pt idx="1210">
                  <c:v>-91.875</c:v>
                </c:pt>
                <c:pt idx="1211">
                  <c:v>-92.3125</c:v>
                </c:pt>
                <c:pt idx="1212">
                  <c:v>-92.75</c:v>
                </c:pt>
                <c:pt idx="1213">
                  <c:v>-93.1875</c:v>
                </c:pt>
                <c:pt idx="1214">
                  <c:v>-93.625</c:v>
                </c:pt>
                <c:pt idx="1215">
                  <c:v>-94.0625</c:v>
                </c:pt>
                <c:pt idx="1216">
                  <c:v>-94.5</c:v>
                </c:pt>
                <c:pt idx="1217">
                  <c:v>-94.9375</c:v>
                </c:pt>
                <c:pt idx="1218">
                  <c:v>-95.375</c:v>
                </c:pt>
                <c:pt idx="1219">
                  <c:v>-95.8125</c:v>
                </c:pt>
                <c:pt idx="1220">
                  <c:v>-96.25</c:v>
                </c:pt>
                <c:pt idx="1221">
                  <c:v>-96.6875</c:v>
                </c:pt>
                <c:pt idx="1222">
                  <c:v>-97.125</c:v>
                </c:pt>
                <c:pt idx="1223">
                  <c:v>-97.5625</c:v>
                </c:pt>
                <c:pt idx="1224">
                  <c:v>-98</c:v>
                </c:pt>
                <c:pt idx="1225">
                  <c:v>-98.4375</c:v>
                </c:pt>
                <c:pt idx="1226">
                  <c:v>-98.875</c:v>
                </c:pt>
                <c:pt idx="1227">
                  <c:v>-99.3125</c:v>
                </c:pt>
                <c:pt idx="1228">
                  <c:v>-99.75</c:v>
                </c:pt>
                <c:pt idx="1229">
                  <c:v>-100.1875</c:v>
                </c:pt>
                <c:pt idx="1230">
                  <c:v>-100.625</c:v>
                </c:pt>
                <c:pt idx="1231">
                  <c:v>-101.0625</c:v>
                </c:pt>
                <c:pt idx="1232">
                  <c:v>-101.5</c:v>
                </c:pt>
                <c:pt idx="1233">
                  <c:v>-101.9375</c:v>
                </c:pt>
                <c:pt idx="1234">
                  <c:v>-102.375</c:v>
                </c:pt>
                <c:pt idx="1235">
                  <c:v>-102.8125</c:v>
                </c:pt>
                <c:pt idx="1236">
                  <c:v>-103.25</c:v>
                </c:pt>
                <c:pt idx="1237">
                  <c:v>-103.6875</c:v>
                </c:pt>
                <c:pt idx="1238">
                  <c:v>-104.125</c:v>
                </c:pt>
                <c:pt idx="1239">
                  <c:v>-104.5625</c:v>
                </c:pt>
                <c:pt idx="1240">
                  <c:v>-105</c:v>
                </c:pt>
                <c:pt idx="1241">
                  <c:v>-105.4375</c:v>
                </c:pt>
                <c:pt idx="1242">
                  <c:v>-105.875</c:v>
                </c:pt>
                <c:pt idx="1243">
                  <c:v>-106.3125</c:v>
                </c:pt>
                <c:pt idx="1244">
                  <c:v>-106.75</c:v>
                </c:pt>
                <c:pt idx="1245">
                  <c:v>-107.1875</c:v>
                </c:pt>
                <c:pt idx="1246">
                  <c:v>-107.625</c:v>
                </c:pt>
                <c:pt idx="1247">
                  <c:v>-108.0625</c:v>
                </c:pt>
                <c:pt idx="1248">
                  <c:v>-108.5</c:v>
                </c:pt>
                <c:pt idx="1249">
                  <c:v>-108.9375</c:v>
                </c:pt>
                <c:pt idx="1250">
                  <c:v>-109.375</c:v>
                </c:pt>
                <c:pt idx="1251">
                  <c:v>-109.8125</c:v>
                </c:pt>
                <c:pt idx="1252">
                  <c:v>-110.25</c:v>
                </c:pt>
                <c:pt idx="1253">
                  <c:v>-110.6875</c:v>
                </c:pt>
                <c:pt idx="1254">
                  <c:v>-111.125</c:v>
                </c:pt>
                <c:pt idx="1255">
                  <c:v>-111.5625</c:v>
                </c:pt>
                <c:pt idx="1256">
                  <c:v>-112</c:v>
                </c:pt>
                <c:pt idx="1257">
                  <c:v>-112.4375</c:v>
                </c:pt>
                <c:pt idx="1258">
                  <c:v>-112.875</c:v>
                </c:pt>
                <c:pt idx="1259">
                  <c:v>-113.3125</c:v>
                </c:pt>
                <c:pt idx="1260">
                  <c:v>-113.75</c:v>
                </c:pt>
                <c:pt idx="1261">
                  <c:v>-114.1875</c:v>
                </c:pt>
                <c:pt idx="1262">
                  <c:v>-114.625</c:v>
                </c:pt>
                <c:pt idx="1263">
                  <c:v>-115.0625</c:v>
                </c:pt>
                <c:pt idx="1264">
                  <c:v>-115.5</c:v>
                </c:pt>
                <c:pt idx="1265">
                  <c:v>-115.9375</c:v>
                </c:pt>
                <c:pt idx="1266">
                  <c:v>-116.375</c:v>
                </c:pt>
                <c:pt idx="1267">
                  <c:v>-116.8125</c:v>
                </c:pt>
                <c:pt idx="1268">
                  <c:v>-117.25</c:v>
                </c:pt>
                <c:pt idx="1269">
                  <c:v>-117.6875</c:v>
                </c:pt>
                <c:pt idx="1270">
                  <c:v>-118.125</c:v>
                </c:pt>
                <c:pt idx="1271">
                  <c:v>-118.5625</c:v>
                </c:pt>
                <c:pt idx="1272">
                  <c:v>-119</c:v>
                </c:pt>
                <c:pt idx="1273">
                  <c:v>-119.4375</c:v>
                </c:pt>
                <c:pt idx="1274">
                  <c:v>-119.875</c:v>
                </c:pt>
                <c:pt idx="1275">
                  <c:v>-120.3125</c:v>
                </c:pt>
                <c:pt idx="1276">
                  <c:v>-120.75</c:v>
                </c:pt>
                <c:pt idx="1277">
                  <c:v>-121.1875</c:v>
                </c:pt>
                <c:pt idx="1278">
                  <c:v>-121.625</c:v>
                </c:pt>
                <c:pt idx="1279">
                  <c:v>-122.0625</c:v>
                </c:pt>
                <c:pt idx="1280">
                  <c:v>-122.5</c:v>
                </c:pt>
                <c:pt idx="1281">
                  <c:v>-122.9375</c:v>
                </c:pt>
                <c:pt idx="1282">
                  <c:v>-123.375</c:v>
                </c:pt>
                <c:pt idx="1283">
                  <c:v>-123.8125</c:v>
                </c:pt>
                <c:pt idx="1284">
                  <c:v>-124.25</c:v>
                </c:pt>
                <c:pt idx="1285">
                  <c:v>-124.6875</c:v>
                </c:pt>
                <c:pt idx="1286">
                  <c:v>-125.125</c:v>
                </c:pt>
                <c:pt idx="1287">
                  <c:v>-125.5625</c:v>
                </c:pt>
                <c:pt idx="1288">
                  <c:v>-126</c:v>
                </c:pt>
                <c:pt idx="1289">
                  <c:v>-126.4375</c:v>
                </c:pt>
                <c:pt idx="1290">
                  <c:v>-126.875</c:v>
                </c:pt>
                <c:pt idx="1291">
                  <c:v>-127.3125</c:v>
                </c:pt>
                <c:pt idx="1292">
                  <c:v>-127.75</c:v>
                </c:pt>
                <c:pt idx="1293">
                  <c:v>-128.1875</c:v>
                </c:pt>
                <c:pt idx="1294">
                  <c:v>-128.625</c:v>
                </c:pt>
                <c:pt idx="1295">
                  <c:v>-129.0625</c:v>
                </c:pt>
                <c:pt idx="1296">
                  <c:v>-129.5</c:v>
                </c:pt>
                <c:pt idx="1297">
                  <c:v>-129.9375</c:v>
                </c:pt>
                <c:pt idx="1298">
                  <c:v>-130.375</c:v>
                </c:pt>
                <c:pt idx="1299">
                  <c:v>-130.8125</c:v>
                </c:pt>
                <c:pt idx="1300">
                  <c:v>-131.25</c:v>
                </c:pt>
                <c:pt idx="1301">
                  <c:v>-131.6875</c:v>
                </c:pt>
                <c:pt idx="1302">
                  <c:v>-132.125</c:v>
                </c:pt>
                <c:pt idx="1303">
                  <c:v>-132.5625</c:v>
                </c:pt>
                <c:pt idx="1304">
                  <c:v>-133</c:v>
                </c:pt>
                <c:pt idx="1305">
                  <c:v>-133.4375</c:v>
                </c:pt>
                <c:pt idx="1306">
                  <c:v>-133.875</c:v>
                </c:pt>
                <c:pt idx="1307">
                  <c:v>-134.3125</c:v>
                </c:pt>
                <c:pt idx="1308">
                  <c:v>-134.75</c:v>
                </c:pt>
                <c:pt idx="1309">
                  <c:v>-135.1875</c:v>
                </c:pt>
                <c:pt idx="1310">
                  <c:v>-135.625</c:v>
                </c:pt>
                <c:pt idx="1311">
                  <c:v>-136.0625</c:v>
                </c:pt>
                <c:pt idx="1312">
                  <c:v>-136.5</c:v>
                </c:pt>
                <c:pt idx="1313">
                  <c:v>-136.9375</c:v>
                </c:pt>
                <c:pt idx="1314">
                  <c:v>-137.375</c:v>
                </c:pt>
                <c:pt idx="1315">
                  <c:v>-137.8125</c:v>
                </c:pt>
                <c:pt idx="1316">
                  <c:v>-138.25</c:v>
                </c:pt>
                <c:pt idx="1317">
                  <c:v>-138.6875</c:v>
                </c:pt>
                <c:pt idx="1318">
                  <c:v>-139.125</c:v>
                </c:pt>
                <c:pt idx="1319">
                  <c:v>-139.5625</c:v>
                </c:pt>
                <c:pt idx="1320">
                  <c:v>-140</c:v>
                </c:pt>
                <c:pt idx="1321">
                  <c:v>-140.4375</c:v>
                </c:pt>
                <c:pt idx="1322">
                  <c:v>-140.875</c:v>
                </c:pt>
                <c:pt idx="1323">
                  <c:v>-141.3125</c:v>
                </c:pt>
                <c:pt idx="1324">
                  <c:v>-141.75</c:v>
                </c:pt>
                <c:pt idx="1325">
                  <c:v>-142.1875</c:v>
                </c:pt>
                <c:pt idx="1326">
                  <c:v>-142.625</c:v>
                </c:pt>
                <c:pt idx="1327">
                  <c:v>-143.0625</c:v>
                </c:pt>
                <c:pt idx="1328">
                  <c:v>-143.5</c:v>
                </c:pt>
                <c:pt idx="1329">
                  <c:v>-143.9375</c:v>
                </c:pt>
                <c:pt idx="1330">
                  <c:v>-144.375</c:v>
                </c:pt>
                <c:pt idx="1331">
                  <c:v>-144.8125</c:v>
                </c:pt>
                <c:pt idx="1332">
                  <c:v>-145.25</c:v>
                </c:pt>
                <c:pt idx="1333">
                  <c:v>-145.6875</c:v>
                </c:pt>
                <c:pt idx="1334">
                  <c:v>-146.125</c:v>
                </c:pt>
                <c:pt idx="1335">
                  <c:v>-146.5625</c:v>
                </c:pt>
                <c:pt idx="1336">
                  <c:v>-147</c:v>
                </c:pt>
                <c:pt idx="1337">
                  <c:v>-147.4375</c:v>
                </c:pt>
                <c:pt idx="1338">
                  <c:v>-147.875</c:v>
                </c:pt>
                <c:pt idx="1339">
                  <c:v>-148.3125</c:v>
                </c:pt>
                <c:pt idx="1340">
                  <c:v>-148.75</c:v>
                </c:pt>
                <c:pt idx="1341">
                  <c:v>-149.1875</c:v>
                </c:pt>
                <c:pt idx="1342">
                  <c:v>-149.625</c:v>
                </c:pt>
                <c:pt idx="1343">
                  <c:v>-150.0625</c:v>
                </c:pt>
                <c:pt idx="1344">
                  <c:v>-150.5</c:v>
                </c:pt>
                <c:pt idx="1345">
                  <c:v>-150.9375</c:v>
                </c:pt>
                <c:pt idx="1346">
                  <c:v>-151.375</c:v>
                </c:pt>
                <c:pt idx="1347">
                  <c:v>-151.8125</c:v>
                </c:pt>
                <c:pt idx="1348">
                  <c:v>-152.25</c:v>
                </c:pt>
                <c:pt idx="1349">
                  <c:v>-152.6875</c:v>
                </c:pt>
                <c:pt idx="1350">
                  <c:v>-153.125</c:v>
                </c:pt>
                <c:pt idx="1351">
                  <c:v>-153.5625</c:v>
                </c:pt>
                <c:pt idx="1352">
                  <c:v>-154</c:v>
                </c:pt>
                <c:pt idx="1353">
                  <c:v>-154.4375</c:v>
                </c:pt>
                <c:pt idx="1354">
                  <c:v>-154.875</c:v>
                </c:pt>
                <c:pt idx="1355">
                  <c:v>-155.3125</c:v>
                </c:pt>
                <c:pt idx="1356">
                  <c:v>-155.75</c:v>
                </c:pt>
                <c:pt idx="1357">
                  <c:v>-156.1875</c:v>
                </c:pt>
                <c:pt idx="1358">
                  <c:v>-156.625</c:v>
                </c:pt>
                <c:pt idx="1359">
                  <c:v>-157.0625</c:v>
                </c:pt>
                <c:pt idx="1360">
                  <c:v>-157.5</c:v>
                </c:pt>
                <c:pt idx="1361">
                  <c:v>-157.9375</c:v>
                </c:pt>
                <c:pt idx="1362">
                  <c:v>-158.375</c:v>
                </c:pt>
                <c:pt idx="1363">
                  <c:v>-158.8125</c:v>
                </c:pt>
                <c:pt idx="1364">
                  <c:v>-159.25</c:v>
                </c:pt>
                <c:pt idx="1365">
                  <c:v>-159.6875</c:v>
                </c:pt>
                <c:pt idx="1366">
                  <c:v>-160.125</c:v>
                </c:pt>
                <c:pt idx="1367">
                  <c:v>-160.5625</c:v>
                </c:pt>
                <c:pt idx="1368">
                  <c:v>-161</c:v>
                </c:pt>
                <c:pt idx="1369">
                  <c:v>-161.4375</c:v>
                </c:pt>
                <c:pt idx="1370">
                  <c:v>-161.875</c:v>
                </c:pt>
                <c:pt idx="1371">
                  <c:v>-162.3125</c:v>
                </c:pt>
                <c:pt idx="1372">
                  <c:v>-162.75</c:v>
                </c:pt>
                <c:pt idx="1373">
                  <c:v>-163.1875</c:v>
                </c:pt>
                <c:pt idx="1374">
                  <c:v>-163.625</c:v>
                </c:pt>
                <c:pt idx="1375">
                  <c:v>-164.0625</c:v>
                </c:pt>
                <c:pt idx="1376">
                  <c:v>-164.5</c:v>
                </c:pt>
                <c:pt idx="1377">
                  <c:v>-164.9375</c:v>
                </c:pt>
                <c:pt idx="1378">
                  <c:v>-165.375</c:v>
                </c:pt>
                <c:pt idx="1379">
                  <c:v>-165.8125</c:v>
                </c:pt>
                <c:pt idx="1380">
                  <c:v>-166.25</c:v>
                </c:pt>
                <c:pt idx="1381">
                  <c:v>-166.6875</c:v>
                </c:pt>
                <c:pt idx="1382">
                  <c:v>-167.125</c:v>
                </c:pt>
                <c:pt idx="1383">
                  <c:v>-167.5625</c:v>
                </c:pt>
                <c:pt idx="1384">
                  <c:v>-168</c:v>
                </c:pt>
                <c:pt idx="1385">
                  <c:v>-168.4375</c:v>
                </c:pt>
                <c:pt idx="1386">
                  <c:v>-168.875</c:v>
                </c:pt>
                <c:pt idx="1387">
                  <c:v>-169.3125</c:v>
                </c:pt>
                <c:pt idx="1388">
                  <c:v>-169.75</c:v>
                </c:pt>
                <c:pt idx="1389">
                  <c:v>-170.1875</c:v>
                </c:pt>
                <c:pt idx="1390">
                  <c:v>-170.625</c:v>
                </c:pt>
                <c:pt idx="1391">
                  <c:v>-171.0625</c:v>
                </c:pt>
                <c:pt idx="1392">
                  <c:v>-171.5</c:v>
                </c:pt>
                <c:pt idx="1393">
                  <c:v>-171.9375</c:v>
                </c:pt>
                <c:pt idx="1394">
                  <c:v>-172.375</c:v>
                </c:pt>
                <c:pt idx="1395">
                  <c:v>-172.8125</c:v>
                </c:pt>
                <c:pt idx="1396">
                  <c:v>-173.25</c:v>
                </c:pt>
                <c:pt idx="1397">
                  <c:v>-173.6875</c:v>
                </c:pt>
                <c:pt idx="1398">
                  <c:v>-174.125</c:v>
                </c:pt>
                <c:pt idx="1399">
                  <c:v>-174.5625</c:v>
                </c:pt>
                <c:pt idx="1400">
                  <c:v>-175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Graphing!$AO$8:$AO$2008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128</c:v>
                </c:pt>
                <c:pt idx="1129">
                  <c:v>129</c:v>
                </c:pt>
                <c:pt idx="1130">
                  <c:v>130</c:v>
                </c:pt>
                <c:pt idx="1131">
                  <c:v>131</c:v>
                </c:pt>
                <c:pt idx="1132">
                  <c:v>132</c:v>
                </c:pt>
                <c:pt idx="1133">
                  <c:v>133</c:v>
                </c:pt>
                <c:pt idx="1134">
                  <c:v>134</c:v>
                </c:pt>
                <c:pt idx="1135">
                  <c:v>135</c:v>
                </c:pt>
                <c:pt idx="1136">
                  <c:v>136</c:v>
                </c:pt>
                <c:pt idx="1137">
                  <c:v>137</c:v>
                </c:pt>
                <c:pt idx="1138">
                  <c:v>138</c:v>
                </c:pt>
                <c:pt idx="1139">
                  <c:v>139</c:v>
                </c:pt>
                <c:pt idx="1140">
                  <c:v>140</c:v>
                </c:pt>
                <c:pt idx="1141">
                  <c:v>141</c:v>
                </c:pt>
                <c:pt idx="1142">
                  <c:v>142</c:v>
                </c:pt>
                <c:pt idx="1143">
                  <c:v>143</c:v>
                </c:pt>
                <c:pt idx="1144">
                  <c:v>144</c:v>
                </c:pt>
                <c:pt idx="1145">
                  <c:v>145</c:v>
                </c:pt>
                <c:pt idx="1146">
                  <c:v>146</c:v>
                </c:pt>
                <c:pt idx="1147">
                  <c:v>147</c:v>
                </c:pt>
                <c:pt idx="1148">
                  <c:v>148</c:v>
                </c:pt>
                <c:pt idx="1149">
                  <c:v>149</c:v>
                </c:pt>
                <c:pt idx="1150">
                  <c:v>150</c:v>
                </c:pt>
                <c:pt idx="1151">
                  <c:v>151</c:v>
                </c:pt>
                <c:pt idx="1152">
                  <c:v>152</c:v>
                </c:pt>
                <c:pt idx="1153">
                  <c:v>153</c:v>
                </c:pt>
                <c:pt idx="1154">
                  <c:v>154</c:v>
                </c:pt>
                <c:pt idx="1155">
                  <c:v>155</c:v>
                </c:pt>
                <c:pt idx="1156">
                  <c:v>156</c:v>
                </c:pt>
                <c:pt idx="1157">
                  <c:v>157</c:v>
                </c:pt>
                <c:pt idx="1158">
                  <c:v>158</c:v>
                </c:pt>
                <c:pt idx="1159">
                  <c:v>159</c:v>
                </c:pt>
                <c:pt idx="1160">
                  <c:v>160</c:v>
                </c:pt>
                <c:pt idx="1161">
                  <c:v>161</c:v>
                </c:pt>
                <c:pt idx="1162">
                  <c:v>162</c:v>
                </c:pt>
                <c:pt idx="1163">
                  <c:v>163</c:v>
                </c:pt>
                <c:pt idx="1164">
                  <c:v>164</c:v>
                </c:pt>
                <c:pt idx="1165">
                  <c:v>165</c:v>
                </c:pt>
                <c:pt idx="1166">
                  <c:v>166</c:v>
                </c:pt>
                <c:pt idx="1167">
                  <c:v>167</c:v>
                </c:pt>
                <c:pt idx="1168">
                  <c:v>168</c:v>
                </c:pt>
                <c:pt idx="1169">
                  <c:v>169</c:v>
                </c:pt>
                <c:pt idx="1170">
                  <c:v>170</c:v>
                </c:pt>
                <c:pt idx="1171">
                  <c:v>171</c:v>
                </c:pt>
                <c:pt idx="1172">
                  <c:v>172</c:v>
                </c:pt>
                <c:pt idx="1173">
                  <c:v>173</c:v>
                </c:pt>
                <c:pt idx="1174">
                  <c:v>174</c:v>
                </c:pt>
                <c:pt idx="1175">
                  <c:v>175</c:v>
                </c:pt>
                <c:pt idx="1176">
                  <c:v>176</c:v>
                </c:pt>
                <c:pt idx="1177">
                  <c:v>177</c:v>
                </c:pt>
                <c:pt idx="1178">
                  <c:v>178</c:v>
                </c:pt>
                <c:pt idx="1179">
                  <c:v>179</c:v>
                </c:pt>
                <c:pt idx="1180">
                  <c:v>180</c:v>
                </c:pt>
                <c:pt idx="1181">
                  <c:v>181</c:v>
                </c:pt>
                <c:pt idx="1182">
                  <c:v>182</c:v>
                </c:pt>
                <c:pt idx="1183">
                  <c:v>183</c:v>
                </c:pt>
                <c:pt idx="1184">
                  <c:v>184</c:v>
                </c:pt>
                <c:pt idx="1185">
                  <c:v>185</c:v>
                </c:pt>
                <c:pt idx="1186">
                  <c:v>186</c:v>
                </c:pt>
                <c:pt idx="1187">
                  <c:v>187</c:v>
                </c:pt>
                <c:pt idx="1188">
                  <c:v>188</c:v>
                </c:pt>
                <c:pt idx="1189">
                  <c:v>189</c:v>
                </c:pt>
                <c:pt idx="1190">
                  <c:v>190</c:v>
                </c:pt>
                <c:pt idx="1191">
                  <c:v>191</c:v>
                </c:pt>
                <c:pt idx="1192">
                  <c:v>192</c:v>
                </c:pt>
                <c:pt idx="1193">
                  <c:v>193</c:v>
                </c:pt>
                <c:pt idx="1194">
                  <c:v>194</c:v>
                </c:pt>
                <c:pt idx="1195">
                  <c:v>195</c:v>
                </c:pt>
                <c:pt idx="1196">
                  <c:v>196</c:v>
                </c:pt>
                <c:pt idx="1197">
                  <c:v>197</c:v>
                </c:pt>
                <c:pt idx="1198">
                  <c:v>198</c:v>
                </c:pt>
                <c:pt idx="1199">
                  <c:v>199</c:v>
                </c:pt>
                <c:pt idx="1200">
                  <c:v>200</c:v>
                </c:pt>
                <c:pt idx="1201">
                  <c:v>201</c:v>
                </c:pt>
                <c:pt idx="1202">
                  <c:v>202</c:v>
                </c:pt>
                <c:pt idx="1203">
                  <c:v>203</c:v>
                </c:pt>
                <c:pt idx="1204">
                  <c:v>204</c:v>
                </c:pt>
                <c:pt idx="1205">
                  <c:v>205</c:v>
                </c:pt>
                <c:pt idx="1206">
                  <c:v>206</c:v>
                </c:pt>
                <c:pt idx="1207">
                  <c:v>207</c:v>
                </c:pt>
                <c:pt idx="1208">
                  <c:v>208</c:v>
                </c:pt>
                <c:pt idx="1209">
                  <c:v>209</c:v>
                </c:pt>
                <c:pt idx="1210">
                  <c:v>210</c:v>
                </c:pt>
                <c:pt idx="1211">
                  <c:v>211</c:v>
                </c:pt>
                <c:pt idx="1212">
                  <c:v>212</c:v>
                </c:pt>
                <c:pt idx="1213">
                  <c:v>213</c:v>
                </c:pt>
                <c:pt idx="1214">
                  <c:v>214</c:v>
                </c:pt>
                <c:pt idx="1215">
                  <c:v>215</c:v>
                </c:pt>
                <c:pt idx="1216">
                  <c:v>216</c:v>
                </c:pt>
                <c:pt idx="1217">
                  <c:v>217</c:v>
                </c:pt>
                <c:pt idx="1218">
                  <c:v>218</c:v>
                </c:pt>
                <c:pt idx="1219">
                  <c:v>219</c:v>
                </c:pt>
                <c:pt idx="1220">
                  <c:v>220</c:v>
                </c:pt>
                <c:pt idx="1221">
                  <c:v>221</c:v>
                </c:pt>
                <c:pt idx="1222">
                  <c:v>222</c:v>
                </c:pt>
                <c:pt idx="1223">
                  <c:v>223</c:v>
                </c:pt>
                <c:pt idx="1224">
                  <c:v>224</c:v>
                </c:pt>
                <c:pt idx="1225">
                  <c:v>225</c:v>
                </c:pt>
                <c:pt idx="1226">
                  <c:v>226</c:v>
                </c:pt>
                <c:pt idx="1227">
                  <c:v>227</c:v>
                </c:pt>
                <c:pt idx="1228">
                  <c:v>228</c:v>
                </c:pt>
                <c:pt idx="1229">
                  <c:v>229</c:v>
                </c:pt>
                <c:pt idx="1230">
                  <c:v>230</c:v>
                </c:pt>
                <c:pt idx="1231">
                  <c:v>231</c:v>
                </c:pt>
                <c:pt idx="1232">
                  <c:v>232</c:v>
                </c:pt>
                <c:pt idx="1233">
                  <c:v>233</c:v>
                </c:pt>
                <c:pt idx="1234">
                  <c:v>234</c:v>
                </c:pt>
                <c:pt idx="1235">
                  <c:v>235</c:v>
                </c:pt>
                <c:pt idx="1236">
                  <c:v>236</c:v>
                </c:pt>
                <c:pt idx="1237">
                  <c:v>237</c:v>
                </c:pt>
                <c:pt idx="1238">
                  <c:v>238</c:v>
                </c:pt>
                <c:pt idx="1239">
                  <c:v>239</c:v>
                </c:pt>
                <c:pt idx="1240">
                  <c:v>240</c:v>
                </c:pt>
                <c:pt idx="1241">
                  <c:v>241</c:v>
                </c:pt>
                <c:pt idx="1242">
                  <c:v>242</c:v>
                </c:pt>
                <c:pt idx="1243">
                  <c:v>243</c:v>
                </c:pt>
                <c:pt idx="1244">
                  <c:v>244</c:v>
                </c:pt>
                <c:pt idx="1245">
                  <c:v>245</c:v>
                </c:pt>
                <c:pt idx="1246">
                  <c:v>246</c:v>
                </c:pt>
                <c:pt idx="1247">
                  <c:v>247</c:v>
                </c:pt>
                <c:pt idx="1248">
                  <c:v>248</c:v>
                </c:pt>
                <c:pt idx="1249">
                  <c:v>249</c:v>
                </c:pt>
                <c:pt idx="1250">
                  <c:v>250</c:v>
                </c:pt>
                <c:pt idx="1251">
                  <c:v>251</c:v>
                </c:pt>
                <c:pt idx="1252">
                  <c:v>252</c:v>
                </c:pt>
                <c:pt idx="1253">
                  <c:v>253</c:v>
                </c:pt>
                <c:pt idx="1254">
                  <c:v>254</c:v>
                </c:pt>
                <c:pt idx="1255">
                  <c:v>255</c:v>
                </c:pt>
                <c:pt idx="1256">
                  <c:v>256</c:v>
                </c:pt>
                <c:pt idx="1257">
                  <c:v>257</c:v>
                </c:pt>
                <c:pt idx="1258">
                  <c:v>258</c:v>
                </c:pt>
                <c:pt idx="1259">
                  <c:v>259</c:v>
                </c:pt>
                <c:pt idx="1260">
                  <c:v>260</c:v>
                </c:pt>
                <c:pt idx="1261">
                  <c:v>261</c:v>
                </c:pt>
                <c:pt idx="1262">
                  <c:v>262</c:v>
                </c:pt>
                <c:pt idx="1263">
                  <c:v>263</c:v>
                </c:pt>
                <c:pt idx="1264">
                  <c:v>264</c:v>
                </c:pt>
                <c:pt idx="1265">
                  <c:v>265</c:v>
                </c:pt>
                <c:pt idx="1266">
                  <c:v>266</c:v>
                </c:pt>
                <c:pt idx="1267">
                  <c:v>267</c:v>
                </c:pt>
                <c:pt idx="1268">
                  <c:v>268</c:v>
                </c:pt>
                <c:pt idx="1269">
                  <c:v>269</c:v>
                </c:pt>
                <c:pt idx="1270">
                  <c:v>270</c:v>
                </c:pt>
                <c:pt idx="1271">
                  <c:v>271</c:v>
                </c:pt>
                <c:pt idx="1272">
                  <c:v>272</c:v>
                </c:pt>
                <c:pt idx="1273">
                  <c:v>273</c:v>
                </c:pt>
                <c:pt idx="1274">
                  <c:v>274</c:v>
                </c:pt>
                <c:pt idx="1275">
                  <c:v>275</c:v>
                </c:pt>
                <c:pt idx="1276">
                  <c:v>276</c:v>
                </c:pt>
                <c:pt idx="1277">
                  <c:v>277</c:v>
                </c:pt>
                <c:pt idx="1278">
                  <c:v>278</c:v>
                </c:pt>
                <c:pt idx="1279">
                  <c:v>279</c:v>
                </c:pt>
                <c:pt idx="1280">
                  <c:v>280</c:v>
                </c:pt>
                <c:pt idx="1281">
                  <c:v>281</c:v>
                </c:pt>
                <c:pt idx="1282">
                  <c:v>282</c:v>
                </c:pt>
                <c:pt idx="1283">
                  <c:v>283</c:v>
                </c:pt>
                <c:pt idx="1284">
                  <c:v>284</c:v>
                </c:pt>
                <c:pt idx="1285">
                  <c:v>285</c:v>
                </c:pt>
                <c:pt idx="1286">
                  <c:v>286</c:v>
                </c:pt>
                <c:pt idx="1287">
                  <c:v>287</c:v>
                </c:pt>
                <c:pt idx="1288">
                  <c:v>288</c:v>
                </c:pt>
                <c:pt idx="1289">
                  <c:v>289</c:v>
                </c:pt>
                <c:pt idx="1290">
                  <c:v>290</c:v>
                </c:pt>
                <c:pt idx="1291">
                  <c:v>291</c:v>
                </c:pt>
                <c:pt idx="1292">
                  <c:v>292</c:v>
                </c:pt>
                <c:pt idx="1293">
                  <c:v>293</c:v>
                </c:pt>
                <c:pt idx="1294">
                  <c:v>294</c:v>
                </c:pt>
                <c:pt idx="1295">
                  <c:v>295</c:v>
                </c:pt>
                <c:pt idx="1296">
                  <c:v>296</c:v>
                </c:pt>
                <c:pt idx="1297">
                  <c:v>297</c:v>
                </c:pt>
                <c:pt idx="1298">
                  <c:v>298</c:v>
                </c:pt>
                <c:pt idx="1299">
                  <c:v>299</c:v>
                </c:pt>
                <c:pt idx="1300">
                  <c:v>300</c:v>
                </c:pt>
                <c:pt idx="1301">
                  <c:v>301</c:v>
                </c:pt>
                <c:pt idx="1302">
                  <c:v>302</c:v>
                </c:pt>
                <c:pt idx="1303">
                  <c:v>303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308</c:v>
                </c:pt>
                <c:pt idx="1309">
                  <c:v>309</c:v>
                </c:pt>
                <c:pt idx="1310">
                  <c:v>310</c:v>
                </c:pt>
                <c:pt idx="1311">
                  <c:v>311</c:v>
                </c:pt>
                <c:pt idx="1312">
                  <c:v>312</c:v>
                </c:pt>
                <c:pt idx="1313">
                  <c:v>313</c:v>
                </c:pt>
                <c:pt idx="1314">
                  <c:v>314</c:v>
                </c:pt>
                <c:pt idx="1315">
                  <c:v>315</c:v>
                </c:pt>
                <c:pt idx="1316">
                  <c:v>316</c:v>
                </c:pt>
                <c:pt idx="1317">
                  <c:v>317</c:v>
                </c:pt>
                <c:pt idx="1318">
                  <c:v>318</c:v>
                </c:pt>
                <c:pt idx="1319">
                  <c:v>319</c:v>
                </c:pt>
                <c:pt idx="1320">
                  <c:v>320</c:v>
                </c:pt>
                <c:pt idx="1321">
                  <c:v>321</c:v>
                </c:pt>
                <c:pt idx="1322">
                  <c:v>322</c:v>
                </c:pt>
                <c:pt idx="1323">
                  <c:v>323</c:v>
                </c:pt>
                <c:pt idx="1324">
                  <c:v>324</c:v>
                </c:pt>
                <c:pt idx="1325">
                  <c:v>325</c:v>
                </c:pt>
                <c:pt idx="1326">
                  <c:v>326</c:v>
                </c:pt>
                <c:pt idx="1327">
                  <c:v>327</c:v>
                </c:pt>
                <c:pt idx="1328">
                  <c:v>328</c:v>
                </c:pt>
                <c:pt idx="1329">
                  <c:v>329</c:v>
                </c:pt>
                <c:pt idx="1330">
                  <c:v>330</c:v>
                </c:pt>
                <c:pt idx="1331">
                  <c:v>331</c:v>
                </c:pt>
                <c:pt idx="1332">
                  <c:v>332</c:v>
                </c:pt>
                <c:pt idx="1333">
                  <c:v>333</c:v>
                </c:pt>
                <c:pt idx="1334">
                  <c:v>334</c:v>
                </c:pt>
                <c:pt idx="1335">
                  <c:v>335</c:v>
                </c:pt>
                <c:pt idx="1336">
                  <c:v>336</c:v>
                </c:pt>
                <c:pt idx="1337">
                  <c:v>337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341</c:v>
                </c:pt>
                <c:pt idx="1342">
                  <c:v>342</c:v>
                </c:pt>
                <c:pt idx="1343">
                  <c:v>343</c:v>
                </c:pt>
                <c:pt idx="1344">
                  <c:v>344</c:v>
                </c:pt>
                <c:pt idx="1345">
                  <c:v>345</c:v>
                </c:pt>
                <c:pt idx="1346">
                  <c:v>346</c:v>
                </c:pt>
                <c:pt idx="1347">
                  <c:v>347</c:v>
                </c:pt>
                <c:pt idx="1348">
                  <c:v>348</c:v>
                </c:pt>
                <c:pt idx="1349">
                  <c:v>349</c:v>
                </c:pt>
                <c:pt idx="1350">
                  <c:v>350</c:v>
                </c:pt>
                <c:pt idx="1351">
                  <c:v>351</c:v>
                </c:pt>
                <c:pt idx="1352">
                  <c:v>352</c:v>
                </c:pt>
                <c:pt idx="1353">
                  <c:v>353</c:v>
                </c:pt>
                <c:pt idx="1354">
                  <c:v>354</c:v>
                </c:pt>
                <c:pt idx="1355">
                  <c:v>355</c:v>
                </c:pt>
                <c:pt idx="1356">
                  <c:v>356</c:v>
                </c:pt>
                <c:pt idx="1357">
                  <c:v>357</c:v>
                </c:pt>
                <c:pt idx="1358">
                  <c:v>358</c:v>
                </c:pt>
                <c:pt idx="1359">
                  <c:v>359</c:v>
                </c:pt>
                <c:pt idx="1360">
                  <c:v>360</c:v>
                </c:pt>
                <c:pt idx="1361">
                  <c:v>361</c:v>
                </c:pt>
                <c:pt idx="1362">
                  <c:v>362</c:v>
                </c:pt>
                <c:pt idx="1363">
                  <c:v>363</c:v>
                </c:pt>
                <c:pt idx="1364">
                  <c:v>364</c:v>
                </c:pt>
                <c:pt idx="1365">
                  <c:v>365</c:v>
                </c:pt>
                <c:pt idx="1366">
                  <c:v>366</c:v>
                </c:pt>
                <c:pt idx="1367">
                  <c:v>367</c:v>
                </c:pt>
                <c:pt idx="1368">
                  <c:v>368</c:v>
                </c:pt>
                <c:pt idx="1369">
                  <c:v>369</c:v>
                </c:pt>
                <c:pt idx="1370">
                  <c:v>370</c:v>
                </c:pt>
                <c:pt idx="1371">
                  <c:v>371</c:v>
                </c:pt>
                <c:pt idx="1372">
                  <c:v>372</c:v>
                </c:pt>
                <c:pt idx="1373">
                  <c:v>373</c:v>
                </c:pt>
                <c:pt idx="1374">
                  <c:v>374</c:v>
                </c:pt>
                <c:pt idx="1375">
                  <c:v>375</c:v>
                </c:pt>
                <c:pt idx="1376">
                  <c:v>376</c:v>
                </c:pt>
                <c:pt idx="1377">
                  <c:v>377</c:v>
                </c:pt>
                <c:pt idx="1378">
                  <c:v>378</c:v>
                </c:pt>
                <c:pt idx="1379">
                  <c:v>379</c:v>
                </c:pt>
                <c:pt idx="1380">
                  <c:v>380</c:v>
                </c:pt>
                <c:pt idx="1381">
                  <c:v>381</c:v>
                </c:pt>
                <c:pt idx="1382">
                  <c:v>382</c:v>
                </c:pt>
                <c:pt idx="1383">
                  <c:v>383</c:v>
                </c:pt>
                <c:pt idx="1384">
                  <c:v>384</c:v>
                </c:pt>
                <c:pt idx="1385">
                  <c:v>385</c:v>
                </c:pt>
                <c:pt idx="1386">
                  <c:v>386</c:v>
                </c:pt>
                <c:pt idx="1387">
                  <c:v>387</c:v>
                </c:pt>
                <c:pt idx="1388">
                  <c:v>388</c:v>
                </c:pt>
                <c:pt idx="1389">
                  <c:v>389</c:v>
                </c:pt>
                <c:pt idx="1390">
                  <c:v>390</c:v>
                </c:pt>
                <c:pt idx="1391">
                  <c:v>391</c:v>
                </c:pt>
                <c:pt idx="1392">
                  <c:v>392</c:v>
                </c:pt>
                <c:pt idx="1393">
                  <c:v>393</c:v>
                </c:pt>
                <c:pt idx="1394">
                  <c:v>394</c:v>
                </c:pt>
                <c:pt idx="1395">
                  <c:v>395</c:v>
                </c:pt>
                <c:pt idx="1396">
                  <c:v>396</c:v>
                </c:pt>
                <c:pt idx="1397">
                  <c:v>397</c:v>
                </c:pt>
                <c:pt idx="1398">
                  <c:v>398</c:v>
                </c:pt>
                <c:pt idx="1399">
                  <c:v>399</c:v>
                </c:pt>
                <c:pt idx="1400">
                  <c:v>400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1008"/>
        <c:axId val="84611584"/>
      </c:scatterChart>
      <c:valAx>
        <c:axId val="84611008"/>
        <c:scaling>
          <c:orientation val="minMax"/>
          <c:max val="1000"/>
          <c:min val="-1000"/>
        </c:scaling>
        <c:delete val="1"/>
        <c:axPos val="b"/>
        <c:numFmt formatCode="General" sourceLinked="1"/>
        <c:majorTickMark val="out"/>
        <c:minorTickMark val="none"/>
        <c:tickLblPos val="nextTo"/>
        <c:crossAx val="84611584"/>
        <c:crossesAt val="0"/>
        <c:crossBetween val="midCat"/>
        <c:majorUnit val="100"/>
        <c:minorUnit val="20"/>
      </c:valAx>
      <c:valAx>
        <c:axId val="84611584"/>
        <c:scaling>
          <c:orientation val="minMax"/>
          <c:max val="1000"/>
          <c:min val="-1000"/>
        </c:scaling>
        <c:delete val="1"/>
        <c:axPos val="l"/>
        <c:numFmt formatCode="General" sourceLinked="1"/>
        <c:majorTickMark val="out"/>
        <c:minorTickMark val="none"/>
        <c:tickLblPos val="nextTo"/>
        <c:crossAx val="84611008"/>
        <c:crossesAt val="0"/>
        <c:crossBetween val="midCat"/>
        <c:majorUnit val="5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Overlap Function</c:v>
          </c:tx>
          <c:marker>
            <c:symbol val="circle"/>
            <c:size val="2"/>
          </c:marker>
          <c:xVal>
            <c:numRef>
              <c:f>'Overlapping Quad'!$A$17:$A$525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xVal>
          <c:yVal>
            <c:numRef>
              <c:f>'Overlapping Quad'!$B$17:$B$525</c:f>
              <c:numCache>
                <c:formatCode>0.000000%</c:formatCode>
                <c:ptCount val="509"/>
                <c:pt idx="0">
                  <c:v>1</c:v>
                </c:pt>
                <c:pt idx="1">
                  <c:v>0.99749362456214086</c:v>
                </c:pt>
                <c:pt idx="2">
                  <c:v>0.99498725883654027</c:v>
                </c:pt>
                <c:pt idx="3">
                  <c:v>0.99248091253557014</c:v>
                </c:pt>
                <c:pt idx="4">
                  <c:v>0.98997459537182786</c:v>
                </c:pt>
                <c:pt idx="5">
                  <c:v>0.98746831705824989</c:v>
                </c:pt>
                <c:pt idx="6">
                  <c:v>0.98496208730822365</c:v>
                </c:pt>
                <c:pt idx="7">
                  <c:v>0.98245591583570202</c:v>
                </c:pt>
                <c:pt idx="8">
                  <c:v>0.97994981235531542</c:v>
                </c:pt>
                <c:pt idx="9">
                  <c:v>0.97744378658248443</c:v>
                </c:pt>
                <c:pt idx="10">
                  <c:v>0.97493784823353402</c:v>
                </c:pt>
                <c:pt idx="11">
                  <c:v>0.97243200702580612</c:v>
                </c:pt>
                <c:pt idx="12">
                  <c:v>0.96992627267777243</c:v>
                </c:pt>
                <c:pt idx="13">
                  <c:v>0.96742065490914808</c:v>
                </c:pt>
                <c:pt idx="14">
                  <c:v>0.96491516344100525</c:v>
                </c:pt>
                <c:pt idx="15">
                  <c:v>0.96240980799588638</c:v>
                </c:pt>
                <c:pt idx="16">
                  <c:v>0.95990459829791741</c:v>
                </c:pt>
                <c:pt idx="17">
                  <c:v>0.95739954407292149</c:v>
                </c:pt>
                <c:pt idx="18">
                  <c:v>0.95489465504853266</c:v>
                </c:pt>
                <c:pt idx="19">
                  <c:v>0.95238994095430995</c:v>
                </c:pt>
                <c:pt idx="20">
                  <c:v>0.94988541152185146</c:v>
                </c:pt>
                <c:pt idx="21">
                  <c:v>0.94738107648490699</c:v>
                </c:pt>
                <c:pt idx="22">
                  <c:v>0.94487694557949453</c:v>
                </c:pt>
                <c:pt idx="23">
                  <c:v>0.94237302854401228</c:v>
                </c:pt>
                <c:pt idx="24">
                  <c:v>0.93986933511935444</c:v>
                </c:pt>
                <c:pt idx="25">
                  <c:v>0.93736587504902513</c:v>
                </c:pt>
                <c:pt idx="26">
                  <c:v>0.93486265807925384</c:v>
                </c:pt>
                <c:pt idx="27">
                  <c:v>0.93235969395910967</c:v>
                </c:pt>
                <c:pt idx="28">
                  <c:v>0.92985699244061637</c:v>
                </c:pt>
                <c:pt idx="29">
                  <c:v>0.927354563278868</c:v>
                </c:pt>
                <c:pt idx="30">
                  <c:v>0.92485241623214443</c:v>
                </c:pt>
                <c:pt idx="31">
                  <c:v>0.92235056106202573</c:v>
                </c:pt>
                <c:pt idx="32">
                  <c:v>0.91984900753350984</c:v>
                </c:pt>
                <c:pt idx="33">
                  <c:v>0.91734776541512708</c:v>
                </c:pt>
                <c:pt idx="34">
                  <c:v>0.91484684447905706</c:v>
                </c:pt>
                <c:pt idx="35">
                  <c:v>0.91234625450124451</c:v>
                </c:pt>
                <c:pt idx="36">
                  <c:v>0.90984600526151682</c:v>
                </c:pt>
                <c:pt idx="37">
                  <c:v>0.90734610654370018</c:v>
                </c:pt>
                <c:pt idx="38">
                  <c:v>0.90484656813573661</c:v>
                </c:pt>
                <c:pt idx="39">
                  <c:v>0.90234739982980183</c:v>
                </c:pt>
                <c:pt idx="40">
                  <c:v>0.89984861142242278</c:v>
                </c:pt>
                <c:pt idx="41">
                  <c:v>0.8973502127145947</c:v>
                </c:pt>
                <c:pt idx="42">
                  <c:v>0.89485221351190047</c:v>
                </c:pt>
                <c:pt idx="43">
                  <c:v>0.89235462362462814</c:v>
                </c:pt>
                <c:pt idx="44">
                  <c:v>0.88985745286788953</c:v>
                </c:pt>
                <c:pt idx="45">
                  <c:v>0.88736071106174008</c:v>
                </c:pt>
                <c:pt idx="46">
                  <c:v>0.88486440803129707</c:v>
                </c:pt>
                <c:pt idx="47">
                  <c:v>0.88236855360685973</c:v>
                </c:pt>
                <c:pt idx="48">
                  <c:v>0.87987315762402873</c:v>
                </c:pt>
                <c:pt idx="49">
                  <c:v>0.87737822992382719</c:v>
                </c:pt>
                <c:pt idx="50">
                  <c:v>0.87488378035281988</c:v>
                </c:pt>
                <c:pt idx="51">
                  <c:v>0.87238981876323551</c:v>
                </c:pt>
                <c:pt idx="52">
                  <c:v>0.86989635501308671</c:v>
                </c:pt>
                <c:pt idx="53">
                  <c:v>0.86740339896629182</c:v>
                </c:pt>
                <c:pt idx="54">
                  <c:v>0.86491096049279725</c:v>
                </c:pt>
                <c:pt idx="55">
                  <c:v>0.86241904946869985</c:v>
                </c:pt>
                <c:pt idx="56">
                  <c:v>0.85992767577636853</c:v>
                </c:pt>
                <c:pt idx="57">
                  <c:v>0.85743684930456743</c:v>
                </c:pt>
                <c:pt idx="58">
                  <c:v>0.85494657994858048</c:v>
                </c:pt>
                <c:pt idx="59">
                  <c:v>0.85245687761033428</c:v>
                </c:pt>
                <c:pt idx="60">
                  <c:v>0.84996775219852172</c:v>
                </c:pt>
                <c:pt idx="61">
                  <c:v>0.84747921362872791</c:v>
                </c:pt>
                <c:pt idx="62">
                  <c:v>0.84499127182355382</c:v>
                </c:pt>
                <c:pt idx="63">
                  <c:v>0.84250393671274304</c:v>
                </c:pt>
                <c:pt idx="64">
                  <c:v>0.84001721823330655</c:v>
                </c:pt>
                <c:pt idx="65">
                  <c:v>0.83753112632964932</c:v>
                </c:pt>
                <c:pt idx="66">
                  <c:v>0.83504567095369775</c:v>
                </c:pt>
                <c:pt idx="67">
                  <c:v>0.83256086206502555</c:v>
                </c:pt>
                <c:pt idx="68">
                  <c:v>0.83007670963098279</c:v>
                </c:pt>
                <c:pt idx="69">
                  <c:v>0.82759322362682353</c:v>
                </c:pt>
                <c:pt idx="70">
                  <c:v>0.82511041403583429</c:v>
                </c:pt>
                <c:pt idx="71">
                  <c:v>0.8226282908494631</c:v>
                </c:pt>
                <c:pt idx="72">
                  <c:v>0.82014686406744974</c:v>
                </c:pt>
                <c:pt idx="73">
                  <c:v>0.81766614369795521</c:v>
                </c:pt>
                <c:pt idx="74">
                  <c:v>0.8151861397576935</c:v>
                </c:pt>
                <c:pt idx="75">
                  <c:v>0.81270686227206157</c:v>
                </c:pt>
                <c:pt idx="76">
                  <c:v>0.81022832127527178</c:v>
                </c:pt>
                <c:pt idx="77">
                  <c:v>0.80775052681048376</c:v>
                </c:pt>
                <c:pt idx="78">
                  <c:v>0.80527348892993811</c:v>
                </c:pt>
                <c:pt idx="79">
                  <c:v>0.80279721769508927</c:v>
                </c:pt>
                <c:pt idx="80">
                  <c:v>0.80032172317673933</c:v>
                </c:pt>
                <c:pt idx="81">
                  <c:v>0.79784701545517289</c:v>
                </c:pt>
                <c:pt idx="82">
                  <c:v>0.79537310462029287</c:v>
                </c:pt>
                <c:pt idx="83">
                  <c:v>0.79290000077175493</c:v>
                </c:pt>
                <c:pt idx="84">
                  <c:v>0.79042771401910539</c:v>
                </c:pt>
                <c:pt idx="85">
                  <c:v>0.78795625448191731</c:v>
                </c:pt>
                <c:pt idx="86">
                  <c:v>0.78548563228992829</c:v>
                </c:pt>
                <c:pt idx="87">
                  <c:v>0.78301585758317949</c:v>
                </c:pt>
                <c:pt idx="88">
                  <c:v>0.7805469405121539</c:v>
                </c:pt>
                <c:pt idx="89">
                  <c:v>0.77807889123791629</c:v>
                </c:pt>
                <c:pt idx="90">
                  <c:v>0.77561171993225353</c:v>
                </c:pt>
                <c:pt idx="91">
                  <c:v>0.77314543677781555</c:v>
                </c:pt>
                <c:pt idx="92">
                  <c:v>0.77068005196825717</c:v>
                </c:pt>
                <c:pt idx="93">
                  <c:v>0.76821557570838073</c:v>
                </c:pt>
                <c:pt idx="94">
                  <c:v>0.76575201821427885</c:v>
                </c:pt>
                <c:pt idx="95">
                  <c:v>0.76328938971347837</c:v>
                </c:pt>
                <c:pt idx="96">
                  <c:v>0.76082770044508563</c:v>
                </c:pt>
                <c:pt idx="97">
                  <c:v>0.75836696065993126</c:v>
                </c:pt>
                <c:pt idx="98">
                  <c:v>0.75590718062071571</c:v>
                </c:pt>
                <c:pt idx="99">
                  <c:v>0.75344837060215808</c:v>
                </c:pt>
                <c:pt idx="100">
                  <c:v>0.75099054089114226</c:v>
                </c:pt>
                <c:pt idx="101">
                  <c:v>0.7485337017868654</c:v>
                </c:pt>
                <c:pt idx="102">
                  <c:v>0.74607786360098838</c:v>
                </c:pt>
                <c:pt idx="103">
                  <c:v>0.74362303665778551</c:v>
                </c:pt>
                <c:pt idx="104">
                  <c:v>0.74116923129429502</c:v>
                </c:pt>
                <c:pt idx="105">
                  <c:v>0.73871645786047113</c:v>
                </c:pt>
                <c:pt idx="106">
                  <c:v>0.73626472671933729</c:v>
                </c:pt>
                <c:pt idx="107">
                  <c:v>0.73381404824713914</c:v>
                </c:pt>
                <c:pt idx="108">
                  <c:v>0.73136443283349961</c:v>
                </c:pt>
                <c:pt idx="109">
                  <c:v>0.72891589088157338</c:v>
                </c:pt>
                <c:pt idx="110">
                  <c:v>0.72646843280820428</c:v>
                </c:pt>
                <c:pt idx="111">
                  <c:v>0.72402206904408151</c:v>
                </c:pt>
                <c:pt idx="112">
                  <c:v>0.72157681003389806</c:v>
                </c:pt>
                <c:pt idx="113">
                  <c:v>0.71913266623651062</c:v>
                </c:pt>
                <c:pt idx="114">
                  <c:v>0.71668964812509828</c:v>
                </c:pt>
                <c:pt idx="115">
                  <c:v>0.714247766187325</c:v>
                </c:pt>
                <c:pt idx="116">
                  <c:v>0.71180703092550013</c:v>
                </c:pt>
                <c:pt idx="117">
                  <c:v>0.70936745285674274</c:v>
                </c:pt>
                <c:pt idx="118">
                  <c:v>0.70692904251314526</c:v>
                </c:pt>
                <c:pt idx="119">
                  <c:v>0.7044918104419382</c:v>
                </c:pt>
                <c:pt idx="120">
                  <c:v>0.7020557672056571</c:v>
                </c:pt>
                <c:pt idx="121">
                  <c:v>0.69962092338230863</c:v>
                </c:pt>
                <c:pt idx="122">
                  <c:v>0.69718728956554021</c:v>
                </c:pt>
                <c:pt idx="123">
                  <c:v>0.69475487636480859</c:v>
                </c:pt>
                <c:pt idx="124">
                  <c:v>0.69232369440554997</c:v>
                </c:pt>
                <c:pt idx="125">
                  <c:v>0.68989375432935296</c:v>
                </c:pt>
                <c:pt idx="126">
                  <c:v>0.68746506679413011</c:v>
                </c:pt>
                <c:pt idx="127">
                  <c:v>0.68503764247429266</c:v>
                </c:pt>
                <c:pt idx="128">
                  <c:v>0.68261149206092453</c:v>
                </c:pt>
                <c:pt idx="129">
                  <c:v>0.68018662626196047</c:v>
                </c:pt>
                <c:pt idx="130">
                  <c:v>0.67776305580236196</c:v>
                </c:pt>
                <c:pt idx="131">
                  <c:v>0.67534079142429615</c:v>
                </c:pt>
                <c:pt idx="132">
                  <c:v>0.6729198438873164</c:v>
                </c:pt>
                <c:pt idx="133">
                  <c:v>0.67050022396854381</c:v>
                </c:pt>
                <c:pt idx="134">
                  <c:v>0.66808194246284835</c:v>
                </c:pt>
                <c:pt idx="135">
                  <c:v>0.66566501018303403</c:v>
                </c:pt>
                <c:pt idx="136">
                  <c:v>0.66324943796002311</c:v>
                </c:pt>
                <c:pt idx="137">
                  <c:v>0.66083523664304322</c:v>
                </c:pt>
                <c:pt idx="138">
                  <c:v>0.65842241709981453</c:v>
                </c:pt>
                <c:pt idx="139">
                  <c:v>0.65601099021673981</c:v>
                </c:pt>
                <c:pt idx="140">
                  <c:v>0.65360096689909319</c:v>
                </c:pt>
                <c:pt idx="141">
                  <c:v>0.65119235807121456</c:v>
                </c:pt>
                <c:pt idx="142">
                  <c:v>0.64878517467670105</c:v>
                </c:pt>
                <c:pt idx="143">
                  <c:v>0.64637942767860246</c:v>
                </c:pt>
                <c:pt idx="144">
                  <c:v>0.64397512805961743</c:v>
                </c:pt>
                <c:pt idx="145">
                  <c:v>0.64157228682229162</c:v>
                </c:pt>
                <c:pt idx="146">
                  <c:v>0.63917091498921652</c:v>
                </c:pt>
                <c:pt idx="147">
                  <c:v>0.6367710236032299</c:v>
                </c:pt>
                <c:pt idx="148">
                  <c:v>0.63437262372761982</c:v>
                </c:pt>
                <c:pt idx="149">
                  <c:v>0.63197572644632605</c:v>
                </c:pt>
                <c:pt idx="150">
                  <c:v>0.62958034286414732</c:v>
                </c:pt>
                <c:pt idx="151">
                  <c:v>0.62718648410694811</c:v>
                </c:pt>
                <c:pt idx="152">
                  <c:v>0.62479416132186727</c:v>
                </c:pt>
                <c:pt idx="153">
                  <c:v>0.62240338567752806</c:v>
                </c:pt>
                <c:pt idx="154">
                  <c:v>0.62001416836425072</c:v>
                </c:pt>
                <c:pt idx="155">
                  <c:v>0.61762652059426615</c:v>
                </c:pt>
                <c:pt idx="156">
                  <c:v>0.61524045360193147</c:v>
                </c:pt>
                <c:pt idx="157">
                  <c:v>0.61285597864394659</c:v>
                </c:pt>
                <c:pt idx="158">
                  <c:v>0.61047310699957424</c:v>
                </c:pt>
                <c:pt idx="159">
                  <c:v>0.6080918499708603</c:v>
                </c:pt>
                <c:pt idx="160">
                  <c:v>0.60571221888285653</c:v>
                </c:pt>
                <c:pt idx="161">
                  <c:v>0.60333422508384527</c:v>
                </c:pt>
                <c:pt idx="162">
                  <c:v>0.60095787994556471</c:v>
                </c:pt>
                <c:pt idx="163">
                  <c:v>0.59858319486343936</c:v>
                </c:pt>
                <c:pt idx="164">
                  <c:v>0.59621018125680803</c:v>
                </c:pt>
                <c:pt idx="165">
                  <c:v>0.59383885056915742</c:v>
                </c:pt>
                <c:pt idx="166">
                  <c:v>0.59146921426835564</c:v>
                </c:pt>
                <c:pt idx="167">
                  <c:v>0.58910128384688887</c:v>
                </c:pt>
                <c:pt idx="168">
                  <c:v>0.58673507082209853</c:v>
                </c:pt>
                <c:pt idx="169">
                  <c:v>0.58437058673642317</c:v>
                </c:pt>
                <c:pt idx="170">
                  <c:v>0.58200784315763898</c:v>
                </c:pt>
                <c:pt idx="171">
                  <c:v>0.57964685167910612</c:v>
                </c:pt>
                <c:pt idx="172">
                  <c:v>0.57728762392001431</c:v>
                </c:pt>
                <c:pt idx="173">
                  <c:v>0.57493017152563131</c:v>
                </c:pt>
                <c:pt idx="174">
                  <c:v>0.57257450616755523</c:v>
                </c:pt>
                <c:pt idx="175">
                  <c:v>0.57022063954396696</c:v>
                </c:pt>
                <c:pt idx="176">
                  <c:v>0.56786858337988588</c:v>
                </c:pt>
                <c:pt idx="177">
                  <c:v>0.56551834942742785</c:v>
                </c:pt>
                <c:pt idx="178">
                  <c:v>0.5631699494660658</c:v>
                </c:pt>
                <c:pt idx="179">
                  <c:v>0.56082339530289183</c:v>
                </c:pt>
                <c:pt idx="180">
                  <c:v>0.55847869877288248</c:v>
                </c:pt>
                <c:pt idx="181">
                  <c:v>0.55613587173916634</c:v>
                </c:pt>
                <c:pt idx="182">
                  <c:v>0.55379492609329417</c:v>
                </c:pt>
                <c:pt idx="183">
                  <c:v>0.55145587375551097</c:v>
                </c:pt>
                <c:pt idx="184">
                  <c:v>0.54911872667503192</c:v>
                </c:pt>
                <c:pt idx="185">
                  <c:v>0.54678349683031846</c:v>
                </c:pt>
                <c:pt idx="186">
                  <c:v>0.54445019622936064</c:v>
                </c:pt>
                <c:pt idx="187">
                  <c:v>0.54211883690995843</c:v>
                </c:pt>
                <c:pt idx="188">
                  <c:v>0.53978943094000853</c:v>
                </c:pt>
                <c:pt idx="189">
                  <c:v>0.53746199041779164</c:v>
                </c:pt>
                <c:pt idx="190">
                  <c:v>0.53513652747226537</c:v>
                </c:pt>
                <c:pt idx="191">
                  <c:v>0.53281305426335657</c:v>
                </c:pt>
                <c:pt idx="192">
                  <c:v>0.5304915829822594</c:v>
                </c:pt>
                <c:pt idx="193">
                  <c:v>0.52817212585173434</c:v>
                </c:pt>
                <c:pt idx="194">
                  <c:v>0.52585469512641225</c:v>
                </c:pt>
                <c:pt idx="195">
                  <c:v>0.52353930309309882</c:v>
                </c:pt>
                <c:pt idx="196">
                  <c:v>0.52122596207108407</c:v>
                </c:pt>
                <c:pt idx="197">
                  <c:v>0.51891468441245447</c:v>
                </c:pt>
                <c:pt idx="198">
                  <c:v>0.51660548250240734</c:v>
                </c:pt>
                <c:pt idx="199">
                  <c:v>0.51429836875957025</c:v>
                </c:pt>
                <c:pt idx="200">
                  <c:v>0.51199335563632142</c:v>
                </c:pt>
                <c:pt idx="201">
                  <c:v>0.50969045561911497</c:v>
                </c:pt>
                <c:pt idx="202">
                  <c:v>0.50738968122880879</c:v>
                </c:pt>
                <c:pt idx="203">
                  <c:v>0.50509104502099678</c:v>
                </c:pt>
                <c:pt idx="204">
                  <c:v>0.50279455958634245</c:v>
                </c:pt>
                <c:pt idx="205">
                  <c:v>0.5005002375509191</c:v>
                </c:pt>
                <c:pt idx="206">
                  <c:v>0.49820809157654955</c:v>
                </c:pt>
                <c:pt idx="207">
                  <c:v>0.49591813436115395</c:v>
                </c:pt>
                <c:pt idx="208">
                  <c:v>0.49363037863909742</c:v>
                </c:pt>
                <c:pt idx="209">
                  <c:v>0.4913448371815432</c:v>
                </c:pt>
                <c:pt idx="210">
                  <c:v>0.48906152279680976</c:v>
                </c:pt>
                <c:pt idx="211">
                  <c:v>0.48678044833073097</c:v>
                </c:pt>
                <c:pt idx="212">
                  <c:v>0.48450162666702012</c:v>
                </c:pt>
                <c:pt idx="213">
                  <c:v>0.48222507072763837</c:v>
                </c:pt>
                <c:pt idx="214">
                  <c:v>0.47995079347316771</c:v>
                </c:pt>
                <c:pt idx="215">
                  <c:v>0.47767880790318606</c:v>
                </c:pt>
                <c:pt idx="216">
                  <c:v>0.47540912705664806</c:v>
                </c:pt>
                <c:pt idx="217">
                  <c:v>0.47314176401227048</c:v>
                </c:pt>
                <c:pt idx="218">
                  <c:v>0.47087673188891999</c:v>
                </c:pt>
                <c:pt idx="219">
                  <c:v>0.46861404384600691</c:v>
                </c:pt>
                <c:pt idx="220">
                  <c:v>0.46635371308388263</c:v>
                </c:pt>
                <c:pt idx="221">
                  <c:v>0.46409575284424143</c:v>
                </c:pt>
                <c:pt idx="222">
                  <c:v>0.4618401764105276</c:v>
                </c:pt>
                <c:pt idx="223">
                  <c:v>0.459586997108346</c:v>
                </c:pt>
                <c:pt idx="224">
                  <c:v>0.45733622830587767</c:v>
                </c:pt>
                <c:pt idx="225">
                  <c:v>0.45508788341430101</c:v>
                </c:pt>
                <c:pt idx="226">
                  <c:v>0.4528419758882169</c:v>
                </c:pt>
                <c:pt idx="227">
                  <c:v>0.45059851922607874</c:v>
                </c:pt>
                <c:pt idx="228">
                  <c:v>0.44835752697062797</c:v>
                </c:pt>
                <c:pt idx="229">
                  <c:v>0.44611901270933429</c:v>
                </c:pt>
                <c:pt idx="230">
                  <c:v>0.44388299007484056</c:v>
                </c:pt>
                <c:pt idx="231">
                  <c:v>0.44164947274541438</c:v>
                </c:pt>
                <c:pt idx="232">
                  <c:v>0.43941847444540355</c:v>
                </c:pt>
                <c:pt idx="233">
                  <c:v>0.43719000894569726</c:v>
                </c:pt>
                <c:pt idx="234">
                  <c:v>0.43496409006419351</c:v>
                </c:pt>
                <c:pt idx="235">
                  <c:v>0.43274073166627081</c:v>
                </c:pt>
                <c:pt idx="236">
                  <c:v>0.43051994766526658</c:v>
                </c:pt>
                <c:pt idx="237">
                  <c:v>0.42830175202296172</c:v>
                </c:pt>
                <c:pt idx="238">
                  <c:v>0.42608615875006872</c:v>
                </c:pt>
                <c:pt idx="239">
                  <c:v>0.4238731819067289</c:v>
                </c:pt>
                <c:pt idx="240">
                  <c:v>0.42166283560301338</c:v>
                </c:pt>
                <c:pt idx="241">
                  <c:v>0.41945513399943074</c:v>
                </c:pt>
                <c:pt idx="242">
                  <c:v>0.41725009130744195</c:v>
                </c:pt>
                <c:pt idx="243">
                  <c:v>0.41504772178998006</c:v>
                </c:pt>
                <c:pt idx="244">
                  <c:v>0.41284803976197798</c:v>
                </c:pt>
                <c:pt idx="245">
                  <c:v>0.4106510595909012</c:v>
                </c:pt>
                <c:pt idx="246">
                  <c:v>0.4084567956972886</c:v>
                </c:pt>
                <c:pt idx="247">
                  <c:v>0.4062652625552996</c:v>
                </c:pt>
                <c:pt idx="248">
                  <c:v>0.40407647469326813</c:v>
                </c:pt>
                <c:pt idx="249">
                  <c:v>0.40189044669426338</c:v>
                </c:pt>
                <c:pt idx="250">
                  <c:v>0.39970719319665848</c:v>
                </c:pt>
                <c:pt idx="251">
                  <c:v>0.39752672889470558</c:v>
                </c:pt>
                <c:pt idx="252">
                  <c:v>0.39534906853911989</c:v>
                </c:pt>
                <c:pt idx="253">
                  <c:v>0.39317422693766862</c:v>
                </c:pt>
                <c:pt idx="254">
                  <c:v>0.39100221895577059</c:v>
                </c:pt>
                <c:pt idx="255">
                  <c:v>0.38883305951710195</c:v>
                </c:pt>
                <c:pt idx="256">
                  <c:v>0.3866667636042096</c:v>
                </c:pt>
                <c:pt idx="257">
                  <c:v>0.38450334625913474</c:v>
                </c:pt>
                <c:pt idx="258">
                  <c:v>0.38234282258404129</c:v>
                </c:pt>
                <c:pt idx="259">
                  <c:v>0.3801852077418566</c:v>
                </c:pt>
                <c:pt idx="260">
                  <c:v>0.37803051695691792</c:v>
                </c:pt>
                <c:pt idx="261">
                  <c:v>0.37587876551562882</c:v>
                </c:pt>
                <c:pt idx="262">
                  <c:v>0.37372996876712311</c:v>
                </c:pt>
                <c:pt idx="263">
                  <c:v>0.37158414212394075</c:v>
                </c:pt>
                <c:pt idx="264">
                  <c:v>0.36944130106270934</c:v>
                </c:pt>
                <c:pt idx="265">
                  <c:v>0.36730146112483797</c:v>
                </c:pt>
                <c:pt idx="266">
                  <c:v>0.36516463791721782</c:v>
                </c:pt>
                <c:pt idx="267">
                  <c:v>0.36303084711293521</c:v>
                </c:pt>
                <c:pt idx="268">
                  <c:v>0.36090010445199333</c:v>
                </c:pt>
                <c:pt idx="269">
                  <c:v>0.35877242574204304</c:v>
                </c:pt>
                <c:pt idx="270">
                  <c:v>0.35664782685912588</c:v>
                </c:pt>
                <c:pt idx="271">
                  <c:v>0.35452632374842641</c:v>
                </c:pt>
                <c:pt idx="272">
                  <c:v>0.35240793242503488</c:v>
                </c:pt>
                <c:pt idx="273">
                  <c:v>0.35029266897472194</c:v>
                </c:pt>
                <c:pt idx="274">
                  <c:v>0.34818054955472338</c:v>
                </c:pt>
                <c:pt idx="275">
                  <c:v>0.34607159039453739</c:v>
                </c:pt>
                <c:pt idx="276">
                  <c:v>0.34396580779673053</c:v>
                </c:pt>
                <c:pt idx="277">
                  <c:v>0.34186321813775972</c:v>
                </c:pt>
                <c:pt idx="278">
                  <c:v>0.3397638378688026</c:v>
                </c:pt>
                <c:pt idx="279">
                  <c:v>0.33766768351660115</c:v>
                </c:pt>
                <c:pt idx="280">
                  <c:v>0.33557477168431837</c:v>
                </c:pt>
                <c:pt idx="281">
                  <c:v>0.33348511905240752</c:v>
                </c:pt>
                <c:pt idx="282">
                  <c:v>0.33139874237949268</c:v>
                </c:pt>
                <c:pt idx="283">
                  <c:v>0.32931565850326516</c:v>
                </c:pt>
                <c:pt idx="284">
                  <c:v>0.32723588434139078</c:v>
                </c:pt>
                <c:pt idx="285">
                  <c:v>0.32515943689243293</c:v>
                </c:pt>
                <c:pt idx="286">
                  <c:v>0.32308633323678743</c:v>
                </c:pt>
                <c:pt idx="287">
                  <c:v>0.32101659053763426</c:v>
                </c:pt>
                <c:pt idx="288">
                  <c:v>0.31895022604190165</c:v>
                </c:pt>
                <c:pt idx="289">
                  <c:v>0.31688725708124577</c:v>
                </c:pt>
                <c:pt idx="290">
                  <c:v>0.31482770107304592</c:v>
                </c:pt>
                <c:pt idx="291">
                  <c:v>0.31277157552141488</c:v>
                </c:pt>
                <c:pt idx="292">
                  <c:v>0.31071889801822494</c:v>
                </c:pt>
                <c:pt idx="293">
                  <c:v>0.30866968624415003</c:v>
                </c:pt>
                <c:pt idx="294">
                  <c:v>0.30662395796972453</c:v>
                </c:pt>
                <c:pt idx="295">
                  <c:v>0.30458173105641856</c:v>
                </c:pt>
                <c:pt idx="296">
                  <c:v>0.30254302345773093</c:v>
                </c:pt>
                <c:pt idx="297">
                  <c:v>0.30050785322029894</c:v>
                </c:pt>
                <c:pt idx="298">
                  <c:v>0.29847623848502619</c:v>
                </c:pt>
                <c:pt idx="299">
                  <c:v>0.29644819748822904</c:v>
                </c:pt>
                <c:pt idx="300">
                  <c:v>0.29442374856280157</c:v>
                </c:pt>
                <c:pt idx="301">
                  <c:v>0.29240291013939901</c:v>
                </c:pt>
                <c:pt idx="302">
                  <c:v>0.29038570074764125</c:v>
                </c:pt>
                <c:pt idx="303">
                  <c:v>0.28837213901733655</c:v>
                </c:pt>
                <c:pt idx="304">
                  <c:v>0.28636224367972429</c:v>
                </c:pt>
                <c:pt idx="305">
                  <c:v>0.28435603356873934</c:v>
                </c:pt>
                <c:pt idx="306">
                  <c:v>0.28235352762229804</c:v>
                </c:pt>
                <c:pt idx="307">
                  <c:v>0.28035474488360479</c:v>
                </c:pt>
                <c:pt idx="308">
                  <c:v>0.27835970450248171</c:v>
                </c:pt>
                <c:pt idx="309">
                  <c:v>0.27636842573672027</c:v>
                </c:pt>
                <c:pt idx="310">
                  <c:v>0.27438092795345659</c:v>
                </c:pt>
                <c:pt idx="311">
                  <c:v>0.27239723063057031</c:v>
                </c:pt>
                <c:pt idx="312">
                  <c:v>0.27041735335810735</c:v>
                </c:pt>
                <c:pt idx="313">
                  <c:v>0.26844131583972786</c:v>
                </c:pt>
                <c:pt idx="314">
                  <c:v>0.2664691378941792</c:v>
                </c:pt>
                <c:pt idx="315">
                  <c:v>0.26450083945679548</c:v>
                </c:pt>
                <c:pt idx="316">
                  <c:v>0.26253644058102216</c:v>
                </c:pt>
                <c:pt idx="317">
                  <c:v>0.26057596143996986</c:v>
                </c:pt>
                <c:pt idx="318">
                  <c:v>0.25861942232799406</c:v>
                </c:pt>
                <c:pt idx="319">
                  <c:v>0.25666684366230424</c:v>
                </c:pt>
                <c:pt idx="320">
                  <c:v>0.2547182459846023</c:v>
                </c:pt>
                <c:pt idx="321">
                  <c:v>0.25277364996274959</c:v>
                </c:pt>
                <c:pt idx="322">
                  <c:v>0.25083307639246605</c:v>
                </c:pt>
                <c:pt idx="323">
                  <c:v>0.2488965461990589</c:v>
                </c:pt>
                <c:pt idx="324">
                  <c:v>0.2469640804391853</c:v>
                </c:pt>
                <c:pt idx="325">
                  <c:v>0.24503570030264535</c:v>
                </c:pt>
                <c:pt idx="326">
                  <c:v>0.24311142711421088</c:v>
                </c:pt>
                <c:pt idx="327">
                  <c:v>0.24119128233548745</c:v>
                </c:pt>
                <c:pt idx="328">
                  <c:v>0.23927528756681193</c:v>
                </c:pt>
                <c:pt idx="329">
                  <c:v>0.23736346454918586</c:v>
                </c:pt>
                <c:pt idx="330">
                  <c:v>0.23545583516624632</c:v>
                </c:pt>
                <c:pt idx="331">
                  <c:v>0.2335524214462745</c:v>
                </c:pt>
                <c:pt idx="332">
                  <c:v>0.23165324556424283</c:v>
                </c:pt>
                <c:pt idx="333">
                  <c:v>0.2297583298439029</c:v>
                </c:pt>
                <c:pt idx="334">
                  <c:v>0.22786769675991306</c:v>
                </c:pt>
                <c:pt idx="335">
                  <c:v>0.22598136894000956</c:v>
                </c:pt>
                <c:pt idx="336">
                  <c:v>0.22409936916721851</c:v>
                </c:pt>
                <c:pt idx="337">
                  <c:v>0.22222172038211452</c:v>
                </c:pt>
                <c:pt idx="338">
                  <c:v>0.22034844568512243</c:v>
                </c:pt>
                <c:pt idx="339">
                  <c:v>0.21847956833886736</c:v>
                </c:pt>
                <c:pt idx="340">
                  <c:v>0.21661511177057102</c:v>
                </c:pt>
                <c:pt idx="341">
                  <c:v>0.21475509957449793</c:v>
                </c:pt>
                <c:pt idx="342">
                  <c:v>0.2128995555144515</c:v>
                </c:pt>
                <c:pt idx="343">
                  <c:v>0.21104850352632212</c:v>
                </c:pt>
                <c:pt idx="344">
                  <c:v>0.20920196772068769</c:v>
                </c:pt>
                <c:pt idx="345">
                  <c:v>0.20735997238546963</c:v>
                </c:pt>
                <c:pt idx="346">
                  <c:v>0.20552254198864378</c:v>
                </c:pt>
                <c:pt idx="347">
                  <c:v>0.20368970118100976</c:v>
                </c:pt>
                <c:pt idx="348">
                  <c:v>0.20186147479901884</c:v>
                </c:pt>
                <c:pt idx="349">
                  <c:v>0.20003788786766272</c:v>
                </c:pt>
                <c:pt idx="350">
                  <c:v>0.19821896560342531</c:v>
                </c:pt>
                <c:pt idx="351">
                  <c:v>0.19640473341729794</c:v>
                </c:pt>
                <c:pt idx="352">
                  <c:v>0.19459521691786127</c:v>
                </c:pt>
                <c:pt idx="353">
                  <c:v>0.19279044191443501</c:v>
                </c:pt>
                <c:pt idx="354">
                  <c:v>0.19099043442029712</c:v>
                </c:pt>
                <c:pt idx="355">
                  <c:v>0.1891952206559761</c:v>
                </c:pt>
                <c:pt idx="356">
                  <c:v>0.18740482705261596</c:v>
                </c:pt>
                <c:pt idx="357">
                  <c:v>0.18561928025541832</c:v>
                </c:pt>
                <c:pt idx="358">
                  <c:v>0.18383860712716302</c:v>
                </c:pt>
                <c:pt idx="359">
                  <c:v>0.18206283475180859</c:v>
                </c:pt>
                <c:pt idx="360">
                  <c:v>0.18029199043817767</c:v>
                </c:pt>
                <c:pt idx="361">
                  <c:v>0.17852610172372638</c:v>
                </c:pt>
                <c:pt idx="362">
                  <c:v>0.17676519637840316</c:v>
                </c:pt>
                <c:pt idx="363">
                  <c:v>0.17500930240859836</c:v>
                </c:pt>
                <c:pt idx="364">
                  <c:v>0.17325844806118817</c:v>
                </c:pt>
                <c:pt idx="365">
                  <c:v>0.17151266182767394</c:v>
                </c:pt>
                <c:pt idx="366">
                  <c:v>0.16977197244842301</c:v>
                </c:pt>
                <c:pt idx="367">
                  <c:v>0.16803640891701208</c:v>
                </c:pt>
                <c:pt idx="368">
                  <c:v>0.1663060004846752</c:v>
                </c:pt>
                <c:pt idx="369">
                  <c:v>0.16458077666486384</c:v>
                </c:pt>
                <c:pt idx="370">
                  <c:v>0.1628607672379182</c:v>
                </c:pt>
                <c:pt idx="371">
                  <c:v>0.1611460022558561</c:v>
                </c:pt>
                <c:pt idx="372">
                  <c:v>0.1594365120472824</c:v>
                </c:pt>
                <c:pt idx="373">
                  <c:v>0.15773232722242261</c:v>
                </c:pt>
                <c:pt idx="374">
                  <c:v>0.15603347867828582</c:v>
                </c:pt>
                <c:pt idx="375">
                  <c:v>0.15433999760395958</c:v>
                </c:pt>
                <c:pt idx="376">
                  <c:v>0.15265191548604354</c:v>
                </c:pt>
                <c:pt idx="377">
                  <c:v>0.15096926411422373</c:v>
                </c:pt>
                <c:pt idx="378">
                  <c:v>0.149292075586995</c:v>
                </c:pt>
                <c:pt idx="379">
                  <c:v>0.14762038231753444</c:v>
                </c:pt>
                <c:pt idx="380">
                  <c:v>0.14595421703973269</c:v>
                </c:pt>
                <c:pt idx="381">
                  <c:v>0.14429361281438743</c:v>
                </c:pt>
                <c:pt idx="382">
                  <c:v>0.14263860303556616</c:v>
                </c:pt>
                <c:pt idx="383">
                  <c:v>0.14098922143714213</c:v>
                </c:pt>
                <c:pt idx="384">
                  <c:v>0.13934550209951199</c:v>
                </c:pt>
                <c:pt idx="385">
                  <c:v>0.13770747945650016</c:v>
                </c:pt>
                <c:pt idx="386">
                  <c:v>0.13607518830245674</c:v>
                </c:pt>
                <c:pt idx="387">
                  <c:v>0.13444866379955778</c:v>
                </c:pt>
                <c:pt idx="388">
                  <c:v>0.1328279414853121</c:v>
                </c:pt>
                <c:pt idx="389">
                  <c:v>0.13121305728028571</c:v>
                </c:pt>
                <c:pt idx="390">
                  <c:v>0.12960404749605065</c:v>
                </c:pt>
                <c:pt idx="391">
                  <c:v>0.12800094884336563</c:v>
                </c:pt>
                <c:pt idx="392">
                  <c:v>0.12640379844059935</c:v>
                </c:pt>
                <c:pt idx="393">
                  <c:v>0.12481263382240423</c:v>
                </c:pt>
                <c:pt idx="394">
                  <c:v>0.12322749294865139</c:v>
                </c:pt>
                <c:pt idx="395">
                  <c:v>0.12164841421363669</c:v>
                </c:pt>
                <c:pt idx="396">
                  <c:v>0.12007543645556748</c:v>
                </c:pt>
                <c:pt idx="397">
                  <c:v>0.11850859896634389</c:v>
                </c:pt>
                <c:pt idx="398">
                  <c:v>0.11694794150164389</c:v>
                </c:pt>
                <c:pt idx="399">
                  <c:v>0.11539350429132565</c:v>
                </c:pt>
                <c:pt idx="400">
                  <c:v>0.11384532805015948</c:v>
                </c:pt>
                <c:pt idx="401">
                  <c:v>0.11230345398890533</c:v>
                </c:pt>
                <c:pt idx="402">
                  <c:v>0.11076792382574631</c:v>
                </c:pt>
                <c:pt idx="403">
                  <c:v>0.10923877979809683</c:v>
                </c:pt>
                <c:pt idx="404">
                  <c:v>0.10771606467479973</c:v>
                </c:pt>
                <c:pt idx="405">
                  <c:v>0.10619982176872816</c:v>
                </c:pt>
                <c:pt idx="406">
                  <c:v>0.10469009494981303</c:v>
                </c:pt>
                <c:pt idx="407">
                  <c:v>0.10318692865851004</c:v>
                </c:pt>
                <c:pt idx="408">
                  <c:v>0.10169036791973012</c:v>
                </c:pt>
                <c:pt idx="409">
                  <c:v>0.10020045835725172</c:v>
                </c:pt>
                <c:pt idx="410">
                  <c:v>9.8717246208636117E-2</c:v>
                </c:pt>
                <c:pt idx="411">
                  <c:v>9.7240778340670866E-2</c:v>
                </c:pt>
                <c:pt idx="412">
                  <c:v>9.5771102265363756E-2</c:v>
                </c:pt>
                <c:pt idx="413">
                  <c:v>9.4308266156514012E-2</c:v>
                </c:pt>
                <c:pt idx="414">
                  <c:v>9.2852318866887343E-2</c:v>
                </c:pt>
                <c:pt idx="415">
                  <c:v>9.1403309946023997E-2</c:v>
                </c:pt>
                <c:pt idx="416">
                  <c:v>8.9961289658709656E-2</c:v>
                </c:pt>
                <c:pt idx="417">
                  <c:v>8.8526309004141851E-2</c:v>
                </c:pt>
                <c:pt idx="418">
                  <c:v>8.7098419735826035E-2</c:v>
                </c:pt>
                <c:pt idx="419">
                  <c:v>8.5677674382237362E-2</c:v>
                </c:pt>
                <c:pt idx="420">
                  <c:v>8.4264126268286721E-2</c:v>
                </c:pt>
                <c:pt idx="421">
                  <c:v>8.2857829537631544E-2</c:v>
                </c:pt>
                <c:pt idx="422">
                  <c:v>8.1458839175875361E-2</c:v>
                </c:pt>
                <c:pt idx="423">
                  <c:v>8.0067211034702532E-2</c:v>
                </c:pt>
                <c:pt idx="424">
                  <c:v>7.8683001856995546E-2</c:v>
                </c:pt>
                <c:pt idx="425">
                  <c:v>7.7306269302989936E-2</c:v>
                </c:pt>
                <c:pt idx="426">
                  <c:v>7.5937071977519796E-2</c:v>
                </c:pt>
                <c:pt idx="427">
                  <c:v>7.457546945841588E-2</c:v>
                </c:pt>
                <c:pt idx="428">
                  <c:v>7.3221522326118255E-2</c:v>
                </c:pt>
                <c:pt idx="429">
                  <c:v>7.1875292194571963E-2</c:v>
                </c:pt>
                <c:pt idx="430">
                  <c:v>7.0536841743478129E-2</c:v>
                </c:pt>
                <c:pt idx="431">
                  <c:v>6.9206234751978374E-2</c:v>
                </c:pt>
                <c:pt idx="432">
                  <c:v>6.7883536133855782E-2</c:v>
                </c:pt>
                <c:pt idx="433">
                  <c:v>6.6568811974340683E-2</c:v>
                </c:pt>
                <c:pt idx="434">
                  <c:v>6.5262129568619487E-2</c:v>
                </c:pt>
                <c:pt idx="435">
                  <c:v>6.3963557462145271E-2</c:v>
                </c:pt>
                <c:pt idx="436">
                  <c:v>6.2673165492864724E-2</c:v>
                </c:pt>
                <c:pt idx="437">
                  <c:v>6.1391024835477433E-2</c:v>
                </c:pt>
                <c:pt idx="438">
                  <c:v>6.0117208047857466E-2</c:v>
                </c:pt>
                <c:pt idx="439">
                  <c:v>5.8851789119773817E-2</c:v>
                </c:pt>
                <c:pt idx="440">
                  <c:v>5.7594843524058449E-2</c:v>
                </c:pt>
                <c:pt idx="441">
                  <c:v>5.6346448270386144E-2</c:v>
                </c:pt>
                <c:pt idx="442">
                  <c:v>5.5106681961834741E-2</c:v>
                </c:pt>
                <c:pt idx="443">
                  <c:v>5.387562485441983E-2</c:v>
                </c:pt>
                <c:pt idx="444">
                  <c:v>5.2653358919804411E-2</c:v>
                </c:pt>
                <c:pt idx="445">
                  <c:v>5.143996791140687E-2</c:v>
                </c:pt>
                <c:pt idx="446">
                  <c:v>5.0235537434148859E-2</c:v>
                </c:pt>
                <c:pt idx="447">
                  <c:v>4.9040155018104173E-2</c:v>
                </c:pt>
                <c:pt idx="448">
                  <c:v>4.7853910196335281E-2</c:v>
                </c:pt>
                <c:pt idx="449">
                  <c:v>4.6676894587229345E-2</c:v>
                </c:pt>
                <c:pt idx="450">
                  <c:v>4.5509201981675601E-2</c:v>
                </c:pt>
                <c:pt idx="451">
                  <c:v>4.4350928435453497E-2</c:v>
                </c:pt>
                <c:pt idx="452">
                  <c:v>4.3202172367246175E-2</c:v>
                </c:pt>
                <c:pt idx="453">
                  <c:v>4.2063034662722203E-2</c:v>
                </c:pt>
                <c:pt idx="454">
                  <c:v>4.0933618785182736E-2</c:v>
                </c:pt>
                <c:pt idx="455">
                  <c:v>3.9814030893315769E-2</c:v>
                </c:pt>
                <c:pt idx="456">
                  <c:v>3.8704379966657043E-2</c:v>
                </c:pt>
                <c:pt idx="457">
                  <c:v>3.7604777939419617E-2</c:v>
                </c:pt>
                <c:pt idx="458">
                  <c:v>3.6515339843425615E-2</c:v>
                </c:pt>
                <c:pt idx="459">
                  <c:v>3.543618396095545E-2</c:v>
                </c:pt>
                <c:pt idx="460">
                  <c:v>3.4367431988413237E-2</c:v>
                </c:pt>
                <c:pt idx="461">
                  <c:v>3.3309209211823634E-2</c:v>
                </c:pt>
                <c:pt idx="462">
                  <c:v>3.2261644695276988E-2</c:v>
                </c:pt>
                <c:pt idx="463">
                  <c:v>3.1224871483584642E-2</c:v>
                </c:pt>
                <c:pt idx="464">
                  <c:v>3.0199026820554777E-2</c:v>
                </c:pt>
                <c:pt idx="465">
                  <c:v>2.9184252384473117E-2</c:v>
                </c:pt>
                <c:pt idx="466">
                  <c:v>2.8180694542577312E-2</c:v>
                </c:pt>
                <c:pt idx="467">
                  <c:v>2.7188504626543968E-2</c:v>
                </c:pt>
                <c:pt idx="468">
                  <c:v>2.6207839231277282E-2</c:v>
                </c:pt>
                <c:pt idx="469">
                  <c:v>2.5238860539602729E-2</c:v>
                </c:pt>
                <c:pt idx="470">
                  <c:v>2.4281736675828215E-2</c:v>
                </c:pt>
                <c:pt idx="471">
                  <c:v>2.3336642091568809E-2</c:v>
                </c:pt>
                <c:pt idx="472">
                  <c:v>2.2403757987725932E-2</c:v>
                </c:pt>
                <c:pt idx="473">
                  <c:v>2.1483272777104497E-2</c:v>
                </c:pt>
                <c:pt idx="474">
                  <c:v>2.0575382592852083E-2</c:v>
                </c:pt>
                <c:pt idx="475">
                  <c:v>1.9680291848734582E-2</c:v>
                </c:pt>
                <c:pt idx="476">
                  <c:v>1.8798213858258504E-2</c:v>
                </c:pt>
                <c:pt idx="477">
                  <c:v>1.7929371520845706E-2</c:v>
                </c:pt>
                <c:pt idx="478">
                  <c:v>1.7073998084711977E-2</c:v>
                </c:pt>
                <c:pt idx="479">
                  <c:v>1.6232337997852481E-2</c:v>
                </c:pt>
                <c:pt idx="480">
                  <c:v>1.5404647860688327E-2</c:v>
                </c:pt>
                <c:pt idx="481">
                  <c:v>1.4591197496562564E-2</c:v>
                </c:pt>
                <c:pt idx="482">
                  <c:v>1.3792271159547148E-2</c:v>
                </c:pt>
                <c:pt idx="483">
                  <c:v>1.3008168903103655E-2</c:v>
                </c:pt>
                <c:pt idx="484">
                  <c:v>1.2239208138272105E-2</c:v>
                </c:pt>
                <c:pt idx="485">
                  <c:v>1.1485725416573982E-2</c:v>
                </c:pt>
                <c:pt idx="486">
                  <c:v>1.0748078481152957E-2</c:v>
                </c:pt>
                <c:pt idx="487">
                  <c:v>1.0026648640449432E-2</c:v>
                </c:pt>
                <c:pt idx="488">
                  <c:v>9.3218435327890557E-3</c:v>
                </c:pt>
                <c:pt idx="489">
                  <c:v>8.6341003688717548E-3</c:v>
                </c:pt>
                <c:pt idx="490">
                  <c:v>7.9638897640722812E-3</c:v>
                </c:pt>
                <c:pt idx="491">
                  <c:v>7.3117203062765829E-3</c:v>
                </c:pt>
                <c:pt idx="492">
                  <c:v>6.6781440516034095E-3</c:v>
                </c:pt>
                <c:pt idx="493">
                  <c:v>6.0637632057053631E-3</c:v>
                </c:pt>
                <c:pt idx="494">
                  <c:v>5.4692383416936833E-3</c:v>
                </c:pt>
                <c:pt idx="495">
                  <c:v>4.895298641913637E-3</c:v>
                </c:pt>
                <c:pt idx="496">
                  <c:v>4.3427548542512911E-3</c:v>
                </c:pt>
                <c:pt idx="497">
                  <c:v>3.8125159659283844E-3</c:v>
                </c:pt>
                <c:pt idx="498">
                  <c:v>3.3056110921745089E-3</c:v>
                </c:pt>
                <c:pt idx="499">
                  <c:v>2.8232188887127654E-3</c:v>
                </c:pt>
                <c:pt idx="500">
                  <c:v>2.366708186705702E-3</c:v>
                </c:pt>
                <c:pt idx="501">
                  <c:v>1.9376960522105721E-3</c:v>
                </c:pt>
                <c:pt idx="502">
                  <c:v>1.5381342688027219E-3</c:v>
                </c:pt>
                <c:pt idx="503">
                  <c:v>1.1704451692569383E-3</c:v>
                </c:pt>
                <c:pt idx="504">
                  <c:v>8.3775044071655261E-4</c:v>
                </c:pt>
                <c:pt idx="505">
                  <c:v>5.4429593095019191E-4</c:v>
                </c:pt>
                <c:pt idx="506">
                  <c:v>2.9636481583966831E-4</c:v>
                </c:pt>
                <c:pt idx="507">
                  <c:v>1.0481175932710321E-4</c:v>
                </c:pt>
                <c:pt idx="508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v>Percentage Power Loss</c:v>
          </c:tx>
          <c:marker>
            <c:symbol val="circle"/>
            <c:size val="2"/>
          </c:marker>
          <c:xVal>
            <c:numRef>
              <c:f>'Overlapping Quad'!$A$17:$A$525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xVal>
          <c:yVal>
            <c:numRef>
              <c:f>'Overlapping Quad'!$C$17:$C$525</c:f>
              <c:numCache>
                <c:formatCode>0.000000%</c:formatCode>
                <c:ptCount val="509"/>
                <c:pt idx="0">
                  <c:v>0.41421356237309515</c:v>
                </c:pt>
                <c:pt idx="1">
                  <c:v>0.41244461185173242</c:v>
                </c:pt>
                <c:pt idx="2">
                  <c:v>0.41068228958949748</c:v>
                </c:pt>
                <c:pt idx="3">
                  <c:v>0.40892656109549952</c:v>
                </c:pt>
                <c:pt idx="4">
                  <c:v>0.40717739213700765</c:v>
                </c:pt>
                <c:pt idx="5">
                  <c:v>0.40543474873708685</c:v>
                </c:pt>
                <c:pt idx="6">
                  <c:v>0.40369859717225909</c:v>
                </c:pt>
                <c:pt idx="7">
                  <c:v>0.40196890397019147</c:v>
                </c:pt>
                <c:pt idx="8">
                  <c:v>0.40024563590741091</c:v>
                </c:pt>
                <c:pt idx="9">
                  <c:v>0.39852876000704307</c:v>
                </c:pt>
                <c:pt idx="10">
                  <c:v>0.39681824353657791</c:v>
                </c:pt>
                <c:pt idx="11">
                  <c:v>0.39511405400565969</c:v>
                </c:pt>
                <c:pt idx="12">
                  <c:v>0.3934161591639016</c:v>
                </c:pt>
                <c:pt idx="13">
                  <c:v>0.39172452699872506</c:v>
                </c:pt>
                <c:pt idx="14">
                  <c:v>0.39003912573322252</c:v>
                </c:pt>
                <c:pt idx="15">
                  <c:v>0.38835992382404472</c:v>
                </c:pt>
                <c:pt idx="16">
                  <c:v>0.386686889959311</c:v>
                </c:pt>
                <c:pt idx="17">
                  <c:v>0.38501999305654211</c:v>
                </c:pt>
                <c:pt idx="18">
                  <c:v>0.3833592022606167</c:v>
                </c:pt>
                <c:pt idx="19">
                  <c:v>0.38170448694175052</c:v>
                </c:pt>
                <c:pt idx="20">
                  <c:v>0.38005581669349775</c:v>
                </c:pt>
                <c:pt idx="21">
                  <c:v>0.37841316133077263</c:v>
                </c:pt>
                <c:pt idx="22">
                  <c:v>0.37677649088789589</c:v>
                </c:pt>
                <c:pt idx="23">
                  <c:v>0.37514577561665963</c:v>
                </c:pt>
                <c:pt idx="24">
                  <c:v>0.37352098598441441</c:v>
                </c:pt>
                <c:pt idx="25">
                  <c:v>0.37190209267217966</c:v>
                </c:pt>
                <c:pt idx="26">
                  <c:v>0.37028906657276983</c:v>
                </c:pt>
                <c:pt idx="27">
                  <c:v>0.36868187878894476</c:v>
                </c:pt>
                <c:pt idx="28">
                  <c:v>0.36708050063157893</c:v>
                </c:pt>
                <c:pt idx="29">
                  <c:v>0.36548490361785069</c:v>
                </c:pt>
                <c:pt idx="30">
                  <c:v>0.363895059469451</c:v>
                </c:pt>
                <c:pt idx="31">
                  <c:v>0.36231094011081133</c:v>
                </c:pt>
                <c:pt idx="32">
                  <c:v>0.36073251766735104</c:v>
                </c:pt>
                <c:pt idx="33">
                  <c:v>0.35915976446374343</c:v>
                </c:pt>
                <c:pt idx="34">
                  <c:v>0.35759265302220089</c:v>
                </c:pt>
                <c:pt idx="35">
                  <c:v>0.35603115606077784</c:v>
                </c:pt>
                <c:pt idx="36">
                  <c:v>0.35447524649169293</c:v>
                </c:pt>
                <c:pt idx="37">
                  <c:v>0.35292489741966704</c:v>
                </c:pt>
                <c:pt idx="38">
                  <c:v>0.35138008214028194</c:v>
                </c:pt>
                <c:pt idx="39">
                  <c:v>0.34984077413835402</c:v>
                </c:pt>
                <c:pt idx="40">
                  <c:v>0.34830694708632692</c:v>
                </c:pt>
                <c:pt idx="41">
                  <c:v>0.34677857484268082</c:v>
                </c:pt>
                <c:pt idx="42">
                  <c:v>0.34525563145035809</c:v>
                </c:pt>
                <c:pt idx="43">
                  <c:v>0.34373809113520659</c:v>
                </c:pt>
                <c:pt idx="44">
                  <c:v>0.34222592830443865</c:v>
                </c:pt>
                <c:pt idx="45">
                  <c:v>0.34071911754510698</c:v>
                </c:pt>
                <c:pt idx="46">
                  <c:v>0.33921763362259627</c:v>
                </c:pt>
                <c:pt idx="47">
                  <c:v>0.33772145147913046</c:v>
                </c:pt>
                <c:pt idx="48">
                  <c:v>0.33623054623229742</c:v>
                </c:pt>
                <c:pt idx="49">
                  <c:v>0.33474489317358636</c:v>
                </c:pt>
                <c:pt idx="50">
                  <c:v>0.33326446776694252</c:v>
                </c:pt>
                <c:pt idx="51">
                  <c:v>0.33178924564733836</c:v>
                </c:pt>
                <c:pt idx="52">
                  <c:v>0.3303192026193551</c:v>
                </c:pt>
                <c:pt idx="53">
                  <c:v>0.32885431465578385</c:v>
                </c:pt>
                <c:pt idx="54">
                  <c:v>0.32739455789623939</c:v>
                </c:pt>
                <c:pt idx="55">
                  <c:v>0.32593990864578815</c:v>
                </c:pt>
                <c:pt idx="56">
                  <c:v>0.32449034337359106</c:v>
                </c:pt>
                <c:pt idx="57">
                  <c:v>0.32304583871156023</c:v>
                </c:pt>
                <c:pt idx="58">
                  <c:v>0.3216063714530295</c:v>
                </c:pt>
                <c:pt idx="59">
                  <c:v>0.32017191855144023</c:v>
                </c:pt>
                <c:pt idx="60">
                  <c:v>0.31874245711903715</c:v>
                </c:pt>
                <c:pt idx="61">
                  <c:v>0.3173179644255828</c:v>
                </c:pt>
                <c:pt idx="62">
                  <c:v>0.31589841789707984</c:v>
                </c:pt>
                <c:pt idx="63">
                  <c:v>0.31448379511451163</c:v>
                </c:pt>
                <c:pt idx="64">
                  <c:v>0.31307407381259189</c:v>
                </c:pt>
                <c:pt idx="65">
                  <c:v>0.3116692318785288</c:v>
                </c:pt>
                <c:pt idx="66">
                  <c:v>0.31026924735080286</c:v>
                </c:pt>
                <c:pt idx="67">
                  <c:v>0.30887409841795477</c:v>
                </c:pt>
                <c:pt idx="68">
                  <c:v>0.30748376341738837</c:v>
                </c:pt>
                <c:pt idx="69">
                  <c:v>0.30609822083418403</c:v>
                </c:pt>
                <c:pt idx="70">
                  <c:v>0.30471744929992561</c:v>
                </c:pt>
                <c:pt idx="71">
                  <c:v>0.30334142759153671</c:v>
                </c:pt>
                <c:pt idx="72">
                  <c:v>0.30197013463013378</c:v>
                </c:pt>
                <c:pt idx="73">
                  <c:v>0.3006035494798851</c:v>
                </c:pt>
                <c:pt idx="74">
                  <c:v>0.29924165134688563</c:v>
                </c:pt>
                <c:pt idx="75">
                  <c:v>0.2978844195780419</c:v>
                </c:pt>
                <c:pt idx="76">
                  <c:v>0.29653183365996805</c:v>
                </c:pt>
                <c:pt idx="77">
                  <c:v>0.29518387321789241</c:v>
                </c:pt>
                <c:pt idx="78">
                  <c:v>0.29384051801457733</c:v>
                </c:pt>
                <c:pt idx="79">
                  <c:v>0.29250174794924866</c:v>
                </c:pt>
                <c:pt idx="80">
                  <c:v>0.29116754305653414</c:v>
                </c:pt>
                <c:pt idx="81">
                  <c:v>0.28983788350541739</c:v>
                </c:pt>
                <c:pt idx="82">
                  <c:v>0.28851274959819739</c:v>
                </c:pt>
                <c:pt idx="83">
                  <c:v>0.28719212176946107</c:v>
                </c:pt>
                <c:pt idx="84">
                  <c:v>0.2858759805850668</c:v>
                </c:pt>
                <c:pt idx="85">
                  <c:v>0.28456430674113586</c:v>
                </c:pt>
                <c:pt idx="86">
                  <c:v>0.28325708106305636</c:v>
                </c:pt>
                <c:pt idx="87">
                  <c:v>0.281954284504496</c:v>
                </c:pt>
                <c:pt idx="88">
                  <c:v>0.28065589814642444</c:v>
                </c:pt>
                <c:pt idx="89">
                  <c:v>0.27936190319614651</c:v>
                </c:pt>
                <c:pt idx="90">
                  <c:v>0.27807228098634473</c:v>
                </c:pt>
                <c:pt idx="91">
                  <c:v>0.27678701297413122</c:v>
                </c:pt>
                <c:pt idx="92">
                  <c:v>0.27550608074010841</c:v>
                </c:pt>
                <c:pt idx="93">
                  <c:v>0.27422946598744136</c:v>
                </c:pt>
                <c:pt idx="94">
                  <c:v>0.27295715054093761</c:v>
                </c:pt>
                <c:pt idx="95">
                  <c:v>0.27168911634613502</c:v>
                </c:pt>
                <c:pt idx="96">
                  <c:v>0.27042534546840313</c:v>
                </c:pt>
                <c:pt idx="97">
                  <c:v>0.26916582009204837</c:v>
                </c:pt>
                <c:pt idx="98">
                  <c:v>0.26791052251943115</c:v>
                </c:pt>
                <c:pt idx="99">
                  <c:v>0.26665943517009127</c:v>
                </c:pt>
                <c:pt idx="100">
                  <c:v>0.26541254057988262</c:v>
                </c:pt>
                <c:pt idx="101">
                  <c:v>0.26416982140011402</c:v>
                </c:pt>
                <c:pt idx="102">
                  <c:v>0.26293126039670156</c:v>
                </c:pt>
                <c:pt idx="103">
                  <c:v>0.2616968404493285</c:v>
                </c:pt>
                <c:pt idx="104">
                  <c:v>0.26046654455061202</c:v>
                </c:pt>
                <c:pt idx="105">
                  <c:v>0.25924035580528049</c:v>
                </c:pt>
                <c:pt idx="106">
                  <c:v>0.25801825742935747</c:v>
                </c:pt>
                <c:pt idx="107">
                  <c:v>0.25680023274935371</c:v>
                </c:pt>
                <c:pt idx="108">
                  <c:v>0.25558626520146865</c:v>
                </c:pt>
                <c:pt idx="109">
                  <c:v>0.25437633833079842</c:v>
                </c:pt>
                <c:pt idx="110">
                  <c:v>0.25317043579055176</c:v>
                </c:pt>
                <c:pt idx="111">
                  <c:v>0.25196854134127489</c:v>
                </c:pt>
                <c:pt idx="112">
                  <c:v>0.25077063885008211</c:v>
                </c:pt>
                <c:pt idx="113">
                  <c:v>0.24957671228989708</c:v>
                </c:pt>
                <c:pt idx="114">
                  <c:v>0.24838674573869746</c:v>
                </c:pt>
                <c:pt idx="115">
                  <c:v>0.24720072337877164</c:v>
                </c:pt>
                <c:pt idx="116">
                  <c:v>0.24601862949597852</c:v>
                </c:pt>
                <c:pt idx="117">
                  <c:v>0.2448404484790172</c:v>
                </c:pt>
                <c:pt idx="118">
                  <c:v>0.24366616481870462</c:v>
                </c:pt>
                <c:pt idx="119">
                  <c:v>0.24249576310725751</c:v>
                </c:pt>
                <c:pt idx="120">
                  <c:v>0.24132922803758339</c:v>
                </c:pt>
                <c:pt idx="121">
                  <c:v>0.24016654440257867</c:v>
                </c:pt>
                <c:pt idx="122">
                  <c:v>0.23900769709443259</c:v>
                </c:pt>
                <c:pt idx="123">
                  <c:v>0.23785267110393926</c:v>
                </c:pt>
                <c:pt idx="124">
                  <c:v>0.23670145151981603</c:v>
                </c:pt>
                <c:pt idx="125">
                  <c:v>0.23555402352802779</c:v>
                </c:pt>
                <c:pt idx="126">
                  <c:v>0.23441037241111995</c:v>
                </c:pt>
                <c:pt idx="127">
                  <c:v>0.23327048354755564</c:v>
                </c:pt>
                <c:pt idx="128">
                  <c:v>0.2321343424110609</c:v>
                </c:pt>
                <c:pt idx="129">
                  <c:v>0.23100193456997742</c:v>
                </c:pt>
                <c:pt idx="130">
                  <c:v>0.22987324568661882</c:v>
                </c:pt>
                <c:pt idx="131">
                  <c:v>0.22874826151663563</c:v>
                </c:pt>
                <c:pt idx="132">
                  <c:v>0.22762696790838555</c:v>
                </c:pt>
                <c:pt idx="133">
                  <c:v>0.22650935080231127</c:v>
                </c:pt>
                <c:pt idx="134">
                  <c:v>0.22539539623032212</c:v>
                </c:pt>
                <c:pt idx="135">
                  <c:v>0.22428509031518451</c:v>
                </c:pt>
                <c:pt idx="136">
                  <c:v>0.22317841926991622</c:v>
                </c:pt>
                <c:pt idx="137">
                  <c:v>0.22207536939718864</c:v>
                </c:pt>
                <c:pt idx="138">
                  <c:v>0.22097592708873326</c:v>
                </c:pt>
                <c:pt idx="139">
                  <c:v>0.21988007882475524</c:v>
                </c:pt>
                <c:pt idx="140">
                  <c:v>0.21878781117335233</c:v>
                </c:pt>
                <c:pt idx="141">
                  <c:v>0.21769911078994042</c:v>
                </c:pt>
                <c:pt idx="142">
                  <c:v>0.21661396441668312</c:v>
                </c:pt>
                <c:pt idx="143">
                  <c:v>0.21553235888192868</c:v>
                </c:pt>
                <c:pt idx="144">
                  <c:v>0.21445428109965192</c:v>
                </c:pt>
                <c:pt idx="145">
                  <c:v>0.2133797180689021</c:v>
                </c:pt>
                <c:pt idx="146">
                  <c:v>0.21230865687325529</c:v>
                </c:pt>
                <c:pt idx="147">
                  <c:v>0.21124108468027436</c:v>
                </c:pt>
                <c:pt idx="148">
                  <c:v>0.2101769887409719</c:v>
                </c:pt>
                <c:pt idx="149">
                  <c:v>0.20911635638928017</c:v>
                </c:pt>
                <c:pt idx="150">
                  <c:v>0.20805917504152616</c:v>
                </c:pt>
                <c:pt idx="151">
                  <c:v>0.20700543219591205</c:v>
                </c:pt>
                <c:pt idx="152">
                  <c:v>0.20595511543200007</c:v>
                </c:pt>
                <c:pt idx="153">
                  <c:v>0.20490821241020374</c:v>
                </c:pt>
                <c:pt idx="154">
                  <c:v>0.20386471087128366</c:v>
                </c:pt>
                <c:pt idx="155">
                  <c:v>0.20282459863584856</c:v>
                </c:pt>
                <c:pt idx="156">
                  <c:v>0.20178786360386169</c:v>
                </c:pt>
                <c:pt idx="157">
                  <c:v>0.20075449375415166</c:v>
                </c:pt>
                <c:pt idx="158">
                  <c:v>0.19972447714392927</c:v>
                </c:pt>
                <c:pt idx="159">
                  <c:v>0.1986978019083081</c:v>
                </c:pt>
                <c:pt idx="160">
                  <c:v>0.19767445625983071</c:v>
                </c:pt>
                <c:pt idx="161">
                  <c:v>0.19665442848800097</c:v>
                </c:pt>
                <c:pt idx="162">
                  <c:v>0.19563770695881777</c:v>
                </c:pt>
                <c:pt idx="163">
                  <c:v>0.19462428011431809</c:v>
                </c:pt>
                <c:pt idx="164">
                  <c:v>0.19361413647212067</c:v>
                </c:pt>
                <c:pt idx="165">
                  <c:v>0.19260726462497746</c:v>
                </c:pt>
                <c:pt idx="166">
                  <c:v>0.19160365324032802</c:v>
                </c:pt>
                <c:pt idx="167">
                  <c:v>0.19060329105985963</c:v>
                </c:pt>
                <c:pt idx="168">
                  <c:v>0.18960616689907073</c:v>
                </c:pt>
                <c:pt idx="169">
                  <c:v>0.18861226964684152</c:v>
                </c:pt>
                <c:pt idx="170">
                  <c:v>0.18762158826500497</c:v>
                </c:pt>
                <c:pt idx="171">
                  <c:v>0.18663411178792733</c:v>
                </c:pt>
                <c:pt idx="172">
                  <c:v>0.18564982932208896</c:v>
                </c:pt>
                <c:pt idx="173">
                  <c:v>0.18466873004567175</c:v>
                </c:pt>
                <c:pt idx="174">
                  <c:v>0.18369080320815145</c:v>
                </c:pt>
                <c:pt idx="175">
                  <c:v>0.18271603812989201</c:v>
                </c:pt>
                <c:pt idx="176">
                  <c:v>0.1817444242017463</c:v>
                </c:pt>
                <c:pt idx="177">
                  <c:v>0.18077595088466158</c:v>
                </c:pt>
                <c:pt idx="178">
                  <c:v>0.17981060770928758</c:v>
                </c:pt>
                <c:pt idx="179">
                  <c:v>0.17884838427558902</c:v>
                </c:pt>
                <c:pt idx="180">
                  <c:v>0.17788927025246459</c:v>
                </c:pt>
                <c:pt idx="181">
                  <c:v>0.1769332553773677</c:v>
                </c:pt>
                <c:pt idx="182">
                  <c:v>0.17598032945593167</c:v>
                </c:pt>
                <c:pt idx="183">
                  <c:v>0.17503048236160157</c:v>
                </c:pt>
                <c:pt idx="184">
                  <c:v>0.17408370403526718</c:v>
                </c:pt>
                <c:pt idx="185">
                  <c:v>0.17313998448490087</c:v>
                </c:pt>
                <c:pt idx="186">
                  <c:v>0.17219931378520137</c:v>
                </c:pt>
                <c:pt idx="187">
                  <c:v>0.17126168207723969</c:v>
                </c:pt>
                <c:pt idx="188">
                  <c:v>0.17032707956810911</c:v>
                </c:pt>
                <c:pt idx="189">
                  <c:v>0.16939549653058017</c:v>
                </c:pt>
                <c:pt idx="190">
                  <c:v>0.16846692330276025</c:v>
                </c:pt>
                <c:pt idx="191">
                  <c:v>0.16754135028775408</c:v>
                </c:pt>
                <c:pt idx="192">
                  <c:v>0.16661876795333264</c:v>
                </c:pt>
                <c:pt idx="193">
                  <c:v>0.16569916683160102</c:v>
                </c:pt>
                <c:pt idx="194">
                  <c:v>0.16478253751867578</c:v>
                </c:pt>
                <c:pt idx="195">
                  <c:v>0.16386887067436073</c:v>
                </c:pt>
                <c:pt idx="196">
                  <c:v>0.16295815702183014</c:v>
                </c:pt>
                <c:pt idx="197">
                  <c:v>0.16205038734731536</c:v>
                </c:pt>
                <c:pt idx="198">
                  <c:v>0.16114555249979334</c:v>
                </c:pt>
                <c:pt idx="199">
                  <c:v>0.16024364339068176</c:v>
                </c:pt>
                <c:pt idx="200">
                  <c:v>0.15934465099353523</c:v>
                </c:pt>
                <c:pt idx="201">
                  <c:v>0.15844856634374782</c:v>
                </c:pt>
                <c:pt idx="202">
                  <c:v>0.1575553805382568</c:v>
                </c:pt>
                <c:pt idx="203">
                  <c:v>0.15666508473525309</c:v>
                </c:pt>
                <c:pt idx="204">
                  <c:v>0.15577767015389155</c:v>
                </c:pt>
                <c:pt idx="205">
                  <c:v>0.15489312807401046</c:v>
                </c:pt>
                <c:pt idx="206">
                  <c:v>0.1540114498358478</c:v>
                </c:pt>
                <c:pt idx="207">
                  <c:v>0.15313262683976814</c:v>
                </c:pt>
                <c:pt idx="208">
                  <c:v>0.15225665054598836</c:v>
                </c:pt>
                <c:pt idx="209">
                  <c:v>0.15138351247430859</c:v>
                </c:pt>
                <c:pt idx="210">
                  <c:v>0.15051320420384773</c:v>
                </c:pt>
                <c:pt idx="211">
                  <c:v>0.14964571737278121</c:v>
                </c:pt>
                <c:pt idx="212">
                  <c:v>0.14878104367808342</c:v>
                </c:pt>
                <c:pt idx="213">
                  <c:v>0.1479191748752724</c:v>
                </c:pt>
                <c:pt idx="214">
                  <c:v>0.1470601027781604</c:v>
                </c:pt>
                <c:pt idx="215">
                  <c:v>0.14620381925860571</c:v>
                </c:pt>
                <c:pt idx="216">
                  <c:v>0.14535031624626882</c:v>
                </c:pt>
                <c:pt idx="217">
                  <c:v>0.14449958572837351</c:v>
                </c:pt>
                <c:pt idx="218">
                  <c:v>0.14365161974946949</c:v>
                </c:pt>
                <c:pt idx="219">
                  <c:v>0.14280641041119968</c:v>
                </c:pt>
                <c:pt idx="220">
                  <c:v>0.14196394987207128</c:v>
                </c:pt>
                <c:pt idx="221">
                  <c:v>0.14112423034722954</c:v>
                </c:pt>
                <c:pt idx="222">
                  <c:v>0.14028724410823545</c:v>
                </c:pt>
                <c:pt idx="223">
                  <c:v>0.13945298348284818</c:v>
                </c:pt>
                <c:pt idx="224">
                  <c:v>0.13862144085480832</c:v>
                </c:pt>
                <c:pt idx="225">
                  <c:v>0.13779260866362764</c:v>
                </c:pt>
                <c:pt idx="226">
                  <c:v>0.13696647940437967</c:v>
                </c:pt>
                <c:pt idx="227">
                  <c:v>0.13614304562749702</c:v>
                </c:pt>
                <c:pt idx="228">
                  <c:v>0.13532229993856815</c:v>
                </c:pt>
                <c:pt idx="229">
                  <c:v>0.13450423499814224</c:v>
                </c:pt>
                <c:pt idx="230">
                  <c:v>0.13368884352153265</c:v>
                </c:pt>
                <c:pt idx="231">
                  <c:v>0.13287611827862844</c:v>
                </c:pt>
                <c:pt idx="232">
                  <c:v>0.13206605209370714</c:v>
                </c:pt>
                <c:pt idx="233">
                  <c:v>0.13125863784525005</c:v>
                </c:pt>
                <c:pt idx="234">
                  <c:v>0.13045386846576434</c:v>
                </c:pt>
                <c:pt idx="235">
                  <c:v>0.12965173694160437</c:v>
                </c:pt>
                <c:pt idx="236">
                  <c:v>0.12885223631280085</c:v>
                </c:pt>
                <c:pt idx="237">
                  <c:v>0.12805535967289106</c:v>
                </c:pt>
                <c:pt idx="238">
                  <c:v>0.12726110016875203</c:v>
                </c:pt>
                <c:pt idx="239">
                  <c:v>0.12646945100043916</c:v>
                </c:pt>
                <c:pt idx="240">
                  <c:v>0.1256804054210281</c:v>
                </c:pt>
                <c:pt idx="241">
                  <c:v>0.12489395673645798</c:v>
                </c:pt>
                <c:pt idx="242">
                  <c:v>0.12411009830538133</c:v>
                </c:pt>
                <c:pt idx="243">
                  <c:v>0.12332882353901575</c:v>
                </c:pt>
                <c:pt idx="244">
                  <c:v>0.12255012590099845</c:v>
                </c:pt>
                <c:pt idx="245">
                  <c:v>0.12177399890724638</c:v>
                </c:pt>
                <c:pt idx="246">
                  <c:v>0.12100043612581923</c:v>
                </c:pt>
                <c:pt idx="247">
                  <c:v>0.12022943117678442</c:v>
                </c:pt>
                <c:pt idx="248">
                  <c:v>0.11946097773208852</c:v>
                </c:pt>
                <c:pt idx="249">
                  <c:v>0.11869506951543007</c:v>
                </c:pt>
                <c:pt idx="250">
                  <c:v>0.11793170030213607</c:v>
                </c:pt>
                <c:pt idx="251">
                  <c:v>0.11717086391904452</c:v>
                </c:pt>
                <c:pt idx="252">
                  <c:v>0.11641255424438768</c:v>
                </c:pt>
                <c:pt idx="253">
                  <c:v>0.11565676520768031</c:v>
                </c:pt>
                <c:pt idx="254">
                  <c:v>0.11490349078961226</c:v>
                </c:pt>
                <c:pt idx="255">
                  <c:v>0.11415272502194362</c:v>
                </c:pt>
                <c:pt idx="256">
                  <c:v>0.11340446198740373</c:v>
                </c:pt>
                <c:pt idx="257">
                  <c:v>0.11265869581959476</c:v>
                </c:pt>
                <c:pt idx="258">
                  <c:v>0.11191542070289873</c:v>
                </c:pt>
                <c:pt idx="259">
                  <c:v>0.11117463087238777</c:v>
                </c:pt>
                <c:pt idx="260">
                  <c:v>0.11043632061373798</c:v>
                </c:pt>
                <c:pt idx="261">
                  <c:v>0.10970048426314949</c:v>
                </c:pt>
                <c:pt idx="262">
                  <c:v>0.10896711620726629</c:v>
                </c:pt>
                <c:pt idx="263">
                  <c:v>0.10823621088310453</c:v>
                </c:pt>
                <c:pt idx="264">
                  <c:v>0.10750776277798058</c:v>
                </c:pt>
                <c:pt idx="265">
                  <c:v>0.10678176642944681</c:v>
                </c:pt>
                <c:pt idx="266">
                  <c:v>0.10605821642522684</c:v>
                </c:pt>
                <c:pt idx="267">
                  <c:v>0.10533710740315971</c:v>
                </c:pt>
                <c:pt idx="268">
                  <c:v>0.10461843405114535</c:v>
                </c:pt>
                <c:pt idx="269">
                  <c:v>0.10390219110709276</c:v>
                </c:pt>
                <c:pt idx="270">
                  <c:v>0.10318837335887587</c:v>
                </c:pt>
                <c:pt idx="271">
                  <c:v>0.10247697564429159</c:v>
                </c:pt>
                <c:pt idx="272">
                  <c:v>0.10176799285102023</c:v>
                </c:pt>
                <c:pt idx="273">
                  <c:v>0.10106141991659401</c:v>
                </c:pt>
                <c:pt idx="274">
                  <c:v>0.10035725182836663</c:v>
                </c:pt>
                <c:pt idx="275">
                  <c:v>9.9655483623488861E-2</c:v>
                </c:pt>
                <c:pt idx="276">
                  <c:v>9.895611038888652E-2</c:v>
                </c:pt>
                <c:pt idx="277">
                  <c:v>9.825912726124586E-2</c:v>
                </c:pt>
                <c:pt idx="278">
                  <c:v>9.7564529427000002E-2</c:v>
                </c:pt>
                <c:pt idx="279">
                  <c:v>9.6872312122322057E-2</c:v>
                </c:pt>
                <c:pt idx="280">
                  <c:v>9.6182470633121797E-2</c:v>
                </c:pt>
                <c:pt idx="281">
                  <c:v>9.5495000295047872E-2</c:v>
                </c:pt>
                <c:pt idx="282">
                  <c:v>9.4809896493491808E-2</c:v>
                </c:pt>
                <c:pt idx="283">
                  <c:v>9.4127154663601331E-2</c:v>
                </c:pt>
                <c:pt idx="284">
                  <c:v>9.3446770290293024E-2</c:v>
                </c:pt>
                <c:pt idx="285">
                  <c:v>9.2768738908274306E-2</c:v>
                </c:pt>
                <c:pt idx="286">
                  <c:v>9.2093056102067417E-2</c:v>
                </c:pt>
                <c:pt idx="287">
                  <c:v>9.1419717506038722E-2</c:v>
                </c:pt>
                <c:pt idx="288">
                  <c:v>9.0748718804434247E-2</c:v>
                </c:pt>
                <c:pt idx="289">
                  <c:v>9.0080055731418529E-2</c:v>
                </c:pt>
                <c:pt idx="290">
                  <c:v>8.9413724071118805E-2</c:v>
                </c:pt>
                <c:pt idx="291">
                  <c:v>8.8749719657675863E-2</c:v>
                </c:pt>
                <c:pt idx="292">
                  <c:v>8.8088038375297995E-2</c:v>
                </c:pt>
                <c:pt idx="293">
                  <c:v>8.742867615832095E-2</c:v>
                </c:pt>
                <c:pt idx="294">
                  <c:v>8.6771628991274108E-2</c:v>
                </c:pt>
                <c:pt idx="295">
                  <c:v>8.6116892908949749E-2</c:v>
                </c:pt>
                <c:pt idx="296">
                  <c:v>8.5464463996480777E-2</c:v>
                </c:pt>
                <c:pt idx="297">
                  <c:v>8.4814338389421984E-2</c:v>
                </c:pt>
                <c:pt idx="298">
                  <c:v>8.4166512273836203E-2</c:v>
                </c:pt>
                <c:pt idx="299">
                  <c:v>8.3520981886389123E-2</c:v>
                </c:pt>
                <c:pt idx="300">
                  <c:v>8.2877743514446767E-2</c:v>
                </c:pt>
                <c:pt idx="301">
                  <c:v>8.2236793496180738E-2</c:v>
                </c:pt>
                <c:pt idx="302">
                  <c:v>8.1598128220678579E-2</c:v>
                </c:pt>
                <c:pt idx="303">
                  <c:v>8.0961744128060564E-2</c:v>
                </c:pt>
                <c:pt idx="304">
                  <c:v>8.0327637709602273E-2</c:v>
                </c:pt>
                <c:pt idx="305">
                  <c:v>7.9695805507864259E-2</c:v>
                </c:pt>
                <c:pt idx="306">
                  <c:v>7.9066244116826834E-2</c:v>
                </c:pt>
                <c:pt idx="307">
                  <c:v>7.8438950182032174E-2</c:v>
                </c:pt>
                <c:pt idx="308">
                  <c:v>7.7813920400732428E-2</c:v>
                </c:pt>
                <c:pt idx="309">
                  <c:v>7.7191151522045809E-2</c:v>
                </c:pt>
                <c:pt idx="310">
                  <c:v>7.6570640347117358E-2</c:v>
                </c:pt>
                <c:pt idx="311">
                  <c:v>7.5952383729288586E-2</c:v>
                </c:pt>
                <c:pt idx="312">
                  <c:v>7.5336378574272889E-2</c:v>
                </c:pt>
                <c:pt idx="313">
                  <c:v>7.4722621840338288E-2</c:v>
                </c:pt>
                <c:pt idx="314">
                  <c:v>7.4111110538499281E-2</c:v>
                </c:pt>
                <c:pt idx="315">
                  <c:v>7.3501841732712681E-2</c:v>
                </c:pt>
                <c:pt idx="316">
                  <c:v>7.2894812540083898E-2</c:v>
                </c:pt>
                <c:pt idx="317">
                  <c:v>7.2290020131080102E-2</c:v>
                </c:pt>
                <c:pt idx="318">
                  <c:v>7.1687461729751156E-2</c:v>
                </c:pt>
                <c:pt idx="319">
                  <c:v>7.1087134613957881E-2</c:v>
                </c:pt>
                <c:pt idx="320">
                  <c:v>7.048903611560986E-2</c:v>
                </c:pt>
                <c:pt idx="321">
                  <c:v>6.9893163620910803E-2</c:v>
                </c:pt>
                <c:pt idx="322">
                  <c:v>6.929951457061212E-2</c:v>
                </c:pt>
                <c:pt idx="323">
                  <c:v>6.8708086460275597E-2</c:v>
                </c:pt>
                <c:pt idx="324">
                  <c:v>6.8118876840545628E-2</c:v>
                </c:pt>
                <c:pt idx="325">
                  <c:v>6.7531883317428543E-2</c:v>
                </c:pt>
                <c:pt idx="326">
                  <c:v>6.6947103552583265E-2</c:v>
                </c:pt>
                <c:pt idx="327">
                  <c:v>6.6364535263620184E-2</c:v>
                </c:pt>
                <c:pt idx="328">
                  <c:v>6.5784176224409796E-2</c:v>
                </c:pt>
                <c:pt idx="329">
                  <c:v>6.5206024265401785E-2</c:v>
                </c:pt>
                <c:pt idx="330">
                  <c:v>6.4630077273953201E-2</c:v>
                </c:pt>
                <c:pt idx="331">
                  <c:v>6.4056333194667747E-2</c:v>
                </c:pt>
                <c:pt idx="332">
                  <c:v>6.3484790029744831E-2</c:v>
                </c:pt>
                <c:pt idx="333">
                  <c:v>6.2915445839340389E-2</c:v>
                </c:pt>
                <c:pt idx="334">
                  <c:v>6.234829874193748E-2</c:v>
                </c:pt>
                <c:pt idx="335">
                  <c:v>6.1783346914729309E-2</c:v>
                </c:pt>
                <c:pt idx="336">
                  <c:v>6.1220588594012249E-2</c:v>
                </c:pt>
                <c:pt idx="337">
                  <c:v>6.0660022075592623E-2</c:v>
                </c:pt>
                <c:pt idx="338">
                  <c:v>6.0101645715203267E-2</c:v>
                </c:pt>
                <c:pt idx="339">
                  <c:v>5.9545457928934731E-2</c:v>
                </c:pt>
                <c:pt idx="340">
                  <c:v>5.8991457193677155E-2</c:v>
                </c:pt>
                <c:pt idx="341">
                  <c:v>5.8439642047576124E-2</c:v>
                </c:pt>
                <c:pt idx="342">
                  <c:v>5.7890011090501403E-2</c:v>
                </c:pt>
                <c:pt idx="343">
                  <c:v>5.734256298453011E-2</c:v>
                </c:pt>
                <c:pt idx="344">
                  <c:v>5.6797296454442092E-2</c:v>
                </c:pt>
                <c:pt idx="345">
                  <c:v>5.6254210288231299E-2</c:v>
                </c:pt>
                <c:pt idx="346">
                  <c:v>5.5713303337630693E-2</c:v>
                </c:pt>
                <c:pt idx="347">
                  <c:v>5.5174574518652708E-2</c:v>
                </c:pt>
                <c:pt idx="348">
                  <c:v>5.463802281214547E-2</c:v>
                </c:pt>
                <c:pt idx="349">
                  <c:v>5.4103647264363453E-2</c:v>
                </c:pt>
                <c:pt idx="350">
                  <c:v>5.3571446987555449E-2</c:v>
                </c:pt>
                <c:pt idx="351">
                  <c:v>5.304142116057009E-2</c:v>
                </c:pt>
                <c:pt idx="352">
                  <c:v>5.2513569029475349E-2</c:v>
                </c:pt>
                <c:pt idx="353">
                  <c:v>5.1987889908199358E-2</c:v>
                </c:pt>
                <c:pt idx="354">
                  <c:v>5.1464383179187445E-2</c:v>
                </c:pt>
                <c:pt idx="355">
                  <c:v>5.0943048294076254E-2</c:v>
                </c:pt>
                <c:pt idx="356">
                  <c:v>5.0423884774390304E-2</c:v>
                </c:pt>
                <c:pt idx="357">
                  <c:v>4.9906892212255638E-2</c:v>
                </c:pt>
                <c:pt idx="358">
                  <c:v>4.9392070271134125E-2</c:v>
                </c:pt>
                <c:pt idx="359">
                  <c:v>4.8879418686578635E-2</c:v>
                </c:pt>
                <c:pt idx="360">
                  <c:v>4.8368937267010192E-2</c:v>
                </c:pt>
                <c:pt idx="361">
                  <c:v>4.7860625894515785E-2</c:v>
                </c:pt>
                <c:pt idx="362">
                  <c:v>4.7354484525670371E-2</c:v>
                </c:pt>
                <c:pt idx="363">
                  <c:v>4.6850513192379317E-2</c:v>
                </c:pt>
                <c:pt idx="364">
                  <c:v>4.6348712002749259E-2</c:v>
                </c:pt>
                <c:pt idx="365">
                  <c:v>4.5849081141978498E-2</c:v>
                </c:pt>
                <c:pt idx="366">
                  <c:v>4.5351620873277376E-2</c:v>
                </c:pt>
                <c:pt idx="367">
                  <c:v>4.48563315388113E-2</c:v>
                </c:pt>
                <c:pt idx="368">
                  <c:v>4.4363213560673076E-2</c:v>
                </c:pt>
                <c:pt idx="369">
                  <c:v>4.3872267441881663E-2</c:v>
                </c:pt>
                <c:pt idx="370">
                  <c:v>4.3383493767410686E-2</c:v>
                </c:pt>
                <c:pt idx="371">
                  <c:v>4.289689320524559E-2</c:v>
                </c:pt>
                <c:pt idx="372">
                  <c:v>4.2412466507472102E-2</c:v>
                </c:pt>
                <c:pt idx="373">
                  <c:v>4.1930214511395558E-2</c:v>
                </c:pt>
                <c:pt idx="374">
                  <c:v>4.1450138140693538E-2</c:v>
                </c:pt>
                <c:pt idx="375">
                  <c:v>4.097223840660158E-2</c:v>
                </c:pt>
                <c:pt idx="376">
                  <c:v>4.0496516409132877E-2</c:v>
                </c:pt>
                <c:pt idx="377">
                  <c:v>4.0022973338335932E-2</c:v>
                </c:pt>
                <c:pt idx="378">
                  <c:v>3.9551610475587307E-2</c:v>
                </c:pt>
                <c:pt idx="379">
                  <c:v>3.9082429194922996E-2</c:v>
                </c:pt>
                <c:pt idx="380">
                  <c:v>3.8615430964410891E-2</c:v>
                </c:pt>
                <c:pt idx="381">
                  <c:v>3.8150617347562088E-2</c:v>
                </c:pt>
                <c:pt idx="382">
                  <c:v>3.7687990004785732E-2</c:v>
                </c:pt>
                <c:pt idx="383">
                  <c:v>3.7227550694888922E-2</c:v>
                </c:pt>
                <c:pt idx="384">
                  <c:v>3.6769301276618815E-2</c:v>
                </c:pt>
                <c:pt idx="385">
                  <c:v>3.6313243710255794E-2</c:v>
                </c:pt>
                <c:pt idx="386">
                  <c:v>3.5859380059251267E-2</c:v>
                </c:pt>
                <c:pt idx="387">
                  <c:v>3.5407712491920096E-2</c:v>
                </c:pt>
                <c:pt idx="388">
                  <c:v>3.4958243283181201E-2</c:v>
                </c:pt>
                <c:pt idx="389">
                  <c:v>3.4510974816356788E-2</c:v>
                </c:pt>
                <c:pt idx="390">
                  <c:v>3.4065909585023535E-2</c:v>
                </c:pt>
                <c:pt idx="391">
                  <c:v>3.362305019492573E-2</c:v>
                </c:pt>
                <c:pt idx="392">
                  <c:v>3.3182399365947024E-2</c:v>
                </c:pt>
                <c:pt idx="393">
                  <c:v>3.2743959934145916E-2</c:v>
                </c:pt>
                <c:pt idx="394">
                  <c:v>3.230773485385563E-2</c:v>
                </c:pt>
                <c:pt idx="395">
                  <c:v>3.1873727199853708E-2</c:v>
                </c:pt>
                <c:pt idx="396">
                  <c:v>3.1441940169600668E-2</c:v>
                </c:pt>
                <c:pt idx="397">
                  <c:v>3.1012377085551934E-2</c:v>
                </c:pt>
                <c:pt idx="398">
                  <c:v>3.0585041397547474E-2</c:v>
                </c:pt>
                <c:pt idx="399">
                  <c:v>3.0159936685279165E-2</c:v>
                </c:pt>
                <c:pt idx="400">
                  <c:v>2.9737066660842304E-2</c:v>
                </c:pt>
                <c:pt idx="401">
                  <c:v>2.9316435171371946E-2</c:v>
                </c:pt>
                <c:pt idx="402">
                  <c:v>2.8898046201769834E-2</c:v>
                </c:pt>
                <c:pt idx="403">
                  <c:v>2.8481903877523251E-2</c:v>
                </c:pt>
                <c:pt idx="404">
                  <c:v>2.8068012467623138E-2</c:v>
                </c:pt>
                <c:pt idx="405">
                  <c:v>2.765637638758256E-2</c:v>
                </c:pt>
                <c:pt idx="406">
                  <c:v>2.7247000202560656E-2</c:v>
                </c:pt>
                <c:pt idx="407">
                  <c:v>2.683988863059783E-2</c:v>
                </c:pt>
                <c:pt idx="408">
                  <c:v>2.6435046545967289E-2</c:v>
                </c:pt>
                <c:pt idx="409">
                  <c:v>2.6032478982644047E-2</c:v>
                </c:pt>
                <c:pt idx="410">
                  <c:v>2.5632191137902938E-2</c:v>
                </c:pt>
                <c:pt idx="411">
                  <c:v>2.5234188376048072E-2</c:v>
                </c:pt>
                <c:pt idx="412">
                  <c:v>2.4838476232277085E-2</c:v>
                </c:pt>
                <c:pt idx="413">
                  <c:v>2.4445060416693254E-2</c:v>
                </c:pt>
                <c:pt idx="414">
                  <c:v>2.4053946818465954E-2</c:v>
                </c:pt>
                <c:pt idx="415">
                  <c:v>2.3665141510150978E-2</c:v>
                </c:pt>
                <c:pt idx="416">
                  <c:v>2.3278650752174945E-2</c:v>
                </c:pt>
                <c:pt idx="417">
                  <c:v>2.2894480997494693E-2</c:v>
                </c:pt>
                <c:pt idx="418">
                  <c:v>2.2512638896437398E-2</c:v>
                </c:pt>
                <c:pt idx="419">
                  <c:v>2.2133131301734332E-2</c:v>
                </c:pt>
                <c:pt idx="420">
                  <c:v>2.175596527375312E-2</c:v>
                </c:pt>
                <c:pt idx="421">
                  <c:v>2.1381148085942048E-2</c:v>
                </c:pt>
                <c:pt idx="422">
                  <c:v>2.1008687230495982E-2</c:v>
                </c:pt>
                <c:pt idx="423">
                  <c:v>2.0638590424257197E-2</c:v>
                </c:pt>
                <c:pt idx="424">
                  <c:v>2.0270865614859135E-2</c:v>
                </c:pt>
                <c:pt idx="425">
                  <c:v>1.9905520987131275E-2</c:v>
                </c:pt>
                <c:pt idx="426">
                  <c:v>1.9542564969775578E-2</c:v>
                </c:pt>
                <c:pt idx="427">
                  <c:v>1.9182006242331351E-2</c:v>
                </c:pt>
                <c:pt idx="428">
                  <c:v>1.8823853742441443E-2</c:v>
                </c:pt>
                <c:pt idx="429">
                  <c:v>1.8468116673442614E-2</c:v>
                </c:pt>
                <c:pt idx="430">
                  <c:v>1.8114804512289862E-2</c:v>
                </c:pt>
                <c:pt idx="431">
                  <c:v>1.7763927017842462E-2</c:v>
                </c:pt>
                <c:pt idx="432">
                  <c:v>1.7415494239526375E-2</c:v>
                </c:pt>
                <c:pt idx="433">
                  <c:v>1.7069516526398321E-2</c:v>
                </c:pt>
                <c:pt idx="434">
                  <c:v>1.6726004536635308E-2</c:v>
                </c:pt>
                <c:pt idx="435">
                  <c:v>1.6384969247473347E-2</c:v>
                </c:pt>
                <c:pt idx="436">
                  <c:v>1.6046421965625557E-2</c:v>
                </c:pt>
                <c:pt idx="437">
                  <c:v>1.5710374338207878E-2</c:v>
                </c:pt>
                <c:pt idx="438">
                  <c:v>1.5376838364203005E-2</c:v>
                </c:pt>
                <c:pt idx="439">
                  <c:v>1.5045826406501428E-2</c:v>
                </c:pt>
                <c:pt idx="440">
                  <c:v>1.4717351204550644E-2</c:v>
                </c:pt>
                <c:pt idx="441">
                  <c:v>1.439142588765896E-2</c:v>
                </c:pt>
                <c:pt idx="442">
                  <c:v>1.4068063988993185E-2</c:v>
                </c:pt>
                <c:pt idx="443">
                  <c:v>1.3747279460317952E-2</c:v>
                </c:pt>
                <c:pt idx="444">
                  <c:v>1.3429086687529956E-2</c:v>
                </c:pt>
                <c:pt idx="445">
                  <c:v>1.3113500507039078E-2</c:v>
                </c:pt>
                <c:pt idx="446">
                  <c:v>1.2800536223060099E-2</c:v>
                </c:pt>
                <c:pt idx="447">
                  <c:v>1.249020962587899E-2</c:v>
                </c:pt>
                <c:pt idx="448">
                  <c:v>1.218253701116323E-2</c:v>
                </c:pt>
                <c:pt idx="449">
                  <c:v>1.1877535200398137E-2</c:v>
                </c:pt>
                <c:pt idx="450">
                  <c:v>1.157522156253199E-2</c:v>
                </c:pt>
                <c:pt idx="451">
                  <c:v>1.1275614036922121E-2</c:v>
                </c:pt>
                <c:pt idx="452">
                  <c:v>1.0978731157688104E-2</c:v>
                </c:pt>
                <c:pt idx="453">
                  <c:v>1.0684592079577504E-2</c:v>
                </c:pt>
                <c:pt idx="454">
                  <c:v>1.0393216605476319E-2</c:v>
                </c:pt>
                <c:pt idx="455">
                  <c:v>1.010462521569111E-2</c:v>
                </c:pt>
                <c:pt idx="456">
                  <c:v>9.818839099159149E-3</c:v>
                </c:pt>
                <c:pt idx="457">
                  <c:v>9.5358801867475584E-3</c:v>
                </c:pt>
                <c:pt idx="458">
                  <c:v>9.2557711868281878E-3</c:v>
                </c:pt>
                <c:pt idx="459">
                  <c:v>8.9785356233298419E-3</c:v>
                </c:pt>
                <c:pt idx="460">
                  <c:v>8.7041978764925698E-3</c:v>
                </c:pt>
                <c:pt idx="461">
                  <c:v>8.4327832265789215E-3</c:v>
                </c:pt>
                <c:pt idx="462">
                  <c:v>8.164317900821505E-3</c:v>
                </c:pt>
                <c:pt idx="463">
                  <c:v>7.8988291239185937E-3</c:v>
                </c:pt>
                <c:pt idx="464">
                  <c:v>7.6363451724370535E-3</c:v>
                </c:pt>
                <c:pt idx="465">
                  <c:v>7.3768954335113879E-3</c:v>
                </c:pt>
                <c:pt idx="466">
                  <c:v>7.1205104682909859E-3</c:v>
                </c:pt>
                <c:pt idx="467">
                  <c:v>6.8672220806380579E-3</c:v>
                </c:pt>
                <c:pt idx="468">
                  <c:v>6.6170633916498023E-3</c:v>
                </c:pt>
                <c:pt idx="469">
                  <c:v>6.3700689206520611E-3</c:v>
                </c:pt>
                <c:pt idx="470">
                  <c:v>6.1262746734118689E-3</c:v>
                </c:pt>
                <c:pt idx="471">
                  <c:v>5.88571823840911E-3</c:v>
                </c:pt>
                <c:pt idx="472">
                  <c:v>5.6484388921476114E-3</c:v>
                </c:pt>
                <c:pt idx="473">
                  <c:v>5.4144777146212242E-3</c:v>
                </c:pt>
                <c:pt idx="474">
                  <c:v>5.1838777162334093E-3</c:v>
                </c:pt>
                <c:pt idx="475">
                  <c:v>4.9566839776731264E-3</c:v>
                </c:pt>
                <c:pt idx="476">
                  <c:v>4.7329438044998451E-3</c:v>
                </c:pt>
                <c:pt idx="477">
                  <c:v>4.5127068984867069E-3</c:v>
                </c:pt>
                <c:pt idx="478">
                  <c:v>4.2960255481383491E-3</c:v>
                </c:pt>
                <c:pt idx="479">
                  <c:v>4.0829548412315564E-3</c:v>
                </c:pt>
                <c:pt idx="480">
                  <c:v>3.873552902766475E-3</c:v>
                </c:pt>
                <c:pt idx="481">
                  <c:v>3.6678811623769292E-3</c:v>
                </c:pt>
                <c:pt idx="482">
                  <c:v>3.4660046560648361E-3</c:v>
                </c:pt>
                <c:pt idx="483">
                  <c:v>3.2679923681426803E-3</c:v>
                </c:pt>
                <c:pt idx="484">
                  <c:v>3.0739176205540897E-3</c:v>
                </c:pt>
                <c:pt idx="485">
                  <c:v>2.8838585183683652E-3</c:v>
                </c:pt>
                <c:pt idx="486">
                  <c:v>2.6978984623271529E-3</c:v>
                </c:pt>
                <c:pt idx="487">
                  <c:v>2.5161267420217293E-3</c:v>
                </c:pt>
                <c:pt idx="488">
                  <c:v>2.3386392267912282E-3</c:v>
                </c:pt>
                <c:pt idx="489">
                  <c:v>2.1655391760886378E-3</c:v>
                </c:pt>
                <c:pt idx="490">
                  <c:v>1.9969381972950728E-3</c:v>
                </c:pt>
                <c:pt idx="491">
                  <c:v>1.8329573874087401E-3</c:v>
                </c:pt>
                <c:pt idx="492">
                  <c:v>1.6737287066967976E-3</c:v>
                </c:pt>
                <c:pt idx="493">
                  <c:v>1.5193966487347943E-3</c:v>
                </c:pt>
                <c:pt idx="494">
                  <c:v>1.3701202945906044E-3</c:v>
                </c:pt>
                <c:pt idx="495">
                  <c:v>1.2260758729623067E-3</c:v>
                </c:pt>
                <c:pt idx="496">
                  <c:v>1.0874599989347811E-3</c:v>
                </c:pt>
                <c:pt idx="497">
                  <c:v>9.5449384209733701E-4</c:v>
                </c:pt>
                <c:pt idx="498">
                  <c:v>8.2742859836404392E-4</c:v>
                </c:pt>
                <c:pt idx="499">
                  <c:v>7.0655284273390961E-4</c:v>
                </c:pt>
                <c:pt idx="500">
                  <c:v>5.9220268764281769E-4</c:v>
                </c:pt>
                <c:pt idx="501">
                  <c:v>4.8477629742582629E-4</c:v>
                </c:pt>
                <c:pt idx="502">
                  <c:v>3.8475550854144558E-4</c:v>
                </c:pt>
                <c:pt idx="503">
                  <c:v>2.9273978703336923E-4</c:v>
                </c:pt>
                <c:pt idx="504">
                  <c:v>2.0950342932346544E-4</c:v>
                </c:pt>
                <c:pt idx="505">
                  <c:v>1.3610176323108902E-4</c:v>
                </c:pt>
                <c:pt idx="506">
                  <c:v>7.4099439236530174E-5</c:v>
                </c:pt>
                <c:pt idx="507">
                  <c:v>2.620396976782402E-5</c:v>
                </c:pt>
                <c:pt idx="508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Single Rotor Length</c:v>
          </c:tx>
          <c:marker>
            <c:symbol val="circle"/>
            <c:size val="20"/>
          </c:marker>
          <c:xVal>
            <c:numRef>
              <c:f>'Overlapping Quad'!$A$527</c:f>
              <c:numCache>
                <c:formatCode>General</c:formatCode>
                <c:ptCount val="1"/>
                <c:pt idx="0">
                  <c:v>254</c:v>
                </c:pt>
              </c:numCache>
            </c:numRef>
          </c:xVal>
          <c:yVal>
            <c:numRef>
              <c:f>'Overlapping Quad'!$B$527</c:f>
              <c:numCache>
                <c:formatCode>0.000000%</c:formatCode>
                <c:ptCount val="1"/>
                <c:pt idx="0">
                  <c:v>0.39100221895577059</c:v>
                </c:pt>
              </c:numCache>
            </c:numRef>
          </c:yVal>
          <c:smooth val="1"/>
        </c:ser>
        <c:ser>
          <c:idx val="2"/>
          <c:order val="3"/>
          <c:tx>
            <c:v>Doube Rotor Distance</c:v>
          </c:tx>
          <c:marker>
            <c:symbol val="circle"/>
            <c:size val="20"/>
          </c:marker>
          <c:xVal>
            <c:numRef>
              <c:f>'Overlapping Quad'!$A$528</c:f>
              <c:numCache>
                <c:formatCode>General</c:formatCode>
                <c:ptCount val="1"/>
                <c:pt idx="0">
                  <c:v>508</c:v>
                </c:pt>
              </c:numCache>
            </c:numRef>
          </c:xVal>
          <c:yVal>
            <c:numRef>
              <c:f>'Overlapping Quad'!$B$528</c:f>
              <c:numCache>
                <c:formatCode>0.000000%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Coaxial Limit</c:v>
          </c:tx>
          <c:marker>
            <c:symbol val="circle"/>
            <c:size val="20"/>
          </c:marker>
          <c:xVal>
            <c:numRef>
              <c:f>'Overlapping Quad'!$A$529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'Overlapping Quad'!$C$529</c:f>
              <c:numCache>
                <c:formatCode>0.000000%</c:formatCode>
                <c:ptCount val="1"/>
                <c:pt idx="0">
                  <c:v>0.41421356237309515</c:v>
                </c:pt>
              </c:numCache>
            </c:numRef>
          </c:yVal>
          <c:smooth val="1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116467392"/>
        <c:axId val="116466816"/>
      </c:scatterChart>
      <c:valAx>
        <c:axId val="116467392"/>
        <c:scaling>
          <c:orientation val="minMax"/>
          <c:max val="520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GB" sz="2000"/>
                  <a:t>Seperation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16466816"/>
        <c:crosses val="autoZero"/>
        <c:crossBetween val="midCat"/>
        <c:majorUnit val="127"/>
        <c:minorUnit val="31.75"/>
      </c:valAx>
      <c:valAx>
        <c:axId val="116466816"/>
        <c:scaling>
          <c:orientation val="minMax"/>
          <c:max val="1.100000000000000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64673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0.99726828703703707"/>
        </c:manualLayout>
      </c:layout>
      <c:scatterChart>
        <c:scatterStyle val="smoothMarker"/>
        <c:varyColors val="0"/>
        <c:ser>
          <c:idx val="0"/>
          <c:order val="0"/>
          <c:tx>
            <c:v>T1</c:v>
          </c:tx>
          <c:marker>
            <c:symbol val="none"/>
          </c:marker>
          <c:xVal>
            <c:numRef>
              <c:f>Graphing!$N$6:$N$365</c:f>
              <c:numCache>
                <c:formatCode>General</c:formatCode>
                <c:ptCount val="360"/>
                <c:pt idx="0">
                  <c:v>186.34825784879638</c:v>
                </c:pt>
                <c:pt idx="1">
                  <c:v>19.430497663633876</c:v>
                </c:pt>
                <c:pt idx="2">
                  <c:v>-157.83771148066029</c:v>
                </c:pt>
                <c:pt idx="3">
                  <c:v>-251.0272107129411</c:v>
                </c:pt>
                <c:pt idx="4">
                  <c:v>-210.49680339334984</c:v>
                </c:pt>
                <c:pt idx="5">
                  <c:v>-57.836667988565615</c:v>
                </c:pt>
                <c:pt idx="6">
                  <c:v>125.63253316147224</c:v>
                </c:pt>
                <c:pt idx="7">
                  <c:v>242.17842927810494</c:v>
                </c:pt>
                <c:pt idx="8">
                  <c:v>229.71808403956723</c:v>
                </c:pt>
                <c:pt idx="9">
                  <c:v>94.889009754476959</c:v>
                </c:pt>
                <c:pt idx="10">
                  <c:v>-90.486574931337643</c:v>
                </c:pt>
                <c:pt idx="11">
                  <c:v>-227.66078611008214</c:v>
                </c:pt>
                <c:pt idx="12">
                  <c:v>-243.56217209306419</c:v>
                </c:pt>
                <c:pt idx="13">
                  <c:v>-129.72020953883128</c:v>
                </c:pt>
                <c:pt idx="14">
                  <c:v>53.222525987998786</c:v>
                </c:pt>
                <c:pt idx="15">
                  <c:v>207.814107146536</c:v>
                </c:pt>
                <c:pt idx="16">
                  <c:v>251.70500805261577</c:v>
                </c:pt>
                <c:pt idx="17">
                  <c:v>161.51494594338325</c:v>
                </c:pt>
                <c:pt idx="18">
                  <c:v>-14.712655351058848</c:v>
                </c:pt>
                <c:pt idx="19">
                  <c:v>-183.1029592741321</c:v>
                </c:pt>
                <c:pt idx="20">
                  <c:v>-253.95598612682963</c:v>
                </c:pt>
                <c:pt idx="21">
                  <c:v>-189.52897446610564</c:v>
                </c:pt>
                <c:pt idx="22">
                  <c:v>-24.141606027706423</c:v>
                </c:pt>
                <c:pt idx="23">
                  <c:v>154.10577584457133</c:v>
                </c:pt>
                <c:pt idx="24">
                  <c:v>250.26241589441102</c:v>
                </c:pt>
                <c:pt idx="25">
                  <c:v>213.1065486196174</c:v>
                </c:pt>
                <c:pt idx="26">
                  <c:v>62.430765770475148</c:v>
                </c:pt>
                <c:pt idx="27">
                  <c:v>-121.50131682835985</c:v>
                </c:pt>
                <c:pt idx="28">
                  <c:v>-240.71075567046185</c:v>
                </c:pt>
                <c:pt idx="29">
                  <c:v>-231.69576950753381</c:v>
                </c:pt>
                <c:pt idx="30">
                  <c:v>-99.258559279658414</c:v>
                </c:pt>
                <c:pt idx="31">
                  <c:v>86.052780544188508</c:v>
                </c:pt>
                <c:pt idx="32">
                  <c:v>225.52458870842602</c:v>
                </c:pt>
                <c:pt idx="33">
                  <c:v>244.86150455722338</c:v>
                </c:pt>
                <c:pt idx="34">
                  <c:v>133.76292931108208</c:v>
                </c:pt>
                <c:pt idx="35">
                  <c:v>-48.589938873275486</c:v>
                </c:pt>
                <c:pt idx="36">
                  <c:v>-205.05938961028698</c:v>
                </c:pt>
                <c:pt idx="37">
                  <c:v>-252.29557301197605</c:v>
                </c:pt>
                <c:pt idx="38">
                  <c:v>-165.13620482863482</c:v>
                </c:pt>
                <c:pt idx="39">
                  <c:v>9.9897141334211099</c:v>
                </c:pt>
                <c:pt idx="40">
                  <c:v>179.79420345202402</c:v>
                </c:pt>
                <c:pt idx="41">
                  <c:v>253.8239597610274</c:v>
                </c:pt>
                <c:pt idx="42">
                  <c:v>192.64400679795995</c:v>
                </c:pt>
                <c:pt idx="43">
                  <c:v>28.8443477336514</c:v>
                </c:pt>
                <c:pt idx="44">
                  <c:v>-150.32043239684992</c:v>
                </c:pt>
                <c:pt idx="45">
                  <c:v>-249.41088864884259</c:v>
                </c:pt>
                <c:pt idx="46">
                  <c:v>-215.64243837661081</c:v>
                </c:pt>
                <c:pt idx="47">
                  <c:v>-67.003227175927009</c:v>
                </c:pt>
                <c:pt idx="48">
                  <c:v>117.32799227833938</c:v>
                </c:pt>
                <c:pt idx="49">
                  <c:v>239.15965991580441</c:v>
                </c:pt>
                <c:pt idx="50">
                  <c:v>233.59315711550647</c:v>
                </c:pt>
                <c:pt idx="51">
                  <c:v>103.59370916980595</c:v>
                </c:pt>
                <c:pt idx="52">
                  <c:v>-81.589163195025392</c:v>
                </c:pt>
                <c:pt idx="53">
                  <c:v>-223.31023216781156</c:v>
                </c:pt>
                <c:pt idx="54">
                  <c:v>-246.07597636623242</c:v>
                </c:pt>
                <c:pt idx="55">
                  <c:v>-137.75929140924819</c:v>
                </c:pt>
                <c:pt idx="56">
                  <c:v>43.940512141061468</c:v>
                </c:pt>
                <c:pt idx="57">
                  <c:v>202.23360547594314</c:v>
                </c:pt>
                <c:pt idx="58">
                  <c:v>252.79870092130727</c:v>
                </c:pt>
                <c:pt idx="59">
                  <c:v>168.70023313140342</c:v>
                </c:pt>
                <c:pt idx="60">
                  <c:v>-5.263310821151796</c:v>
                </c:pt>
                <c:pt idx="61">
                  <c:v>-176.42313708446093</c:v>
                </c:pt>
                <c:pt idx="62">
                  <c:v>-253.60396665843044</c:v>
                </c:pt>
                <c:pt idx="63">
                  <c:v>-195.69227528042308</c:v>
                </c:pt>
                <c:pt idx="64">
                  <c:v>-33.537092971270361</c:v>
                </c:pt>
                <c:pt idx="65">
                  <c:v>146.48299300869854</c:v>
                </c:pt>
                <c:pt idx="66">
                  <c:v>248.47292408660073</c:v>
                </c:pt>
                <c:pt idx="67">
                  <c:v>218.1035938112372</c:v>
                </c:pt>
                <c:pt idx="68">
                  <c:v>71.55246754566322</c:v>
                </c:pt>
                <c:pt idx="69">
                  <c:v>-113.11400584345246</c:v>
                </c:pt>
                <c:pt idx="70">
                  <c:v>-237.52567957105558</c:v>
                </c:pt>
                <c:pt idx="71">
                  <c:v>-235.40958929363271</c:v>
                </c:pt>
                <c:pt idx="72">
                  <c:v>-107.89295700995366</c:v>
                </c:pt>
                <c:pt idx="73">
                  <c:v>77.097269821602197</c:v>
                </c:pt>
                <c:pt idx="74">
                  <c:v>221.01848390879931</c:v>
                </c:pt>
                <c:pt idx="75">
                  <c:v>247.20516662552239</c:v>
                </c:pt>
                <c:pt idx="76">
                  <c:v>141.70791083045339</c:v>
                </c:pt>
                <c:pt idx="77">
                  <c:v>-39.275857124371335</c:v>
                </c:pt>
                <c:pt idx="78">
                  <c:v>-199.33773406387425</c:v>
                </c:pt>
                <c:pt idx="79">
                  <c:v>-253.21421741364193</c:v>
                </c:pt>
                <c:pt idx="80">
                  <c:v>-172.20579568081905</c:v>
                </c:pt>
                <c:pt idx="81">
                  <c:v>0.53508342478583026</c:v>
                </c:pt>
                <c:pt idx="82">
                  <c:v>172.99092846831985</c:v>
                </c:pt>
                <c:pt idx="83">
                  <c:v>253.2960830611627</c:v>
                </c:pt>
                <c:pt idx="84">
                  <c:v>198.67272348734318</c:v>
                </c:pt>
                <c:pt idx="85">
                  <c:v>38.218215395058586</c:v>
                </c:pt>
                <c:pt idx="86">
                  <c:v>-142.59478760577747</c:v>
                </c:pt>
                <c:pt idx="87">
                  <c:v>-247.4488472741748</c:v>
                </c:pt>
                <c:pt idx="88">
                  <c:v>-220.48916197105098</c:v>
                </c:pt>
                <c:pt idx="89">
                  <c:v>-76.076910267906058</c:v>
                </c:pt>
                <c:pt idx="90">
                  <c:v>108.86081794787962</c:v>
                </c:pt>
                <c:pt idx="91">
                  <c:v>235.80938091815241</c:v>
                </c:pt>
                <c:pt idx="92">
                  <c:v>237.14443652848729</c:v>
                </c:pt>
                <c:pt idx="93">
                  <c:v>112.15481282685349</c:v>
                </c:pt>
                <c:pt idx="94">
                  <c:v>-72.578657161236194</c:v>
                </c:pt>
                <c:pt idx="95">
                  <c:v>-218.65013817331587</c:v>
                </c:pt>
                <c:pt idx="96">
                  <c:v>-248.24868399619589</c:v>
                </c:pt>
                <c:pt idx="97">
                  <c:v>-145.60741911759004</c:v>
                </c:pt>
                <c:pt idx="98">
                  <c:v>34.597590433825786</c:v>
                </c:pt>
                <c:pt idx="99">
                  <c:v>196.37277898459223</c:v>
                </c:pt>
                <c:pt idx="100">
                  <c:v>253.54197848509997</c:v>
                </c:pt>
                <c:pt idx="101">
                  <c:v>175.65167756842277</c:v>
                </c:pt>
                <c:pt idx="102">
                  <c:v>4.1933294132651238</c:v>
                </c:pt>
                <c:pt idx="103">
                  <c:v>-169.49876709009183</c:v>
                </c:pt>
                <c:pt idx="104">
                  <c:v>-252.90041567116376</c:v>
                </c:pt>
                <c:pt idx="105">
                  <c:v>-201.58431849713003</c:v>
                </c:pt>
                <c:pt idx="106">
                  <c:v>-42.886092687695331</c:v>
                </c:pt>
                <c:pt idx="107">
                  <c:v>138.65716370741657</c:v>
                </c:pt>
                <c:pt idx="108">
                  <c:v>246.33901312179827</c:v>
                </c:pt>
                <c:pt idx="109">
                  <c:v>222.79831609916991</c:v>
                </c:pt>
                <c:pt idx="110">
                  <c:v>80.574987324844031</c:v>
                </c:pt>
                <c:pt idx="111">
                  <c:v>-104.56990260174673</c:v>
                </c:pt>
                <c:pt idx="112">
                  <c:v>-234.01135876777943</c:v>
                </c:pt>
                <c:pt idx="113">
                  <c:v>-238.79709758095456</c:v>
                </c:pt>
                <c:pt idx="114">
                  <c:v>-116.37779960668961</c:v>
                </c:pt>
                <c:pt idx="115">
                  <c:v>68.034891211019072</c:v>
                </c:pt>
                <c:pt idx="116">
                  <c:v>216.20601574924964</c:v>
                </c:pt>
                <c:pt idx="117">
                  <c:v>249.2061668307131</c:v>
                </c:pt>
                <c:pt idx="118">
                  <c:v>149.45646483403732</c:v>
                </c:pt>
                <c:pt idx="119">
                  <c:v>-29.90733339693022</c:v>
                </c:pt>
                <c:pt idx="120">
                  <c:v>-193.33976779029322</c:v>
                </c:pt>
                <c:pt idx="121">
                  <c:v>-253.78187054488149</c:v>
                </c:pt>
                <c:pt idx="122">
                  <c:v>-179.03668456911581</c:v>
                </c:pt>
                <c:pt idx="123">
                  <c:v>-8.9202889864370842</c:v>
                </c:pt>
                <c:pt idx="124">
                  <c:v>165.94786321375935</c:v>
                </c:pt>
                <c:pt idx="125">
                  <c:v>252.41710161330943</c:v>
                </c:pt>
                <c:pt idx="126">
                  <c:v>204.42605124986545</c:v>
                </c:pt>
                <c:pt idx="127">
                  <c:v>47.539107121487291</c:v>
                </c:pt>
                <c:pt idx="128">
                  <c:v>-134.67148596029065</c:v>
                </c:pt>
                <c:pt idx="129">
                  <c:v>-245.14380626012888</c:v>
                </c:pt>
                <c:pt idx="130">
                  <c:v>-225.03025592156351</c:v>
                </c:pt>
                <c:pt idx="131">
                  <c:v>-85.045139836327394</c:v>
                </c:pt>
                <c:pt idx="132">
                  <c:v>100.24274689001983</c:v>
                </c:pt>
                <c:pt idx="133">
                  <c:v>232.13223625311528</c:v>
                </c:pt>
                <c:pt idx="134">
                  <c:v>240.3669996951059</c:v>
                </c:pt>
                <c:pt idx="135">
                  <c:v>120.56045380611936</c:v>
                </c:pt>
                <c:pt idx="136">
                  <c:v>-63.467546685201498</c:v>
                </c:pt>
                <c:pt idx="137">
                  <c:v>-213.68696368603787</c:v>
                </c:pt>
                <c:pt idx="138">
                  <c:v>-250.07728329818494</c:v>
                </c:pt>
                <c:pt idx="139">
                  <c:v>-153.25371403186932</c:v>
                </c:pt>
                <c:pt idx="140">
                  <c:v>25.20671149743702</c:v>
                </c:pt>
                <c:pt idx="141">
                  <c:v>190.23975161962025</c:v>
                </c:pt>
                <c:pt idx="142">
                  <c:v>253.93381045454279</c:v>
                </c:pt>
                <c:pt idx="143">
                  <c:v>182.35964355430571</c:v>
                </c:pt>
                <c:pt idx="144">
                  <c:v>13.644157091356123</c:v>
                </c:pt>
                <c:pt idx="145">
                  <c:v>-162.33944746179756</c:v>
                </c:pt>
                <c:pt idx="146">
                  <c:v>-251.84630838773873</c:v>
                </c:pt>
                <c:pt idx="147">
                  <c:v>-207.19693689807141</c:v>
                </c:pt>
                <c:pt idx="148">
                  <c:v>-52.175646120612214</c:v>
                </c:pt>
                <c:pt idx="149">
                  <c:v>130.63913566412742</c:v>
                </c:pt>
                <c:pt idx="150">
                  <c:v>243.86364090708014</c:v>
                </c:pt>
                <c:pt idx="151">
                  <c:v>227.18420792403373</c:v>
                </c:pt>
                <c:pt idx="152">
                  <c:v>89.485818600007875</c:v>
                </c:pt>
                <c:pt idx="153">
                  <c:v>-95.880850457230508</c:v>
                </c:pt>
                <c:pt idx="154">
                  <c:v>-230.172664613905</c:v>
                </c:pt>
                <c:pt idx="155">
                  <c:v>-241.85359879642496</c:v>
                </c:pt>
                <c:pt idx="156">
                  <c:v>-124.70132585989953</c:v>
                </c:pt>
                <c:pt idx="157">
                  <c:v>58.878206470235092</c:v>
                </c:pt>
                <c:pt idx="158">
                  <c:v>211.09385500154883</c:v>
                </c:pt>
                <c:pt idx="159">
                  <c:v>250.86173149923724</c:v>
                </c:pt>
                <c:pt idx="160">
                  <c:v>156.99785071351357</c:v>
                </c:pt>
                <c:pt idx="161">
                  <c:v>-20.497353810519694</c:v>
                </c:pt>
                <c:pt idx="162">
                  <c:v>-187.07380483241539</c:v>
                </c:pt>
                <c:pt idx="163">
                  <c:v>-253.99774555691749</c:v>
                </c:pt>
                <c:pt idx="164">
                  <c:v>-185.61940290026919</c:v>
                </c:pt>
                <c:pt idx="165">
                  <c:v>-18.363296595816085</c:v>
                </c:pt>
                <c:pt idx="166">
                  <c:v>158.67477038852996</c:v>
                </c:pt>
                <c:pt idx="167">
                  <c:v>251.18823381202699</c:v>
                </c:pt>
                <c:pt idx="168">
                  <c:v>209.89601514678418</c:v>
                </c:pt>
                <c:pt idx="169">
                  <c:v>56.794102817939532</c:v>
                </c:pt>
                <c:pt idx="170">
                  <c:v>-126.56151029475352</c:v>
                </c:pt>
                <c:pt idx="171">
                  <c:v>-242.49896072454257</c:v>
                </c:pt>
                <c:pt idx="172">
                  <c:v>-229.25942561989078</c:v>
                </c:pt>
                <c:pt idx="173">
                  <c:v>-93.89548462726934</c:v>
                </c:pt>
                <c:pt idx="174">
                  <c:v>91.485724988716271</c:v>
                </c:pt>
                <c:pt idx="175">
                  <c:v>228.13332297100698</c:v>
                </c:pt>
                <c:pt idx="176">
                  <c:v>243.25637968023213</c:v>
                </c:pt>
                <c:pt idx="177">
                  <c:v>128.79898068264836</c:v>
                </c:pt>
                <c:pt idx="178">
                  <c:v>-54.268461074633422</c:v>
                </c:pt>
                <c:pt idx="179">
                  <c:v>-208.4275883786533</c:v>
                </c:pt>
                <c:pt idx="180">
                  <c:v>-251.55923957092591</c:v>
                </c:pt>
                <c:pt idx="181">
                  <c:v>-160.68757728912288</c:v>
                </c:pt>
                <c:pt idx="182">
                  <c:v>15.780892438876354</c:v>
                </c:pt>
                <c:pt idx="183">
                  <c:v>183.84302463781341</c:v>
                </c:pt>
                <c:pt idx="184">
                  <c:v>253.97365369425813</c:v>
                </c:pt>
                <c:pt idx="185">
                  <c:v>188.81483288514752</c:v>
                </c:pt>
                <c:pt idx="186">
                  <c:v>23.07607200776561</c:v>
                </c:pt>
                <c:pt idx="187">
                  <c:v>-154.95510204546031</c:v>
                </c:pt>
                <c:pt idx="188">
                  <c:v>-250.4431059522733</c:v>
                </c:pt>
                <c:pt idx="189">
                  <c:v>-212.52235058796643</c:v>
                </c:pt>
                <c:pt idx="190">
                  <c:v>-61.392876614628975</c:v>
                </c:pt>
                <c:pt idx="191">
                  <c:v>122.44002301740251</c:v>
                </c:pt>
                <c:pt idx="192">
                  <c:v>241.05023866390684</c:v>
                </c:pt>
                <c:pt idx="193">
                  <c:v>231.25518980978845</c:v>
                </c:pt>
                <c:pt idx="194">
                  <c:v>98.272609678963533</c:v>
                </c:pt>
                <c:pt idx="195">
                  <c:v>-87.058893684365941</c:v>
                </c:pt>
                <c:pt idx="196">
                  <c:v>-226.01491809096606</c:v>
                </c:pt>
                <c:pt idx="197">
                  <c:v>-244.57485619034051</c:v>
                </c:pt>
                <c:pt idx="198">
                  <c:v>-132.8519981664156</c:v>
                </c:pt>
                <c:pt idx="199">
                  <c:v>49.639908079775694</c:v>
                </c:pt>
                <c:pt idx="200">
                  <c:v>205.68908785492033</c:v>
                </c:pt>
                <c:pt idx="201">
                  <c:v>252.16956578062124</c:v>
                </c:pt>
                <c:pt idx="202">
                  <c:v>164.32161502463677</c:v>
                </c:pt>
                <c:pt idx="203">
                  <c:v>-11.058961948022384</c:v>
                </c:pt>
                <c:pt idx="204">
                  <c:v>-180.54853071463674</c:v>
                </c:pt>
                <c:pt idx="205">
                  <c:v>-253.86154321599878</c:v>
                </c:pt>
                <c:pt idx="206">
                  <c:v>-191.94482608147206</c:v>
                </c:pt>
                <c:pt idx="207">
                  <c:v>-27.780850038888211</c:v>
                </c:pt>
                <c:pt idx="208">
                  <c:v>151.18173154326448</c:v>
                </c:pt>
                <c:pt idx="209">
                  <c:v>249.61118304446777</c:v>
                </c:pt>
                <c:pt idx="210">
                  <c:v>215.07503302296499</c:v>
                </c:pt>
                <c:pt idx="211">
                  <c:v>65.970373731908353</c:v>
                </c:pt>
                <c:pt idx="212">
                  <c:v>-118.27610219954393</c:v>
                </c:pt>
                <c:pt idx="213">
                  <c:v>-239.51797680301107</c:v>
                </c:pt>
                <c:pt idx="214">
                  <c:v>-233.17080882964652</c:v>
                </c:pt>
                <c:pt idx="215">
                  <c:v>-102.6156767922416</c:v>
                </c:pt>
                <c:pt idx="216">
                  <c:v>82.601890733517521</c:v>
                </c:pt>
                <c:pt idx="217">
                  <c:v>223.81818414032676</c:v>
                </c:pt>
                <c:pt idx="218">
                  <c:v>245.80857138796915</c:v>
                </c:pt>
                <c:pt idx="219">
                  <c:v>136.85897367421759</c:v>
                </c:pt>
                <c:pt idx="220">
                  <c:v>-44.994151583532968</c:v>
                </c:pt>
                <c:pt idx="221">
                  <c:v>-202.87930250079705</c:v>
                </c:pt>
                <c:pt idx="222">
                  <c:v>-252.69249861017173</c:v>
                </c:pt>
                <c:pt idx="223">
                  <c:v>-167.89870448709607</c:v>
                </c:pt>
                <c:pt idx="224">
                  <c:v>6.3331987972693975</c:v>
                </c:pt>
                <c:pt idx="225">
                  <c:v>177.19146482159357</c:v>
                </c:pt>
                <c:pt idx="226">
                  <c:v>253.66145297578979</c:v>
                </c:pt>
                <c:pt idx="227">
                  <c:v>195.00829774084991</c:v>
                </c:pt>
                <c:pt idx="228">
                  <c:v>32.476000174327091</c:v>
                </c:pt>
                <c:pt idx="229">
                  <c:v>-147.35596660397792</c:v>
                </c:pt>
                <c:pt idx="230">
                  <c:v>-248.69275340484094</c:v>
                </c:pt>
                <c:pt idx="231">
                  <c:v>-217.55317777877795</c:v>
                </c:pt>
                <c:pt idx="232">
                  <c:v>-70.525007764785968</c:v>
                </c:pt>
                <c:pt idx="233">
                  <c:v>114.07119091468337</c:v>
                </c:pt>
                <c:pt idx="234">
                  <c:v>237.90270617177478</c:v>
                </c:pt>
                <c:pt idx="235">
                  <c:v>235.00561879100161</c:v>
                </c:pt>
                <c:pt idx="236">
                  <c:v>106.92318080758909</c:v>
                </c:pt>
                <c:pt idx="237">
                  <c:v>-78.116260781985545</c:v>
                </c:pt>
                <c:pt idx="238">
                  <c:v>-221.54388243266388</c:v>
                </c:pt>
                <c:pt idx="239">
                  <c:v>-246.95709770932962</c:v>
                </c:pt>
                <c:pt idx="240">
                  <c:v>-140.81851852446081</c:v>
                </c:pt>
                <c:pt idx="241">
                  <c:v>40.332801647279595</c:v>
                </c:pt>
                <c:pt idx="242">
                  <c:v>199.99920609242318</c:v>
                </c:pt>
                <c:pt idx="243">
                  <c:v>253.12785682881085</c:v>
                </c:pt>
                <c:pt idx="244">
                  <c:v>171.41760597880491</c:v>
                </c:pt>
                <c:pt idx="245">
                  <c:v>-1.6052407755821876</c:v>
                </c:pt>
                <c:pt idx="246">
                  <c:v>-173.77299040366773</c:v>
                </c:pt>
                <c:pt idx="247">
                  <c:v>-253.37345231809803</c:v>
                </c:pt>
                <c:pt idx="248">
                  <c:v>-198.00418616806584</c:v>
                </c:pt>
                <c:pt idx="249">
                  <c:v>-37.159895234546617</c:v>
                </c:pt>
                <c:pt idx="250">
                  <c:v>143.47913310663915</c:v>
                </c:pt>
                <c:pt idx="251">
                  <c:v>247.68813532963605</c:v>
                </c:pt>
                <c:pt idx="252">
                  <c:v>219.95592601534642</c:v>
                </c:pt>
                <c:pt idx="253">
                  <c:v>75.055200233170183</c:v>
                </c:pt>
                <c:pt idx="254">
                  <c:v>-109.82674644099127</c:v>
                </c:pt>
                <c:pt idx="255">
                  <c:v>-236.20498656765162</c:v>
                </c:pt>
                <c:pt idx="256">
                  <c:v>-236.75898381159072</c:v>
                </c:pt>
                <c:pt idx="257">
                  <c:v>-111.19362889171055</c:v>
                </c:pt>
                <c:pt idx="258">
                  <c:v>73.603558395411511</c:v>
                </c:pt>
                <c:pt idx="259">
                  <c:v>219.1928011630205</c:v>
                </c:pt>
                <c:pt idx="260">
                  <c:v>248.02003711422904</c:v>
                </c:pt>
                <c:pt idx="261">
                  <c:v>144.7292604734202</c:v>
                </c:pt>
                <c:pt idx="262">
                  <c:v>-35.65747373655109</c:v>
                </c:pt>
                <c:pt idx="263">
                  <c:v>-197.04979677338207</c:v>
                </c:pt>
                <c:pt idx="264">
                  <c:v>-253.47548955618271</c:v>
                </c:pt>
                <c:pt idx="265">
                  <c:v>-174.87709996805842</c:v>
                </c:pt>
                <c:pt idx="266">
                  <c:v>-3.1232735674061014</c:v>
                </c:pt>
                <c:pt idx="267">
                  <c:v>170.29429218796952</c:v>
                </c:pt>
                <c:pt idx="268">
                  <c:v>252.99764105418046</c:v>
                </c:pt>
                <c:pt idx="269">
                  <c:v>200.93145308997671</c:v>
                </c:pt>
                <c:pt idx="270">
                  <c:v>41.830911940641151</c:v>
                </c:pt>
                <c:pt idx="271">
                  <c:v>-139.55257463041386</c:v>
                </c:pt>
                <c:pt idx="272">
                  <c:v>-246.59767698533668</c:v>
                </c:pt>
                <c:pt idx="273">
                  <c:v>-222.28244502174621</c:v>
                </c:pt>
                <c:pt idx="274">
                  <c:v>-79.559381126246677</c:v>
                </c:pt>
                <c:pt idx="275">
                  <c:v>105.54423975872494</c:v>
                </c:pt>
                <c:pt idx="276">
                  <c:v>234.42540636256973</c:v>
                </c:pt>
                <c:pt idx="277">
                  <c:v>238.43029623465077</c:v>
                </c:pt>
                <c:pt idx="278">
                  <c:v>115.42554105236938</c:v>
                </c:pt>
                <c:pt idx="279">
                  <c:v>-69.065347523133994</c:v>
                </c:pt>
                <c:pt idx="280">
                  <c:v>-216.76575513628299</c:v>
                </c:pt>
                <c:pt idx="281">
                  <c:v>-248.99702122429116</c:v>
                </c:pt>
                <c:pt idx="282">
                  <c:v>-148.58984419193743</c:v>
                </c:pt>
                <c:pt idx="283">
                  <c:v>30.969788159801602</c:v>
                </c:pt>
                <c:pt idx="284">
                  <c:v>194.03209670788232</c:v>
                </c:pt>
                <c:pt idx="285">
                  <c:v>253.73527631467456</c:v>
                </c:pt>
                <c:pt idx="286">
                  <c:v>178.27598751245009</c:v>
                </c:pt>
                <c:pt idx="287">
                  <c:v>7.850705490184505</c:v>
                </c:pt>
                <c:pt idx="288">
                  <c:v>-166.75657577175474</c:v>
                </c:pt>
                <c:pt idx="289">
                  <c:v>-252.53414942729447</c:v>
                </c:pt>
                <c:pt idx="290">
                  <c:v>-203.78908401644577</c:v>
                </c:pt>
                <c:pt idx="291">
                  <c:v>-46.487431478726556</c:v>
                </c:pt>
                <c:pt idx="292">
                  <c:v>135.57765198553608</c:v>
                </c:pt>
                <c:pt idx="293">
                  <c:v>245.42175628765355</c:v>
                </c:pt>
                <c:pt idx="294">
                  <c:v>224.53192850575303</c:v>
                </c:pt>
                <c:pt idx="295">
                  <c:v>84.035989448373087</c:v>
                </c:pt>
                <c:pt idx="296">
                  <c:v>-101.22515503879767</c:v>
                </c:pt>
                <c:pt idx="297">
                  <c:v>-232.56458229839876</c:v>
                </c:pt>
                <c:pt idx="298">
                  <c:v>-240.01897684023669</c:v>
                </c:pt>
                <c:pt idx="299">
                  <c:v>-119.61745065298985</c:v>
                </c:pt>
                <c:pt idx="300">
                  <c:v>64.503200954426774</c:v>
                </c:pt>
                <c:pt idx="301">
                  <c:v>214.26358548391596</c:v>
                </c:pt>
                <c:pt idx="302">
                  <c:v>249.88771145000075</c:v>
                </c:pt>
                <c:pt idx="303">
                  <c:v>152.39893173283929</c:v>
                </c:pt>
                <c:pt idx="304">
                  <c:v>-26.271369509601097</c:v>
                </c:pt>
                <c:pt idx="305">
                  <c:v>-190.94715172824004</c:v>
                </c:pt>
                <c:pt idx="306">
                  <c:v>-253.9071270710717</c:v>
                </c:pt>
                <c:pt idx="307">
                  <c:v>-181.6130906740016</c:v>
                </c:pt>
                <c:pt idx="308">
                  <c:v>-12.575416626833061</c:v>
                </c:pt>
                <c:pt idx="309">
                  <c:v>163.16106720838738</c:v>
                </c:pt>
                <c:pt idx="310">
                  <c:v>251.9831380680281</c:v>
                </c:pt>
                <c:pt idx="311">
                  <c:v>206.57608858883532</c:v>
                </c:pt>
                <c:pt idx="312">
                  <c:v>51.127840055956661</c:v>
                </c:pt>
                <c:pt idx="313">
                  <c:v>-131.55574274632406</c:v>
                </c:pt>
                <c:pt idx="314">
                  <c:v>-244.16078077076475</c:v>
                </c:pt>
                <c:pt idx="315">
                  <c:v>-226.70359687282178</c:v>
                </c:pt>
                <c:pt idx="316">
                  <c:v>-88.483473759187675</c:v>
                </c:pt>
                <c:pt idx="317">
                  <c:v>96.87098912925137</c:v>
                </c:pt>
                <c:pt idx="318">
                  <c:v>230.62315927355564</c:v>
                </c:pt>
                <c:pt idx="319">
                  <c:v>241.52447504563307</c:v>
                </c:pt>
                <c:pt idx="320">
                  <c:v>123.76790492011716</c:v>
                </c:pt>
                <c:pt idx="321">
                  <c:v>-59.918699774309488</c:v>
                </c:pt>
                <c:pt idx="322">
                  <c:v>-211.68715937292859</c:v>
                </c:pt>
                <c:pt idx="323">
                  <c:v>-250.69179910839665</c:v>
                </c:pt>
                <c:pt idx="324">
                  <c:v>-156.15520299579345</c:v>
                </c:pt>
                <c:pt idx="325">
                  <c:v>21.563846098241328</c:v>
                </c:pt>
                <c:pt idx="326">
                  <c:v>187.79603097159364</c:v>
                </c:pt>
                <c:pt idx="327">
                  <c:v>253.9909822676897</c:v>
                </c:pt>
                <c:pt idx="328">
                  <c:v>184.88725292514667</c:v>
                </c:pt>
                <c:pt idx="329">
                  <c:v>17.295769551594152</c:v>
                </c:pt>
                <c:pt idx="330">
                  <c:v>-159.50901257795249</c:v>
                </c:pt>
                <c:pt idx="331">
                  <c:v>-251.34479793806369</c:v>
                </c:pt>
                <c:pt idx="332">
                  <c:v>-209.29150092687783</c:v>
                </c:pt>
                <c:pt idx="333">
                  <c:v>-55.750529465726736</c:v>
                </c:pt>
                <c:pt idx="334">
                  <c:v>127.48824076872336</c:v>
                </c:pt>
                <c:pt idx="335">
                  <c:v>242.81518744571292</c:v>
                </c:pt>
                <c:pt idx="336">
                  <c:v>228.79669749690777</c:v>
                </c:pt>
                <c:pt idx="337">
                  <c:v>92.900292712590954</c:v>
                </c:pt>
                <c:pt idx="338">
                  <c:v>-92.483251035225507</c:v>
                </c:pt>
                <c:pt idx="339">
                  <c:v>-228.60181011893945</c:v>
                </c:pt>
                <c:pt idx="340">
                  <c:v>-242.94626909661289</c:v>
                </c:pt>
                <c:pt idx="341">
                  <c:v>-127.87546544811809</c:v>
                </c:pt>
                <c:pt idx="342">
                  <c:v>55.313432814254568</c:v>
                </c:pt>
                <c:pt idx="343">
                  <c:v>209.03736970459246</c:v>
                </c:pt>
                <c:pt idx="344">
                  <c:v>251.40900553018261</c:v>
                </c:pt>
                <c:pt idx="345">
                  <c:v>159.8573561855294</c:v>
                </c:pt>
                <c:pt idx="346">
                  <c:v>-16.848849392494799</c:v>
                </c:pt>
                <c:pt idx="347">
                  <c:v>-184.57982650874195</c:v>
                </c:pt>
                <c:pt idx="348">
                  <c:v>-253.98681284321648</c:v>
                </c:pt>
                <c:pt idx="349">
                  <c:v>-188.09733955345649</c:v>
                </c:pt>
                <c:pt idx="350">
                  <c:v>-22.010128351888035</c:v>
                </c:pt>
                <c:pt idx="351">
                  <c:v>155.8016775574313</c:v>
                </c:pt>
                <c:pt idx="352">
                  <c:v>250.61935026419212</c:v>
                </c:pt>
                <c:pt idx="353">
                  <c:v>211.93437996167921</c:v>
                </c:pt>
                <c:pt idx="354">
                  <c:v>60.353897642277971</c:v>
                </c:pt>
                <c:pt idx="355">
                  <c:v>-123.37655570953365</c:v>
                </c:pt>
                <c:pt idx="356">
                  <c:v>-241.38544264901307</c:v>
                </c:pt>
                <c:pt idx="357">
                  <c:v>-230.81050498103147</c:v>
                </c:pt>
                <c:pt idx="358">
                  <c:v>-97.284915590466383</c:v>
                </c:pt>
                <c:pt idx="359">
                  <c:v>88.063461396388433</c:v>
                </c:pt>
              </c:numCache>
            </c:numRef>
          </c:xVal>
          <c:yVal>
            <c:numRef>
              <c:f>Graphing!$O$6:$O$365</c:f>
              <c:numCache>
                <c:formatCode>General</c:formatCode>
                <c:ptCount val="360"/>
                <c:pt idx="0">
                  <c:v>680.59874506125038</c:v>
                </c:pt>
                <c:pt idx="1">
                  <c:v>761.25571219726419</c:v>
                </c:pt>
                <c:pt idx="2">
                  <c:v>707.00567035777613</c:v>
                </c:pt>
                <c:pt idx="3">
                  <c:v>546.74712223740846</c:v>
                </c:pt>
                <c:pt idx="4">
                  <c:v>365.84833535557374</c:v>
                </c:pt>
                <c:pt idx="5">
                  <c:v>260.67244424451928</c:v>
                </c:pt>
                <c:pt idx="6">
                  <c:v>287.24568721895469</c:v>
                </c:pt>
                <c:pt idx="7">
                  <c:v>431.41274001251952</c:v>
                </c:pt>
                <c:pt idx="8">
                  <c:v>616.37712796153221</c:v>
                </c:pt>
                <c:pt idx="9">
                  <c:v>743.61000791098581</c:v>
                </c:pt>
                <c:pt idx="10">
                  <c:v>745.33558468378783</c:v>
                </c:pt>
                <c:pt idx="11">
                  <c:v>620.63465926498577</c:v>
                </c:pt>
                <c:pt idx="12">
                  <c:v>435.93427773685613</c:v>
                </c:pt>
                <c:pt idx="13">
                  <c:v>289.62264944092374</c:v>
                </c:pt>
                <c:pt idx="14">
                  <c:v>259.63864485903451</c:v>
                </c:pt>
                <c:pt idx="15">
                  <c:v>361.95446987022143</c:v>
                </c:pt>
                <c:pt idx="16">
                  <c:v>542.0674172961883</c:v>
                </c:pt>
                <c:pt idx="17">
                  <c:v>704.03296211837937</c:v>
                </c:pt>
                <c:pt idx="18">
                  <c:v>761.57353523686368</c:v>
                </c:pt>
                <c:pt idx="19">
                  <c:v>684.03779794423554</c:v>
                </c:pt>
                <c:pt idx="20">
                  <c:v>512.72833060915991</c:v>
                </c:pt>
                <c:pt idx="21">
                  <c:v>338.90012466643782</c:v>
                </c:pt>
                <c:pt idx="22">
                  <c:v>255.14988064388223</c:v>
                </c:pt>
                <c:pt idx="23">
                  <c:v>306.09058998812679</c:v>
                </c:pt>
                <c:pt idx="24">
                  <c:v>464.58660125384279</c:v>
                </c:pt>
                <c:pt idx="25">
                  <c:v>646.20853423517178</c:v>
                </c:pt>
                <c:pt idx="26">
                  <c:v>754.20804106550236</c:v>
                </c:pt>
                <c:pt idx="27">
                  <c:v>731.05476907919842</c:v>
                </c:pt>
                <c:pt idx="28">
                  <c:v>589.08225517679693</c:v>
                </c:pt>
                <c:pt idx="29">
                  <c:v>403.91796316216823</c:v>
                </c:pt>
                <c:pt idx="30">
                  <c:v>274.19722326343827</c:v>
                </c:pt>
                <c:pt idx="31">
                  <c:v>269.02109097116181</c:v>
                </c:pt>
                <c:pt idx="32">
                  <c:v>391.1468447670527</c:v>
                </c:pt>
                <c:pt idx="33">
                  <c:v>575.51920901471578</c:v>
                </c:pt>
                <c:pt idx="34">
                  <c:v>723.92470618740799</c:v>
                </c:pt>
                <c:pt idx="35">
                  <c:v>757.30908094229403</c:v>
                </c:pt>
                <c:pt idx="36">
                  <c:v>657.88878121012431</c:v>
                </c:pt>
                <c:pt idx="37">
                  <c:v>478.62409425126339</c:v>
                </c:pt>
                <c:pt idx="38">
                  <c:v>315.00768446698413</c:v>
                </c:pt>
                <c:pt idx="39">
                  <c:v>254.19652167172228</c:v>
                </c:pt>
                <c:pt idx="40">
                  <c:v>328.58415787603315</c:v>
                </c:pt>
                <c:pt idx="41">
                  <c:v>498.54497745997725</c:v>
                </c:pt>
                <c:pt idx="42">
                  <c:v>673.54240135031137</c:v>
                </c:pt>
                <c:pt idx="43">
                  <c:v>760.35689727808153</c:v>
                </c:pt>
                <c:pt idx="44">
                  <c:v>712.74317474344309</c:v>
                </c:pt>
                <c:pt idx="45">
                  <c:v>556.06462965003107</c:v>
                </c:pt>
                <c:pt idx="46">
                  <c:v>373.78249454341062</c:v>
                </c:pt>
                <c:pt idx="47">
                  <c:v>262.99680094331194</c:v>
                </c:pt>
                <c:pt idx="48">
                  <c:v>282.72207780624854</c:v>
                </c:pt>
                <c:pt idx="49">
                  <c:v>422.45084998109689</c:v>
                </c:pt>
                <c:pt idx="50">
                  <c:v>607.7508744262941</c:v>
                </c:pt>
                <c:pt idx="51">
                  <c:v>739.9145174853046</c:v>
                </c:pt>
                <c:pt idx="52">
                  <c:v>748.53941142593555</c:v>
                </c:pt>
                <c:pt idx="53">
                  <c:v>629.03115387848743</c:v>
                </c:pt>
                <c:pt idx="54">
                  <c:v>445.05070409126546</c:v>
                </c:pt>
                <c:pt idx="55">
                  <c:v>294.60277033095804</c:v>
                </c:pt>
                <c:pt idx="56">
                  <c:v>257.82959528996798</c:v>
                </c:pt>
                <c:pt idx="57">
                  <c:v>354.31991405455108</c:v>
                </c:pt>
                <c:pt idx="58">
                  <c:v>532.67421351329028</c:v>
                </c:pt>
                <c:pt idx="59">
                  <c:v>697.88478438624338</c:v>
                </c:pt>
                <c:pt idx="60">
                  <c:v>761.94546178106816</c:v>
                </c:pt>
                <c:pt idx="61">
                  <c:v>690.73170688547043</c:v>
                </c:pt>
                <c:pt idx="62">
                  <c:v>522.17843768225896</c:v>
                </c:pt>
                <c:pt idx="63">
                  <c:v>346.07244398938417</c:v>
                </c:pt>
                <c:pt idx="64">
                  <c:v>256.22378310285865</c:v>
                </c:pt>
                <c:pt idx="65">
                  <c:v>300.49401753391885</c:v>
                </c:pt>
                <c:pt idx="66">
                  <c:v>455.30079700930611</c:v>
                </c:pt>
                <c:pt idx="67">
                  <c:v>638.17996146344046</c:v>
                </c:pt>
                <c:pt idx="68">
                  <c:v>751.71344728620704</c:v>
                </c:pt>
                <c:pt idx="69">
                  <c:v>735.4230016556096</c:v>
                </c:pt>
                <c:pt idx="70">
                  <c:v>597.98639644028549</c:v>
                </c:pt>
                <c:pt idx="71">
                  <c:v>412.61485823985385</c:v>
                </c:pt>
                <c:pt idx="72">
                  <c:v>278.0541154365917</c:v>
                </c:pt>
                <c:pt idx="73">
                  <c:v>265.98344894190592</c:v>
                </c:pt>
                <c:pt idx="74">
                  <c:v>382.83279275043395</c:v>
                </c:pt>
                <c:pt idx="75">
                  <c:v>566.35756672144339</c:v>
                </c:pt>
                <c:pt idx="76">
                  <c:v>718.79579694118252</c:v>
                </c:pt>
                <c:pt idx="77">
                  <c:v>758.94502793868219</c:v>
                </c:pt>
                <c:pt idx="78">
                  <c:v>665.41813039888427</c:v>
                </c:pt>
                <c:pt idx="79">
                  <c:v>488.03602996403595</c:v>
                </c:pt>
                <c:pt idx="80">
                  <c:v>321.28855435743634</c:v>
                </c:pt>
                <c:pt idx="81">
                  <c:v>254.00056361139596</c:v>
                </c:pt>
                <c:pt idx="82">
                  <c:v>322.01575693713016</c:v>
                </c:pt>
                <c:pt idx="83">
                  <c:v>489.10306093906814</c:v>
                </c:pt>
                <c:pt idx="84">
                  <c:v>666.25659209689081</c:v>
                </c:pt>
                <c:pt idx="85">
                  <c:v>759.10827945732274</c:v>
                </c:pt>
                <c:pt idx="86">
                  <c:v>718.19687568482846</c:v>
                </c:pt>
                <c:pt idx="87">
                  <c:v>565.31551258326249</c:v>
                </c:pt>
                <c:pt idx="88">
                  <c:v>381.90269846938179</c:v>
                </c:pt>
                <c:pt idx="89">
                  <c:v>265.6607672619042</c:v>
                </c:pt>
                <c:pt idx="90">
                  <c:v>278.51073594671448</c:v>
                </c:pt>
                <c:pt idx="91">
                  <c:v>413.6075433575453</c:v>
                </c:pt>
                <c:pt idx="92">
                  <c:v>598.9863518533756</c:v>
                </c:pt>
                <c:pt idx="93">
                  <c:v>735.89756023216546</c:v>
                </c:pt>
                <c:pt idx="94">
                  <c:v>751.40981599900965</c:v>
                </c:pt>
                <c:pt idx="95">
                  <c:v>637.2598819308987</c:v>
                </c:pt>
                <c:pt idx="96">
                  <c:v>454.25438721014643</c:v>
                </c:pt>
                <c:pt idx="97">
                  <c:v>299.87869042811963</c:v>
                </c:pt>
                <c:pt idx="98">
                  <c:v>256.36731782979132</c:v>
                </c:pt>
                <c:pt idx="99">
                  <c:v>346.89838090860633</c:v>
                </c:pt>
                <c:pt idx="100">
                  <c:v>523.24680772690147</c:v>
                </c:pt>
                <c:pt idx="101">
                  <c:v>691.47339907299602</c:v>
                </c:pt>
                <c:pt idx="102">
                  <c:v>761.96538344512987</c:v>
                </c:pt>
                <c:pt idx="103">
                  <c:v>697.17232343801993</c:v>
                </c:pt>
                <c:pt idx="104">
                  <c:v>531.60889140456607</c:v>
                </c:pt>
                <c:pt idx="105">
                  <c:v>353.46921816011013</c:v>
                </c:pt>
                <c:pt idx="106">
                  <c:v>257.64668355705294</c:v>
                </c:pt>
                <c:pt idx="107">
                  <c:v>295.18507817210116</c:v>
                </c:pt>
                <c:pt idx="108">
                  <c:v>446.08804142834356</c:v>
                </c:pt>
                <c:pt idx="109">
                  <c:v>629.9709405693601</c:v>
                </c:pt>
                <c:pt idx="110">
                  <c:v>748.88103166833457</c:v>
                </c:pt>
                <c:pt idx="111">
                  <c:v>739.47599329058119</c:v>
                </c:pt>
                <c:pt idx="112">
                  <c:v>606.76580363495054</c:v>
                </c:pt>
                <c:pt idx="113">
                  <c:v>421.44397082287071</c:v>
                </c:pt>
                <c:pt idx="114">
                  <c:v>282.22974562909042</c:v>
                </c:pt>
                <c:pt idx="115">
                  <c:v>263.28127660944125</c:v>
                </c:pt>
                <c:pt idx="116">
                  <c:v>374.692240459022</c:v>
                </c:pt>
                <c:pt idx="117">
                  <c:v>557.11503245995868</c:v>
                </c:pt>
                <c:pt idx="118">
                  <c:v>713.3746944472764</c:v>
                </c:pt>
                <c:pt idx="119">
                  <c:v>760.23312908713012</c:v>
                </c:pt>
                <c:pt idx="120">
                  <c:v>672.72927545155869</c:v>
                </c:pt>
                <c:pt idx="121">
                  <c:v>497.47563860649853</c:v>
                </c:pt>
                <c:pt idx="122">
                  <c:v>327.82823312600021</c:v>
                </c:pt>
                <c:pt idx="123">
                  <c:v>254.15668524777249</c:v>
                </c:pt>
                <c:pt idx="124">
                  <c:v>315.70515686897005</c:v>
                </c:pt>
                <c:pt idx="125">
                  <c:v>479.68733828944693</c:v>
                </c:pt>
                <c:pt idx="126">
                  <c:v>658.75141647887551</c:v>
                </c:pt>
                <c:pt idx="127">
                  <c:v>757.51158949854766</c:v>
                </c:pt>
                <c:pt idx="128">
                  <c:v>723.35921356943902</c:v>
                </c:pt>
                <c:pt idx="129">
                  <c:v>574.48694798452095</c:v>
                </c:pt>
                <c:pt idx="130">
                  <c:v>390.19769136440647</c:v>
                </c:pt>
                <c:pt idx="131">
                  <c:v>268.66065056029856</c:v>
                </c:pt>
                <c:pt idx="132">
                  <c:v>274.6174991651186</c:v>
                </c:pt>
                <c:pt idx="133">
                  <c:v>404.89507823518863</c:v>
                </c:pt>
                <c:pt idx="134">
                  <c:v>590.09570913009372</c:v>
                </c:pt>
                <c:pt idx="135">
                  <c:v>731.5647042313758</c:v>
                </c:pt>
                <c:pt idx="136">
                  <c:v>753.94281961009096</c:v>
                </c:pt>
                <c:pt idx="137">
                  <c:v>645.30943722352788</c:v>
                </c:pt>
                <c:pt idx="138">
                  <c:v>463.53256946708802</c:v>
                </c:pt>
                <c:pt idx="139">
                  <c:v>305.44309654954236</c:v>
                </c:pt>
                <c:pt idx="140">
                  <c:v>255.25383940505648</c:v>
                </c:pt>
                <c:pt idx="141">
                  <c:v>339.70015774307689</c:v>
                </c:pt>
                <c:pt idx="142">
                  <c:v>513.7982676754641</c:v>
                </c:pt>
                <c:pt idx="143">
                  <c:v>684.80769327929875</c:v>
                </c:pt>
                <c:pt idx="144">
                  <c:v>761.6332726147466</c:v>
                </c:pt>
                <c:pt idx="145">
                  <c:v>703.35071998279989</c:v>
                </c:pt>
                <c:pt idx="146">
                  <c:v>541.00661981281939</c:v>
                </c:pt>
                <c:pt idx="147">
                  <c:v>361.08019418724848</c:v>
                </c:pt>
                <c:pt idx="148">
                  <c:v>259.4166096620761</c:v>
                </c:pt>
                <c:pt idx="149">
                  <c:v>290.17113085513733</c:v>
                </c:pt>
                <c:pt idx="150">
                  <c:v>436.96110471338488</c:v>
                </c:pt>
                <c:pt idx="151">
                  <c:v>621.59285043491695</c:v>
                </c:pt>
                <c:pt idx="152">
                  <c:v>745.71472034665101</c:v>
                </c:pt>
                <c:pt idx="153">
                  <c:v>743.20812595571226</c:v>
                </c:pt>
                <c:pt idx="154">
                  <c:v>615.40830724173429</c:v>
                </c:pt>
                <c:pt idx="155">
                  <c:v>430.3930624929838</c:v>
                </c:pt>
                <c:pt idx="156">
                  <c:v>286.71832581801277</c:v>
                </c:pt>
                <c:pt idx="157">
                  <c:v>260.9183195725584</c:v>
                </c:pt>
                <c:pt idx="158">
                  <c:v>366.73647186699225</c:v>
                </c:pt>
                <c:pt idx="159">
                  <c:v>547.80441770965376</c:v>
                </c:pt>
                <c:pt idx="160">
                  <c:v>707.66891313205792</c:v>
                </c:pt>
                <c:pt idx="161">
                  <c:v>761.17159889443838</c:v>
                </c:pt>
                <c:pt idx="162">
                  <c:v>679.81208207085831</c:v>
                </c:pt>
                <c:pt idx="163">
                  <c:v>506.92983552506706</c:v>
                </c:pt>
                <c:pt idx="164">
                  <c:v>334.61765583846909</c:v>
                </c:pt>
                <c:pt idx="165">
                  <c:v>254.6646701738305</c:v>
                </c:pt>
                <c:pt idx="166">
                  <c:v>309.66110506976372</c:v>
                </c:pt>
                <c:pt idx="167">
                  <c:v>470.3108610552793</c:v>
                </c:pt>
                <c:pt idx="168">
                  <c:v>651.03727774779884</c:v>
                </c:pt>
                <c:pt idx="169">
                  <c:v>755.56904064342393</c:v>
                </c:pt>
                <c:pt idx="170">
                  <c:v>728.22303265533105</c:v>
                </c:pt>
                <c:pt idx="171">
                  <c:v>583.56622292742145</c:v>
                </c:pt>
                <c:pt idx="172">
                  <c:v>398.65597517725183</c:v>
                </c:pt>
                <c:pt idx="173">
                  <c:v>271.99229256947933</c:v>
                </c:pt>
                <c:pt idx="174">
                  <c:v>271.04776404665648</c:v>
                </c:pt>
                <c:pt idx="175">
                  <c:v>396.3255313412854</c:v>
                </c:pt>
                <c:pt idx="176">
                  <c:v>581.0912699634282</c:v>
                </c:pt>
                <c:pt idx="177">
                  <c:v>726.92195544328297</c:v>
                </c:pt>
                <c:pt idx="178">
                  <c:v>756.13491115236286</c:v>
                </c:pt>
                <c:pt idx="179">
                  <c:v>653.16866191660881</c:v>
                </c:pt>
                <c:pt idx="180">
                  <c:v>472.8723899688934</c:v>
                </c:pt>
                <c:pt idx="181">
                  <c:v>311.28827562915279</c:v>
                </c:pt>
                <c:pt idx="182">
                  <c:v>254.49070345679112</c:v>
                </c:pt>
                <c:pt idx="183">
                  <c:v>332.73522232912762</c:v>
                </c:pt>
                <c:pt idx="184">
                  <c:v>504.34169039185474</c:v>
                </c:pt>
                <c:pt idx="185">
                  <c:v>677.89690663032627</c:v>
                </c:pt>
                <c:pt idx="186">
                  <c:v>760.94958964325758</c:v>
                </c:pt>
                <c:pt idx="187">
                  <c:v>709.25833237429197</c:v>
                </c:pt>
                <c:pt idx="188">
                  <c:v>550.35859630557195</c:v>
                </c:pt>
                <c:pt idx="189">
                  <c:v>368.89482216478973</c:v>
                </c:pt>
                <c:pt idx="190">
                  <c:v>261.53110804610463</c:v>
                </c:pt>
                <c:pt idx="191">
                  <c:v>285.4591256341929</c:v>
                </c:pt>
                <c:pt idx="192">
                  <c:v>427.93263810969188</c:v>
                </c:pt>
                <c:pt idx="193">
                  <c:v>613.05730429645871</c:v>
                </c:pt>
                <c:pt idx="194">
                  <c:v>742.2189022834965</c:v>
                </c:pt>
                <c:pt idx="195">
                  <c:v>746.61422637901182</c:v>
                </c:pt>
                <c:pt idx="196">
                  <c:v>623.9019275091398</c:v>
                </c:pt>
                <c:pt idx="197">
                  <c:v>439.44972852370131</c:v>
                </c:pt>
                <c:pt idx="198">
                  <c:v>291.51363418637493</c:v>
                </c:pt>
                <c:pt idx="199">
                  <c:v>258.89785322917942</c:v>
                </c:pt>
                <c:pt idx="200">
                  <c:v>358.97651481256094</c:v>
                </c:pt>
                <c:pt idx="201">
                  <c:v>538.43862832016134</c:v>
                </c:pt>
                <c:pt idx="202">
                  <c:v>701.68636202813832</c:v>
                </c:pt>
                <c:pt idx="203">
                  <c:v>761.75913650671214</c:v>
                </c:pt>
                <c:pt idx="204">
                  <c:v>686.65673246980055</c:v>
                </c:pt>
                <c:pt idx="205">
                  <c:v>516.3855158452883</c:v>
                </c:pt>
                <c:pt idx="206">
                  <c:v>341.64741138006468</c:v>
                </c:pt>
                <c:pt idx="207">
                  <c:v>255.52381424950826</c:v>
                </c:pt>
                <c:pt idx="208">
                  <c:v>303.89197946288266</c:v>
                </c:pt>
                <c:pt idx="209">
                  <c:v>460.98662637992021</c:v>
                </c:pt>
                <c:pt idx="210">
                  <c:v>643.12486880722781</c:v>
                </c:pt>
                <c:pt idx="211">
                  <c:v>753.28332554348719</c:v>
                </c:pt>
                <c:pt idx="212">
                  <c:v>732.78159099108416</c:v>
                </c:pt>
                <c:pt idx="213">
                  <c:v>592.54075223341852</c:v>
                </c:pt>
                <c:pt idx="214">
                  <c:v>407.2658255122501</c:v>
                </c:pt>
                <c:pt idx="215">
                  <c:v>275.65107515533839</c:v>
                </c:pt>
                <c:pt idx="216">
                  <c:v>267.80647875671576</c:v>
                </c:pt>
                <c:pt idx="217">
                  <c:v>387.91078129937398</c:v>
                </c:pt>
                <c:pt idx="218">
                  <c:v>571.98551580010644</c:v>
                </c:pt>
                <c:pt idx="219">
                  <c:v>721.97574938492403</c:v>
                </c:pt>
                <c:pt idx="220">
                  <c:v>757.9830520720916</c:v>
                </c:pt>
                <c:pt idx="221">
                  <c:v>660.82666199583787</c:v>
                </c:pt>
                <c:pt idx="222">
                  <c:v>482.26090238278834</c:v>
                </c:pt>
                <c:pt idx="223">
                  <c:v>317.40612540914441</c:v>
                </c:pt>
                <c:pt idx="224">
                  <c:v>254.07896780102232</c:v>
                </c:pt>
                <c:pt idx="225">
                  <c:v>326.01322906766558</c:v>
                </c:pt>
                <c:pt idx="226">
                  <c:v>494.89018405120828</c:v>
                </c:pt>
                <c:pt idx="227">
                  <c:v>670.75061846953463</c:v>
                </c:pt>
                <c:pt idx="228">
                  <c:v>759.91528221343992</c:v>
                </c:pt>
                <c:pt idx="229">
                  <c:v>714.88697181361454</c:v>
                </c:pt>
                <c:pt idx="230">
                  <c:v>559.65185770056064</c:v>
                </c:pt>
                <c:pt idx="231">
                  <c:v>376.90226989625091</c:v>
                </c:pt>
                <c:pt idx="232">
                  <c:v>263.98724771074592</c:v>
                </c:pt>
                <c:pt idx="233">
                  <c:v>281.0555940250876</c:v>
                </c:pt>
                <c:pt idx="234">
                  <c:v>419.01515636836689</c:v>
                </c:pt>
                <c:pt idx="235">
                  <c:v>604.37613364655397</c:v>
                </c:pt>
                <c:pt idx="236">
                  <c:v>738.39842318468152</c:v>
                </c:pt>
                <c:pt idx="237">
                  <c:v>749.68957321622463</c:v>
                </c:pt>
                <c:pt idx="238">
                  <c:v>632.2348910598871</c:v>
                </c:pt>
                <c:pt idx="239">
                  <c:v>448.60141507590754</c:v>
                </c:pt>
                <c:pt idx="240">
                  <c:v>296.60902374846728</c:v>
                </c:pt>
                <c:pt idx="241">
                  <c:v>257.22267823568814</c:v>
                </c:pt>
                <c:pt idx="242">
                  <c:v>351.42312571008313</c:v>
                </c:pt>
                <c:pt idx="243">
                  <c:v>529.03064661994597</c:v>
                </c:pt>
                <c:pt idx="244">
                  <c:v>695.43533381007751</c:v>
                </c:pt>
                <c:pt idx="245">
                  <c:v>761.99492751244543</c:v>
                </c:pt>
                <c:pt idx="246">
                  <c:v>693.25373898026135</c:v>
                </c:pt>
                <c:pt idx="247">
                  <c:v>525.82957263673211</c:v>
                </c:pt>
                <c:pt idx="248">
                  <c:v>348.90775550039552</c:v>
                </c:pt>
                <c:pt idx="249">
                  <c:v>256.7329265777995</c:v>
                </c:pt>
                <c:pt idx="250">
                  <c:v>298.40577688550832</c:v>
                </c:pt>
                <c:pt idx="251">
                  <c:v>451.72755899263046</c:v>
                </c:pt>
                <c:pt idx="252">
                  <c:v>635.0251573930592</c:v>
                </c:pt>
                <c:pt idx="253">
                  <c:v>750.65761252834977</c:v>
                </c:pt>
                <c:pt idx="254">
                  <c:v>737.02856975972713</c:v>
                </c:pt>
                <c:pt idx="255">
                  <c:v>601.39809591514972</c:v>
                </c:pt>
                <c:pt idx="256">
                  <c:v>416.01530787950139</c:v>
                </c:pt>
                <c:pt idx="257">
                  <c:v>279.63192671940203</c:v>
                </c:pt>
                <c:pt idx="258">
                  <c:v>264.89813618251867</c:v>
                </c:pt>
                <c:pt idx="259">
                  <c:v>379.66249216106553</c:v>
                </c:pt>
                <c:pt idx="260">
                  <c:v>562.79106852267489</c:v>
                </c:pt>
                <c:pt idx="261">
                  <c:v>716.73294220802063</c:v>
                </c:pt>
                <c:pt idx="262">
                  <c:v>759.48468058060155</c:v>
                </c:pt>
                <c:pt idx="263">
                  <c:v>668.27282237350425</c:v>
                </c:pt>
                <c:pt idx="264">
                  <c:v>491.68509288247355</c:v>
                </c:pt>
                <c:pt idx="265">
                  <c:v>323.78816567125307</c:v>
                </c:pt>
                <c:pt idx="266">
                  <c:v>254.019203162477</c:v>
                </c:pt>
                <c:pt idx="267">
                  <c:v>319.54349560654993</c:v>
                </c:pt>
                <c:pt idx="268">
                  <c:v>485.45684979821897</c:v>
                </c:pt>
                <c:pt idx="269">
                  <c:v>663.37873457828937</c:v>
                </c:pt>
                <c:pt idx="270">
                  <c:v>758.53178402393246</c:v>
                </c:pt>
                <c:pt idx="271">
                  <c:v>720.22883619815377</c:v>
                </c:pt>
                <c:pt idx="272">
                  <c:v>568.8735222032991</c:v>
                </c:pt>
                <c:pt idx="273">
                  <c:v>385.09143790949969</c:v>
                </c:pt>
                <c:pt idx="274">
                  <c:v>266.78162409383356</c:v>
                </c:pt>
                <c:pt idx="275">
                  <c:v>276.96663995484812</c:v>
                </c:pt>
                <c:pt idx="276">
                  <c:v>410.22102039935146</c:v>
                </c:pt>
                <c:pt idx="277">
                  <c:v>595.56137183402666</c:v>
                </c:pt>
                <c:pt idx="278">
                  <c:v>734.25857878270119</c:v>
                </c:pt>
                <c:pt idx="279">
                  <c:v>752.42990359509758</c:v>
                </c:pt>
                <c:pt idx="280">
                  <c:v>640.3956472101595</c:v>
                </c:pt>
                <c:pt idx="281">
                  <c:v>457.83543659683761</c:v>
                </c:pt>
                <c:pt idx="282">
                  <c:v>301.99743156209007</c:v>
                </c:pt>
                <c:pt idx="283">
                  <c:v>255.89511662536759</c:v>
                </c:pt>
                <c:pt idx="284">
                  <c:v>344.0867746423645</c:v>
                </c:pt>
                <c:pt idx="285">
                  <c:v>519.59351342414186</c:v>
                </c:pt>
                <c:pt idx="286">
                  <c:v>688.92449330165539</c:v>
                </c:pt>
                <c:pt idx="287">
                  <c:v>761.87864507143252</c:v>
                </c:pt>
                <c:pt idx="288">
                  <c:v>699.59395720345412</c:v>
                </c:pt>
                <c:pt idx="289">
                  <c:v>535.24891507992402</c:v>
                </c:pt>
                <c:pt idx="290">
                  <c:v>356.38862431948581</c:v>
                </c:pt>
                <c:pt idx="291">
                  <c:v>258.29033115533809</c:v>
                </c:pt>
                <c:pt idx="292">
                  <c:v>293.21010200177273</c:v>
                </c:pt>
                <c:pt idx="293">
                  <c:v>442.54649328963654</c:v>
                </c:pt>
                <c:pt idx="294">
                  <c:v>626.74937086775412</c:v>
                </c:pt>
                <c:pt idx="295">
                  <c:v>747.69554121308329</c:v>
                </c:pt>
                <c:pt idx="296">
                  <c:v>740.95808203917591</c:v>
                </c:pt>
                <c:pt idx="297">
                  <c:v>610.12597642309868</c:v>
                </c:pt>
                <c:pt idx="298">
                  <c:v>424.89229424075086</c:v>
                </c:pt>
                <c:pt idx="299">
                  <c:v>283.92932923008527</c:v>
                </c:pt>
                <c:pt idx="300">
                  <c:v>262.3267677042677</c:v>
                </c:pt>
                <c:pt idx="301">
                  <c:v>371.59209723928518</c:v>
                </c:pt>
                <c:pt idx="302">
                  <c:v>553.52067295505594</c:v>
                </c:pt>
                <c:pt idx="303">
                  <c:v>711.20080119598299</c:v>
                </c:pt>
                <c:pt idx="304">
                  <c:v>760.63771520517275</c:v>
                </c:pt>
                <c:pt idx="305">
                  <c:v>675.49682160229929</c:v>
                </c:pt>
                <c:pt idx="306">
                  <c:v>501.13189818693331</c:v>
                </c:pt>
                <c:pt idx="307">
                  <c:v>330.42554999145602</c:v>
                </c:pt>
                <c:pt idx="308">
                  <c:v>254.31149238355007</c:v>
                </c:pt>
                <c:pt idx="309">
                  <c:v>313.33498992520481</c:v>
                </c:pt>
                <c:pt idx="310">
                  <c:v>476.05476358846124</c:v>
                </c:pt>
                <c:pt idx="311">
                  <c:v>655.79147344599301</c:v>
                </c:pt>
                <c:pt idx="312">
                  <c:v>756.80101280182225</c:v>
                </c:pt>
                <c:pt idx="313">
                  <c:v>725.27652093694564</c:v>
                </c:pt>
                <c:pt idx="314">
                  <c:v>578.010807261526</c:v>
                </c:pt>
                <c:pt idx="315">
                  <c:v>393.45097484079093</c:v>
                </c:pt>
                <c:pt idx="316">
                  <c:v>269.91036378811623</c:v>
                </c:pt>
                <c:pt idx="317">
                  <c:v>273.19793130144603</c:v>
                </c:pt>
                <c:pt idx="318">
                  <c:v>401.56242013891813</c:v>
                </c:pt>
                <c:pt idx="319">
                  <c:v>586.62523738553273</c:v>
                </c:pt>
                <c:pt idx="320">
                  <c:v>729.80510749684026</c:v>
                </c:pt>
                <c:pt idx="321">
                  <c:v>754.83141902390821</c:v>
                </c:pt>
                <c:pt idx="322">
                  <c:v>648.37288397913721</c:v>
                </c:pt>
                <c:pt idx="323">
                  <c:v>467.13899340697418</c:v>
                </c:pt>
                <c:pt idx="324">
                  <c:v>307.67138852040495</c:v>
                </c:pt>
                <c:pt idx="325">
                  <c:v>254.91700858917571</c:v>
                </c:pt>
                <c:pt idx="326">
                  <c:v>336.97763084521296</c:v>
                </c:pt>
                <c:pt idx="327">
                  <c:v>510.14030995281945</c:v>
                </c:pt>
                <c:pt idx="328">
                  <c:v>682.16286546159267</c:v>
                </c:pt>
                <c:pt idx="329">
                  <c:v>761.41045036781361</c:v>
                </c:pt>
                <c:pt idx="330">
                  <c:v>705.66859868579684</c:v>
                </c:pt>
                <c:pt idx="331">
                  <c:v>544.63048661257358</c:v>
                </c:pt>
                <c:pt idx="332">
                  <c:v>364.07964827803301</c:v>
                </c:pt>
                <c:pt idx="333">
                  <c:v>260.19386919551175</c:v>
                </c:pt>
                <c:pt idx="334">
                  <c:v>288.31215676397562</c:v>
                </c:pt>
                <c:pt idx="335">
                  <c:v>433.45615554787031</c:v>
                </c:pt>
                <c:pt idx="336">
                  <c:v>618.30898066117948</c:v>
                </c:pt>
                <c:pt idx="337">
                  <c:v>744.40121745438398</c:v>
                </c:pt>
                <c:pt idx="338">
                  <c:v>744.56468096052595</c:v>
                </c:pt>
                <c:pt idx="339">
                  <c:v>618.71229566016746</c:v>
                </c:pt>
                <c:pt idx="340">
                  <c:v>433.88447981673374</c:v>
                </c:pt>
                <c:pt idx="341">
                  <c:v>288.53732586968886</c:v>
                </c:pt>
                <c:pt idx="342">
                  <c:v>260.09593760830995</c:v>
                </c:pt>
                <c:pt idx="343">
                  <c:v>363.7107832615842</c:v>
                </c:pt>
                <c:pt idx="344">
                  <c:v>544.18717919822734</c:v>
                </c:pt>
                <c:pt idx="345">
                  <c:v>705.38699469157734</c:v>
                </c:pt>
                <c:pt idx="346">
                  <c:v>761.44055767408076</c:v>
                </c:pt>
                <c:pt idx="347">
                  <c:v>682.48864618078369</c:v>
                </c:pt>
                <c:pt idx="348">
                  <c:v>510.58822366593796</c:v>
                </c:pt>
                <c:pt idx="349">
                  <c:v>337.30907800087408</c:v>
                </c:pt>
                <c:pt idx="350">
                  <c:v>254.95543030933578</c:v>
                </c:pt>
                <c:pt idx="351">
                  <c:v>307.39631790445571</c:v>
                </c:pt>
                <c:pt idx="352">
                  <c:v>466.69695806415496</c:v>
                </c:pt>
                <c:pt idx="353">
                  <c:v>647.99935210656724</c:v>
                </c:pt>
                <c:pt idx="354">
                  <c:v>754.72536764464542</c:v>
                </c:pt>
                <c:pt idx="355">
                  <c:v>730.02302921375599</c:v>
                </c:pt>
                <c:pt idx="356">
                  <c:v>587.05104728680089</c:v>
                </c:pt>
                <c:pt idx="357">
                  <c:v>401.9692931722077</c:v>
                </c:pt>
                <c:pt idx="358">
                  <c:v>273.36912991135239</c:v>
                </c:pt>
                <c:pt idx="359">
                  <c:v>269.75469203594628</c:v>
                </c:pt>
              </c:numCache>
            </c:numRef>
          </c:yVal>
          <c:smooth val="1"/>
        </c:ser>
        <c:ser>
          <c:idx val="1"/>
          <c:order val="1"/>
          <c:tx>
            <c:v>T2</c:v>
          </c:tx>
          <c:marker>
            <c:symbol val="none"/>
          </c:marker>
          <c:xVal>
            <c:numRef>
              <c:f>Graphing!$N$6:$N$365</c:f>
              <c:numCache>
                <c:formatCode>General</c:formatCode>
                <c:ptCount val="360"/>
                <c:pt idx="0">
                  <c:v>186.34825784879638</c:v>
                </c:pt>
                <c:pt idx="1">
                  <c:v>19.430497663633876</c:v>
                </c:pt>
                <c:pt idx="2">
                  <c:v>-157.83771148066029</c:v>
                </c:pt>
                <c:pt idx="3">
                  <c:v>-251.0272107129411</c:v>
                </c:pt>
                <c:pt idx="4">
                  <c:v>-210.49680339334984</c:v>
                </c:pt>
                <c:pt idx="5">
                  <c:v>-57.836667988565615</c:v>
                </c:pt>
                <c:pt idx="6">
                  <c:v>125.63253316147224</c:v>
                </c:pt>
                <c:pt idx="7">
                  <c:v>242.17842927810494</c:v>
                </c:pt>
                <c:pt idx="8">
                  <c:v>229.71808403956723</c:v>
                </c:pt>
                <c:pt idx="9">
                  <c:v>94.889009754476959</c:v>
                </c:pt>
                <c:pt idx="10">
                  <c:v>-90.486574931337643</c:v>
                </c:pt>
                <c:pt idx="11">
                  <c:v>-227.66078611008214</c:v>
                </c:pt>
                <c:pt idx="12">
                  <c:v>-243.56217209306419</c:v>
                </c:pt>
                <c:pt idx="13">
                  <c:v>-129.72020953883128</c:v>
                </c:pt>
                <c:pt idx="14">
                  <c:v>53.222525987998786</c:v>
                </c:pt>
                <c:pt idx="15">
                  <c:v>207.814107146536</c:v>
                </c:pt>
                <c:pt idx="16">
                  <c:v>251.70500805261577</c:v>
                </c:pt>
                <c:pt idx="17">
                  <c:v>161.51494594338325</c:v>
                </c:pt>
                <c:pt idx="18">
                  <c:v>-14.712655351058848</c:v>
                </c:pt>
                <c:pt idx="19">
                  <c:v>-183.1029592741321</c:v>
                </c:pt>
                <c:pt idx="20">
                  <c:v>-253.95598612682963</c:v>
                </c:pt>
                <c:pt idx="21">
                  <c:v>-189.52897446610564</c:v>
                </c:pt>
                <c:pt idx="22">
                  <c:v>-24.141606027706423</c:v>
                </c:pt>
                <c:pt idx="23">
                  <c:v>154.10577584457133</c:v>
                </c:pt>
                <c:pt idx="24">
                  <c:v>250.26241589441102</c:v>
                </c:pt>
                <c:pt idx="25">
                  <c:v>213.1065486196174</c:v>
                </c:pt>
                <c:pt idx="26">
                  <c:v>62.430765770475148</c:v>
                </c:pt>
                <c:pt idx="27">
                  <c:v>-121.50131682835985</c:v>
                </c:pt>
                <c:pt idx="28">
                  <c:v>-240.71075567046185</c:v>
                </c:pt>
                <c:pt idx="29">
                  <c:v>-231.69576950753381</c:v>
                </c:pt>
                <c:pt idx="30">
                  <c:v>-99.258559279658414</c:v>
                </c:pt>
                <c:pt idx="31">
                  <c:v>86.052780544188508</c:v>
                </c:pt>
                <c:pt idx="32">
                  <c:v>225.52458870842602</c:v>
                </c:pt>
                <c:pt idx="33">
                  <c:v>244.86150455722338</c:v>
                </c:pt>
                <c:pt idx="34">
                  <c:v>133.76292931108208</c:v>
                </c:pt>
                <c:pt idx="35">
                  <c:v>-48.589938873275486</c:v>
                </c:pt>
                <c:pt idx="36">
                  <c:v>-205.05938961028698</c:v>
                </c:pt>
                <c:pt idx="37">
                  <c:v>-252.29557301197605</c:v>
                </c:pt>
                <c:pt idx="38">
                  <c:v>-165.13620482863482</c:v>
                </c:pt>
                <c:pt idx="39">
                  <c:v>9.9897141334211099</c:v>
                </c:pt>
                <c:pt idx="40">
                  <c:v>179.79420345202402</c:v>
                </c:pt>
                <c:pt idx="41">
                  <c:v>253.8239597610274</c:v>
                </c:pt>
                <c:pt idx="42">
                  <c:v>192.64400679795995</c:v>
                </c:pt>
                <c:pt idx="43">
                  <c:v>28.8443477336514</c:v>
                </c:pt>
                <c:pt idx="44">
                  <c:v>-150.32043239684992</c:v>
                </c:pt>
                <c:pt idx="45">
                  <c:v>-249.41088864884259</c:v>
                </c:pt>
                <c:pt idx="46">
                  <c:v>-215.64243837661081</c:v>
                </c:pt>
                <c:pt idx="47">
                  <c:v>-67.003227175927009</c:v>
                </c:pt>
                <c:pt idx="48">
                  <c:v>117.32799227833938</c:v>
                </c:pt>
                <c:pt idx="49">
                  <c:v>239.15965991580441</c:v>
                </c:pt>
                <c:pt idx="50">
                  <c:v>233.59315711550647</c:v>
                </c:pt>
                <c:pt idx="51">
                  <c:v>103.59370916980595</c:v>
                </c:pt>
                <c:pt idx="52">
                  <c:v>-81.589163195025392</c:v>
                </c:pt>
                <c:pt idx="53">
                  <c:v>-223.31023216781156</c:v>
                </c:pt>
                <c:pt idx="54">
                  <c:v>-246.07597636623242</c:v>
                </c:pt>
                <c:pt idx="55">
                  <c:v>-137.75929140924819</c:v>
                </c:pt>
                <c:pt idx="56">
                  <c:v>43.940512141061468</c:v>
                </c:pt>
                <c:pt idx="57">
                  <c:v>202.23360547594314</c:v>
                </c:pt>
                <c:pt idx="58">
                  <c:v>252.79870092130727</c:v>
                </c:pt>
                <c:pt idx="59">
                  <c:v>168.70023313140342</c:v>
                </c:pt>
                <c:pt idx="60">
                  <c:v>-5.263310821151796</c:v>
                </c:pt>
                <c:pt idx="61">
                  <c:v>-176.42313708446093</c:v>
                </c:pt>
                <c:pt idx="62">
                  <c:v>-253.60396665843044</c:v>
                </c:pt>
                <c:pt idx="63">
                  <c:v>-195.69227528042308</c:v>
                </c:pt>
                <c:pt idx="64">
                  <c:v>-33.537092971270361</c:v>
                </c:pt>
                <c:pt idx="65">
                  <c:v>146.48299300869854</c:v>
                </c:pt>
                <c:pt idx="66">
                  <c:v>248.47292408660073</c:v>
                </c:pt>
                <c:pt idx="67">
                  <c:v>218.1035938112372</c:v>
                </c:pt>
                <c:pt idx="68">
                  <c:v>71.55246754566322</c:v>
                </c:pt>
                <c:pt idx="69">
                  <c:v>-113.11400584345246</c:v>
                </c:pt>
                <c:pt idx="70">
                  <c:v>-237.52567957105558</c:v>
                </c:pt>
                <c:pt idx="71">
                  <c:v>-235.40958929363271</c:v>
                </c:pt>
                <c:pt idx="72">
                  <c:v>-107.89295700995366</c:v>
                </c:pt>
                <c:pt idx="73">
                  <c:v>77.097269821602197</c:v>
                </c:pt>
                <c:pt idx="74">
                  <c:v>221.01848390879931</c:v>
                </c:pt>
                <c:pt idx="75">
                  <c:v>247.20516662552239</c:v>
                </c:pt>
                <c:pt idx="76">
                  <c:v>141.70791083045339</c:v>
                </c:pt>
                <c:pt idx="77">
                  <c:v>-39.275857124371335</c:v>
                </c:pt>
                <c:pt idx="78">
                  <c:v>-199.33773406387425</c:v>
                </c:pt>
                <c:pt idx="79">
                  <c:v>-253.21421741364193</c:v>
                </c:pt>
                <c:pt idx="80">
                  <c:v>-172.20579568081905</c:v>
                </c:pt>
                <c:pt idx="81">
                  <c:v>0.53508342478583026</c:v>
                </c:pt>
                <c:pt idx="82">
                  <c:v>172.99092846831985</c:v>
                </c:pt>
                <c:pt idx="83">
                  <c:v>253.2960830611627</c:v>
                </c:pt>
                <c:pt idx="84">
                  <c:v>198.67272348734318</c:v>
                </c:pt>
                <c:pt idx="85">
                  <c:v>38.218215395058586</c:v>
                </c:pt>
                <c:pt idx="86">
                  <c:v>-142.59478760577747</c:v>
                </c:pt>
                <c:pt idx="87">
                  <c:v>-247.4488472741748</c:v>
                </c:pt>
                <c:pt idx="88">
                  <c:v>-220.48916197105098</c:v>
                </c:pt>
                <c:pt idx="89">
                  <c:v>-76.076910267906058</c:v>
                </c:pt>
                <c:pt idx="90">
                  <c:v>108.86081794787962</c:v>
                </c:pt>
                <c:pt idx="91">
                  <c:v>235.80938091815241</c:v>
                </c:pt>
                <c:pt idx="92">
                  <c:v>237.14443652848729</c:v>
                </c:pt>
                <c:pt idx="93">
                  <c:v>112.15481282685349</c:v>
                </c:pt>
                <c:pt idx="94">
                  <c:v>-72.578657161236194</c:v>
                </c:pt>
                <c:pt idx="95">
                  <c:v>-218.65013817331587</c:v>
                </c:pt>
                <c:pt idx="96">
                  <c:v>-248.24868399619589</c:v>
                </c:pt>
                <c:pt idx="97">
                  <c:v>-145.60741911759004</c:v>
                </c:pt>
                <c:pt idx="98">
                  <c:v>34.597590433825786</c:v>
                </c:pt>
                <c:pt idx="99">
                  <c:v>196.37277898459223</c:v>
                </c:pt>
                <c:pt idx="100">
                  <c:v>253.54197848509997</c:v>
                </c:pt>
                <c:pt idx="101">
                  <c:v>175.65167756842277</c:v>
                </c:pt>
                <c:pt idx="102">
                  <c:v>4.1933294132651238</c:v>
                </c:pt>
                <c:pt idx="103">
                  <c:v>-169.49876709009183</c:v>
                </c:pt>
                <c:pt idx="104">
                  <c:v>-252.90041567116376</c:v>
                </c:pt>
                <c:pt idx="105">
                  <c:v>-201.58431849713003</c:v>
                </c:pt>
                <c:pt idx="106">
                  <c:v>-42.886092687695331</c:v>
                </c:pt>
                <c:pt idx="107">
                  <c:v>138.65716370741657</c:v>
                </c:pt>
                <c:pt idx="108">
                  <c:v>246.33901312179827</c:v>
                </c:pt>
                <c:pt idx="109">
                  <c:v>222.79831609916991</c:v>
                </c:pt>
                <c:pt idx="110">
                  <c:v>80.574987324844031</c:v>
                </c:pt>
                <c:pt idx="111">
                  <c:v>-104.56990260174673</c:v>
                </c:pt>
                <c:pt idx="112">
                  <c:v>-234.01135876777943</c:v>
                </c:pt>
                <c:pt idx="113">
                  <c:v>-238.79709758095456</c:v>
                </c:pt>
                <c:pt idx="114">
                  <c:v>-116.37779960668961</c:v>
                </c:pt>
                <c:pt idx="115">
                  <c:v>68.034891211019072</c:v>
                </c:pt>
                <c:pt idx="116">
                  <c:v>216.20601574924964</c:v>
                </c:pt>
                <c:pt idx="117">
                  <c:v>249.2061668307131</c:v>
                </c:pt>
                <c:pt idx="118">
                  <c:v>149.45646483403732</c:v>
                </c:pt>
                <c:pt idx="119">
                  <c:v>-29.90733339693022</c:v>
                </c:pt>
                <c:pt idx="120">
                  <c:v>-193.33976779029322</c:v>
                </c:pt>
                <c:pt idx="121">
                  <c:v>-253.78187054488149</c:v>
                </c:pt>
                <c:pt idx="122">
                  <c:v>-179.03668456911581</c:v>
                </c:pt>
                <c:pt idx="123">
                  <c:v>-8.9202889864370842</c:v>
                </c:pt>
                <c:pt idx="124">
                  <c:v>165.94786321375935</c:v>
                </c:pt>
                <c:pt idx="125">
                  <c:v>252.41710161330943</c:v>
                </c:pt>
                <c:pt idx="126">
                  <c:v>204.42605124986545</c:v>
                </c:pt>
                <c:pt idx="127">
                  <c:v>47.539107121487291</c:v>
                </c:pt>
                <c:pt idx="128">
                  <c:v>-134.67148596029065</c:v>
                </c:pt>
                <c:pt idx="129">
                  <c:v>-245.14380626012888</c:v>
                </c:pt>
                <c:pt idx="130">
                  <c:v>-225.03025592156351</c:v>
                </c:pt>
                <c:pt idx="131">
                  <c:v>-85.045139836327394</c:v>
                </c:pt>
                <c:pt idx="132">
                  <c:v>100.24274689001983</c:v>
                </c:pt>
                <c:pt idx="133">
                  <c:v>232.13223625311528</c:v>
                </c:pt>
                <c:pt idx="134">
                  <c:v>240.3669996951059</c:v>
                </c:pt>
                <c:pt idx="135">
                  <c:v>120.56045380611936</c:v>
                </c:pt>
                <c:pt idx="136">
                  <c:v>-63.467546685201498</c:v>
                </c:pt>
                <c:pt idx="137">
                  <c:v>-213.68696368603787</c:v>
                </c:pt>
                <c:pt idx="138">
                  <c:v>-250.07728329818494</c:v>
                </c:pt>
                <c:pt idx="139">
                  <c:v>-153.25371403186932</c:v>
                </c:pt>
                <c:pt idx="140">
                  <c:v>25.20671149743702</c:v>
                </c:pt>
                <c:pt idx="141">
                  <c:v>190.23975161962025</c:v>
                </c:pt>
                <c:pt idx="142">
                  <c:v>253.93381045454279</c:v>
                </c:pt>
                <c:pt idx="143">
                  <c:v>182.35964355430571</c:v>
                </c:pt>
                <c:pt idx="144">
                  <c:v>13.644157091356123</c:v>
                </c:pt>
                <c:pt idx="145">
                  <c:v>-162.33944746179756</c:v>
                </c:pt>
                <c:pt idx="146">
                  <c:v>-251.84630838773873</c:v>
                </c:pt>
                <c:pt idx="147">
                  <c:v>-207.19693689807141</c:v>
                </c:pt>
                <c:pt idx="148">
                  <c:v>-52.175646120612214</c:v>
                </c:pt>
                <c:pt idx="149">
                  <c:v>130.63913566412742</c:v>
                </c:pt>
                <c:pt idx="150">
                  <c:v>243.86364090708014</c:v>
                </c:pt>
                <c:pt idx="151">
                  <c:v>227.18420792403373</c:v>
                </c:pt>
                <c:pt idx="152">
                  <c:v>89.485818600007875</c:v>
                </c:pt>
                <c:pt idx="153">
                  <c:v>-95.880850457230508</c:v>
                </c:pt>
                <c:pt idx="154">
                  <c:v>-230.172664613905</c:v>
                </c:pt>
                <c:pt idx="155">
                  <c:v>-241.85359879642496</c:v>
                </c:pt>
                <c:pt idx="156">
                  <c:v>-124.70132585989953</c:v>
                </c:pt>
                <c:pt idx="157">
                  <c:v>58.878206470235092</c:v>
                </c:pt>
                <c:pt idx="158">
                  <c:v>211.09385500154883</c:v>
                </c:pt>
                <c:pt idx="159">
                  <c:v>250.86173149923724</c:v>
                </c:pt>
                <c:pt idx="160">
                  <c:v>156.99785071351357</c:v>
                </c:pt>
                <c:pt idx="161">
                  <c:v>-20.497353810519694</c:v>
                </c:pt>
                <c:pt idx="162">
                  <c:v>-187.07380483241539</c:v>
                </c:pt>
                <c:pt idx="163">
                  <c:v>-253.99774555691749</c:v>
                </c:pt>
                <c:pt idx="164">
                  <c:v>-185.61940290026919</c:v>
                </c:pt>
                <c:pt idx="165">
                  <c:v>-18.363296595816085</c:v>
                </c:pt>
                <c:pt idx="166">
                  <c:v>158.67477038852996</c:v>
                </c:pt>
                <c:pt idx="167">
                  <c:v>251.18823381202699</c:v>
                </c:pt>
                <c:pt idx="168">
                  <c:v>209.89601514678418</c:v>
                </c:pt>
                <c:pt idx="169">
                  <c:v>56.794102817939532</c:v>
                </c:pt>
                <c:pt idx="170">
                  <c:v>-126.56151029475352</c:v>
                </c:pt>
                <c:pt idx="171">
                  <c:v>-242.49896072454257</c:v>
                </c:pt>
                <c:pt idx="172">
                  <c:v>-229.25942561989078</c:v>
                </c:pt>
                <c:pt idx="173">
                  <c:v>-93.89548462726934</c:v>
                </c:pt>
                <c:pt idx="174">
                  <c:v>91.485724988716271</c:v>
                </c:pt>
                <c:pt idx="175">
                  <c:v>228.13332297100698</c:v>
                </c:pt>
                <c:pt idx="176">
                  <c:v>243.25637968023213</c:v>
                </c:pt>
                <c:pt idx="177">
                  <c:v>128.79898068264836</c:v>
                </c:pt>
                <c:pt idx="178">
                  <c:v>-54.268461074633422</c:v>
                </c:pt>
                <c:pt idx="179">
                  <c:v>-208.4275883786533</c:v>
                </c:pt>
                <c:pt idx="180">
                  <c:v>-251.55923957092591</c:v>
                </c:pt>
                <c:pt idx="181">
                  <c:v>-160.68757728912288</c:v>
                </c:pt>
                <c:pt idx="182">
                  <c:v>15.780892438876354</c:v>
                </c:pt>
                <c:pt idx="183">
                  <c:v>183.84302463781341</c:v>
                </c:pt>
                <c:pt idx="184">
                  <c:v>253.97365369425813</c:v>
                </c:pt>
                <c:pt idx="185">
                  <c:v>188.81483288514752</c:v>
                </c:pt>
                <c:pt idx="186">
                  <c:v>23.07607200776561</c:v>
                </c:pt>
                <c:pt idx="187">
                  <c:v>-154.95510204546031</c:v>
                </c:pt>
                <c:pt idx="188">
                  <c:v>-250.4431059522733</c:v>
                </c:pt>
                <c:pt idx="189">
                  <c:v>-212.52235058796643</c:v>
                </c:pt>
                <c:pt idx="190">
                  <c:v>-61.392876614628975</c:v>
                </c:pt>
                <c:pt idx="191">
                  <c:v>122.44002301740251</c:v>
                </c:pt>
                <c:pt idx="192">
                  <c:v>241.05023866390684</c:v>
                </c:pt>
                <c:pt idx="193">
                  <c:v>231.25518980978845</c:v>
                </c:pt>
                <c:pt idx="194">
                  <c:v>98.272609678963533</c:v>
                </c:pt>
                <c:pt idx="195">
                  <c:v>-87.058893684365941</c:v>
                </c:pt>
                <c:pt idx="196">
                  <c:v>-226.01491809096606</c:v>
                </c:pt>
                <c:pt idx="197">
                  <c:v>-244.57485619034051</c:v>
                </c:pt>
                <c:pt idx="198">
                  <c:v>-132.8519981664156</c:v>
                </c:pt>
                <c:pt idx="199">
                  <c:v>49.639908079775694</c:v>
                </c:pt>
                <c:pt idx="200">
                  <c:v>205.68908785492033</c:v>
                </c:pt>
                <c:pt idx="201">
                  <c:v>252.16956578062124</c:v>
                </c:pt>
                <c:pt idx="202">
                  <c:v>164.32161502463677</c:v>
                </c:pt>
                <c:pt idx="203">
                  <c:v>-11.058961948022384</c:v>
                </c:pt>
                <c:pt idx="204">
                  <c:v>-180.54853071463674</c:v>
                </c:pt>
                <c:pt idx="205">
                  <c:v>-253.86154321599878</c:v>
                </c:pt>
                <c:pt idx="206">
                  <c:v>-191.94482608147206</c:v>
                </c:pt>
                <c:pt idx="207">
                  <c:v>-27.780850038888211</c:v>
                </c:pt>
                <c:pt idx="208">
                  <c:v>151.18173154326448</c:v>
                </c:pt>
                <c:pt idx="209">
                  <c:v>249.61118304446777</c:v>
                </c:pt>
                <c:pt idx="210">
                  <c:v>215.07503302296499</c:v>
                </c:pt>
                <c:pt idx="211">
                  <c:v>65.970373731908353</c:v>
                </c:pt>
                <c:pt idx="212">
                  <c:v>-118.27610219954393</c:v>
                </c:pt>
                <c:pt idx="213">
                  <c:v>-239.51797680301107</c:v>
                </c:pt>
                <c:pt idx="214">
                  <c:v>-233.17080882964652</c:v>
                </c:pt>
                <c:pt idx="215">
                  <c:v>-102.6156767922416</c:v>
                </c:pt>
                <c:pt idx="216">
                  <c:v>82.601890733517521</c:v>
                </c:pt>
                <c:pt idx="217">
                  <c:v>223.81818414032676</c:v>
                </c:pt>
                <c:pt idx="218">
                  <c:v>245.80857138796915</c:v>
                </c:pt>
                <c:pt idx="219">
                  <c:v>136.85897367421759</c:v>
                </c:pt>
                <c:pt idx="220">
                  <c:v>-44.994151583532968</c:v>
                </c:pt>
                <c:pt idx="221">
                  <c:v>-202.87930250079705</c:v>
                </c:pt>
                <c:pt idx="222">
                  <c:v>-252.69249861017173</c:v>
                </c:pt>
                <c:pt idx="223">
                  <c:v>-167.89870448709607</c:v>
                </c:pt>
                <c:pt idx="224">
                  <c:v>6.3331987972693975</c:v>
                </c:pt>
                <c:pt idx="225">
                  <c:v>177.19146482159357</c:v>
                </c:pt>
                <c:pt idx="226">
                  <c:v>253.66145297578979</c:v>
                </c:pt>
                <c:pt idx="227">
                  <c:v>195.00829774084991</c:v>
                </c:pt>
                <c:pt idx="228">
                  <c:v>32.476000174327091</c:v>
                </c:pt>
                <c:pt idx="229">
                  <c:v>-147.35596660397792</c:v>
                </c:pt>
                <c:pt idx="230">
                  <c:v>-248.69275340484094</c:v>
                </c:pt>
                <c:pt idx="231">
                  <c:v>-217.55317777877795</c:v>
                </c:pt>
                <c:pt idx="232">
                  <c:v>-70.525007764785968</c:v>
                </c:pt>
                <c:pt idx="233">
                  <c:v>114.07119091468337</c:v>
                </c:pt>
                <c:pt idx="234">
                  <c:v>237.90270617177478</c:v>
                </c:pt>
                <c:pt idx="235">
                  <c:v>235.00561879100161</c:v>
                </c:pt>
                <c:pt idx="236">
                  <c:v>106.92318080758909</c:v>
                </c:pt>
                <c:pt idx="237">
                  <c:v>-78.116260781985545</c:v>
                </c:pt>
                <c:pt idx="238">
                  <c:v>-221.54388243266388</c:v>
                </c:pt>
                <c:pt idx="239">
                  <c:v>-246.95709770932962</c:v>
                </c:pt>
                <c:pt idx="240">
                  <c:v>-140.81851852446081</c:v>
                </c:pt>
                <c:pt idx="241">
                  <c:v>40.332801647279595</c:v>
                </c:pt>
                <c:pt idx="242">
                  <c:v>199.99920609242318</c:v>
                </c:pt>
                <c:pt idx="243">
                  <c:v>253.12785682881085</c:v>
                </c:pt>
                <c:pt idx="244">
                  <c:v>171.41760597880491</c:v>
                </c:pt>
                <c:pt idx="245">
                  <c:v>-1.6052407755821876</c:v>
                </c:pt>
                <c:pt idx="246">
                  <c:v>-173.77299040366773</c:v>
                </c:pt>
                <c:pt idx="247">
                  <c:v>-253.37345231809803</c:v>
                </c:pt>
                <c:pt idx="248">
                  <c:v>-198.00418616806584</c:v>
                </c:pt>
                <c:pt idx="249">
                  <c:v>-37.159895234546617</c:v>
                </c:pt>
                <c:pt idx="250">
                  <c:v>143.47913310663915</c:v>
                </c:pt>
                <c:pt idx="251">
                  <c:v>247.68813532963605</c:v>
                </c:pt>
                <c:pt idx="252">
                  <c:v>219.95592601534642</c:v>
                </c:pt>
                <c:pt idx="253">
                  <c:v>75.055200233170183</c:v>
                </c:pt>
                <c:pt idx="254">
                  <c:v>-109.82674644099127</c:v>
                </c:pt>
                <c:pt idx="255">
                  <c:v>-236.20498656765162</c:v>
                </c:pt>
                <c:pt idx="256">
                  <c:v>-236.75898381159072</c:v>
                </c:pt>
                <c:pt idx="257">
                  <c:v>-111.19362889171055</c:v>
                </c:pt>
                <c:pt idx="258">
                  <c:v>73.603558395411511</c:v>
                </c:pt>
                <c:pt idx="259">
                  <c:v>219.1928011630205</c:v>
                </c:pt>
                <c:pt idx="260">
                  <c:v>248.02003711422904</c:v>
                </c:pt>
                <c:pt idx="261">
                  <c:v>144.7292604734202</c:v>
                </c:pt>
                <c:pt idx="262">
                  <c:v>-35.65747373655109</c:v>
                </c:pt>
                <c:pt idx="263">
                  <c:v>-197.04979677338207</c:v>
                </c:pt>
                <c:pt idx="264">
                  <c:v>-253.47548955618271</c:v>
                </c:pt>
                <c:pt idx="265">
                  <c:v>-174.87709996805842</c:v>
                </c:pt>
                <c:pt idx="266">
                  <c:v>-3.1232735674061014</c:v>
                </c:pt>
                <c:pt idx="267">
                  <c:v>170.29429218796952</c:v>
                </c:pt>
                <c:pt idx="268">
                  <c:v>252.99764105418046</c:v>
                </c:pt>
                <c:pt idx="269">
                  <c:v>200.93145308997671</c:v>
                </c:pt>
                <c:pt idx="270">
                  <c:v>41.830911940641151</c:v>
                </c:pt>
                <c:pt idx="271">
                  <c:v>-139.55257463041386</c:v>
                </c:pt>
                <c:pt idx="272">
                  <c:v>-246.59767698533668</c:v>
                </c:pt>
                <c:pt idx="273">
                  <c:v>-222.28244502174621</c:v>
                </c:pt>
                <c:pt idx="274">
                  <c:v>-79.559381126246677</c:v>
                </c:pt>
                <c:pt idx="275">
                  <c:v>105.54423975872494</c:v>
                </c:pt>
                <c:pt idx="276">
                  <c:v>234.42540636256973</c:v>
                </c:pt>
                <c:pt idx="277">
                  <c:v>238.43029623465077</c:v>
                </c:pt>
                <c:pt idx="278">
                  <c:v>115.42554105236938</c:v>
                </c:pt>
                <c:pt idx="279">
                  <c:v>-69.065347523133994</c:v>
                </c:pt>
                <c:pt idx="280">
                  <c:v>-216.76575513628299</c:v>
                </c:pt>
                <c:pt idx="281">
                  <c:v>-248.99702122429116</c:v>
                </c:pt>
                <c:pt idx="282">
                  <c:v>-148.58984419193743</c:v>
                </c:pt>
                <c:pt idx="283">
                  <c:v>30.969788159801602</c:v>
                </c:pt>
                <c:pt idx="284">
                  <c:v>194.03209670788232</c:v>
                </c:pt>
                <c:pt idx="285">
                  <c:v>253.73527631467456</c:v>
                </c:pt>
                <c:pt idx="286">
                  <c:v>178.27598751245009</c:v>
                </c:pt>
                <c:pt idx="287">
                  <c:v>7.850705490184505</c:v>
                </c:pt>
                <c:pt idx="288">
                  <c:v>-166.75657577175474</c:v>
                </c:pt>
                <c:pt idx="289">
                  <c:v>-252.53414942729447</c:v>
                </c:pt>
                <c:pt idx="290">
                  <c:v>-203.78908401644577</c:v>
                </c:pt>
                <c:pt idx="291">
                  <c:v>-46.487431478726556</c:v>
                </c:pt>
                <c:pt idx="292">
                  <c:v>135.57765198553608</c:v>
                </c:pt>
                <c:pt idx="293">
                  <c:v>245.42175628765355</c:v>
                </c:pt>
                <c:pt idx="294">
                  <c:v>224.53192850575303</c:v>
                </c:pt>
                <c:pt idx="295">
                  <c:v>84.035989448373087</c:v>
                </c:pt>
                <c:pt idx="296">
                  <c:v>-101.22515503879767</c:v>
                </c:pt>
                <c:pt idx="297">
                  <c:v>-232.56458229839876</c:v>
                </c:pt>
                <c:pt idx="298">
                  <c:v>-240.01897684023669</c:v>
                </c:pt>
                <c:pt idx="299">
                  <c:v>-119.61745065298985</c:v>
                </c:pt>
                <c:pt idx="300">
                  <c:v>64.503200954426774</c:v>
                </c:pt>
                <c:pt idx="301">
                  <c:v>214.26358548391596</c:v>
                </c:pt>
                <c:pt idx="302">
                  <c:v>249.88771145000075</c:v>
                </c:pt>
                <c:pt idx="303">
                  <c:v>152.39893173283929</c:v>
                </c:pt>
                <c:pt idx="304">
                  <c:v>-26.271369509601097</c:v>
                </c:pt>
                <c:pt idx="305">
                  <c:v>-190.94715172824004</c:v>
                </c:pt>
                <c:pt idx="306">
                  <c:v>-253.9071270710717</c:v>
                </c:pt>
                <c:pt idx="307">
                  <c:v>-181.6130906740016</c:v>
                </c:pt>
                <c:pt idx="308">
                  <c:v>-12.575416626833061</c:v>
                </c:pt>
                <c:pt idx="309">
                  <c:v>163.16106720838738</c:v>
                </c:pt>
                <c:pt idx="310">
                  <c:v>251.9831380680281</c:v>
                </c:pt>
                <c:pt idx="311">
                  <c:v>206.57608858883532</c:v>
                </c:pt>
                <c:pt idx="312">
                  <c:v>51.127840055956661</c:v>
                </c:pt>
                <c:pt idx="313">
                  <c:v>-131.55574274632406</c:v>
                </c:pt>
                <c:pt idx="314">
                  <c:v>-244.16078077076475</c:v>
                </c:pt>
                <c:pt idx="315">
                  <c:v>-226.70359687282178</c:v>
                </c:pt>
                <c:pt idx="316">
                  <c:v>-88.483473759187675</c:v>
                </c:pt>
                <c:pt idx="317">
                  <c:v>96.87098912925137</c:v>
                </c:pt>
                <c:pt idx="318">
                  <c:v>230.62315927355564</c:v>
                </c:pt>
                <c:pt idx="319">
                  <c:v>241.52447504563307</c:v>
                </c:pt>
                <c:pt idx="320">
                  <c:v>123.76790492011716</c:v>
                </c:pt>
                <c:pt idx="321">
                  <c:v>-59.918699774309488</c:v>
                </c:pt>
                <c:pt idx="322">
                  <c:v>-211.68715937292859</c:v>
                </c:pt>
                <c:pt idx="323">
                  <c:v>-250.69179910839665</c:v>
                </c:pt>
                <c:pt idx="324">
                  <c:v>-156.15520299579345</c:v>
                </c:pt>
                <c:pt idx="325">
                  <c:v>21.563846098241328</c:v>
                </c:pt>
                <c:pt idx="326">
                  <c:v>187.79603097159364</c:v>
                </c:pt>
                <c:pt idx="327">
                  <c:v>253.9909822676897</c:v>
                </c:pt>
                <c:pt idx="328">
                  <c:v>184.88725292514667</c:v>
                </c:pt>
                <c:pt idx="329">
                  <c:v>17.295769551594152</c:v>
                </c:pt>
                <c:pt idx="330">
                  <c:v>-159.50901257795249</c:v>
                </c:pt>
                <c:pt idx="331">
                  <c:v>-251.34479793806369</c:v>
                </c:pt>
                <c:pt idx="332">
                  <c:v>-209.29150092687783</c:v>
                </c:pt>
                <c:pt idx="333">
                  <c:v>-55.750529465726736</c:v>
                </c:pt>
                <c:pt idx="334">
                  <c:v>127.48824076872336</c:v>
                </c:pt>
                <c:pt idx="335">
                  <c:v>242.81518744571292</c:v>
                </c:pt>
                <c:pt idx="336">
                  <c:v>228.79669749690777</c:v>
                </c:pt>
                <c:pt idx="337">
                  <c:v>92.900292712590954</c:v>
                </c:pt>
                <c:pt idx="338">
                  <c:v>-92.483251035225507</c:v>
                </c:pt>
                <c:pt idx="339">
                  <c:v>-228.60181011893945</c:v>
                </c:pt>
                <c:pt idx="340">
                  <c:v>-242.94626909661289</c:v>
                </c:pt>
                <c:pt idx="341">
                  <c:v>-127.87546544811809</c:v>
                </c:pt>
                <c:pt idx="342">
                  <c:v>55.313432814254568</c:v>
                </c:pt>
                <c:pt idx="343">
                  <c:v>209.03736970459246</c:v>
                </c:pt>
                <c:pt idx="344">
                  <c:v>251.40900553018261</c:v>
                </c:pt>
                <c:pt idx="345">
                  <c:v>159.8573561855294</c:v>
                </c:pt>
                <c:pt idx="346">
                  <c:v>-16.848849392494799</c:v>
                </c:pt>
                <c:pt idx="347">
                  <c:v>-184.57982650874195</c:v>
                </c:pt>
                <c:pt idx="348">
                  <c:v>-253.98681284321648</c:v>
                </c:pt>
                <c:pt idx="349">
                  <c:v>-188.09733955345649</c:v>
                </c:pt>
                <c:pt idx="350">
                  <c:v>-22.010128351888035</c:v>
                </c:pt>
                <c:pt idx="351">
                  <c:v>155.8016775574313</c:v>
                </c:pt>
                <c:pt idx="352">
                  <c:v>250.61935026419212</c:v>
                </c:pt>
                <c:pt idx="353">
                  <c:v>211.93437996167921</c:v>
                </c:pt>
                <c:pt idx="354">
                  <c:v>60.353897642277971</c:v>
                </c:pt>
                <c:pt idx="355">
                  <c:v>-123.37655570953365</c:v>
                </c:pt>
                <c:pt idx="356">
                  <c:v>-241.38544264901307</c:v>
                </c:pt>
                <c:pt idx="357">
                  <c:v>-230.81050498103147</c:v>
                </c:pt>
                <c:pt idx="358">
                  <c:v>-97.284915590466383</c:v>
                </c:pt>
                <c:pt idx="359">
                  <c:v>88.063461396388433</c:v>
                </c:pt>
              </c:numCache>
            </c:numRef>
          </c:xVal>
          <c:yVal>
            <c:numRef>
              <c:f>Graphing!$P$6:$P$365</c:f>
              <c:numCache>
                <c:formatCode>General</c:formatCode>
                <c:ptCount val="360"/>
                <c:pt idx="0">
                  <c:v>-335.40125493874962</c:v>
                </c:pt>
                <c:pt idx="1">
                  <c:v>-254.74428780273581</c:v>
                </c:pt>
                <c:pt idx="2">
                  <c:v>-308.99432964222393</c:v>
                </c:pt>
                <c:pt idx="3">
                  <c:v>-469.25287776259154</c:v>
                </c:pt>
                <c:pt idx="4">
                  <c:v>-650.15166464442632</c:v>
                </c:pt>
                <c:pt idx="5">
                  <c:v>-755.32755575548072</c:v>
                </c:pt>
                <c:pt idx="6">
                  <c:v>-728.75431278104531</c:v>
                </c:pt>
                <c:pt idx="7">
                  <c:v>-584.58725998748048</c:v>
                </c:pt>
                <c:pt idx="8">
                  <c:v>-399.62287203846779</c:v>
                </c:pt>
                <c:pt idx="9">
                  <c:v>-272.38999208901424</c:v>
                </c:pt>
                <c:pt idx="10">
                  <c:v>-270.66441531621217</c:v>
                </c:pt>
                <c:pt idx="11">
                  <c:v>-395.36534073501423</c:v>
                </c:pt>
                <c:pt idx="12">
                  <c:v>-580.06572226314393</c:v>
                </c:pt>
                <c:pt idx="13">
                  <c:v>-726.37735055907626</c:v>
                </c:pt>
                <c:pt idx="14">
                  <c:v>-756.36135514096554</c:v>
                </c:pt>
                <c:pt idx="15">
                  <c:v>-654.04553012977863</c:v>
                </c:pt>
                <c:pt idx="16">
                  <c:v>-473.9325827038117</c:v>
                </c:pt>
                <c:pt idx="17">
                  <c:v>-311.96703788162057</c:v>
                </c:pt>
                <c:pt idx="18">
                  <c:v>-254.42646476313629</c:v>
                </c:pt>
                <c:pt idx="19">
                  <c:v>-331.96220205576441</c:v>
                </c:pt>
                <c:pt idx="20">
                  <c:v>-503.27166939084003</c:v>
                </c:pt>
                <c:pt idx="21">
                  <c:v>-677.09987533356218</c:v>
                </c:pt>
                <c:pt idx="22">
                  <c:v>-760.85011935611783</c:v>
                </c:pt>
                <c:pt idx="23">
                  <c:v>-709.90941001187321</c:v>
                </c:pt>
                <c:pt idx="24">
                  <c:v>-551.41339874615721</c:v>
                </c:pt>
                <c:pt idx="25">
                  <c:v>-369.79146576482822</c:v>
                </c:pt>
                <c:pt idx="26">
                  <c:v>-261.79195893449764</c:v>
                </c:pt>
                <c:pt idx="27">
                  <c:v>-284.94523092080158</c:v>
                </c:pt>
                <c:pt idx="28">
                  <c:v>-426.91774482320301</c:v>
                </c:pt>
                <c:pt idx="29">
                  <c:v>-612.08203683783177</c:v>
                </c:pt>
                <c:pt idx="30">
                  <c:v>-741.80277673656178</c:v>
                </c:pt>
                <c:pt idx="31">
                  <c:v>-746.97890902883819</c:v>
                </c:pt>
                <c:pt idx="32">
                  <c:v>-624.8531552329473</c:v>
                </c:pt>
                <c:pt idx="33">
                  <c:v>-440.48079098528422</c:v>
                </c:pt>
                <c:pt idx="34">
                  <c:v>-292.07529381259201</c:v>
                </c:pt>
                <c:pt idx="35">
                  <c:v>-258.69091905770591</c:v>
                </c:pt>
                <c:pt idx="36">
                  <c:v>-358.11121878987569</c:v>
                </c:pt>
                <c:pt idx="37">
                  <c:v>-537.37590574873661</c:v>
                </c:pt>
                <c:pt idx="38">
                  <c:v>-700.99231553301593</c:v>
                </c:pt>
                <c:pt idx="39">
                  <c:v>-761.80347832827772</c:v>
                </c:pt>
                <c:pt idx="40">
                  <c:v>-687.41584212396685</c:v>
                </c:pt>
                <c:pt idx="41">
                  <c:v>-517.45502254002281</c:v>
                </c:pt>
                <c:pt idx="42">
                  <c:v>-342.45759864968863</c:v>
                </c:pt>
                <c:pt idx="43">
                  <c:v>-255.64310272191847</c:v>
                </c:pt>
                <c:pt idx="44">
                  <c:v>-303.25682525655691</c:v>
                </c:pt>
                <c:pt idx="45">
                  <c:v>-459.93537034996893</c:v>
                </c:pt>
                <c:pt idx="46">
                  <c:v>-642.21750545658938</c:v>
                </c:pt>
                <c:pt idx="47">
                  <c:v>-753.00319905668812</c:v>
                </c:pt>
                <c:pt idx="48">
                  <c:v>-733.27792219375146</c:v>
                </c:pt>
                <c:pt idx="49">
                  <c:v>-593.54915001890311</c:v>
                </c:pt>
                <c:pt idx="50">
                  <c:v>-408.24912557370584</c:v>
                </c:pt>
                <c:pt idx="51">
                  <c:v>-276.0854825146954</c:v>
                </c:pt>
                <c:pt idx="52">
                  <c:v>-267.46058857406445</c:v>
                </c:pt>
                <c:pt idx="53">
                  <c:v>-386.96884612151257</c:v>
                </c:pt>
                <c:pt idx="54">
                  <c:v>-570.94929590873448</c:v>
                </c:pt>
                <c:pt idx="55">
                  <c:v>-721.39722966904196</c:v>
                </c:pt>
                <c:pt idx="56">
                  <c:v>-758.17040471003202</c:v>
                </c:pt>
                <c:pt idx="57">
                  <c:v>-661.68008594544892</c:v>
                </c:pt>
                <c:pt idx="58">
                  <c:v>-483.32578648670972</c:v>
                </c:pt>
                <c:pt idx="59">
                  <c:v>-318.11521561375662</c:v>
                </c:pt>
                <c:pt idx="60">
                  <c:v>-254.05453821893184</c:v>
                </c:pt>
                <c:pt idx="61">
                  <c:v>-325.26829311452951</c:v>
                </c:pt>
                <c:pt idx="62">
                  <c:v>-493.82156231774104</c:v>
                </c:pt>
                <c:pt idx="63">
                  <c:v>-669.92755601061583</c:v>
                </c:pt>
                <c:pt idx="64">
                  <c:v>-759.77621689714135</c:v>
                </c:pt>
                <c:pt idx="65">
                  <c:v>-715.50598246608115</c:v>
                </c:pt>
                <c:pt idx="66">
                  <c:v>-560.69920299069383</c:v>
                </c:pt>
                <c:pt idx="67">
                  <c:v>-377.82003853655954</c:v>
                </c:pt>
                <c:pt idx="68">
                  <c:v>-264.28655271379296</c:v>
                </c:pt>
                <c:pt idx="69">
                  <c:v>-280.5769983443904</c:v>
                </c:pt>
                <c:pt idx="70">
                  <c:v>-418.01360355971451</c:v>
                </c:pt>
                <c:pt idx="71">
                  <c:v>-603.3851417601461</c:v>
                </c:pt>
                <c:pt idx="72">
                  <c:v>-737.9458845634083</c:v>
                </c:pt>
                <c:pt idx="73">
                  <c:v>-750.01655105809414</c:v>
                </c:pt>
                <c:pt idx="74">
                  <c:v>-633.16720724956599</c:v>
                </c:pt>
                <c:pt idx="75">
                  <c:v>-449.64243327855661</c:v>
                </c:pt>
                <c:pt idx="76">
                  <c:v>-297.20420305881743</c:v>
                </c:pt>
                <c:pt idx="77">
                  <c:v>-257.05497206131781</c:v>
                </c:pt>
                <c:pt idx="78">
                  <c:v>-350.58186960111573</c:v>
                </c:pt>
                <c:pt idx="79">
                  <c:v>-527.96397003596405</c:v>
                </c:pt>
                <c:pt idx="80">
                  <c:v>-694.7114456425636</c:v>
                </c:pt>
                <c:pt idx="81">
                  <c:v>-761.99943638860407</c:v>
                </c:pt>
                <c:pt idx="82">
                  <c:v>-693.98424306286984</c:v>
                </c:pt>
                <c:pt idx="83">
                  <c:v>-526.8969390609318</c:v>
                </c:pt>
                <c:pt idx="84">
                  <c:v>-349.74340790310919</c:v>
                </c:pt>
                <c:pt idx="85">
                  <c:v>-256.89172054267726</c:v>
                </c:pt>
                <c:pt idx="86">
                  <c:v>-297.8031243151716</c:v>
                </c:pt>
                <c:pt idx="87">
                  <c:v>-450.68448741673757</c:v>
                </c:pt>
                <c:pt idx="88">
                  <c:v>-634.09730153061821</c:v>
                </c:pt>
                <c:pt idx="89">
                  <c:v>-750.3392327380958</c:v>
                </c:pt>
                <c:pt idx="90">
                  <c:v>-737.48926405328552</c:v>
                </c:pt>
                <c:pt idx="91">
                  <c:v>-602.3924566424547</c:v>
                </c:pt>
                <c:pt idx="92">
                  <c:v>-417.0136481466244</c:v>
                </c:pt>
                <c:pt idx="93">
                  <c:v>-280.1024397678346</c:v>
                </c:pt>
                <c:pt idx="94">
                  <c:v>-264.59018400099035</c:v>
                </c:pt>
                <c:pt idx="95">
                  <c:v>-378.7401180691013</c:v>
                </c:pt>
                <c:pt idx="96">
                  <c:v>-561.74561278985357</c:v>
                </c:pt>
                <c:pt idx="97">
                  <c:v>-716.12130957188037</c:v>
                </c:pt>
                <c:pt idx="98">
                  <c:v>-759.63268217020868</c:v>
                </c:pt>
                <c:pt idx="99">
                  <c:v>-669.10161909139367</c:v>
                </c:pt>
                <c:pt idx="100">
                  <c:v>-492.75319227309859</c:v>
                </c:pt>
                <c:pt idx="101">
                  <c:v>-324.52660092700404</c:v>
                </c:pt>
                <c:pt idx="102">
                  <c:v>-254.03461655487013</c:v>
                </c:pt>
                <c:pt idx="103">
                  <c:v>-318.82767656198013</c:v>
                </c:pt>
                <c:pt idx="104">
                  <c:v>-484.39110859543388</c:v>
                </c:pt>
                <c:pt idx="105">
                  <c:v>-662.53078183988987</c:v>
                </c:pt>
                <c:pt idx="106">
                  <c:v>-758.35331644294706</c:v>
                </c:pt>
                <c:pt idx="107">
                  <c:v>-720.81492182789884</c:v>
                </c:pt>
                <c:pt idx="108">
                  <c:v>-569.91195857165644</c:v>
                </c:pt>
                <c:pt idx="109">
                  <c:v>-386.0290594306399</c:v>
                </c:pt>
                <c:pt idx="110">
                  <c:v>-267.11896833166537</c:v>
                </c:pt>
                <c:pt idx="111">
                  <c:v>-276.52400670941881</c:v>
                </c:pt>
                <c:pt idx="112">
                  <c:v>-409.23419636504946</c:v>
                </c:pt>
                <c:pt idx="113">
                  <c:v>-594.55602917712929</c:v>
                </c:pt>
                <c:pt idx="114">
                  <c:v>-733.77025437090958</c:v>
                </c:pt>
                <c:pt idx="115">
                  <c:v>-752.71872339055881</c:v>
                </c:pt>
                <c:pt idx="116">
                  <c:v>-641.30775954097794</c:v>
                </c:pt>
                <c:pt idx="117">
                  <c:v>-458.88496754004132</c:v>
                </c:pt>
                <c:pt idx="118">
                  <c:v>-302.62530555272355</c:v>
                </c:pt>
                <c:pt idx="119">
                  <c:v>-255.76687091286985</c:v>
                </c:pt>
                <c:pt idx="120">
                  <c:v>-343.27072454844131</c:v>
                </c:pt>
                <c:pt idx="121">
                  <c:v>-518.52436139350141</c:v>
                </c:pt>
                <c:pt idx="122">
                  <c:v>-688.17176687399979</c:v>
                </c:pt>
                <c:pt idx="123">
                  <c:v>-761.84331475222757</c:v>
                </c:pt>
                <c:pt idx="124">
                  <c:v>-700.29484313102989</c:v>
                </c:pt>
                <c:pt idx="125">
                  <c:v>-536.31266171055313</c:v>
                </c:pt>
                <c:pt idx="126">
                  <c:v>-357.24858352112449</c:v>
                </c:pt>
                <c:pt idx="127">
                  <c:v>-258.48841050145234</c:v>
                </c:pt>
                <c:pt idx="128">
                  <c:v>-292.64078643056098</c:v>
                </c:pt>
                <c:pt idx="129">
                  <c:v>-441.51305201547905</c:v>
                </c:pt>
                <c:pt idx="130">
                  <c:v>-625.80230863559359</c:v>
                </c:pt>
                <c:pt idx="131">
                  <c:v>-747.33934943970144</c:v>
                </c:pt>
                <c:pt idx="132">
                  <c:v>-741.3825008348814</c:v>
                </c:pt>
                <c:pt idx="133">
                  <c:v>-611.10492176481137</c:v>
                </c:pt>
                <c:pt idx="134">
                  <c:v>-425.90429086990628</c:v>
                </c:pt>
                <c:pt idx="135">
                  <c:v>-284.43529576862414</c:v>
                </c:pt>
                <c:pt idx="136">
                  <c:v>-262.05718038990898</c:v>
                </c:pt>
                <c:pt idx="137">
                  <c:v>-370.69056277647212</c:v>
                </c:pt>
                <c:pt idx="138">
                  <c:v>-552.46743053291198</c:v>
                </c:pt>
                <c:pt idx="139">
                  <c:v>-710.55690345045764</c:v>
                </c:pt>
                <c:pt idx="140">
                  <c:v>-760.74616059494349</c:v>
                </c:pt>
                <c:pt idx="141">
                  <c:v>-676.29984225692306</c:v>
                </c:pt>
                <c:pt idx="142">
                  <c:v>-502.20173232453584</c:v>
                </c:pt>
                <c:pt idx="143">
                  <c:v>-331.19230672070131</c:v>
                </c:pt>
                <c:pt idx="144">
                  <c:v>-254.36672738525334</c:v>
                </c:pt>
                <c:pt idx="145">
                  <c:v>-312.64928001720011</c:v>
                </c:pt>
                <c:pt idx="146">
                  <c:v>-474.99338018718061</c:v>
                </c:pt>
                <c:pt idx="147">
                  <c:v>-654.91980581275152</c:v>
                </c:pt>
                <c:pt idx="148">
                  <c:v>-756.5833903379239</c:v>
                </c:pt>
                <c:pt idx="149">
                  <c:v>-725.82886914486267</c:v>
                </c:pt>
                <c:pt idx="150">
                  <c:v>-579.03889528661512</c:v>
                </c:pt>
                <c:pt idx="151">
                  <c:v>-394.40714956508305</c:v>
                </c:pt>
                <c:pt idx="152">
                  <c:v>-270.28527965334899</c:v>
                </c:pt>
                <c:pt idx="153">
                  <c:v>-272.79187404428774</c:v>
                </c:pt>
                <c:pt idx="154">
                  <c:v>-400.59169275826565</c:v>
                </c:pt>
                <c:pt idx="155">
                  <c:v>-585.60693750701614</c:v>
                </c:pt>
                <c:pt idx="156">
                  <c:v>-729.28167418198723</c:v>
                </c:pt>
                <c:pt idx="157">
                  <c:v>-755.0816804274416</c:v>
                </c:pt>
                <c:pt idx="158">
                  <c:v>-649.26352813300775</c:v>
                </c:pt>
                <c:pt idx="159">
                  <c:v>-468.19558229034618</c:v>
                </c:pt>
                <c:pt idx="160">
                  <c:v>-308.33108686794208</c:v>
                </c:pt>
                <c:pt idx="161">
                  <c:v>-254.82840110556168</c:v>
                </c:pt>
                <c:pt idx="162">
                  <c:v>-336.18791792914169</c:v>
                </c:pt>
                <c:pt idx="163">
                  <c:v>-509.07016447493294</c:v>
                </c:pt>
                <c:pt idx="164">
                  <c:v>-681.38234416153091</c:v>
                </c:pt>
                <c:pt idx="165">
                  <c:v>-761.33532982616953</c:v>
                </c:pt>
                <c:pt idx="166">
                  <c:v>-706.33889493023628</c:v>
                </c:pt>
                <c:pt idx="167">
                  <c:v>-545.68913894472064</c:v>
                </c:pt>
                <c:pt idx="168">
                  <c:v>-364.96272225220116</c:v>
                </c:pt>
                <c:pt idx="169">
                  <c:v>-260.43095935657601</c:v>
                </c:pt>
                <c:pt idx="170">
                  <c:v>-287.77696734466895</c:v>
                </c:pt>
                <c:pt idx="171">
                  <c:v>-432.43377707257855</c:v>
                </c:pt>
                <c:pt idx="172">
                  <c:v>-617.34402482274811</c:v>
                </c:pt>
                <c:pt idx="173">
                  <c:v>-744.00770743052067</c:v>
                </c:pt>
                <c:pt idx="174">
                  <c:v>-744.95223595334346</c:v>
                </c:pt>
                <c:pt idx="175">
                  <c:v>-619.67446865871455</c:v>
                </c:pt>
                <c:pt idx="176">
                  <c:v>-434.9087300365718</c:v>
                </c:pt>
                <c:pt idx="177">
                  <c:v>-289.07804455671703</c:v>
                </c:pt>
                <c:pt idx="178">
                  <c:v>-259.86508884763714</c:v>
                </c:pt>
                <c:pt idx="179">
                  <c:v>-362.83133808339119</c:v>
                </c:pt>
                <c:pt idx="180">
                  <c:v>-543.12761003110654</c:v>
                </c:pt>
                <c:pt idx="181">
                  <c:v>-704.71172437084715</c:v>
                </c:pt>
                <c:pt idx="182">
                  <c:v>-761.50929654320885</c:v>
                </c:pt>
                <c:pt idx="183">
                  <c:v>-683.26477767087238</c:v>
                </c:pt>
                <c:pt idx="184">
                  <c:v>-511.65830960814526</c:v>
                </c:pt>
                <c:pt idx="185">
                  <c:v>-338.10309336967373</c:v>
                </c:pt>
                <c:pt idx="186">
                  <c:v>-255.05041035674239</c:v>
                </c:pt>
                <c:pt idx="187">
                  <c:v>-306.74166762570803</c:v>
                </c:pt>
                <c:pt idx="188">
                  <c:v>-465.64140369442811</c:v>
                </c:pt>
                <c:pt idx="189">
                  <c:v>-647.10517783521027</c:v>
                </c:pt>
                <c:pt idx="190">
                  <c:v>-754.46889195389531</c:v>
                </c:pt>
                <c:pt idx="191">
                  <c:v>-730.5408743658071</c:v>
                </c:pt>
                <c:pt idx="192">
                  <c:v>-588.06736189030812</c:v>
                </c:pt>
                <c:pt idx="193">
                  <c:v>-402.94269570354129</c:v>
                </c:pt>
                <c:pt idx="194">
                  <c:v>-273.7810977165035</c:v>
                </c:pt>
                <c:pt idx="195">
                  <c:v>-269.38577362098823</c:v>
                </c:pt>
                <c:pt idx="196">
                  <c:v>-392.0980724908602</c:v>
                </c:pt>
                <c:pt idx="197">
                  <c:v>-576.55027147629869</c:v>
                </c:pt>
                <c:pt idx="198">
                  <c:v>-724.48636581362507</c:v>
                </c:pt>
                <c:pt idx="199">
                  <c:v>-757.10214677082058</c:v>
                </c:pt>
                <c:pt idx="200">
                  <c:v>-657.02348518743906</c:v>
                </c:pt>
                <c:pt idx="201">
                  <c:v>-477.5613716798386</c:v>
                </c:pt>
                <c:pt idx="202">
                  <c:v>-314.31363797186168</c:v>
                </c:pt>
                <c:pt idx="203">
                  <c:v>-254.2408634932878</c:v>
                </c:pt>
                <c:pt idx="204">
                  <c:v>-329.34326753019945</c:v>
                </c:pt>
                <c:pt idx="205">
                  <c:v>-499.61448415471165</c:v>
                </c:pt>
                <c:pt idx="206">
                  <c:v>-674.35258861993532</c:v>
                </c:pt>
                <c:pt idx="207">
                  <c:v>-760.47618575049171</c:v>
                </c:pt>
                <c:pt idx="208">
                  <c:v>-712.10802053711734</c:v>
                </c:pt>
                <c:pt idx="209">
                  <c:v>-555.01337362007985</c:v>
                </c:pt>
                <c:pt idx="210">
                  <c:v>-372.87513119277219</c:v>
                </c:pt>
                <c:pt idx="211">
                  <c:v>-262.71667445651281</c:v>
                </c:pt>
                <c:pt idx="212">
                  <c:v>-283.21840900891584</c:v>
                </c:pt>
                <c:pt idx="213">
                  <c:v>-423.45924776658148</c:v>
                </c:pt>
                <c:pt idx="214">
                  <c:v>-608.7341744877499</c:v>
                </c:pt>
                <c:pt idx="215">
                  <c:v>-740.34892484466161</c:v>
                </c:pt>
                <c:pt idx="216">
                  <c:v>-748.19352124328429</c:v>
                </c:pt>
                <c:pt idx="217">
                  <c:v>-628.08921870062602</c:v>
                </c:pt>
                <c:pt idx="218">
                  <c:v>-444.0144841998935</c:v>
                </c:pt>
                <c:pt idx="219">
                  <c:v>-294.02425061507597</c:v>
                </c:pt>
                <c:pt idx="220">
                  <c:v>-258.0169479279084</c:v>
                </c:pt>
                <c:pt idx="221">
                  <c:v>-355.17333800416208</c:v>
                </c:pt>
                <c:pt idx="222">
                  <c:v>-533.73909761721166</c:v>
                </c:pt>
                <c:pt idx="223">
                  <c:v>-698.59387459085565</c:v>
                </c:pt>
                <c:pt idx="224">
                  <c:v>-761.92103219897763</c:v>
                </c:pt>
                <c:pt idx="225">
                  <c:v>-689.98677093233437</c:v>
                </c:pt>
                <c:pt idx="226">
                  <c:v>-521.10981594879172</c:v>
                </c:pt>
                <c:pt idx="227">
                  <c:v>-345.24938153046537</c:v>
                </c:pt>
                <c:pt idx="228">
                  <c:v>-256.08471778656002</c:v>
                </c:pt>
                <c:pt idx="229">
                  <c:v>-301.11302818638546</c:v>
                </c:pt>
                <c:pt idx="230">
                  <c:v>-456.3481422994393</c:v>
                </c:pt>
                <c:pt idx="231">
                  <c:v>-639.09773010374909</c:v>
                </c:pt>
                <c:pt idx="232">
                  <c:v>-752.01275228925408</c:v>
                </c:pt>
                <c:pt idx="233">
                  <c:v>-734.94440597491234</c:v>
                </c:pt>
                <c:pt idx="234">
                  <c:v>-596.98484363163311</c:v>
                </c:pt>
                <c:pt idx="235">
                  <c:v>-411.62386635344603</c:v>
                </c:pt>
                <c:pt idx="236">
                  <c:v>-277.60157681531848</c:v>
                </c:pt>
                <c:pt idx="237">
                  <c:v>-266.31042678377537</c:v>
                </c:pt>
                <c:pt idx="238">
                  <c:v>-383.7651089401129</c:v>
                </c:pt>
                <c:pt idx="239">
                  <c:v>-567.39858492409246</c:v>
                </c:pt>
                <c:pt idx="240">
                  <c:v>-719.39097625153272</c:v>
                </c:pt>
                <c:pt idx="241">
                  <c:v>-758.77732176431186</c:v>
                </c:pt>
                <c:pt idx="242">
                  <c:v>-664.57687428991687</c:v>
                </c:pt>
                <c:pt idx="243">
                  <c:v>-486.96935338005403</c:v>
                </c:pt>
                <c:pt idx="244">
                  <c:v>-320.56466618992249</c:v>
                </c:pt>
                <c:pt idx="245">
                  <c:v>-254.00507248755457</c:v>
                </c:pt>
                <c:pt idx="246">
                  <c:v>-322.74626101973865</c:v>
                </c:pt>
                <c:pt idx="247">
                  <c:v>-490.17042736326789</c:v>
                </c:pt>
                <c:pt idx="248">
                  <c:v>-667.09224449960448</c:v>
                </c:pt>
                <c:pt idx="249">
                  <c:v>-759.2670734222005</c:v>
                </c:pt>
                <c:pt idx="250">
                  <c:v>-717.59422311449168</c:v>
                </c:pt>
                <c:pt idx="251">
                  <c:v>-564.27244100736959</c:v>
                </c:pt>
                <c:pt idx="252">
                  <c:v>-380.9748426069408</c:v>
                </c:pt>
                <c:pt idx="253">
                  <c:v>-265.34238747165023</c:v>
                </c:pt>
                <c:pt idx="254">
                  <c:v>-278.97143024027287</c:v>
                </c:pt>
                <c:pt idx="255">
                  <c:v>-414.60190408485022</c:v>
                </c:pt>
                <c:pt idx="256">
                  <c:v>-599.98469212049861</c:v>
                </c:pt>
                <c:pt idx="257">
                  <c:v>-736.36807328059797</c:v>
                </c:pt>
                <c:pt idx="258">
                  <c:v>-751.10186381748133</c:v>
                </c:pt>
                <c:pt idx="259">
                  <c:v>-636.33750783893447</c:v>
                </c:pt>
                <c:pt idx="260">
                  <c:v>-453.20893147732511</c:v>
                </c:pt>
                <c:pt idx="261">
                  <c:v>-299.26705779197937</c:v>
                </c:pt>
                <c:pt idx="262">
                  <c:v>-256.51531941939845</c:v>
                </c:pt>
                <c:pt idx="263">
                  <c:v>-347.72717762649575</c:v>
                </c:pt>
                <c:pt idx="264">
                  <c:v>-524.31490711752645</c:v>
                </c:pt>
                <c:pt idx="265">
                  <c:v>-692.21183432874693</c:v>
                </c:pt>
                <c:pt idx="266">
                  <c:v>-761.98079683752303</c:v>
                </c:pt>
                <c:pt idx="267">
                  <c:v>-696.45650439345013</c:v>
                </c:pt>
                <c:pt idx="268">
                  <c:v>-530.54315020178103</c:v>
                </c:pt>
                <c:pt idx="269">
                  <c:v>-352.62126542171063</c:v>
                </c:pt>
                <c:pt idx="270">
                  <c:v>-257.46821597606754</c:v>
                </c:pt>
                <c:pt idx="271">
                  <c:v>-295.77116380184623</c:v>
                </c:pt>
                <c:pt idx="272">
                  <c:v>-447.1264777967009</c:v>
                </c:pt>
                <c:pt idx="273">
                  <c:v>-630.90856209050037</c:v>
                </c:pt>
                <c:pt idx="274">
                  <c:v>-749.21837590616644</c:v>
                </c:pt>
                <c:pt idx="275">
                  <c:v>-739.03336004515188</c:v>
                </c:pt>
                <c:pt idx="276">
                  <c:v>-605.77897960064854</c:v>
                </c:pt>
                <c:pt idx="277">
                  <c:v>-420.43862816597334</c:v>
                </c:pt>
                <c:pt idx="278">
                  <c:v>-281.74142121729881</c:v>
                </c:pt>
                <c:pt idx="279">
                  <c:v>-263.57009640490236</c:v>
                </c:pt>
                <c:pt idx="280">
                  <c:v>-375.60435278984056</c:v>
                </c:pt>
                <c:pt idx="281">
                  <c:v>-558.16456340316245</c:v>
                </c:pt>
                <c:pt idx="282">
                  <c:v>-714.00256843790999</c:v>
                </c:pt>
                <c:pt idx="283">
                  <c:v>-760.10488337463244</c:v>
                </c:pt>
                <c:pt idx="284">
                  <c:v>-671.9132253576355</c:v>
                </c:pt>
                <c:pt idx="285">
                  <c:v>-496.40648657585814</c:v>
                </c:pt>
                <c:pt idx="286">
                  <c:v>-327.07550669834461</c:v>
                </c:pt>
                <c:pt idx="287">
                  <c:v>-254.12135492856751</c:v>
                </c:pt>
                <c:pt idx="288">
                  <c:v>-316.40604279654588</c:v>
                </c:pt>
                <c:pt idx="289">
                  <c:v>-480.75108492007593</c:v>
                </c:pt>
                <c:pt idx="290">
                  <c:v>-659.61137568051413</c:v>
                </c:pt>
                <c:pt idx="291">
                  <c:v>-757.70966884466191</c:v>
                </c:pt>
                <c:pt idx="292">
                  <c:v>-722.78989799822727</c:v>
                </c:pt>
                <c:pt idx="293">
                  <c:v>-573.4535067103634</c:v>
                </c:pt>
                <c:pt idx="294">
                  <c:v>-389.25062913224588</c:v>
                </c:pt>
                <c:pt idx="295">
                  <c:v>-268.30445878691665</c:v>
                </c:pt>
                <c:pt idx="296">
                  <c:v>-275.04191796082415</c:v>
                </c:pt>
                <c:pt idx="297">
                  <c:v>-405.87402357690132</c:v>
                </c:pt>
                <c:pt idx="298">
                  <c:v>-591.10770575924914</c:v>
                </c:pt>
                <c:pt idx="299">
                  <c:v>-732.07067076991473</c:v>
                </c:pt>
                <c:pt idx="300">
                  <c:v>-753.6732322957323</c:v>
                </c:pt>
                <c:pt idx="301">
                  <c:v>-644.40790276071482</c:v>
                </c:pt>
                <c:pt idx="302">
                  <c:v>-462.47932704494406</c:v>
                </c:pt>
                <c:pt idx="303">
                  <c:v>-304.79919880401701</c:v>
                </c:pt>
                <c:pt idx="304">
                  <c:v>-255.36228479482719</c:v>
                </c:pt>
                <c:pt idx="305">
                  <c:v>-340.50317839770071</c:v>
                </c:pt>
                <c:pt idx="306">
                  <c:v>-514.86810181306669</c:v>
                </c:pt>
                <c:pt idx="307">
                  <c:v>-685.57445000854398</c:v>
                </c:pt>
                <c:pt idx="308">
                  <c:v>-761.6885076164499</c:v>
                </c:pt>
                <c:pt idx="309">
                  <c:v>-702.66501007479519</c:v>
                </c:pt>
                <c:pt idx="310">
                  <c:v>-539.94523641153876</c:v>
                </c:pt>
                <c:pt idx="311">
                  <c:v>-360.20852655400699</c:v>
                </c:pt>
                <c:pt idx="312">
                  <c:v>-259.19898719817775</c:v>
                </c:pt>
                <c:pt idx="313">
                  <c:v>-290.7234790630543</c:v>
                </c:pt>
                <c:pt idx="314">
                  <c:v>-437.98919273847395</c:v>
                </c:pt>
                <c:pt idx="315">
                  <c:v>-622.54902515920901</c:v>
                </c:pt>
                <c:pt idx="316">
                  <c:v>-746.08963621188377</c:v>
                </c:pt>
                <c:pt idx="317">
                  <c:v>-742.80206869855397</c:v>
                </c:pt>
                <c:pt idx="318">
                  <c:v>-614.43757986108187</c:v>
                </c:pt>
                <c:pt idx="319">
                  <c:v>-429.37476261446727</c:v>
                </c:pt>
                <c:pt idx="320">
                  <c:v>-286.19489250315979</c:v>
                </c:pt>
                <c:pt idx="321">
                  <c:v>-261.16858097609179</c:v>
                </c:pt>
                <c:pt idx="322">
                  <c:v>-367.62711602086279</c:v>
                </c:pt>
                <c:pt idx="323">
                  <c:v>-548.86100659302588</c:v>
                </c:pt>
                <c:pt idx="324">
                  <c:v>-708.32861147959511</c:v>
                </c:pt>
                <c:pt idx="325">
                  <c:v>-761.08299141082432</c:v>
                </c:pt>
                <c:pt idx="326">
                  <c:v>-679.02236915478704</c:v>
                </c:pt>
                <c:pt idx="327">
                  <c:v>-505.85969004718055</c:v>
                </c:pt>
                <c:pt idx="328">
                  <c:v>-333.83713453840727</c:v>
                </c:pt>
                <c:pt idx="329">
                  <c:v>-254.58954963218636</c:v>
                </c:pt>
                <c:pt idx="330">
                  <c:v>-310.33140131420316</c:v>
                </c:pt>
                <c:pt idx="331">
                  <c:v>-471.36951338742642</c:v>
                </c:pt>
                <c:pt idx="332">
                  <c:v>-651.92035172196699</c:v>
                </c:pt>
                <c:pt idx="333">
                  <c:v>-755.80613080448825</c:v>
                </c:pt>
                <c:pt idx="334">
                  <c:v>-727.68784323602438</c:v>
                </c:pt>
                <c:pt idx="335">
                  <c:v>-582.54384445212963</c:v>
                </c:pt>
                <c:pt idx="336">
                  <c:v>-397.69101933882047</c:v>
                </c:pt>
                <c:pt idx="337">
                  <c:v>-271.59878254561602</c:v>
                </c:pt>
                <c:pt idx="338">
                  <c:v>-271.435319039474</c:v>
                </c:pt>
                <c:pt idx="339">
                  <c:v>-397.28770433983249</c:v>
                </c:pt>
                <c:pt idx="340">
                  <c:v>-582.1155201832662</c:v>
                </c:pt>
                <c:pt idx="341">
                  <c:v>-727.46267413031114</c:v>
                </c:pt>
                <c:pt idx="342">
                  <c:v>-755.9040623916901</c:v>
                </c:pt>
                <c:pt idx="343">
                  <c:v>-652.2892167384158</c:v>
                </c:pt>
                <c:pt idx="344">
                  <c:v>-471.81282080177266</c:v>
                </c:pt>
                <c:pt idx="345">
                  <c:v>-310.61300530842266</c:v>
                </c:pt>
                <c:pt idx="346">
                  <c:v>-254.55944232591929</c:v>
                </c:pt>
                <c:pt idx="347">
                  <c:v>-333.51135381921631</c:v>
                </c:pt>
                <c:pt idx="348">
                  <c:v>-505.41177633406204</c:v>
                </c:pt>
                <c:pt idx="349">
                  <c:v>-678.69092199912598</c:v>
                </c:pt>
                <c:pt idx="350">
                  <c:v>-761.04456969066428</c:v>
                </c:pt>
                <c:pt idx="351">
                  <c:v>-708.60368209554429</c:v>
                </c:pt>
                <c:pt idx="352">
                  <c:v>-549.30304193584504</c:v>
                </c:pt>
                <c:pt idx="353">
                  <c:v>-368.00064789343276</c:v>
                </c:pt>
                <c:pt idx="354">
                  <c:v>-261.27463235535458</c:v>
                </c:pt>
                <c:pt idx="355">
                  <c:v>-285.97697078624401</c:v>
                </c:pt>
                <c:pt idx="356">
                  <c:v>-428.94895271319916</c:v>
                </c:pt>
                <c:pt idx="357">
                  <c:v>-614.0307068277923</c:v>
                </c:pt>
                <c:pt idx="358">
                  <c:v>-742.63087008864761</c:v>
                </c:pt>
                <c:pt idx="359">
                  <c:v>-746.24530796405372</c:v>
                </c:pt>
              </c:numCache>
            </c:numRef>
          </c:yVal>
          <c:smooth val="1"/>
        </c:ser>
        <c:ser>
          <c:idx val="2"/>
          <c:order val="2"/>
          <c:tx>
            <c:v>T3</c:v>
          </c:tx>
          <c:marker>
            <c:symbol val="none"/>
          </c:marker>
          <c:xVal>
            <c:numRef>
              <c:f>Graphing!$R$6:$R$365</c:f>
              <c:numCache>
                <c:formatCode>General</c:formatCode>
                <c:ptCount val="360"/>
                <c:pt idx="0">
                  <c:v>-160.23880661340272</c:v>
                </c:pt>
                <c:pt idx="1">
                  <c:v>-285.4271267522746</c:v>
                </c:pt>
                <c:pt idx="2">
                  <c:v>-418.3782836104952</c:v>
                </c:pt>
                <c:pt idx="3">
                  <c:v>-488.27040803470584</c:v>
                </c:pt>
                <c:pt idx="4">
                  <c:v>-457.87260254501234</c:v>
                </c:pt>
                <c:pt idx="5">
                  <c:v>-343.3775009914242</c:v>
                </c:pt>
                <c:pt idx="6">
                  <c:v>-205.7756001288958</c:v>
                </c:pt>
                <c:pt idx="7">
                  <c:v>-118.36617804142131</c:v>
                </c:pt>
                <c:pt idx="8">
                  <c:v>-127.71143697032457</c:v>
                </c:pt>
                <c:pt idx="9">
                  <c:v>-228.83324268414228</c:v>
                </c:pt>
                <c:pt idx="10">
                  <c:v>-367.8649311985032</c:v>
                </c:pt>
                <c:pt idx="11">
                  <c:v>-470.74558958256159</c:v>
                </c:pt>
                <c:pt idx="12">
                  <c:v>-482.67162906979814</c:v>
                </c:pt>
                <c:pt idx="13">
                  <c:v>-397.29015715412345</c:v>
                </c:pt>
                <c:pt idx="14">
                  <c:v>-260.08310550900092</c:v>
                </c:pt>
                <c:pt idx="15">
                  <c:v>-144.139419640098</c:v>
                </c:pt>
                <c:pt idx="16">
                  <c:v>-111.22124396053817</c:v>
                </c:pt>
                <c:pt idx="17">
                  <c:v>-178.86379054246257</c:v>
                </c:pt>
                <c:pt idx="18">
                  <c:v>-311.03449151329414</c:v>
                </c:pt>
                <c:pt idx="19">
                  <c:v>-437.32721945559911</c:v>
                </c:pt>
                <c:pt idx="20">
                  <c:v>-490.46698959512219</c:v>
                </c:pt>
                <c:pt idx="21">
                  <c:v>-442.14673084957923</c:v>
                </c:pt>
                <c:pt idx="22">
                  <c:v>-318.10620452077984</c:v>
                </c:pt>
                <c:pt idx="23">
                  <c:v>-184.42066811657151</c:v>
                </c:pt>
                <c:pt idx="24">
                  <c:v>-112.30318807919173</c:v>
                </c:pt>
                <c:pt idx="25">
                  <c:v>-140.17008853528694</c:v>
                </c:pt>
                <c:pt idx="26">
                  <c:v>-253.17692567214362</c:v>
                </c:pt>
                <c:pt idx="27">
                  <c:v>-391.12598762126987</c:v>
                </c:pt>
                <c:pt idx="28">
                  <c:v>-480.53306675284637</c:v>
                </c:pt>
                <c:pt idx="29">
                  <c:v>-473.77182713065031</c:v>
                </c:pt>
                <c:pt idx="30">
                  <c:v>-374.44391945974382</c:v>
                </c:pt>
                <c:pt idx="31">
                  <c:v>-235.46041459185864</c:v>
                </c:pt>
                <c:pt idx="32">
                  <c:v>-130.8565584686805</c:v>
                </c:pt>
                <c:pt idx="33">
                  <c:v>-116.35387158208246</c:v>
                </c:pt>
                <c:pt idx="34">
                  <c:v>-199.67780301668844</c:v>
                </c:pt>
                <c:pt idx="35">
                  <c:v>-336.44245415495664</c:v>
                </c:pt>
                <c:pt idx="36">
                  <c:v>-453.79454220771527</c:v>
                </c:pt>
                <c:pt idx="37">
                  <c:v>-489.22167975898208</c:v>
                </c:pt>
                <c:pt idx="38">
                  <c:v>-423.85215362147613</c:v>
                </c:pt>
                <c:pt idx="39">
                  <c:v>-292.50771439993417</c:v>
                </c:pt>
                <c:pt idx="40">
                  <c:v>-165.15434741098198</c:v>
                </c:pt>
                <c:pt idx="41">
                  <c:v>-109.63203017922945</c:v>
                </c:pt>
                <c:pt idx="42">
                  <c:v>-155.51699490153004</c:v>
                </c:pt>
                <c:pt idx="43">
                  <c:v>-278.36673919976147</c:v>
                </c:pt>
                <c:pt idx="44">
                  <c:v>-412.74032429763747</c:v>
                </c:pt>
                <c:pt idx="45">
                  <c:v>-487.05816648663193</c:v>
                </c:pt>
                <c:pt idx="46">
                  <c:v>-461.73182878245814</c:v>
                </c:pt>
                <c:pt idx="47">
                  <c:v>-350.25242038194529</c:v>
                </c:pt>
                <c:pt idx="48">
                  <c:v>-212.00400579124545</c:v>
                </c:pt>
                <c:pt idx="49">
                  <c:v>-120.63025506314671</c:v>
                </c:pt>
                <c:pt idx="50">
                  <c:v>-124.80513216337013</c:v>
                </c:pt>
                <c:pt idx="51">
                  <c:v>-222.30471812264554</c:v>
                </c:pt>
                <c:pt idx="52">
                  <c:v>-361.19187239626905</c:v>
                </c:pt>
                <c:pt idx="53">
                  <c:v>-467.48267412585869</c:v>
                </c:pt>
                <c:pt idx="54">
                  <c:v>-484.55698227467428</c:v>
                </c:pt>
                <c:pt idx="55">
                  <c:v>-403.31946855693616</c:v>
                </c:pt>
                <c:pt idx="56">
                  <c:v>-267.0446158942039</c:v>
                </c:pt>
                <c:pt idx="57">
                  <c:v>-148.32479589304265</c:v>
                </c:pt>
                <c:pt idx="58">
                  <c:v>-110.40097430901955</c:v>
                </c:pt>
                <c:pt idx="59">
                  <c:v>-173.47482515144742</c:v>
                </c:pt>
                <c:pt idx="60">
                  <c:v>-303.94748311586386</c:v>
                </c:pt>
                <c:pt idx="61">
                  <c:v>-432.31735281334568</c:v>
                </c:pt>
                <c:pt idx="62">
                  <c:v>-490.20297499382286</c:v>
                </c:pt>
                <c:pt idx="63">
                  <c:v>-446.76920646031732</c:v>
                </c:pt>
                <c:pt idx="64">
                  <c:v>-325.15281972845276</c:v>
                </c:pt>
                <c:pt idx="65">
                  <c:v>-190.13775524347611</c:v>
                </c:pt>
                <c:pt idx="66">
                  <c:v>-113.64530693504946</c:v>
                </c:pt>
                <c:pt idx="67">
                  <c:v>-136.42230464157208</c:v>
                </c:pt>
                <c:pt idx="68">
                  <c:v>-246.33564934075258</c:v>
                </c:pt>
                <c:pt idx="69">
                  <c:v>-384.83550438258936</c:v>
                </c:pt>
                <c:pt idx="70">
                  <c:v>-478.14425967829169</c:v>
                </c:pt>
                <c:pt idx="71">
                  <c:v>-476.55719197022449</c:v>
                </c:pt>
                <c:pt idx="72">
                  <c:v>-380.91971775746526</c:v>
                </c:pt>
                <c:pt idx="73">
                  <c:v>-242.17704763379834</c:v>
                </c:pt>
                <c:pt idx="74">
                  <c:v>-134.23613706840052</c:v>
                </c:pt>
                <c:pt idx="75">
                  <c:v>-114.59612503085822</c:v>
                </c:pt>
                <c:pt idx="76">
                  <c:v>-193.71906687715997</c:v>
                </c:pt>
                <c:pt idx="77">
                  <c:v>-329.45689284327852</c:v>
                </c:pt>
                <c:pt idx="78">
                  <c:v>-449.50330054790572</c:v>
                </c:pt>
                <c:pt idx="79">
                  <c:v>-489.91066306023146</c:v>
                </c:pt>
                <c:pt idx="80">
                  <c:v>-429.15434676061432</c:v>
                </c:pt>
                <c:pt idx="81">
                  <c:v>-299.59868743141061</c:v>
                </c:pt>
                <c:pt idx="82">
                  <c:v>-170.2568036487601</c:v>
                </c:pt>
                <c:pt idx="83">
                  <c:v>-110.02793770412799</c:v>
                </c:pt>
                <c:pt idx="84">
                  <c:v>-150.99545738449262</c:v>
                </c:pt>
                <c:pt idx="85">
                  <c:v>-271.33633845370605</c:v>
                </c:pt>
                <c:pt idx="86">
                  <c:v>-406.94609070433307</c:v>
                </c:pt>
                <c:pt idx="87">
                  <c:v>-485.5866354556311</c:v>
                </c:pt>
                <c:pt idx="88">
                  <c:v>-465.3668714782882</c:v>
                </c:pt>
                <c:pt idx="89">
                  <c:v>-357.05768270092955</c:v>
                </c:pt>
                <c:pt idx="90">
                  <c:v>-218.35438653909029</c:v>
                </c:pt>
                <c:pt idx="91">
                  <c:v>-123.1429643113857</c:v>
                </c:pt>
                <c:pt idx="92">
                  <c:v>-122.14167260363453</c:v>
                </c:pt>
                <c:pt idx="93">
                  <c:v>-215.88389037985988</c:v>
                </c:pt>
                <c:pt idx="94">
                  <c:v>-354.43399287092717</c:v>
                </c:pt>
                <c:pt idx="95">
                  <c:v>-463.98760362998689</c:v>
                </c:pt>
                <c:pt idx="96">
                  <c:v>-486.18651299714691</c:v>
                </c:pt>
                <c:pt idx="97">
                  <c:v>-409.20556433819252</c:v>
                </c:pt>
                <c:pt idx="98">
                  <c:v>-274.05180717463065</c:v>
                </c:pt>
                <c:pt idx="99">
                  <c:v>-152.72041576155581</c:v>
                </c:pt>
                <c:pt idx="100">
                  <c:v>-109.84351613617503</c:v>
                </c:pt>
                <c:pt idx="101">
                  <c:v>-168.26124182368292</c:v>
                </c:pt>
                <c:pt idx="102">
                  <c:v>-296.85500294005118</c:v>
                </c:pt>
                <c:pt idx="103">
                  <c:v>-427.1240753175689</c:v>
                </c:pt>
                <c:pt idx="104">
                  <c:v>-489.67531175337285</c:v>
                </c:pt>
                <c:pt idx="105">
                  <c:v>-451.18823887284753</c:v>
                </c:pt>
                <c:pt idx="106">
                  <c:v>-332.16456951577152</c:v>
                </c:pt>
                <c:pt idx="107">
                  <c:v>-196.00712721943756</c:v>
                </c:pt>
                <c:pt idx="108">
                  <c:v>-115.2457401586513</c:v>
                </c:pt>
                <c:pt idx="109">
                  <c:v>-132.90126292562258</c:v>
                </c:pt>
                <c:pt idx="110">
                  <c:v>-239.56875950636697</c:v>
                </c:pt>
                <c:pt idx="111">
                  <c:v>-378.42742695131005</c:v>
                </c:pt>
                <c:pt idx="112">
                  <c:v>-475.50851907583456</c:v>
                </c:pt>
                <c:pt idx="113">
                  <c:v>-479.09782318571592</c:v>
                </c:pt>
                <c:pt idx="114">
                  <c:v>-387.2833497050172</c:v>
                </c:pt>
                <c:pt idx="115">
                  <c:v>-248.97383159173569</c:v>
                </c:pt>
                <c:pt idx="116">
                  <c:v>-137.84548818806277</c:v>
                </c:pt>
                <c:pt idx="117">
                  <c:v>-113.09537487696517</c:v>
                </c:pt>
                <c:pt idx="118">
                  <c:v>-187.90765137447201</c:v>
                </c:pt>
                <c:pt idx="119">
                  <c:v>-322.43050004769765</c:v>
                </c:pt>
                <c:pt idx="120">
                  <c:v>-445.00482584271992</c:v>
                </c:pt>
                <c:pt idx="121">
                  <c:v>-490.33640290866111</c:v>
                </c:pt>
                <c:pt idx="122">
                  <c:v>-434.27751342683683</c:v>
                </c:pt>
                <c:pt idx="123">
                  <c:v>-306.6902167398278</c:v>
                </c:pt>
                <c:pt idx="124">
                  <c:v>-175.53910258968051</c:v>
                </c:pt>
                <c:pt idx="125">
                  <c:v>-110.68717379001794</c:v>
                </c:pt>
                <c:pt idx="126">
                  <c:v>-146.6804615626009</c:v>
                </c:pt>
                <c:pt idx="127">
                  <c:v>-264.3456696588845</c:v>
                </c:pt>
                <c:pt idx="128">
                  <c:v>-401.003614470218</c:v>
                </c:pt>
                <c:pt idx="129">
                  <c:v>-483.85785469509665</c:v>
                </c:pt>
                <c:pt idx="130">
                  <c:v>-468.77269194117264</c:v>
                </c:pt>
                <c:pt idx="131">
                  <c:v>-363.78385487724552</c:v>
                </c:pt>
                <c:pt idx="132">
                  <c:v>-224.81793983248514</c:v>
                </c:pt>
                <c:pt idx="133">
                  <c:v>-125.90082281016356</c:v>
                </c:pt>
                <c:pt idx="134">
                  <c:v>-119.72475022867059</c:v>
                </c:pt>
                <c:pt idx="135">
                  <c:v>-209.57965964541049</c:v>
                </c:pt>
                <c:pt idx="136">
                  <c:v>-347.60066001390112</c:v>
                </c:pt>
                <c:pt idx="137">
                  <c:v>-460.2652227645284</c:v>
                </c:pt>
                <c:pt idx="138">
                  <c:v>-487.55796247363867</c:v>
                </c:pt>
                <c:pt idx="139">
                  <c:v>-414.94028552390199</c:v>
                </c:pt>
                <c:pt idx="140">
                  <c:v>-281.09496637692223</c:v>
                </c:pt>
                <c:pt idx="141">
                  <c:v>-157.32018628528482</c:v>
                </c:pt>
                <c:pt idx="142">
                  <c:v>-109.54964215909291</c:v>
                </c:pt>
                <c:pt idx="143">
                  <c:v>-163.23026733427071</c:v>
                </c:pt>
                <c:pt idx="144">
                  <c:v>-289.76688218148291</c:v>
                </c:pt>
                <c:pt idx="145">
                  <c:v>-421.75458559634819</c:v>
                </c:pt>
                <c:pt idx="146">
                  <c:v>-488.88473129080404</c:v>
                </c:pt>
                <c:pt idx="147">
                  <c:v>-455.39770267355357</c:v>
                </c:pt>
                <c:pt idx="148">
                  <c:v>-339.13173459045913</c:v>
                </c:pt>
                <c:pt idx="149">
                  <c:v>-202.02064825190445</c:v>
                </c:pt>
                <c:pt idx="150">
                  <c:v>-117.1022693196899</c:v>
                </c:pt>
                <c:pt idx="151">
                  <c:v>-129.61184405697469</c:v>
                </c:pt>
                <c:pt idx="152">
                  <c:v>-232.8856360499941</c:v>
                </c:pt>
                <c:pt idx="153">
                  <c:v>-371.91063784292288</c:v>
                </c:pt>
                <c:pt idx="154">
                  <c:v>-472.62949846042875</c:v>
                </c:pt>
                <c:pt idx="155">
                  <c:v>-481.39019909731871</c:v>
                </c:pt>
                <c:pt idx="156">
                  <c:v>-393.52599439492462</c:v>
                </c:pt>
                <c:pt idx="157">
                  <c:v>-255.84134514732369</c:v>
                </c:pt>
                <c:pt idx="158">
                  <c:v>-141.67960874883838</c:v>
                </c:pt>
                <c:pt idx="159">
                  <c:v>-111.85370137557209</c:v>
                </c:pt>
                <c:pt idx="160">
                  <c:v>-182.25161196486482</c:v>
                </c:pt>
                <c:pt idx="161">
                  <c:v>-315.37301535788976</c:v>
                </c:pt>
                <c:pt idx="162">
                  <c:v>-440.30535362431158</c:v>
                </c:pt>
                <c:pt idx="163">
                  <c:v>-490.49830916768815</c:v>
                </c:pt>
                <c:pt idx="164">
                  <c:v>-439.2145521752019</c:v>
                </c:pt>
                <c:pt idx="165">
                  <c:v>-313.77247244686208</c:v>
                </c:pt>
                <c:pt idx="166">
                  <c:v>-180.99392220860253</c:v>
                </c:pt>
                <c:pt idx="167">
                  <c:v>-111.60882464097975</c:v>
                </c:pt>
                <c:pt idx="168">
                  <c:v>-142.57798863991187</c:v>
                </c:pt>
                <c:pt idx="169">
                  <c:v>-257.40442288654538</c:v>
                </c:pt>
                <c:pt idx="170">
                  <c:v>-394.92113272106513</c:v>
                </c:pt>
                <c:pt idx="171">
                  <c:v>-481.87422054340692</c:v>
                </c:pt>
                <c:pt idx="172">
                  <c:v>-471.94456921491809</c:v>
                </c:pt>
                <c:pt idx="173">
                  <c:v>-370.42161347045203</c:v>
                </c:pt>
                <c:pt idx="174">
                  <c:v>-231.38570625846279</c:v>
                </c:pt>
                <c:pt idx="175">
                  <c:v>-128.90000777174478</c:v>
                </c:pt>
                <c:pt idx="176">
                  <c:v>-117.55771523982588</c:v>
                </c:pt>
                <c:pt idx="177">
                  <c:v>-203.40076448801375</c:v>
                </c:pt>
                <c:pt idx="178">
                  <c:v>-340.70134580597505</c:v>
                </c:pt>
                <c:pt idx="179">
                  <c:v>-456.32069128398996</c:v>
                </c:pt>
                <c:pt idx="180">
                  <c:v>-488.66942967819443</c:v>
                </c:pt>
                <c:pt idx="181">
                  <c:v>-420.51568296684218</c:v>
                </c:pt>
                <c:pt idx="182">
                  <c:v>-288.16433067084273</c:v>
                </c:pt>
                <c:pt idx="183">
                  <c:v>-162.11773152163994</c:v>
                </c:pt>
                <c:pt idx="184">
                  <c:v>-109.5197597293064</c:v>
                </c:pt>
                <c:pt idx="185">
                  <c:v>-158.38887533613936</c:v>
                </c:pt>
                <c:pt idx="186">
                  <c:v>-282.69294599417577</c:v>
                </c:pt>
                <c:pt idx="187">
                  <c:v>-416.21632653409523</c:v>
                </c:pt>
                <c:pt idx="188">
                  <c:v>-487.83232946420497</c:v>
                </c:pt>
                <c:pt idx="189">
                  <c:v>-459.39176294097479</c:v>
                </c:pt>
                <c:pt idx="190">
                  <c:v>-346.04465746097173</c:v>
                </c:pt>
                <c:pt idx="191">
                  <c:v>-208.1699827369481</c:v>
                </c:pt>
                <c:pt idx="192">
                  <c:v>-119.21232100206987</c:v>
                </c:pt>
                <c:pt idx="193">
                  <c:v>-126.55860764265867</c:v>
                </c:pt>
                <c:pt idx="194">
                  <c:v>-226.29554274077736</c:v>
                </c:pt>
                <c:pt idx="195">
                  <c:v>-365.29417026327445</c:v>
                </c:pt>
                <c:pt idx="196">
                  <c:v>-469.51118856822455</c:v>
                </c:pt>
                <c:pt idx="197">
                  <c:v>-483.43114214275539</c:v>
                </c:pt>
                <c:pt idx="198">
                  <c:v>-399.63899862481173</c:v>
                </c:pt>
                <c:pt idx="199">
                  <c:v>-262.77006894016824</c:v>
                </c:pt>
                <c:pt idx="200">
                  <c:v>-145.73318410880975</c:v>
                </c:pt>
                <c:pt idx="201">
                  <c:v>-110.87282566453405</c:v>
                </c:pt>
                <c:pt idx="202">
                  <c:v>-176.75878873152243</c:v>
                </c:pt>
                <c:pt idx="203">
                  <c:v>-308.29422146101678</c:v>
                </c:pt>
                <c:pt idx="204">
                  <c:v>-435.41139803597753</c:v>
                </c:pt>
                <c:pt idx="205">
                  <c:v>-490.39615741199907</c:v>
                </c:pt>
                <c:pt idx="206">
                  <c:v>-443.95861956110406</c:v>
                </c:pt>
                <c:pt idx="207">
                  <c:v>-320.83563752916615</c:v>
                </c:pt>
                <c:pt idx="208">
                  <c:v>-186.61370134255165</c:v>
                </c:pt>
                <c:pt idx="209">
                  <c:v>-112.79161271664918</c:v>
                </c:pt>
                <c:pt idx="210">
                  <c:v>-138.69372523277627</c:v>
                </c:pt>
                <c:pt idx="211">
                  <c:v>-250.52221970106874</c:v>
                </c:pt>
                <c:pt idx="212">
                  <c:v>-388.70707664965795</c:v>
                </c:pt>
                <c:pt idx="213">
                  <c:v>-479.63848260225825</c:v>
                </c:pt>
                <c:pt idx="214">
                  <c:v>-474.8781066222349</c:v>
                </c:pt>
                <c:pt idx="215">
                  <c:v>-376.96175759418122</c:v>
                </c:pt>
                <c:pt idx="216">
                  <c:v>-238.04858194986187</c:v>
                </c:pt>
                <c:pt idx="217">
                  <c:v>-132.13636189475491</c:v>
                </c:pt>
                <c:pt idx="218">
                  <c:v>-115.64357145902315</c:v>
                </c:pt>
                <c:pt idx="219">
                  <c:v>-197.35576974433678</c:v>
                </c:pt>
                <c:pt idx="220">
                  <c:v>-333.74561368764972</c:v>
                </c:pt>
                <c:pt idx="221">
                  <c:v>-452.15947687559776</c:v>
                </c:pt>
                <c:pt idx="222">
                  <c:v>-489.51937395762877</c:v>
                </c:pt>
                <c:pt idx="223">
                  <c:v>-425.92402836532204</c:v>
                </c:pt>
                <c:pt idx="224">
                  <c:v>-295.25010090204796</c:v>
                </c:pt>
                <c:pt idx="225">
                  <c:v>-167.10640138380481</c:v>
                </c:pt>
                <c:pt idx="226">
                  <c:v>-109.75391026815768</c:v>
                </c:pt>
                <c:pt idx="227">
                  <c:v>-153.74377669436257</c:v>
                </c:pt>
                <c:pt idx="228">
                  <c:v>-275.64299986925471</c:v>
                </c:pt>
                <c:pt idx="229">
                  <c:v>-410.51697495298345</c:v>
                </c:pt>
                <c:pt idx="230">
                  <c:v>-486.51956505363069</c:v>
                </c:pt>
                <c:pt idx="231">
                  <c:v>-463.16488333408347</c:v>
                </c:pt>
                <c:pt idx="232">
                  <c:v>-352.89375582358946</c:v>
                </c:pt>
                <c:pt idx="233">
                  <c:v>-214.44660681398747</c:v>
                </c:pt>
                <c:pt idx="234">
                  <c:v>-121.57297037116891</c:v>
                </c:pt>
                <c:pt idx="235">
                  <c:v>-123.74578590674878</c:v>
                </c:pt>
                <c:pt idx="236">
                  <c:v>-219.80761439430819</c:v>
                </c:pt>
                <c:pt idx="237">
                  <c:v>-358.58719558648914</c:v>
                </c:pt>
                <c:pt idx="238">
                  <c:v>-466.15791182449789</c:v>
                </c:pt>
                <c:pt idx="239">
                  <c:v>-485.2178232819972</c:v>
                </c:pt>
                <c:pt idx="240">
                  <c:v>-405.61388889334557</c:v>
                </c:pt>
                <c:pt idx="241">
                  <c:v>-269.75039876454031</c:v>
                </c:pt>
                <c:pt idx="242">
                  <c:v>-150.00059543068261</c:v>
                </c:pt>
                <c:pt idx="243">
                  <c:v>-110.15410737839187</c:v>
                </c:pt>
                <c:pt idx="244">
                  <c:v>-171.43679551589631</c:v>
                </c:pt>
                <c:pt idx="245">
                  <c:v>-301.20393058168662</c:v>
                </c:pt>
                <c:pt idx="246">
                  <c:v>-430.32974280275084</c:v>
                </c:pt>
                <c:pt idx="247">
                  <c:v>-490.03008923857351</c:v>
                </c:pt>
                <c:pt idx="248">
                  <c:v>-448.50313962604935</c:v>
                </c:pt>
                <c:pt idx="249">
                  <c:v>-327.86992142590998</c:v>
                </c:pt>
                <c:pt idx="250">
                  <c:v>-192.39065017002065</c:v>
                </c:pt>
                <c:pt idx="251">
                  <c:v>-114.23389850277294</c:v>
                </c:pt>
                <c:pt idx="252">
                  <c:v>-135.03305548849019</c:v>
                </c:pt>
                <c:pt idx="253">
                  <c:v>-243.70859982512235</c:v>
                </c:pt>
                <c:pt idx="254">
                  <c:v>-382.37005983074346</c:v>
                </c:pt>
                <c:pt idx="255">
                  <c:v>-477.15373992573871</c:v>
                </c:pt>
                <c:pt idx="256">
                  <c:v>-477.56923785869304</c:v>
                </c:pt>
                <c:pt idx="257">
                  <c:v>-383.39522166878294</c:v>
                </c:pt>
                <c:pt idx="258">
                  <c:v>-244.79733120344136</c:v>
                </c:pt>
                <c:pt idx="259">
                  <c:v>-135.60539912773461</c:v>
                </c:pt>
                <c:pt idx="260">
                  <c:v>-113.98497216432821</c:v>
                </c:pt>
                <c:pt idx="261">
                  <c:v>-191.45305464493487</c:v>
                </c:pt>
                <c:pt idx="262">
                  <c:v>-326.74310530241331</c:v>
                </c:pt>
                <c:pt idx="263">
                  <c:v>-447.78734758003657</c:v>
                </c:pt>
                <c:pt idx="264">
                  <c:v>-490.10661716713707</c:v>
                </c:pt>
                <c:pt idx="265">
                  <c:v>-431.1578249760438</c:v>
                </c:pt>
                <c:pt idx="266">
                  <c:v>-302.34245517555456</c:v>
                </c:pt>
                <c:pt idx="267">
                  <c:v>-172.27928085902286</c:v>
                </c:pt>
                <c:pt idx="268">
                  <c:v>-110.25176920936465</c:v>
                </c:pt>
                <c:pt idx="269">
                  <c:v>-149.30141018251746</c:v>
                </c:pt>
                <c:pt idx="270">
                  <c:v>-268.62681604451916</c:v>
                </c:pt>
                <c:pt idx="271">
                  <c:v>-404.66443097281041</c:v>
                </c:pt>
                <c:pt idx="272">
                  <c:v>-484.94825773900254</c:v>
                </c:pt>
                <c:pt idx="273">
                  <c:v>-466.71183376630967</c:v>
                </c:pt>
                <c:pt idx="274">
                  <c:v>-359.66953584468502</c:v>
                </c:pt>
                <c:pt idx="275">
                  <c:v>-220.84182018095629</c:v>
                </c:pt>
                <c:pt idx="276">
                  <c:v>-124.18094522807272</c:v>
                </c:pt>
                <c:pt idx="277">
                  <c:v>-121.17727782401192</c:v>
                </c:pt>
                <c:pt idx="278">
                  <c:v>-213.43084421072297</c:v>
                </c:pt>
                <c:pt idx="279">
                  <c:v>-351.79901064235048</c:v>
                </c:pt>
                <c:pt idx="280">
                  <c:v>-462.57431635221224</c:v>
                </c:pt>
                <c:pt idx="281">
                  <c:v>-486.74776591821836</c:v>
                </c:pt>
                <c:pt idx="282">
                  <c:v>-411.44238314395307</c:v>
                </c:pt>
                <c:pt idx="283">
                  <c:v>-276.77265888014881</c:v>
                </c:pt>
                <c:pt idx="284">
                  <c:v>-154.47592746908825</c:v>
                </c:pt>
                <c:pt idx="285">
                  <c:v>-109.69854276399408</c:v>
                </c:pt>
                <c:pt idx="286">
                  <c:v>-166.29300936566244</c:v>
                </c:pt>
                <c:pt idx="287">
                  <c:v>-294.11197088236162</c:v>
                </c:pt>
                <c:pt idx="288">
                  <c:v>-425.06743182881604</c:v>
                </c:pt>
                <c:pt idx="289">
                  <c:v>-489.40061207047086</c:v>
                </c:pt>
                <c:pt idx="290">
                  <c:v>-452.84181301233434</c:v>
                </c:pt>
                <c:pt idx="291">
                  <c:v>-334.86557360904493</c:v>
                </c:pt>
                <c:pt idx="292">
                  <c:v>-198.31676101084793</c:v>
                </c:pt>
                <c:pt idx="293">
                  <c:v>-115.93368278425984</c:v>
                </c:pt>
                <c:pt idx="294">
                  <c:v>-131.60105362068524</c:v>
                </c:pt>
                <c:pt idx="295">
                  <c:v>-236.97300791372018</c:v>
                </c:pt>
                <c:pt idx="296">
                  <c:v>-375.91886627909827</c:v>
                </c:pt>
                <c:pt idx="297">
                  <c:v>-474.42343672379911</c:v>
                </c:pt>
                <c:pt idx="298">
                  <c:v>-480.0142326301775</c:v>
                </c:pt>
                <c:pt idx="299">
                  <c:v>-389.71308798974235</c:v>
                </c:pt>
                <c:pt idx="300">
                  <c:v>-251.62259928417993</c:v>
                </c:pt>
                <c:pt idx="301">
                  <c:v>-139.30231088706302</c:v>
                </c:pt>
                <c:pt idx="302">
                  <c:v>-112.58421641249944</c:v>
                </c:pt>
                <c:pt idx="303">
                  <c:v>-185.70080120037053</c:v>
                </c:pt>
                <c:pt idx="304">
                  <c:v>-319.7035271322008</c:v>
                </c:pt>
                <c:pt idx="305">
                  <c:v>-443.21036379617999</c:v>
                </c:pt>
                <c:pt idx="306">
                  <c:v>-490.43034530330374</c:v>
                </c:pt>
                <c:pt idx="307">
                  <c:v>-436.20981800550118</c:v>
                </c:pt>
                <c:pt idx="308">
                  <c:v>-309.43156247012479</c:v>
                </c:pt>
                <c:pt idx="309">
                  <c:v>-177.62919959370947</c:v>
                </c:pt>
                <c:pt idx="310">
                  <c:v>-111.01264644897893</c:v>
                </c:pt>
                <c:pt idx="311">
                  <c:v>-145.06793355837351</c:v>
                </c:pt>
                <c:pt idx="312">
                  <c:v>-261.65411995803248</c:v>
                </c:pt>
                <c:pt idx="313">
                  <c:v>-398.66680705974306</c:v>
                </c:pt>
                <c:pt idx="314">
                  <c:v>-483.12058557807359</c:v>
                </c:pt>
                <c:pt idx="315">
                  <c:v>-470.0276976546163</c:v>
                </c:pt>
                <c:pt idx="316">
                  <c:v>-366.36260531939075</c:v>
                </c:pt>
                <c:pt idx="317">
                  <c:v>-227.34675815306147</c:v>
                </c:pt>
                <c:pt idx="318">
                  <c:v>-127.03263054483327</c:v>
                </c:pt>
                <c:pt idx="319">
                  <c:v>-118.85664371577519</c:v>
                </c:pt>
                <c:pt idx="320">
                  <c:v>-207.17407130991211</c:v>
                </c:pt>
                <c:pt idx="321">
                  <c:v>-344.93902483073214</c:v>
                </c:pt>
                <c:pt idx="322">
                  <c:v>-458.76536952969644</c:v>
                </c:pt>
                <c:pt idx="323">
                  <c:v>-488.01884933129747</c:v>
                </c:pt>
                <c:pt idx="324">
                  <c:v>-417.1164022468451</c:v>
                </c:pt>
                <c:pt idx="325">
                  <c:v>-283.82711542631898</c:v>
                </c:pt>
                <c:pt idx="326">
                  <c:v>-159.15297677130476</c:v>
                </c:pt>
                <c:pt idx="327">
                  <c:v>-109.50676329923272</c:v>
                </c:pt>
                <c:pt idx="328">
                  <c:v>-161.33456030613999</c:v>
                </c:pt>
                <c:pt idx="329">
                  <c:v>-287.02817283630441</c:v>
                </c:pt>
                <c:pt idx="330">
                  <c:v>-419.63175943346437</c:v>
                </c:pt>
                <c:pt idx="331">
                  <c:v>-488.50859845354773</c:v>
                </c:pt>
                <c:pt idx="332">
                  <c:v>-456.96862569515838</c:v>
                </c:pt>
                <c:pt idx="333">
                  <c:v>-341.81289709929507</c:v>
                </c:pt>
                <c:pt idx="334">
                  <c:v>-204.38381942345748</c:v>
                </c:pt>
                <c:pt idx="335">
                  <c:v>-117.88860941571531</c:v>
                </c:pt>
                <c:pt idx="336">
                  <c:v>-128.40247687731917</c:v>
                </c:pt>
                <c:pt idx="337">
                  <c:v>-230.32478046555678</c:v>
                </c:pt>
                <c:pt idx="338">
                  <c:v>-369.36243827641914</c:v>
                </c:pt>
                <c:pt idx="339">
                  <c:v>-471.45135758920458</c:v>
                </c:pt>
                <c:pt idx="340">
                  <c:v>-482.20970182245969</c:v>
                </c:pt>
                <c:pt idx="341">
                  <c:v>-395.90659908608859</c:v>
                </c:pt>
                <c:pt idx="342">
                  <c:v>-258.51492538930904</c:v>
                </c:pt>
                <c:pt idx="343">
                  <c:v>-143.22197272155566</c:v>
                </c:pt>
                <c:pt idx="344">
                  <c:v>-111.44324585236305</c:v>
                </c:pt>
                <c:pt idx="345">
                  <c:v>-180.10698286085295</c:v>
                </c:pt>
                <c:pt idx="346">
                  <c:v>-312.63663704437113</c:v>
                </c:pt>
                <c:pt idx="347">
                  <c:v>-438.43486988155644</c:v>
                </c:pt>
                <c:pt idx="348">
                  <c:v>-490.49010963241233</c:v>
                </c:pt>
                <c:pt idx="349">
                  <c:v>-441.07300466509241</c:v>
                </c:pt>
                <c:pt idx="350">
                  <c:v>-316.50759626391601</c:v>
                </c:pt>
                <c:pt idx="351">
                  <c:v>-183.14874183192654</c:v>
                </c:pt>
                <c:pt idx="352">
                  <c:v>-112.03548730185591</c:v>
                </c:pt>
                <c:pt idx="353">
                  <c:v>-141.04921502874058</c:v>
                </c:pt>
                <c:pt idx="354">
                  <c:v>-254.7345767682915</c:v>
                </c:pt>
                <c:pt idx="355">
                  <c:v>-392.53241678215022</c:v>
                </c:pt>
                <c:pt idx="356">
                  <c:v>-481.03908198675981</c:v>
                </c:pt>
                <c:pt idx="357">
                  <c:v>-473.10787873577362</c:v>
                </c:pt>
                <c:pt idx="358">
                  <c:v>-372.96368669284976</c:v>
                </c:pt>
                <c:pt idx="359">
                  <c:v>-233.95240395270866</c:v>
                </c:pt>
              </c:numCache>
            </c:numRef>
          </c:xVal>
          <c:yVal>
            <c:numRef>
              <c:f>Graphing!$Q$6:$Q$365</c:f>
              <c:numCache>
                <c:formatCode>General</c:formatCode>
                <c:ptCount val="360"/>
                <c:pt idx="0">
                  <c:v>129.44905879593779</c:v>
                </c:pt>
                <c:pt idx="1">
                  <c:v>189.94178414794814</c:v>
                </c:pt>
                <c:pt idx="2">
                  <c:v>149.25425276833204</c:v>
                </c:pt>
                <c:pt idx="3">
                  <c:v>29.060341678056353</c:v>
                </c:pt>
                <c:pt idx="4">
                  <c:v>-106.6137484833197</c:v>
                </c:pt>
                <c:pt idx="5">
                  <c:v>-185.49566681661054</c:v>
                </c:pt>
                <c:pt idx="6">
                  <c:v>-165.56573458578396</c:v>
                </c:pt>
                <c:pt idx="7">
                  <c:v>-57.440444990610366</c:v>
                </c:pt>
                <c:pt idx="8">
                  <c:v>81.282845971149158</c:v>
                </c:pt>
                <c:pt idx="9">
                  <c:v>176.70750593323933</c:v>
                </c:pt>
                <c:pt idx="10">
                  <c:v>178.00168851284084</c:v>
                </c:pt>
                <c:pt idx="11">
                  <c:v>84.475994448739314</c:v>
                </c:pt>
                <c:pt idx="12">
                  <c:v>-54.049291697357901</c:v>
                </c:pt>
                <c:pt idx="13">
                  <c:v>-163.78301291930723</c:v>
                </c:pt>
                <c:pt idx="14">
                  <c:v>-186.27101635572413</c:v>
                </c:pt>
                <c:pt idx="15">
                  <c:v>-109.53414759733391</c:v>
                </c:pt>
                <c:pt idx="16">
                  <c:v>25.550562972141233</c:v>
                </c:pt>
                <c:pt idx="17">
                  <c:v>147.02472158878456</c:v>
                </c:pt>
                <c:pt idx="18">
                  <c:v>190.18015142764779</c:v>
                </c:pt>
                <c:pt idx="19">
                  <c:v>132.02834845817668</c:v>
                </c:pt>
                <c:pt idx="20">
                  <c:v>3.5462479568699723</c:v>
                </c:pt>
                <c:pt idx="21">
                  <c:v>-126.82490650017164</c:v>
                </c:pt>
                <c:pt idx="22">
                  <c:v>-189.63758951708834</c:v>
                </c:pt>
                <c:pt idx="23">
                  <c:v>-151.43205750890493</c:v>
                </c:pt>
                <c:pt idx="24">
                  <c:v>-32.560049059617889</c:v>
                </c:pt>
                <c:pt idx="25">
                  <c:v>103.65640067637881</c:v>
                </c:pt>
                <c:pt idx="26">
                  <c:v>184.65603079912674</c:v>
                </c:pt>
                <c:pt idx="27">
                  <c:v>167.29107680939879</c:v>
                </c:pt>
                <c:pt idx="28">
                  <c:v>60.811691382597729</c:v>
                </c:pt>
                <c:pt idx="29">
                  <c:v>-78.06152762837381</c:v>
                </c:pt>
                <c:pt idx="30">
                  <c:v>-175.35208255242131</c:v>
                </c:pt>
                <c:pt idx="31">
                  <c:v>-179.23418177162867</c:v>
                </c:pt>
                <c:pt idx="32">
                  <c:v>-87.63986642471049</c:v>
                </c:pt>
                <c:pt idx="33">
                  <c:v>50.639406761036817</c:v>
                </c:pt>
                <c:pt idx="34">
                  <c:v>161.94352964055597</c:v>
                </c:pt>
                <c:pt idx="35">
                  <c:v>186.98181070672058</c:v>
                </c:pt>
                <c:pt idx="36">
                  <c:v>112.41658590759326</c:v>
                </c:pt>
                <c:pt idx="37">
                  <c:v>-22.031929311552474</c:v>
                </c:pt>
                <c:pt idx="38">
                  <c:v>-144.74423664976189</c:v>
                </c:pt>
                <c:pt idx="39">
                  <c:v>-190.35260874620829</c:v>
                </c:pt>
                <c:pt idx="40">
                  <c:v>-134.56188159297514</c:v>
                </c:pt>
                <c:pt idx="41">
                  <c:v>-7.0912669050170747</c:v>
                </c:pt>
                <c:pt idx="42">
                  <c:v>124.1568010127335</c:v>
                </c:pt>
                <c:pt idx="43">
                  <c:v>189.26767295856115</c:v>
                </c:pt>
                <c:pt idx="44">
                  <c:v>153.55738105758232</c:v>
                </c:pt>
                <c:pt idx="45">
                  <c:v>36.048472237523278</c:v>
                </c:pt>
                <c:pt idx="46">
                  <c:v>-100.66312909244205</c:v>
                </c:pt>
                <c:pt idx="47">
                  <c:v>-183.75239929251606</c:v>
                </c:pt>
                <c:pt idx="48">
                  <c:v>-168.95844164531357</c:v>
                </c:pt>
                <c:pt idx="49">
                  <c:v>-64.161862514177301</c:v>
                </c:pt>
                <c:pt idx="50">
                  <c:v>74.81315581972062</c:v>
                </c:pt>
                <c:pt idx="51">
                  <c:v>173.93588811397848</c:v>
                </c:pt>
                <c:pt idx="52">
                  <c:v>180.40455856945169</c:v>
                </c:pt>
                <c:pt idx="53">
                  <c:v>90.773365408865558</c:v>
                </c:pt>
                <c:pt idx="54">
                  <c:v>-47.211971931550892</c:v>
                </c:pt>
                <c:pt idx="55">
                  <c:v>-160.04792225178144</c:v>
                </c:pt>
                <c:pt idx="56">
                  <c:v>-187.62780353252404</c:v>
                </c:pt>
                <c:pt idx="57">
                  <c:v>-115.26006445908672</c:v>
                </c:pt>
                <c:pt idx="58">
                  <c:v>18.505660134967727</c:v>
                </c:pt>
                <c:pt idx="59">
                  <c:v>142.41358828968254</c:v>
                </c:pt>
                <c:pt idx="60">
                  <c:v>190.45909633580112</c:v>
                </c:pt>
                <c:pt idx="61">
                  <c:v>137.04878016410288</c:v>
                </c:pt>
                <c:pt idx="62">
                  <c:v>10.633828261694237</c:v>
                </c:pt>
                <c:pt idx="63">
                  <c:v>-121.44566700796184</c:v>
                </c:pt>
                <c:pt idx="64">
                  <c:v>-188.83216267285601</c:v>
                </c:pt>
                <c:pt idx="65">
                  <c:v>-155.62948684956086</c:v>
                </c:pt>
                <c:pt idx="66">
                  <c:v>-39.524402243020411</c:v>
                </c:pt>
                <c:pt idx="67">
                  <c:v>97.634971097580348</c:v>
                </c:pt>
                <c:pt idx="68">
                  <c:v>182.78508546465525</c:v>
                </c:pt>
                <c:pt idx="69">
                  <c:v>170.5672512417072</c:v>
                </c:pt>
                <c:pt idx="70">
                  <c:v>67.489797330214131</c:v>
                </c:pt>
                <c:pt idx="71">
                  <c:v>-71.538856320109602</c:v>
                </c:pt>
                <c:pt idx="72">
                  <c:v>-172.45941342255622</c:v>
                </c:pt>
                <c:pt idx="73">
                  <c:v>-181.51241329357057</c:v>
                </c:pt>
                <c:pt idx="74">
                  <c:v>-93.875405437174535</c:v>
                </c:pt>
                <c:pt idx="75">
                  <c:v>43.768175041082543</c:v>
                </c:pt>
                <c:pt idx="76">
                  <c:v>158.09684770588692</c:v>
                </c:pt>
                <c:pt idx="77">
                  <c:v>188.20877095401161</c:v>
                </c:pt>
                <c:pt idx="78">
                  <c:v>118.06359779916323</c:v>
                </c:pt>
                <c:pt idx="79">
                  <c:v>-14.972977526973034</c:v>
                </c:pt>
                <c:pt idx="80">
                  <c:v>-140.03358423192276</c:v>
                </c:pt>
                <c:pt idx="81">
                  <c:v>-190.49957729145305</c:v>
                </c:pt>
                <c:pt idx="82">
                  <c:v>-139.48818229715238</c:v>
                </c:pt>
                <c:pt idx="83">
                  <c:v>-14.172704295698892</c:v>
                </c:pt>
                <c:pt idx="84">
                  <c:v>118.6924440726681</c:v>
                </c:pt>
                <c:pt idx="85">
                  <c:v>188.33120959299208</c:v>
                </c:pt>
                <c:pt idx="86">
                  <c:v>157.64765676362131</c:v>
                </c:pt>
                <c:pt idx="87">
                  <c:v>42.986634437446831</c:v>
                </c:pt>
                <c:pt idx="88">
                  <c:v>-94.572976147963686</c:v>
                </c:pt>
                <c:pt idx="89">
                  <c:v>-181.75442455357185</c:v>
                </c:pt>
                <c:pt idx="90">
                  <c:v>-172.11694803996414</c:v>
                </c:pt>
                <c:pt idx="91">
                  <c:v>-70.794342481841042</c:v>
                </c:pt>
                <c:pt idx="92">
                  <c:v>68.239763890031696</c:v>
                </c:pt>
                <c:pt idx="93">
                  <c:v>170.92317017412404</c:v>
                </c:pt>
                <c:pt idx="94">
                  <c:v>182.55736199925724</c:v>
                </c:pt>
                <c:pt idx="95">
                  <c:v>96.944911448174054</c:v>
                </c:pt>
                <c:pt idx="96">
                  <c:v>-40.309209592390168</c:v>
                </c:pt>
                <c:pt idx="97">
                  <c:v>-156.09098217891031</c:v>
                </c:pt>
                <c:pt idx="98">
                  <c:v>-188.72451162765648</c:v>
                </c:pt>
                <c:pt idx="99">
                  <c:v>-120.82621431854524</c:v>
                </c:pt>
                <c:pt idx="100">
                  <c:v>11.435105795176067</c:v>
                </c:pt>
                <c:pt idx="101">
                  <c:v>137.60504930474698</c:v>
                </c:pt>
                <c:pt idx="102">
                  <c:v>190.47403758384741</c:v>
                </c:pt>
                <c:pt idx="103">
                  <c:v>141.87924257851492</c:v>
                </c:pt>
                <c:pt idx="104">
                  <c:v>17.706668553424585</c:v>
                </c:pt>
                <c:pt idx="105">
                  <c:v>-115.89808637991742</c:v>
                </c:pt>
                <c:pt idx="106">
                  <c:v>-187.76498733221032</c:v>
                </c:pt>
                <c:pt idx="107">
                  <c:v>-159.6111913709241</c:v>
                </c:pt>
                <c:pt idx="108">
                  <c:v>-46.43396892874231</c:v>
                </c:pt>
                <c:pt idx="109">
                  <c:v>91.478205427020043</c:v>
                </c:pt>
                <c:pt idx="110">
                  <c:v>180.66077375125099</c:v>
                </c:pt>
                <c:pt idx="111">
                  <c:v>173.60699496793592</c:v>
                </c:pt>
                <c:pt idx="112">
                  <c:v>74.074352726212936</c:v>
                </c:pt>
                <c:pt idx="113">
                  <c:v>-64.917021882846981</c:v>
                </c:pt>
                <c:pt idx="114">
                  <c:v>-169.32769077818216</c:v>
                </c:pt>
                <c:pt idx="115">
                  <c:v>-183.53904254291905</c:v>
                </c:pt>
                <c:pt idx="116">
                  <c:v>-99.980819655733498</c:v>
                </c:pt>
                <c:pt idx="117">
                  <c:v>36.836274344969013</c:v>
                </c:pt>
                <c:pt idx="118">
                  <c:v>154.03102083545735</c:v>
                </c:pt>
                <c:pt idx="119">
                  <c:v>189.17484681534762</c:v>
                </c:pt>
                <c:pt idx="120">
                  <c:v>123.546956588669</c:v>
                </c:pt>
                <c:pt idx="121">
                  <c:v>-7.8932710451260979</c:v>
                </c:pt>
                <c:pt idx="122">
                  <c:v>-135.12882515549987</c:v>
                </c:pt>
                <c:pt idx="123">
                  <c:v>-190.38248606417065</c:v>
                </c:pt>
                <c:pt idx="124">
                  <c:v>-144.22113234827248</c:v>
                </c:pt>
                <c:pt idx="125">
                  <c:v>-21.234496282914812</c:v>
                </c:pt>
                <c:pt idx="126">
                  <c:v>113.06356235915666</c:v>
                </c:pt>
                <c:pt idx="127">
                  <c:v>187.13369212391075</c:v>
                </c:pt>
                <c:pt idx="128">
                  <c:v>161.51941017707927</c:v>
                </c:pt>
                <c:pt idx="129">
                  <c:v>49.865210988390729</c:v>
                </c:pt>
                <c:pt idx="130">
                  <c:v>-88.351731476695164</c:v>
                </c:pt>
                <c:pt idx="131">
                  <c:v>-179.50451207977608</c:v>
                </c:pt>
                <c:pt idx="132">
                  <c:v>-175.03687562616105</c:v>
                </c:pt>
                <c:pt idx="133">
                  <c:v>-77.328691323608524</c:v>
                </c:pt>
                <c:pt idx="134">
                  <c:v>61.571781847570307</c:v>
                </c:pt>
                <c:pt idx="135">
                  <c:v>167.67352817353188</c:v>
                </c:pt>
                <c:pt idx="136">
                  <c:v>184.45711470756825</c:v>
                </c:pt>
                <c:pt idx="137">
                  <c:v>102.98207791764588</c:v>
                </c:pt>
                <c:pt idx="138">
                  <c:v>-33.350572899683982</c:v>
                </c:pt>
                <c:pt idx="139">
                  <c:v>-151.91767758784323</c:v>
                </c:pt>
                <c:pt idx="140">
                  <c:v>-189.55962044620765</c:v>
                </c:pt>
                <c:pt idx="141">
                  <c:v>-126.22488169269232</c:v>
                </c:pt>
                <c:pt idx="142">
                  <c:v>4.3487007565981051</c:v>
                </c:pt>
                <c:pt idx="143">
                  <c:v>132.60576995947403</c:v>
                </c:pt>
                <c:pt idx="144">
                  <c:v>190.22495446106001</c:v>
                </c:pt>
                <c:pt idx="145">
                  <c:v>146.51303998709989</c:v>
                </c:pt>
                <c:pt idx="146">
                  <c:v>24.754964859614539</c:v>
                </c:pt>
                <c:pt idx="147">
                  <c:v>-110.18985435956365</c:v>
                </c:pt>
                <c:pt idx="148">
                  <c:v>-186.43754275344293</c:v>
                </c:pt>
                <c:pt idx="149">
                  <c:v>-163.371651858647</c:v>
                </c:pt>
                <c:pt idx="150">
                  <c:v>-53.279171464961358</c:v>
                </c:pt>
                <c:pt idx="151">
                  <c:v>85.194637826187702</c:v>
                </c:pt>
                <c:pt idx="152">
                  <c:v>178.28604025998823</c:v>
                </c:pt>
                <c:pt idx="153">
                  <c:v>176.4060944667842</c:v>
                </c:pt>
                <c:pt idx="154">
                  <c:v>80.556230431300762</c:v>
                </c:pt>
                <c:pt idx="155">
                  <c:v>-58.205203130262134</c:v>
                </c:pt>
                <c:pt idx="156">
                  <c:v>-165.96125563649042</c:v>
                </c:pt>
                <c:pt idx="157">
                  <c:v>-185.31126032058117</c:v>
                </c:pt>
                <c:pt idx="158">
                  <c:v>-105.94764609975581</c:v>
                </c:pt>
                <c:pt idx="159">
                  <c:v>29.85331328224035</c:v>
                </c:pt>
                <c:pt idx="160">
                  <c:v>149.75168484904347</c:v>
                </c:pt>
                <c:pt idx="161">
                  <c:v>189.87869917082875</c:v>
                </c:pt>
                <c:pt idx="162">
                  <c:v>128.85906155314373</c:v>
                </c:pt>
                <c:pt idx="163">
                  <c:v>-0.80262335619971392</c:v>
                </c:pt>
                <c:pt idx="164">
                  <c:v>-130.03675812114818</c:v>
                </c:pt>
                <c:pt idx="165">
                  <c:v>-190.00149736962712</c:v>
                </c:pt>
                <c:pt idx="166">
                  <c:v>-148.75417119767721</c:v>
                </c:pt>
                <c:pt idx="167">
                  <c:v>-28.266854208540508</c:v>
                </c:pt>
                <c:pt idx="168">
                  <c:v>107.27795831084913</c:v>
                </c:pt>
                <c:pt idx="169">
                  <c:v>185.67678048256798</c:v>
                </c:pt>
                <c:pt idx="170">
                  <c:v>165.16727449149829</c:v>
                </c:pt>
                <c:pt idx="171">
                  <c:v>56.674667195566109</c:v>
                </c:pt>
                <c:pt idx="172">
                  <c:v>-82.008018617061111</c:v>
                </c:pt>
                <c:pt idx="173">
                  <c:v>-177.00578057289047</c:v>
                </c:pt>
                <c:pt idx="174">
                  <c:v>-177.71417696500762</c:v>
                </c:pt>
                <c:pt idx="175">
                  <c:v>-83.755851494035937</c:v>
                </c:pt>
                <c:pt idx="176">
                  <c:v>54.818452472571138</c:v>
                </c:pt>
                <c:pt idx="177">
                  <c:v>164.19146658246223</c:v>
                </c:pt>
                <c:pt idx="178">
                  <c:v>186.10118336427212</c:v>
                </c:pt>
                <c:pt idx="179">
                  <c:v>108.87649643745661</c:v>
                </c:pt>
                <c:pt idx="180">
                  <c:v>-26.345707523329949</c:v>
                </c:pt>
                <c:pt idx="181">
                  <c:v>-147.53379327813539</c:v>
                </c:pt>
                <c:pt idx="182">
                  <c:v>-190.13197240740666</c:v>
                </c:pt>
                <c:pt idx="183">
                  <c:v>-131.44858325315428</c:v>
                </c:pt>
                <c:pt idx="184">
                  <c:v>-2.7437322061089606</c:v>
                </c:pt>
                <c:pt idx="185">
                  <c:v>127.42267997274473</c:v>
                </c:pt>
                <c:pt idx="186">
                  <c:v>189.71219223244321</c:v>
                </c:pt>
                <c:pt idx="187">
                  <c:v>150.94374928071898</c:v>
                </c:pt>
                <c:pt idx="188">
                  <c:v>31.768947229178931</c:v>
                </c:pt>
                <c:pt idx="189">
                  <c:v>-104.32888337640772</c:v>
                </c:pt>
                <c:pt idx="190">
                  <c:v>-184.85166896542154</c:v>
                </c:pt>
                <c:pt idx="191">
                  <c:v>-166.90565577435532</c:v>
                </c:pt>
                <c:pt idx="192">
                  <c:v>-60.050521417731083</c:v>
                </c:pt>
                <c:pt idx="193">
                  <c:v>78.792978222344047</c:v>
                </c:pt>
                <c:pt idx="194">
                  <c:v>175.66417671262238</c:v>
                </c:pt>
                <c:pt idx="195">
                  <c:v>178.96066978425881</c:v>
                </c:pt>
                <c:pt idx="196">
                  <c:v>86.926445631854861</c:v>
                </c:pt>
                <c:pt idx="197">
                  <c:v>-51.412703607224039</c:v>
                </c:pt>
                <c:pt idx="198">
                  <c:v>-162.36477436021883</c:v>
                </c:pt>
                <c:pt idx="199">
                  <c:v>-186.82661007811541</c:v>
                </c:pt>
                <c:pt idx="200">
                  <c:v>-111.76761389057927</c:v>
                </c:pt>
                <c:pt idx="201">
                  <c:v>22.828971240121042</c:v>
                </c:pt>
                <c:pt idx="202">
                  <c:v>145.26477152110374</c:v>
                </c:pt>
                <c:pt idx="203">
                  <c:v>190.31935238003416</c:v>
                </c:pt>
                <c:pt idx="204">
                  <c:v>133.99254935235038</c:v>
                </c:pt>
                <c:pt idx="205">
                  <c:v>6.2891368839662523</c:v>
                </c:pt>
                <c:pt idx="206">
                  <c:v>-124.7644414649515</c:v>
                </c:pt>
                <c:pt idx="207">
                  <c:v>-189.35713931286878</c:v>
                </c:pt>
                <c:pt idx="208">
                  <c:v>-153.08101540283801</c:v>
                </c:pt>
                <c:pt idx="209">
                  <c:v>-35.260030215059849</c:v>
                </c:pt>
                <c:pt idx="210">
                  <c:v>101.34365160542086</c:v>
                </c:pt>
                <c:pt idx="211">
                  <c:v>183.96249415761542</c:v>
                </c:pt>
                <c:pt idx="212">
                  <c:v>168.58619324331312</c:v>
                </c:pt>
                <c:pt idx="213">
                  <c:v>63.405564175063873</c:v>
                </c:pt>
                <c:pt idx="214">
                  <c:v>-75.550630865812423</c:v>
                </c:pt>
                <c:pt idx="215">
                  <c:v>-174.26169363349621</c:v>
                </c:pt>
                <c:pt idx="216">
                  <c:v>-180.14514093246316</c:v>
                </c:pt>
                <c:pt idx="217">
                  <c:v>-90.066914025469487</c:v>
                </c:pt>
                <c:pt idx="218">
                  <c:v>47.989136850079873</c:v>
                </c:pt>
                <c:pt idx="219">
                  <c:v>160.48181203869302</c:v>
                </c:pt>
                <c:pt idx="220">
                  <c:v>187.4872890540687</c:v>
                </c:pt>
                <c:pt idx="221">
                  <c:v>114.61999649687843</c:v>
                </c:pt>
                <c:pt idx="222">
                  <c:v>-19.304323212908741</c:v>
                </c:pt>
                <c:pt idx="223">
                  <c:v>-142.94540594314171</c:v>
                </c:pt>
                <c:pt idx="224">
                  <c:v>-190.44077414923328</c:v>
                </c:pt>
                <c:pt idx="225">
                  <c:v>-136.49007819925083</c:v>
                </c:pt>
                <c:pt idx="226">
                  <c:v>-9.8323619615937847</c:v>
                </c:pt>
                <c:pt idx="227">
                  <c:v>122.06296385215099</c:v>
                </c:pt>
                <c:pt idx="228">
                  <c:v>188.93646166008</c:v>
                </c:pt>
                <c:pt idx="229">
                  <c:v>155.16522886021093</c:v>
                </c:pt>
                <c:pt idx="230">
                  <c:v>38.738893275420523</c:v>
                </c:pt>
                <c:pt idx="231">
                  <c:v>-98.3232975778118</c:v>
                </c:pt>
                <c:pt idx="232">
                  <c:v>-183.00956421694056</c:v>
                </c:pt>
                <c:pt idx="233">
                  <c:v>-170.20830448118431</c:v>
                </c:pt>
                <c:pt idx="234">
                  <c:v>-66.738632723724848</c:v>
                </c:pt>
                <c:pt idx="235">
                  <c:v>72.282100234915475</c:v>
                </c:pt>
                <c:pt idx="236">
                  <c:v>172.79881738851117</c:v>
                </c:pt>
                <c:pt idx="237">
                  <c:v>181.2671799121685</c:v>
                </c:pt>
                <c:pt idx="238">
                  <c:v>93.1761682949153</c:v>
                </c:pt>
                <c:pt idx="239">
                  <c:v>-44.548938693069324</c:v>
                </c:pt>
                <c:pt idx="240">
                  <c:v>-158.54323218864957</c:v>
                </c:pt>
                <c:pt idx="241">
                  <c:v>-188.0829913232339</c:v>
                </c:pt>
                <c:pt idx="242">
                  <c:v>-117.43265571743764</c:v>
                </c:pt>
                <c:pt idx="243">
                  <c:v>15.772984964959468</c:v>
                </c:pt>
                <c:pt idx="244">
                  <c:v>140.57650035755813</c:v>
                </c:pt>
                <c:pt idx="245">
                  <c:v>190.49619563433407</c:v>
                </c:pt>
                <c:pt idx="246">
                  <c:v>138.94030423519601</c:v>
                </c:pt>
                <c:pt idx="247">
                  <c:v>13.372179477549079</c:v>
                </c:pt>
                <c:pt idx="248">
                  <c:v>-119.31918337470336</c:v>
                </c:pt>
                <c:pt idx="249">
                  <c:v>-188.4503050666504</c:v>
                </c:pt>
                <c:pt idx="250">
                  <c:v>-157.19566733586876</c:v>
                </c:pt>
                <c:pt idx="251">
                  <c:v>-42.20433075552716</c:v>
                </c:pt>
                <c:pt idx="252">
                  <c:v>95.268868044794388</c:v>
                </c:pt>
                <c:pt idx="253">
                  <c:v>181.99320939626233</c:v>
                </c:pt>
                <c:pt idx="254">
                  <c:v>171.77142731979538</c:v>
                </c:pt>
                <c:pt idx="255">
                  <c:v>70.048571936362322</c:v>
                </c:pt>
                <c:pt idx="256">
                  <c:v>-68.988519090373941</c:v>
                </c:pt>
                <c:pt idx="257">
                  <c:v>-171.27605496044848</c:v>
                </c:pt>
                <c:pt idx="258">
                  <c:v>-182.32639786311103</c:v>
                </c:pt>
                <c:pt idx="259">
                  <c:v>-96.253130879200839</c:v>
                </c:pt>
                <c:pt idx="260">
                  <c:v>41.093301392006154</c:v>
                </c:pt>
                <c:pt idx="261">
                  <c:v>156.5497066560155</c:v>
                </c:pt>
                <c:pt idx="262">
                  <c:v>188.61351043545113</c:v>
                </c:pt>
                <c:pt idx="263">
                  <c:v>120.20461678012816</c:v>
                </c:pt>
                <c:pt idx="264">
                  <c:v>-12.236180338144843</c:v>
                </c:pt>
                <c:pt idx="265">
                  <c:v>-138.15887574656017</c:v>
                </c:pt>
                <c:pt idx="266">
                  <c:v>-190.48559762814224</c:v>
                </c:pt>
                <c:pt idx="267">
                  <c:v>-141.34237829508754</c:v>
                </c:pt>
                <c:pt idx="268">
                  <c:v>-16.90736265133576</c:v>
                </c:pt>
                <c:pt idx="269">
                  <c:v>116.534050933717</c:v>
                </c:pt>
                <c:pt idx="270">
                  <c:v>187.89883801794932</c:v>
                </c:pt>
                <c:pt idx="271">
                  <c:v>159.1716271486153</c:v>
                </c:pt>
                <c:pt idx="272">
                  <c:v>45.655141652474342</c:v>
                </c:pt>
                <c:pt idx="273">
                  <c:v>-92.181421567875248</c:v>
                </c:pt>
                <c:pt idx="274">
                  <c:v>-180.91378192962483</c:v>
                </c:pt>
                <c:pt idx="275">
                  <c:v>-173.27502003386391</c:v>
                </c:pt>
                <c:pt idx="276">
                  <c:v>-73.334234700486434</c:v>
                </c:pt>
                <c:pt idx="277">
                  <c:v>65.671028875520008</c:v>
                </c:pt>
                <c:pt idx="278">
                  <c:v>169.69393408702587</c:v>
                </c:pt>
                <c:pt idx="279">
                  <c:v>183.32242769632325</c:v>
                </c:pt>
                <c:pt idx="280">
                  <c:v>99.296735407619579</c:v>
                </c:pt>
                <c:pt idx="281">
                  <c:v>-37.623422552371807</c:v>
                </c:pt>
                <c:pt idx="282">
                  <c:v>-154.50192632843246</c:v>
                </c:pt>
                <c:pt idx="283">
                  <c:v>-189.07866253097433</c:v>
                </c:pt>
                <c:pt idx="284">
                  <c:v>-122.93491901822661</c:v>
                </c:pt>
                <c:pt idx="285">
                  <c:v>8.6951350681063797</c:v>
                </c:pt>
                <c:pt idx="286">
                  <c:v>135.69336997624154</c:v>
                </c:pt>
                <c:pt idx="287">
                  <c:v>190.40898380357436</c:v>
                </c:pt>
                <c:pt idx="288">
                  <c:v>143.69546790259062</c:v>
                </c:pt>
                <c:pt idx="289">
                  <c:v>20.436686309943049</c:v>
                </c:pt>
                <c:pt idx="290">
                  <c:v>-113.70853176038563</c:v>
                </c:pt>
                <c:pt idx="291">
                  <c:v>-187.2822516334964</c:v>
                </c:pt>
                <c:pt idx="292">
                  <c:v>-161.09242349867046</c:v>
                </c:pt>
                <c:pt idx="293">
                  <c:v>-49.090130032772585</c:v>
                </c:pt>
                <c:pt idx="294">
                  <c:v>89.062028150815564</c:v>
                </c:pt>
                <c:pt idx="295">
                  <c:v>179.77165590981249</c:v>
                </c:pt>
                <c:pt idx="296">
                  <c:v>174.71856152938187</c:v>
                </c:pt>
                <c:pt idx="297">
                  <c:v>76.594482317323994</c:v>
                </c:pt>
                <c:pt idx="298">
                  <c:v>-62.330779319436857</c:v>
                </c:pt>
                <c:pt idx="299">
                  <c:v>-168.05300307743607</c:v>
                </c:pt>
                <c:pt idx="300">
                  <c:v>-184.2549242217992</c:v>
                </c:pt>
                <c:pt idx="301">
                  <c:v>-102.30592707053613</c:v>
                </c:pt>
                <c:pt idx="302">
                  <c:v>34.140504716291964</c:v>
                </c:pt>
                <c:pt idx="303">
                  <c:v>152.40060089698721</c:v>
                </c:pt>
                <c:pt idx="304">
                  <c:v>189.47828640387962</c:v>
                </c:pt>
                <c:pt idx="305">
                  <c:v>125.62261620172448</c:v>
                </c:pt>
                <c:pt idx="306">
                  <c:v>-5.1510763598000153</c:v>
                </c:pt>
                <c:pt idx="307">
                  <c:v>-133.18083750640795</c:v>
                </c:pt>
                <c:pt idx="308">
                  <c:v>-190.26638071233745</c:v>
                </c:pt>
                <c:pt idx="309">
                  <c:v>-145.99875755609636</c:v>
                </c:pt>
                <c:pt idx="310">
                  <c:v>-23.958927308654069</c:v>
                </c:pt>
                <c:pt idx="311">
                  <c:v>110.84360508449477</c:v>
                </c:pt>
                <c:pt idx="312">
                  <c:v>186.60075960136669</c:v>
                </c:pt>
                <c:pt idx="313">
                  <c:v>162.95739070270929</c:v>
                </c:pt>
                <c:pt idx="314">
                  <c:v>52.508105446144533</c:v>
                </c:pt>
                <c:pt idx="315">
                  <c:v>-85.911768869406785</c:v>
                </c:pt>
                <c:pt idx="316">
                  <c:v>-178.5672271589128</c:v>
                </c:pt>
                <c:pt idx="317">
                  <c:v>-176.10155152391548</c:v>
                </c:pt>
                <c:pt idx="318">
                  <c:v>-79.828184895811418</c:v>
                </c:pt>
                <c:pt idx="319">
                  <c:v>58.968928039149546</c:v>
                </c:pt>
                <c:pt idx="320">
                  <c:v>166.35383062263017</c:v>
                </c:pt>
                <c:pt idx="321">
                  <c:v>185.12356426793116</c:v>
                </c:pt>
                <c:pt idx="322">
                  <c:v>105.27966298435292</c:v>
                </c:pt>
                <c:pt idx="323">
                  <c:v>-30.645754944769369</c:v>
                </c:pt>
                <c:pt idx="324">
                  <c:v>-150.24645860969628</c:v>
                </c:pt>
                <c:pt idx="325">
                  <c:v>-189.81224355811824</c:v>
                </c:pt>
                <c:pt idx="326">
                  <c:v>-128.26677686609025</c:v>
                </c:pt>
                <c:pt idx="327">
                  <c:v>1.605232464614599</c:v>
                </c:pt>
                <c:pt idx="328">
                  <c:v>130.62214909619456</c:v>
                </c:pt>
                <c:pt idx="329">
                  <c:v>190.05783777586024</c:v>
                </c:pt>
                <c:pt idx="330">
                  <c:v>148.2514490143476</c:v>
                </c:pt>
                <c:pt idx="331">
                  <c:v>27.472864959430179</c:v>
                </c:pt>
                <c:pt idx="332">
                  <c:v>-107.94026379147525</c:v>
                </c:pt>
                <c:pt idx="333">
                  <c:v>-185.85459810336619</c:v>
                </c:pt>
                <c:pt idx="334">
                  <c:v>-164.76588242701828</c:v>
                </c:pt>
                <c:pt idx="335">
                  <c:v>-55.907883339097253</c:v>
                </c:pt>
                <c:pt idx="336">
                  <c:v>82.731735495884635</c:v>
                </c:pt>
                <c:pt idx="337">
                  <c:v>177.30091309078796</c:v>
                </c:pt>
                <c:pt idx="338">
                  <c:v>177.42351072039452</c:v>
                </c:pt>
                <c:pt idx="339">
                  <c:v>83.034221745125635</c:v>
                </c:pt>
                <c:pt idx="340">
                  <c:v>-55.586640137449692</c:v>
                </c:pt>
                <c:pt idx="341">
                  <c:v>-164.59700559773339</c:v>
                </c:pt>
                <c:pt idx="342">
                  <c:v>-185.92804679376752</c:v>
                </c:pt>
                <c:pt idx="343">
                  <c:v>-108.21691255381185</c:v>
                </c:pt>
                <c:pt idx="344">
                  <c:v>27.140384398670509</c:v>
                </c:pt>
                <c:pt idx="345">
                  <c:v>148.04024601868301</c:v>
                </c:pt>
                <c:pt idx="346">
                  <c:v>190.08041825556052</c:v>
                </c:pt>
                <c:pt idx="347">
                  <c:v>130.86648463558777</c:v>
                </c:pt>
                <c:pt idx="348">
                  <c:v>1.9411677494534783</c:v>
                </c:pt>
                <c:pt idx="349">
                  <c:v>-128.01819149934443</c:v>
                </c:pt>
                <c:pt idx="350">
                  <c:v>-189.78342726799818</c:v>
                </c:pt>
                <c:pt idx="351">
                  <c:v>-150.45276157165824</c:v>
                </c:pt>
                <c:pt idx="352">
                  <c:v>-30.977281451883776</c:v>
                </c:pt>
                <c:pt idx="353">
                  <c:v>104.9995140799254</c:v>
                </c:pt>
                <c:pt idx="354">
                  <c:v>185.04402573348403</c:v>
                </c:pt>
                <c:pt idx="355">
                  <c:v>166.51727191031699</c:v>
                </c:pt>
                <c:pt idx="356">
                  <c:v>59.288285465100635</c:v>
                </c:pt>
                <c:pt idx="357">
                  <c:v>-79.52303012084424</c:v>
                </c:pt>
                <c:pt idx="358">
                  <c:v>-175.97315256648571</c:v>
                </c:pt>
                <c:pt idx="359">
                  <c:v>-178.68398097304029</c:v>
                </c:pt>
              </c:numCache>
            </c:numRef>
          </c:yVal>
          <c:smooth val="1"/>
        </c:ser>
        <c:ser>
          <c:idx val="3"/>
          <c:order val="3"/>
          <c:tx>
            <c:v>T4</c:v>
          </c:tx>
          <c:marker>
            <c:symbol val="none"/>
          </c:marker>
          <c:xVal>
            <c:numRef>
              <c:f>Graphing!$S$6:$S$365</c:f>
              <c:numCache>
                <c:formatCode>General</c:formatCode>
                <c:ptCount val="360"/>
                <c:pt idx="0">
                  <c:v>439.76119338659726</c:v>
                </c:pt>
                <c:pt idx="1">
                  <c:v>314.5728732477254</c:v>
                </c:pt>
                <c:pt idx="2">
                  <c:v>181.6217163895048</c:v>
                </c:pt>
                <c:pt idx="3">
                  <c:v>111.72959196529419</c:v>
                </c:pt>
                <c:pt idx="4">
                  <c:v>142.12739745498763</c:v>
                </c:pt>
                <c:pt idx="5">
                  <c:v>256.6224990085758</c:v>
                </c:pt>
                <c:pt idx="6">
                  <c:v>394.2243998711042</c:v>
                </c:pt>
                <c:pt idx="7">
                  <c:v>481.63382195857866</c:v>
                </c:pt>
                <c:pt idx="8">
                  <c:v>472.2885630296754</c:v>
                </c:pt>
                <c:pt idx="9">
                  <c:v>371.16675731585769</c:v>
                </c:pt>
                <c:pt idx="10">
                  <c:v>232.13506880149677</c:v>
                </c:pt>
                <c:pt idx="11">
                  <c:v>129.25441041743841</c:v>
                </c:pt>
                <c:pt idx="12">
                  <c:v>117.32837093020186</c:v>
                </c:pt>
                <c:pt idx="13">
                  <c:v>202.70984284587652</c:v>
                </c:pt>
                <c:pt idx="14">
                  <c:v>339.91689449099908</c:v>
                </c:pt>
                <c:pt idx="15">
                  <c:v>455.86058035990197</c:v>
                </c:pt>
                <c:pt idx="16">
                  <c:v>488.77875603946183</c:v>
                </c:pt>
                <c:pt idx="17">
                  <c:v>421.13620945753746</c:v>
                </c:pt>
                <c:pt idx="18">
                  <c:v>288.96550848670586</c:v>
                </c:pt>
                <c:pt idx="19">
                  <c:v>162.67278054440092</c:v>
                </c:pt>
                <c:pt idx="20">
                  <c:v>109.53301040487779</c:v>
                </c:pt>
                <c:pt idx="21">
                  <c:v>157.85326915042077</c:v>
                </c:pt>
                <c:pt idx="22">
                  <c:v>281.89379547922016</c:v>
                </c:pt>
                <c:pt idx="23">
                  <c:v>415.57933188342849</c:v>
                </c:pt>
                <c:pt idx="24">
                  <c:v>487.69681192080827</c:v>
                </c:pt>
                <c:pt idx="25">
                  <c:v>459.82991146471306</c:v>
                </c:pt>
                <c:pt idx="26">
                  <c:v>346.82307432785638</c:v>
                </c:pt>
                <c:pt idx="27">
                  <c:v>208.87401237873013</c:v>
                </c:pt>
                <c:pt idx="28">
                  <c:v>119.46693324715363</c:v>
                </c:pt>
                <c:pt idx="29">
                  <c:v>126.22817286934966</c:v>
                </c:pt>
                <c:pt idx="30">
                  <c:v>225.55608054025618</c:v>
                </c:pt>
                <c:pt idx="31">
                  <c:v>364.53958540814136</c:v>
                </c:pt>
                <c:pt idx="32">
                  <c:v>469.14344153131947</c:v>
                </c:pt>
                <c:pt idx="33">
                  <c:v>483.64612841791757</c:v>
                </c:pt>
                <c:pt idx="34">
                  <c:v>400.32219698331153</c:v>
                </c:pt>
                <c:pt idx="35">
                  <c:v>263.55754584504336</c:v>
                </c:pt>
                <c:pt idx="36">
                  <c:v>146.20545779228476</c:v>
                </c:pt>
                <c:pt idx="37">
                  <c:v>110.77832024101795</c:v>
                </c:pt>
                <c:pt idx="38">
                  <c:v>176.14784637852387</c:v>
                </c:pt>
                <c:pt idx="39">
                  <c:v>307.49228560006583</c:v>
                </c:pt>
                <c:pt idx="40">
                  <c:v>434.84565258901802</c:v>
                </c:pt>
                <c:pt idx="41">
                  <c:v>490.36796982077055</c:v>
                </c:pt>
                <c:pt idx="42">
                  <c:v>444.48300509846996</c:v>
                </c:pt>
                <c:pt idx="43">
                  <c:v>321.63326080023853</c:v>
                </c:pt>
                <c:pt idx="44">
                  <c:v>187.25967570236256</c:v>
                </c:pt>
                <c:pt idx="45">
                  <c:v>112.94183351336807</c:v>
                </c:pt>
                <c:pt idx="46">
                  <c:v>138.26817121754189</c:v>
                </c:pt>
                <c:pt idx="47">
                  <c:v>249.74757961805474</c:v>
                </c:pt>
                <c:pt idx="48">
                  <c:v>387.99599420875455</c:v>
                </c:pt>
                <c:pt idx="49">
                  <c:v>479.36974493685329</c:v>
                </c:pt>
                <c:pt idx="50">
                  <c:v>475.1948678366299</c:v>
                </c:pt>
                <c:pt idx="51">
                  <c:v>377.69528187735443</c:v>
                </c:pt>
                <c:pt idx="52">
                  <c:v>238.80812760373095</c:v>
                </c:pt>
                <c:pt idx="53">
                  <c:v>132.51732587414133</c:v>
                </c:pt>
                <c:pt idx="54">
                  <c:v>115.44301772532569</c:v>
                </c:pt>
                <c:pt idx="55">
                  <c:v>196.68053144306384</c:v>
                </c:pt>
                <c:pt idx="56">
                  <c:v>332.9553841057961</c:v>
                </c:pt>
                <c:pt idx="57">
                  <c:v>451.67520410695738</c:v>
                </c:pt>
                <c:pt idx="58">
                  <c:v>489.59902569098045</c:v>
                </c:pt>
                <c:pt idx="59">
                  <c:v>426.52517484855258</c:v>
                </c:pt>
                <c:pt idx="60">
                  <c:v>296.05251688413614</c:v>
                </c:pt>
                <c:pt idx="61">
                  <c:v>167.68264718665429</c:v>
                </c:pt>
                <c:pt idx="62">
                  <c:v>109.79702500617717</c:v>
                </c:pt>
                <c:pt idx="63">
                  <c:v>153.23079353968268</c:v>
                </c:pt>
                <c:pt idx="64">
                  <c:v>274.84718027154724</c:v>
                </c:pt>
                <c:pt idx="65">
                  <c:v>409.86224475652386</c:v>
                </c:pt>
                <c:pt idx="66">
                  <c:v>486.35469306495054</c:v>
                </c:pt>
                <c:pt idx="67">
                  <c:v>463.57769535842795</c:v>
                </c:pt>
                <c:pt idx="68">
                  <c:v>353.66435065924742</c:v>
                </c:pt>
                <c:pt idx="69">
                  <c:v>215.16449561741064</c:v>
                </c:pt>
                <c:pt idx="70">
                  <c:v>121.85574032170831</c:v>
                </c:pt>
                <c:pt idx="71">
                  <c:v>123.44280802977548</c:v>
                </c:pt>
                <c:pt idx="72">
                  <c:v>219.08028224253474</c:v>
                </c:pt>
                <c:pt idx="73">
                  <c:v>357.82295236620166</c:v>
                </c:pt>
                <c:pt idx="74">
                  <c:v>465.76386293159948</c:v>
                </c:pt>
                <c:pt idx="75">
                  <c:v>485.40387496914178</c:v>
                </c:pt>
                <c:pt idx="76">
                  <c:v>406.28093312284</c:v>
                </c:pt>
                <c:pt idx="77">
                  <c:v>270.54310715672148</c:v>
                </c:pt>
                <c:pt idx="78">
                  <c:v>150.4966994520943</c:v>
                </c:pt>
                <c:pt idx="79">
                  <c:v>110.08933693976854</c:v>
                </c:pt>
                <c:pt idx="80">
                  <c:v>170.84565323938571</c:v>
                </c:pt>
                <c:pt idx="81">
                  <c:v>300.40131256858939</c:v>
                </c:pt>
                <c:pt idx="82">
                  <c:v>429.74319635123993</c:v>
                </c:pt>
                <c:pt idx="83">
                  <c:v>489.97206229587198</c:v>
                </c:pt>
                <c:pt idx="84">
                  <c:v>449.00454261550738</c:v>
                </c:pt>
                <c:pt idx="85">
                  <c:v>328.66366154629395</c:v>
                </c:pt>
                <c:pt idx="86">
                  <c:v>193.0539092956669</c:v>
                </c:pt>
                <c:pt idx="87">
                  <c:v>114.4133645443689</c:v>
                </c:pt>
                <c:pt idx="88">
                  <c:v>134.63312852171177</c:v>
                </c:pt>
                <c:pt idx="89">
                  <c:v>242.94231729907045</c:v>
                </c:pt>
                <c:pt idx="90">
                  <c:v>381.64561346090971</c:v>
                </c:pt>
                <c:pt idx="91">
                  <c:v>476.8570356886143</c:v>
                </c:pt>
                <c:pt idx="92">
                  <c:v>477.85832739636544</c:v>
                </c:pt>
                <c:pt idx="93">
                  <c:v>384.11610962014015</c:v>
                </c:pt>
                <c:pt idx="94">
                  <c:v>245.56600712907286</c:v>
                </c:pt>
                <c:pt idx="95">
                  <c:v>136.01239637001311</c:v>
                </c:pt>
                <c:pt idx="96">
                  <c:v>113.81348700285309</c:v>
                </c:pt>
                <c:pt idx="97">
                  <c:v>190.79443566180748</c:v>
                </c:pt>
                <c:pt idx="98">
                  <c:v>325.94819282536935</c:v>
                </c:pt>
                <c:pt idx="99">
                  <c:v>447.27958423844416</c:v>
                </c:pt>
                <c:pt idx="100">
                  <c:v>490.15648386382497</c:v>
                </c:pt>
                <c:pt idx="101">
                  <c:v>431.73875817631711</c:v>
                </c:pt>
                <c:pt idx="102">
                  <c:v>303.14499705994882</c:v>
                </c:pt>
                <c:pt idx="103">
                  <c:v>172.87592468243113</c:v>
                </c:pt>
                <c:pt idx="104">
                  <c:v>110.32468824662718</c:v>
                </c:pt>
                <c:pt idx="105">
                  <c:v>148.81176112715247</c:v>
                </c:pt>
                <c:pt idx="106">
                  <c:v>267.83543048422848</c:v>
                </c:pt>
                <c:pt idx="107">
                  <c:v>403.99287278056244</c:v>
                </c:pt>
                <c:pt idx="108">
                  <c:v>484.7542598413487</c:v>
                </c:pt>
                <c:pt idx="109">
                  <c:v>467.09873707437742</c:v>
                </c:pt>
                <c:pt idx="110">
                  <c:v>360.43124049363303</c:v>
                </c:pt>
                <c:pt idx="111">
                  <c:v>221.57257304868995</c:v>
                </c:pt>
                <c:pt idx="112">
                  <c:v>124.49148092416542</c:v>
                </c:pt>
                <c:pt idx="113">
                  <c:v>120.90217681428408</c:v>
                </c:pt>
                <c:pt idx="114">
                  <c:v>212.7166502949828</c:v>
                </c:pt>
                <c:pt idx="115">
                  <c:v>351.02616840826431</c:v>
                </c:pt>
                <c:pt idx="116">
                  <c:v>462.15451181193725</c:v>
                </c:pt>
                <c:pt idx="117">
                  <c:v>486.90462512303486</c:v>
                </c:pt>
                <c:pt idx="118">
                  <c:v>412.09234862552796</c:v>
                </c:pt>
                <c:pt idx="119">
                  <c:v>277.56949995230235</c:v>
                </c:pt>
                <c:pt idx="120">
                  <c:v>154.99517415728008</c:v>
                </c:pt>
                <c:pt idx="121">
                  <c:v>109.66359709133889</c:v>
                </c:pt>
                <c:pt idx="122">
                  <c:v>165.72248657316317</c:v>
                </c:pt>
                <c:pt idx="123">
                  <c:v>293.3097832601722</c:v>
                </c:pt>
                <c:pt idx="124">
                  <c:v>424.46089741031949</c:v>
                </c:pt>
                <c:pt idx="125">
                  <c:v>489.31282620998206</c:v>
                </c:pt>
                <c:pt idx="126">
                  <c:v>453.3195384373991</c:v>
                </c:pt>
                <c:pt idx="127">
                  <c:v>335.6543303411155</c:v>
                </c:pt>
                <c:pt idx="128">
                  <c:v>198.996385529782</c:v>
                </c:pt>
                <c:pt idx="129">
                  <c:v>116.14214530490335</c:v>
                </c:pt>
                <c:pt idx="130">
                  <c:v>131.22730805882736</c:v>
                </c:pt>
                <c:pt idx="131">
                  <c:v>236.21614512275445</c:v>
                </c:pt>
                <c:pt idx="132">
                  <c:v>375.18206016751486</c:v>
                </c:pt>
                <c:pt idx="133">
                  <c:v>474.09917718983644</c:v>
                </c:pt>
                <c:pt idx="134">
                  <c:v>480.27524977132941</c:v>
                </c:pt>
                <c:pt idx="135">
                  <c:v>390.42034035458948</c:v>
                </c:pt>
                <c:pt idx="136">
                  <c:v>252.39933998609888</c:v>
                </c:pt>
                <c:pt idx="137">
                  <c:v>139.7347772354716</c:v>
                </c:pt>
                <c:pt idx="138">
                  <c:v>112.4420375263613</c:v>
                </c:pt>
                <c:pt idx="139">
                  <c:v>185.05971447609801</c:v>
                </c:pt>
                <c:pt idx="140">
                  <c:v>318.90503362307777</c:v>
                </c:pt>
                <c:pt idx="141">
                  <c:v>442.67981371471518</c:v>
                </c:pt>
                <c:pt idx="142">
                  <c:v>490.45035784090709</c:v>
                </c:pt>
                <c:pt idx="143">
                  <c:v>436.76973266572929</c:v>
                </c:pt>
                <c:pt idx="144">
                  <c:v>310.23311781851709</c:v>
                </c:pt>
                <c:pt idx="145">
                  <c:v>178.24541440365181</c:v>
                </c:pt>
                <c:pt idx="146">
                  <c:v>111.11526870919596</c:v>
                </c:pt>
                <c:pt idx="147">
                  <c:v>144.60229732644643</c:v>
                </c:pt>
                <c:pt idx="148">
                  <c:v>260.86826540954087</c:v>
                </c:pt>
                <c:pt idx="149">
                  <c:v>397.97935174809555</c:v>
                </c:pt>
                <c:pt idx="150">
                  <c:v>482.89773068031013</c:v>
                </c:pt>
                <c:pt idx="151">
                  <c:v>470.38815594302531</c:v>
                </c:pt>
                <c:pt idx="152">
                  <c:v>367.1143639500059</c:v>
                </c:pt>
                <c:pt idx="153">
                  <c:v>228.08936215707712</c:v>
                </c:pt>
                <c:pt idx="154">
                  <c:v>127.37050153957125</c:v>
                </c:pt>
                <c:pt idx="155">
                  <c:v>118.60980090268129</c:v>
                </c:pt>
                <c:pt idx="156">
                  <c:v>206.47400560507538</c:v>
                </c:pt>
                <c:pt idx="157">
                  <c:v>344.15865485267631</c:v>
                </c:pt>
                <c:pt idx="158">
                  <c:v>458.3203912511616</c:v>
                </c:pt>
                <c:pt idx="159">
                  <c:v>488.14629862442791</c:v>
                </c:pt>
                <c:pt idx="160">
                  <c:v>417.74838803513518</c:v>
                </c:pt>
                <c:pt idx="161">
                  <c:v>284.62698464211024</c:v>
                </c:pt>
                <c:pt idx="162">
                  <c:v>159.69464637568845</c:v>
                </c:pt>
                <c:pt idx="163">
                  <c:v>109.50169083231188</c:v>
                </c:pt>
                <c:pt idx="164">
                  <c:v>160.78544782479813</c:v>
                </c:pt>
                <c:pt idx="165">
                  <c:v>286.22752755313792</c:v>
                </c:pt>
                <c:pt idx="166">
                  <c:v>419.0060777913975</c:v>
                </c:pt>
                <c:pt idx="167">
                  <c:v>488.39117535902028</c:v>
                </c:pt>
                <c:pt idx="168">
                  <c:v>457.42201136008816</c:v>
                </c:pt>
                <c:pt idx="169">
                  <c:v>342.59557711345462</c:v>
                </c:pt>
                <c:pt idx="170">
                  <c:v>205.07886727893487</c:v>
                </c:pt>
                <c:pt idx="171">
                  <c:v>118.12577945659308</c:v>
                </c:pt>
                <c:pt idx="172">
                  <c:v>128.05543078508191</c:v>
                </c:pt>
                <c:pt idx="173">
                  <c:v>229.578386529548</c:v>
                </c:pt>
                <c:pt idx="174">
                  <c:v>368.61429374153721</c:v>
                </c:pt>
                <c:pt idx="175">
                  <c:v>471.09999222825525</c:v>
                </c:pt>
                <c:pt idx="176">
                  <c:v>482.44228476017412</c:v>
                </c:pt>
                <c:pt idx="177">
                  <c:v>396.59923551198625</c:v>
                </c:pt>
                <c:pt idx="178">
                  <c:v>259.29865419402495</c:v>
                </c:pt>
                <c:pt idx="179">
                  <c:v>143.67930871601001</c:v>
                </c:pt>
                <c:pt idx="180">
                  <c:v>111.33057032180557</c:v>
                </c:pt>
                <c:pt idx="181">
                  <c:v>179.48431703315782</c:v>
                </c:pt>
                <c:pt idx="182">
                  <c:v>311.83566932915727</c:v>
                </c:pt>
                <c:pt idx="183">
                  <c:v>437.88226847836006</c:v>
                </c:pt>
                <c:pt idx="184">
                  <c:v>490.48024027069357</c:v>
                </c:pt>
                <c:pt idx="185">
                  <c:v>441.61112466386066</c:v>
                </c:pt>
                <c:pt idx="186">
                  <c:v>317.30705400582423</c:v>
                </c:pt>
                <c:pt idx="187">
                  <c:v>183.78367346590477</c:v>
                </c:pt>
                <c:pt idx="188">
                  <c:v>112.16767053579503</c:v>
                </c:pt>
                <c:pt idx="189">
                  <c:v>140.60823705902519</c:v>
                </c:pt>
                <c:pt idx="190">
                  <c:v>253.95534253902827</c:v>
                </c:pt>
                <c:pt idx="191">
                  <c:v>391.8300172630519</c:v>
                </c:pt>
                <c:pt idx="192">
                  <c:v>480.78767899793013</c:v>
                </c:pt>
                <c:pt idx="193">
                  <c:v>473.44139235734133</c:v>
                </c:pt>
                <c:pt idx="194">
                  <c:v>373.70445725922264</c:v>
                </c:pt>
                <c:pt idx="195">
                  <c:v>234.70582973672555</c:v>
                </c:pt>
                <c:pt idx="196">
                  <c:v>130.48881143177545</c:v>
                </c:pt>
                <c:pt idx="197">
                  <c:v>116.56885785724461</c:v>
                </c:pt>
                <c:pt idx="198">
                  <c:v>200.36100137518829</c:v>
                </c:pt>
                <c:pt idx="199">
                  <c:v>337.22993105983176</c:v>
                </c:pt>
                <c:pt idx="200">
                  <c:v>454.26681589119028</c:v>
                </c:pt>
                <c:pt idx="201">
                  <c:v>489.12717433546595</c:v>
                </c:pt>
                <c:pt idx="202">
                  <c:v>423.24121126847757</c:v>
                </c:pt>
                <c:pt idx="203">
                  <c:v>291.70577853898322</c:v>
                </c:pt>
                <c:pt idx="204">
                  <c:v>164.58860196402244</c:v>
                </c:pt>
                <c:pt idx="205">
                  <c:v>109.6038425880009</c:v>
                </c:pt>
                <c:pt idx="206">
                  <c:v>156.04138043889594</c:v>
                </c:pt>
                <c:pt idx="207">
                  <c:v>279.16436247083385</c:v>
                </c:pt>
                <c:pt idx="208">
                  <c:v>413.38629865744838</c:v>
                </c:pt>
                <c:pt idx="209">
                  <c:v>487.20838728335082</c:v>
                </c:pt>
                <c:pt idx="210">
                  <c:v>461.30627476722373</c:v>
                </c:pt>
                <c:pt idx="211">
                  <c:v>349.47778029893124</c:v>
                </c:pt>
                <c:pt idx="212">
                  <c:v>211.29292335034205</c:v>
                </c:pt>
                <c:pt idx="213">
                  <c:v>120.36151739774172</c:v>
                </c:pt>
                <c:pt idx="214">
                  <c:v>125.1218933777651</c:v>
                </c:pt>
                <c:pt idx="215">
                  <c:v>223.03824240581881</c:v>
                </c:pt>
                <c:pt idx="216">
                  <c:v>361.95141805013816</c:v>
                </c:pt>
                <c:pt idx="217">
                  <c:v>467.86363810524506</c:v>
                </c:pt>
                <c:pt idx="218">
                  <c:v>484.35642854097682</c:v>
                </c:pt>
                <c:pt idx="219">
                  <c:v>402.64423025566322</c:v>
                </c:pt>
                <c:pt idx="220">
                  <c:v>266.25438631235028</c:v>
                </c:pt>
                <c:pt idx="221">
                  <c:v>147.84052312440221</c:v>
                </c:pt>
                <c:pt idx="222">
                  <c:v>110.4806260423712</c:v>
                </c:pt>
                <c:pt idx="223">
                  <c:v>174.07597163467796</c:v>
                </c:pt>
                <c:pt idx="224">
                  <c:v>304.74989909795204</c:v>
                </c:pt>
                <c:pt idx="225">
                  <c:v>432.89359861619516</c:v>
                </c:pt>
                <c:pt idx="226">
                  <c:v>490.24608973184229</c:v>
                </c:pt>
                <c:pt idx="227">
                  <c:v>446.25622330563743</c:v>
                </c:pt>
                <c:pt idx="228">
                  <c:v>324.35700013074529</c:v>
                </c:pt>
                <c:pt idx="229">
                  <c:v>189.48302504701655</c:v>
                </c:pt>
                <c:pt idx="230">
                  <c:v>113.48043494636929</c:v>
                </c:pt>
                <c:pt idx="231">
                  <c:v>136.83511666591653</c:v>
                </c:pt>
                <c:pt idx="232">
                  <c:v>247.10624417641051</c:v>
                </c:pt>
                <c:pt idx="233">
                  <c:v>385.5533931860125</c:v>
                </c:pt>
                <c:pt idx="234">
                  <c:v>478.42702962883106</c:v>
                </c:pt>
                <c:pt idx="235">
                  <c:v>476.25421409325122</c:v>
                </c:pt>
                <c:pt idx="236">
                  <c:v>380.19238560569181</c:v>
                </c:pt>
                <c:pt idx="237">
                  <c:v>241.41280441351083</c:v>
                </c:pt>
                <c:pt idx="238">
                  <c:v>133.84208817550208</c:v>
                </c:pt>
                <c:pt idx="239">
                  <c:v>114.78217671800277</c:v>
                </c:pt>
                <c:pt idx="240">
                  <c:v>194.3861111066544</c:v>
                </c:pt>
                <c:pt idx="241">
                  <c:v>330.24960123545969</c:v>
                </c:pt>
                <c:pt idx="242">
                  <c:v>449.99940456931739</c:v>
                </c:pt>
                <c:pt idx="243">
                  <c:v>489.84589262160813</c:v>
                </c:pt>
                <c:pt idx="244">
                  <c:v>428.56320448410372</c:v>
                </c:pt>
                <c:pt idx="245">
                  <c:v>298.79606941831338</c:v>
                </c:pt>
                <c:pt idx="246">
                  <c:v>169.67025719724919</c:v>
                </c:pt>
                <c:pt idx="247">
                  <c:v>109.96991076142649</c:v>
                </c:pt>
                <c:pt idx="248">
                  <c:v>151.49686037395062</c:v>
                </c:pt>
                <c:pt idx="249">
                  <c:v>272.13007857409002</c:v>
                </c:pt>
                <c:pt idx="250">
                  <c:v>407.60934982997935</c:v>
                </c:pt>
                <c:pt idx="251">
                  <c:v>485.76610149722706</c:v>
                </c:pt>
                <c:pt idx="252">
                  <c:v>464.96694451150984</c:v>
                </c:pt>
                <c:pt idx="253">
                  <c:v>356.29140017487765</c:v>
                </c:pt>
                <c:pt idx="254">
                  <c:v>217.62994016925654</c:v>
                </c:pt>
                <c:pt idx="255">
                  <c:v>122.84626007426129</c:v>
                </c:pt>
                <c:pt idx="256">
                  <c:v>122.43076214130696</c:v>
                </c:pt>
                <c:pt idx="257">
                  <c:v>216.60477833121709</c:v>
                </c:pt>
                <c:pt idx="258">
                  <c:v>355.20266879655861</c:v>
                </c:pt>
                <c:pt idx="259">
                  <c:v>464.39460087226541</c:v>
                </c:pt>
                <c:pt idx="260">
                  <c:v>486.01502783567179</c:v>
                </c:pt>
                <c:pt idx="261">
                  <c:v>408.54694535506513</c:v>
                </c:pt>
                <c:pt idx="262">
                  <c:v>273.25689469758669</c:v>
                </c:pt>
                <c:pt idx="263">
                  <c:v>152.21265241996346</c:v>
                </c:pt>
                <c:pt idx="264">
                  <c:v>109.89338283286295</c:v>
                </c:pt>
                <c:pt idx="265">
                  <c:v>168.84217502395617</c:v>
                </c:pt>
                <c:pt idx="266">
                  <c:v>297.65754482444544</c:v>
                </c:pt>
                <c:pt idx="267">
                  <c:v>427.72071914097717</c:v>
                </c:pt>
                <c:pt idx="268">
                  <c:v>489.74823079063538</c:v>
                </c:pt>
                <c:pt idx="269">
                  <c:v>450.69858981748257</c:v>
                </c:pt>
                <c:pt idx="270">
                  <c:v>331.37318395548084</c:v>
                </c:pt>
                <c:pt idx="271">
                  <c:v>195.33556902718959</c:v>
                </c:pt>
                <c:pt idx="272">
                  <c:v>115.05174226099749</c:v>
                </c:pt>
                <c:pt idx="273">
                  <c:v>133.28816623369033</c:v>
                </c:pt>
                <c:pt idx="274">
                  <c:v>240.33046415531498</c:v>
                </c:pt>
                <c:pt idx="275">
                  <c:v>379.15817981904371</c:v>
                </c:pt>
                <c:pt idx="276">
                  <c:v>475.81905477192731</c:v>
                </c:pt>
                <c:pt idx="277">
                  <c:v>478.82272217598808</c:v>
                </c:pt>
                <c:pt idx="278">
                  <c:v>386.56915578927703</c:v>
                </c:pt>
                <c:pt idx="279">
                  <c:v>248.20098935764952</c:v>
                </c:pt>
                <c:pt idx="280">
                  <c:v>137.42568364778776</c:v>
                </c:pt>
                <c:pt idx="281">
                  <c:v>113.25223408178164</c:v>
                </c:pt>
                <c:pt idx="282">
                  <c:v>188.55761685604693</c:v>
                </c:pt>
                <c:pt idx="283">
                  <c:v>323.22734111985119</c:v>
                </c:pt>
                <c:pt idx="284">
                  <c:v>445.52407253091178</c:v>
                </c:pt>
                <c:pt idx="285">
                  <c:v>490.30145723600594</c:v>
                </c:pt>
                <c:pt idx="286">
                  <c:v>433.70699063433756</c:v>
                </c:pt>
                <c:pt idx="287">
                  <c:v>305.88802911763838</c:v>
                </c:pt>
                <c:pt idx="288">
                  <c:v>174.93256817118396</c:v>
                </c:pt>
                <c:pt idx="289">
                  <c:v>110.59938792952914</c:v>
                </c:pt>
                <c:pt idx="290">
                  <c:v>147.15818698766566</c:v>
                </c:pt>
                <c:pt idx="291">
                  <c:v>265.13442639095507</c:v>
                </c:pt>
                <c:pt idx="292">
                  <c:v>401.68323898915207</c:v>
                </c:pt>
                <c:pt idx="293">
                  <c:v>484.06631721574013</c:v>
                </c:pt>
                <c:pt idx="294">
                  <c:v>468.39894637931479</c:v>
                </c:pt>
                <c:pt idx="295">
                  <c:v>363.02699208627979</c:v>
                </c:pt>
                <c:pt idx="296">
                  <c:v>224.08113372090173</c:v>
                </c:pt>
                <c:pt idx="297">
                  <c:v>125.57656327620091</c:v>
                </c:pt>
                <c:pt idx="298">
                  <c:v>119.9857673698225</c:v>
                </c:pt>
                <c:pt idx="299">
                  <c:v>210.28691201025762</c:v>
                </c:pt>
                <c:pt idx="300">
                  <c:v>348.3774007158201</c:v>
                </c:pt>
                <c:pt idx="301">
                  <c:v>460.69768911293698</c:v>
                </c:pt>
                <c:pt idx="302">
                  <c:v>487.41578358750053</c:v>
                </c:pt>
                <c:pt idx="303">
                  <c:v>414.29919879962949</c:v>
                </c:pt>
                <c:pt idx="304">
                  <c:v>280.2964728677992</c:v>
                </c:pt>
                <c:pt idx="305">
                  <c:v>156.78963620381998</c:v>
                </c:pt>
                <c:pt idx="306">
                  <c:v>109.56965469669623</c:v>
                </c:pt>
                <c:pt idx="307">
                  <c:v>163.79018199449882</c:v>
                </c:pt>
                <c:pt idx="308">
                  <c:v>290.56843752987521</c:v>
                </c:pt>
                <c:pt idx="309">
                  <c:v>422.37080040629053</c:v>
                </c:pt>
                <c:pt idx="310">
                  <c:v>488.9873535510211</c:v>
                </c:pt>
                <c:pt idx="311">
                  <c:v>454.93206644162649</c:v>
                </c:pt>
                <c:pt idx="312">
                  <c:v>338.34588004196752</c:v>
                </c:pt>
                <c:pt idx="313">
                  <c:v>201.33319294025696</c:v>
                </c:pt>
                <c:pt idx="314">
                  <c:v>116.87941442192644</c:v>
                </c:pt>
                <c:pt idx="315">
                  <c:v>129.97230234538367</c:v>
                </c:pt>
                <c:pt idx="316">
                  <c:v>233.63739468060925</c:v>
                </c:pt>
                <c:pt idx="317">
                  <c:v>372.6532418469385</c:v>
                </c:pt>
                <c:pt idx="318">
                  <c:v>472.9673694551667</c:v>
                </c:pt>
                <c:pt idx="319">
                  <c:v>481.14335628422481</c:v>
                </c:pt>
                <c:pt idx="320">
                  <c:v>392.82592869008789</c:v>
                </c:pt>
                <c:pt idx="321">
                  <c:v>255.06097516926789</c:v>
                </c:pt>
                <c:pt idx="322">
                  <c:v>141.23463047030356</c:v>
                </c:pt>
                <c:pt idx="323">
                  <c:v>111.98115066870253</c:v>
                </c:pt>
                <c:pt idx="324">
                  <c:v>182.8835977531549</c:v>
                </c:pt>
                <c:pt idx="325">
                  <c:v>316.17288457368102</c:v>
                </c:pt>
                <c:pt idx="326">
                  <c:v>440.84702322869521</c:v>
                </c:pt>
                <c:pt idx="327">
                  <c:v>490.49323670076728</c:v>
                </c:pt>
                <c:pt idx="328">
                  <c:v>438.66543969385998</c:v>
                </c:pt>
                <c:pt idx="329">
                  <c:v>312.97182716369559</c:v>
                </c:pt>
                <c:pt idx="330">
                  <c:v>180.36824056653563</c:v>
                </c:pt>
                <c:pt idx="331">
                  <c:v>111.49140154645224</c:v>
                </c:pt>
                <c:pt idx="332">
                  <c:v>143.03137430484162</c:v>
                </c:pt>
                <c:pt idx="333">
                  <c:v>258.18710290070493</c:v>
                </c:pt>
                <c:pt idx="334">
                  <c:v>395.61618057654255</c:v>
                </c:pt>
                <c:pt idx="335">
                  <c:v>482.11139058428466</c:v>
                </c:pt>
                <c:pt idx="336">
                  <c:v>471.59752312268085</c:v>
                </c:pt>
                <c:pt idx="337">
                  <c:v>369.67521953444322</c:v>
                </c:pt>
                <c:pt idx="338">
                  <c:v>230.63756172358086</c:v>
                </c:pt>
                <c:pt idx="339">
                  <c:v>128.5486424107954</c:v>
                </c:pt>
                <c:pt idx="340">
                  <c:v>117.79029817754031</c:v>
                </c:pt>
                <c:pt idx="341">
                  <c:v>204.09340091391144</c:v>
                </c:pt>
                <c:pt idx="342">
                  <c:v>341.48507461069096</c:v>
                </c:pt>
                <c:pt idx="343">
                  <c:v>456.77802727844437</c:v>
                </c:pt>
                <c:pt idx="344">
                  <c:v>488.55675414763698</c:v>
                </c:pt>
                <c:pt idx="345">
                  <c:v>419.89301713914705</c:v>
                </c:pt>
                <c:pt idx="346">
                  <c:v>287.36336295562887</c:v>
                </c:pt>
                <c:pt idx="347">
                  <c:v>161.56513011844356</c:v>
                </c:pt>
                <c:pt idx="348">
                  <c:v>109.50989036758764</c:v>
                </c:pt>
                <c:pt idx="349">
                  <c:v>158.92699533490762</c:v>
                </c:pt>
                <c:pt idx="350">
                  <c:v>283.49240373608399</c:v>
                </c:pt>
                <c:pt idx="351">
                  <c:v>416.85125816807346</c:v>
                </c:pt>
                <c:pt idx="352">
                  <c:v>487.96451269814406</c:v>
                </c:pt>
                <c:pt idx="353">
                  <c:v>458.9507849712594</c:v>
                </c:pt>
                <c:pt idx="354">
                  <c:v>345.2654232317085</c:v>
                </c:pt>
                <c:pt idx="355">
                  <c:v>207.46758321784978</c:v>
                </c:pt>
                <c:pt idx="356">
                  <c:v>118.96091801324019</c:v>
                </c:pt>
                <c:pt idx="357">
                  <c:v>126.89212126422638</c:v>
                </c:pt>
                <c:pt idx="358">
                  <c:v>227.03631330715024</c:v>
                </c:pt>
                <c:pt idx="359">
                  <c:v>366.04759604729134</c:v>
                </c:pt>
              </c:numCache>
            </c:numRef>
          </c:xVal>
          <c:yVal>
            <c:numRef>
              <c:f>Graphing!$Q$6:$Q$365</c:f>
              <c:numCache>
                <c:formatCode>General</c:formatCode>
                <c:ptCount val="360"/>
                <c:pt idx="0">
                  <c:v>129.44905879593779</c:v>
                </c:pt>
                <c:pt idx="1">
                  <c:v>189.94178414794814</c:v>
                </c:pt>
                <c:pt idx="2">
                  <c:v>149.25425276833204</c:v>
                </c:pt>
                <c:pt idx="3">
                  <c:v>29.060341678056353</c:v>
                </c:pt>
                <c:pt idx="4">
                  <c:v>-106.6137484833197</c:v>
                </c:pt>
                <c:pt idx="5">
                  <c:v>-185.49566681661054</c:v>
                </c:pt>
                <c:pt idx="6">
                  <c:v>-165.56573458578396</c:v>
                </c:pt>
                <c:pt idx="7">
                  <c:v>-57.440444990610366</c:v>
                </c:pt>
                <c:pt idx="8">
                  <c:v>81.282845971149158</c:v>
                </c:pt>
                <c:pt idx="9">
                  <c:v>176.70750593323933</c:v>
                </c:pt>
                <c:pt idx="10">
                  <c:v>178.00168851284084</c:v>
                </c:pt>
                <c:pt idx="11">
                  <c:v>84.475994448739314</c:v>
                </c:pt>
                <c:pt idx="12">
                  <c:v>-54.049291697357901</c:v>
                </c:pt>
                <c:pt idx="13">
                  <c:v>-163.78301291930723</c:v>
                </c:pt>
                <c:pt idx="14">
                  <c:v>-186.27101635572413</c:v>
                </c:pt>
                <c:pt idx="15">
                  <c:v>-109.53414759733391</c:v>
                </c:pt>
                <c:pt idx="16">
                  <c:v>25.550562972141233</c:v>
                </c:pt>
                <c:pt idx="17">
                  <c:v>147.02472158878456</c:v>
                </c:pt>
                <c:pt idx="18">
                  <c:v>190.18015142764779</c:v>
                </c:pt>
                <c:pt idx="19">
                  <c:v>132.02834845817668</c:v>
                </c:pt>
                <c:pt idx="20">
                  <c:v>3.5462479568699723</c:v>
                </c:pt>
                <c:pt idx="21">
                  <c:v>-126.82490650017164</c:v>
                </c:pt>
                <c:pt idx="22">
                  <c:v>-189.63758951708834</c:v>
                </c:pt>
                <c:pt idx="23">
                  <c:v>-151.43205750890493</c:v>
                </c:pt>
                <c:pt idx="24">
                  <c:v>-32.560049059617889</c:v>
                </c:pt>
                <c:pt idx="25">
                  <c:v>103.65640067637881</c:v>
                </c:pt>
                <c:pt idx="26">
                  <c:v>184.65603079912674</c:v>
                </c:pt>
                <c:pt idx="27">
                  <c:v>167.29107680939879</c:v>
                </c:pt>
                <c:pt idx="28">
                  <c:v>60.811691382597729</c:v>
                </c:pt>
                <c:pt idx="29">
                  <c:v>-78.06152762837381</c:v>
                </c:pt>
                <c:pt idx="30">
                  <c:v>-175.35208255242131</c:v>
                </c:pt>
                <c:pt idx="31">
                  <c:v>-179.23418177162867</c:v>
                </c:pt>
                <c:pt idx="32">
                  <c:v>-87.63986642471049</c:v>
                </c:pt>
                <c:pt idx="33">
                  <c:v>50.639406761036817</c:v>
                </c:pt>
                <c:pt idx="34">
                  <c:v>161.94352964055597</c:v>
                </c:pt>
                <c:pt idx="35">
                  <c:v>186.98181070672058</c:v>
                </c:pt>
                <c:pt idx="36">
                  <c:v>112.41658590759326</c:v>
                </c:pt>
                <c:pt idx="37">
                  <c:v>-22.031929311552474</c:v>
                </c:pt>
                <c:pt idx="38">
                  <c:v>-144.74423664976189</c:v>
                </c:pt>
                <c:pt idx="39">
                  <c:v>-190.35260874620829</c:v>
                </c:pt>
                <c:pt idx="40">
                  <c:v>-134.56188159297514</c:v>
                </c:pt>
                <c:pt idx="41">
                  <c:v>-7.0912669050170747</c:v>
                </c:pt>
                <c:pt idx="42">
                  <c:v>124.1568010127335</c:v>
                </c:pt>
                <c:pt idx="43">
                  <c:v>189.26767295856115</c:v>
                </c:pt>
                <c:pt idx="44">
                  <c:v>153.55738105758232</c:v>
                </c:pt>
                <c:pt idx="45">
                  <c:v>36.048472237523278</c:v>
                </c:pt>
                <c:pt idx="46">
                  <c:v>-100.66312909244205</c:v>
                </c:pt>
                <c:pt idx="47">
                  <c:v>-183.75239929251606</c:v>
                </c:pt>
                <c:pt idx="48">
                  <c:v>-168.95844164531357</c:v>
                </c:pt>
                <c:pt idx="49">
                  <c:v>-64.161862514177301</c:v>
                </c:pt>
                <c:pt idx="50">
                  <c:v>74.81315581972062</c:v>
                </c:pt>
                <c:pt idx="51">
                  <c:v>173.93588811397848</c:v>
                </c:pt>
                <c:pt idx="52">
                  <c:v>180.40455856945169</c:v>
                </c:pt>
                <c:pt idx="53">
                  <c:v>90.773365408865558</c:v>
                </c:pt>
                <c:pt idx="54">
                  <c:v>-47.211971931550892</c:v>
                </c:pt>
                <c:pt idx="55">
                  <c:v>-160.04792225178144</c:v>
                </c:pt>
                <c:pt idx="56">
                  <c:v>-187.62780353252404</c:v>
                </c:pt>
                <c:pt idx="57">
                  <c:v>-115.26006445908672</c:v>
                </c:pt>
                <c:pt idx="58">
                  <c:v>18.505660134967727</c:v>
                </c:pt>
                <c:pt idx="59">
                  <c:v>142.41358828968254</c:v>
                </c:pt>
                <c:pt idx="60">
                  <c:v>190.45909633580112</c:v>
                </c:pt>
                <c:pt idx="61">
                  <c:v>137.04878016410288</c:v>
                </c:pt>
                <c:pt idx="62">
                  <c:v>10.633828261694237</c:v>
                </c:pt>
                <c:pt idx="63">
                  <c:v>-121.44566700796184</c:v>
                </c:pt>
                <c:pt idx="64">
                  <c:v>-188.83216267285601</c:v>
                </c:pt>
                <c:pt idx="65">
                  <c:v>-155.62948684956086</c:v>
                </c:pt>
                <c:pt idx="66">
                  <c:v>-39.524402243020411</c:v>
                </c:pt>
                <c:pt idx="67">
                  <c:v>97.634971097580348</c:v>
                </c:pt>
                <c:pt idx="68">
                  <c:v>182.78508546465525</c:v>
                </c:pt>
                <c:pt idx="69">
                  <c:v>170.5672512417072</c:v>
                </c:pt>
                <c:pt idx="70">
                  <c:v>67.489797330214131</c:v>
                </c:pt>
                <c:pt idx="71">
                  <c:v>-71.538856320109602</c:v>
                </c:pt>
                <c:pt idx="72">
                  <c:v>-172.45941342255622</c:v>
                </c:pt>
                <c:pt idx="73">
                  <c:v>-181.51241329357057</c:v>
                </c:pt>
                <c:pt idx="74">
                  <c:v>-93.875405437174535</c:v>
                </c:pt>
                <c:pt idx="75">
                  <c:v>43.768175041082543</c:v>
                </c:pt>
                <c:pt idx="76">
                  <c:v>158.09684770588692</c:v>
                </c:pt>
                <c:pt idx="77">
                  <c:v>188.20877095401161</c:v>
                </c:pt>
                <c:pt idx="78">
                  <c:v>118.06359779916323</c:v>
                </c:pt>
                <c:pt idx="79">
                  <c:v>-14.972977526973034</c:v>
                </c:pt>
                <c:pt idx="80">
                  <c:v>-140.03358423192276</c:v>
                </c:pt>
                <c:pt idx="81">
                  <c:v>-190.49957729145305</c:v>
                </c:pt>
                <c:pt idx="82">
                  <c:v>-139.48818229715238</c:v>
                </c:pt>
                <c:pt idx="83">
                  <c:v>-14.172704295698892</c:v>
                </c:pt>
                <c:pt idx="84">
                  <c:v>118.6924440726681</c:v>
                </c:pt>
                <c:pt idx="85">
                  <c:v>188.33120959299208</c:v>
                </c:pt>
                <c:pt idx="86">
                  <c:v>157.64765676362131</c:v>
                </c:pt>
                <c:pt idx="87">
                  <c:v>42.986634437446831</c:v>
                </c:pt>
                <c:pt idx="88">
                  <c:v>-94.572976147963686</c:v>
                </c:pt>
                <c:pt idx="89">
                  <c:v>-181.75442455357185</c:v>
                </c:pt>
                <c:pt idx="90">
                  <c:v>-172.11694803996414</c:v>
                </c:pt>
                <c:pt idx="91">
                  <c:v>-70.794342481841042</c:v>
                </c:pt>
                <c:pt idx="92">
                  <c:v>68.239763890031696</c:v>
                </c:pt>
                <c:pt idx="93">
                  <c:v>170.92317017412404</c:v>
                </c:pt>
                <c:pt idx="94">
                  <c:v>182.55736199925724</c:v>
                </c:pt>
                <c:pt idx="95">
                  <c:v>96.944911448174054</c:v>
                </c:pt>
                <c:pt idx="96">
                  <c:v>-40.309209592390168</c:v>
                </c:pt>
                <c:pt idx="97">
                  <c:v>-156.09098217891031</c:v>
                </c:pt>
                <c:pt idx="98">
                  <c:v>-188.72451162765648</c:v>
                </c:pt>
                <c:pt idx="99">
                  <c:v>-120.82621431854524</c:v>
                </c:pt>
                <c:pt idx="100">
                  <c:v>11.435105795176067</c:v>
                </c:pt>
                <c:pt idx="101">
                  <c:v>137.60504930474698</c:v>
                </c:pt>
                <c:pt idx="102">
                  <c:v>190.47403758384741</c:v>
                </c:pt>
                <c:pt idx="103">
                  <c:v>141.87924257851492</c:v>
                </c:pt>
                <c:pt idx="104">
                  <c:v>17.706668553424585</c:v>
                </c:pt>
                <c:pt idx="105">
                  <c:v>-115.89808637991742</c:v>
                </c:pt>
                <c:pt idx="106">
                  <c:v>-187.76498733221032</c:v>
                </c:pt>
                <c:pt idx="107">
                  <c:v>-159.6111913709241</c:v>
                </c:pt>
                <c:pt idx="108">
                  <c:v>-46.43396892874231</c:v>
                </c:pt>
                <c:pt idx="109">
                  <c:v>91.478205427020043</c:v>
                </c:pt>
                <c:pt idx="110">
                  <c:v>180.66077375125099</c:v>
                </c:pt>
                <c:pt idx="111">
                  <c:v>173.60699496793592</c:v>
                </c:pt>
                <c:pt idx="112">
                  <c:v>74.074352726212936</c:v>
                </c:pt>
                <c:pt idx="113">
                  <c:v>-64.917021882846981</c:v>
                </c:pt>
                <c:pt idx="114">
                  <c:v>-169.32769077818216</c:v>
                </c:pt>
                <c:pt idx="115">
                  <c:v>-183.53904254291905</c:v>
                </c:pt>
                <c:pt idx="116">
                  <c:v>-99.980819655733498</c:v>
                </c:pt>
                <c:pt idx="117">
                  <c:v>36.836274344969013</c:v>
                </c:pt>
                <c:pt idx="118">
                  <c:v>154.03102083545735</c:v>
                </c:pt>
                <c:pt idx="119">
                  <c:v>189.17484681534762</c:v>
                </c:pt>
                <c:pt idx="120">
                  <c:v>123.546956588669</c:v>
                </c:pt>
                <c:pt idx="121">
                  <c:v>-7.8932710451260979</c:v>
                </c:pt>
                <c:pt idx="122">
                  <c:v>-135.12882515549987</c:v>
                </c:pt>
                <c:pt idx="123">
                  <c:v>-190.38248606417065</c:v>
                </c:pt>
                <c:pt idx="124">
                  <c:v>-144.22113234827248</c:v>
                </c:pt>
                <c:pt idx="125">
                  <c:v>-21.234496282914812</c:v>
                </c:pt>
                <c:pt idx="126">
                  <c:v>113.06356235915666</c:v>
                </c:pt>
                <c:pt idx="127">
                  <c:v>187.13369212391075</c:v>
                </c:pt>
                <c:pt idx="128">
                  <c:v>161.51941017707927</c:v>
                </c:pt>
                <c:pt idx="129">
                  <c:v>49.865210988390729</c:v>
                </c:pt>
                <c:pt idx="130">
                  <c:v>-88.351731476695164</c:v>
                </c:pt>
                <c:pt idx="131">
                  <c:v>-179.50451207977608</c:v>
                </c:pt>
                <c:pt idx="132">
                  <c:v>-175.03687562616105</c:v>
                </c:pt>
                <c:pt idx="133">
                  <c:v>-77.328691323608524</c:v>
                </c:pt>
                <c:pt idx="134">
                  <c:v>61.571781847570307</c:v>
                </c:pt>
                <c:pt idx="135">
                  <c:v>167.67352817353188</c:v>
                </c:pt>
                <c:pt idx="136">
                  <c:v>184.45711470756825</c:v>
                </c:pt>
                <c:pt idx="137">
                  <c:v>102.98207791764588</c:v>
                </c:pt>
                <c:pt idx="138">
                  <c:v>-33.350572899683982</c:v>
                </c:pt>
                <c:pt idx="139">
                  <c:v>-151.91767758784323</c:v>
                </c:pt>
                <c:pt idx="140">
                  <c:v>-189.55962044620765</c:v>
                </c:pt>
                <c:pt idx="141">
                  <c:v>-126.22488169269232</c:v>
                </c:pt>
                <c:pt idx="142">
                  <c:v>4.3487007565981051</c:v>
                </c:pt>
                <c:pt idx="143">
                  <c:v>132.60576995947403</c:v>
                </c:pt>
                <c:pt idx="144">
                  <c:v>190.22495446106001</c:v>
                </c:pt>
                <c:pt idx="145">
                  <c:v>146.51303998709989</c:v>
                </c:pt>
                <c:pt idx="146">
                  <c:v>24.754964859614539</c:v>
                </c:pt>
                <c:pt idx="147">
                  <c:v>-110.18985435956365</c:v>
                </c:pt>
                <c:pt idx="148">
                  <c:v>-186.43754275344293</c:v>
                </c:pt>
                <c:pt idx="149">
                  <c:v>-163.371651858647</c:v>
                </c:pt>
                <c:pt idx="150">
                  <c:v>-53.279171464961358</c:v>
                </c:pt>
                <c:pt idx="151">
                  <c:v>85.194637826187702</c:v>
                </c:pt>
                <c:pt idx="152">
                  <c:v>178.28604025998823</c:v>
                </c:pt>
                <c:pt idx="153">
                  <c:v>176.4060944667842</c:v>
                </c:pt>
                <c:pt idx="154">
                  <c:v>80.556230431300762</c:v>
                </c:pt>
                <c:pt idx="155">
                  <c:v>-58.205203130262134</c:v>
                </c:pt>
                <c:pt idx="156">
                  <c:v>-165.96125563649042</c:v>
                </c:pt>
                <c:pt idx="157">
                  <c:v>-185.31126032058117</c:v>
                </c:pt>
                <c:pt idx="158">
                  <c:v>-105.94764609975581</c:v>
                </c:pt>
                <c:pt idx="159">
                  <c:v>29.85331328224035</c:v>
                </c:pt>
                <c:pt idx="160">
                  <c:v>149.75168484904347</c:v>
                </c:pt>
                <c:pt idx="161">
                  <c:v>189.87869917082875</c:v>
                </c:pt>
                <c:pt idx="162">
                  <c:v>128.85906155314373</c:v>
                </c:pt>
                <c:pt idx="163">
                  <c:v>-0.80262335619971392</c:v>
                </c:pt>
                <c:pt idx="164">
                  <c:v>-130.03675812114818</c:v>
                </c:pt>
                <c:pt idx="165">
                  <c:v>-190.00149736962712</c:v>
                </c:pt>
                <c:pt idx="166">
                  <c:v>-148.75417119767721</c:v>
                </c:pt>
                <c:pt idx="167">
                  <c:v>-28.266854208540508</c:v>
                </c:pt>
                <c:pt idx="168">
                  <c:v>107.27795831084913</c:v>
                </c:pt>
                <c:pt idx="169">
                  <c:v>185.67678048256798</c:v>
                </c:pt>
                <c:pt idx="170">
                  <c:v>165.16727449149829</c:v>
                </c:pt>
                <c:pt idx="171">
                  <c:v>56.674667195566109</c:v>
                </c:pt>
                <c:pt idx="172">
                  <c:v>-82.008018617061111</c:v>
                </c:pt>
                <c:pt idx="173">
                  <c:v>-177.00578057289047</c:v>
                </c:pt>
                <c:pt idx="174">
                  <c:v>-177.71417696500762</c:v>
                </c:pt>
                <c:pt idx="175">
                  <c:v>-83.755851494035937</c:v>
                </c:pt>
                <c:pt idx="176">
                  <c:v>54.818452472571138</c:v>
                </c:pt>
                <c:pt idx="177">
                  <c:v>164.19146658246223</c:v>
                </c:pt>
                <c:pt idx="178">
                  <c:v>186.10118336427212</c:v>
                </c:pt>
                <c:pt idx="179">
                  <c:v>108.87649643745661</c:v>
                </c:pt>
                <c:pt idx="180">
                  <c:v>-26.345707523329949</c:v>
                </c:pt>
                <c:pt idx="181">
                  <c:v>-147.53379327813539</c:v>
                </c:pt>
                <c:pt idx="182">
                  <c:v>-190.13197240740666</c:v>
                </c:pt>
                <c:pt idx="183">
                  <c:v>-131.44858325315428</c:v>
                </c:pt>
                <c:pt idx="184">
                  <c:v>-2.7437322061089606</c:v>
                </c:pt>
                <c:pt idx="185">
                  <c:v>127.42267997274473</c:v>
                </c:pt>
                <c:pt idx="186">
                  <c:v>189.71219223244321</c:v>
                </c:pt>
                <c:pt idx="187">
                  <c:v>150.94374928071898</c:v>
                </c:pt>
                <c:pt idx="188">
                  <c:v>31.768947229178931</c:v>
                </c:pt>
                <c:pt idx="189">
                  <c:v>-104.32888337640772</c:v>
                </c:pt>
                <c:pt idx="190">
                  <c:v>-184.85166896542154</c:v>
                </c:pt>
                <c:pt idx="191">
                  <c:v>-166.90565577435532</c:v>
                </c:pt>
                <c:pt idx="192">
                  <c:v>-60.050521417731083</c:v>
                </c:pt>
                <c:pt idx="193">
                  <c:v>78.792978222344047</c:v>
                </c:pt>
                <c:pt idx="194">
                  <c:v>175.66417671262238</c:v>
                </c:pt>
                <c:pt idx="195">
                  <c:v>178.96066978425881</c:v>
                </c:pt>
                <c:pt idx="196">
                  <c:v>86.926445631854861</c:v>
                </c:pt>
                <c:pt idx="197">
                  <c:v>-51.412703607224039</c:v>
                </c:pt>
                <c:pt idx="198">
                  <c:v>-162.36477436021883</c:v>
                </c:pt>
                <c:pt idx="199">
                  <c:v>-186.82661007811541</c:v>
                </c:pt>
                <c:pt idx="200">
                  <c:v>-111.76761389057927</c:v>
                </c:pt>
                <c:pt idx="201">
                  <c:v>22.828971240121042</c:v>
                </c:pt>
                <c:pt idx="202">
                  <c:v>145.26477152110374</c:v>
                </c:pt>
                <c:pt idx="203">
                  <c:v>190.31935238003416</c:v>
                </c:pt>
                <c:pt idx="204">
                  <c:v>133.99254935235038</c:v>
                </c:pt>
                <c:pt idx="205">
                  <c:v>6.2891368839662523</c:v>
                </c:pt>
                <c:pt idx="206">
                  <c:v>-124.7644414649515</c:v>
                </c:pt>
                <c:pt idx="207">
                  <c:v>-189.35713931286878</c:v>
                </c:pt>
                <c:pt idx="208">
                  <c:v>-153.08101540283801</c:v>
                </c:pt>
                <c:pt idx="209">
                  <c:v>-35.260030215059849</c:v>
                </c:pt>
                <c:pt idx="210">
                  <c:v>101.34365160542086</c:v>
                </c:pt>
                <c:pt idx="211">
                  <c:v>183.96249415761542</c:v>
                </c:pt>
                <c:pt idx="212">
                  <c:v>168.58619324331312</c:v>
                </c:pt>
                <c:pt idx="213">
                  <c:v>63.405564175063873</c:v>
                </c:pt>
                <c:pt idx="214">
                  <c:v>-75.550630865812423</c:v>
                </c:pt>
                <c:pt idx="215">
                  <c:v>-174.26169363349621</c:v>
                </c:pt>
                <c:pt idx="216">
                  <c:v>-180.14514093246316</c:v>
                </c:pt>
                <c:pt idx="217">
                  <c:v>-90.066914025469487</c:v>
                </c:pt>
                <c:pt idx="218">
                  <c:v>47.989136850079873</c:v>
                </c:pt>
                <c:pt idx="219">
                  <c:v>160.48181203869302</c:v>
                </c:pt>
                <c:pt idx="220">
                  <c:v>187.4872890540687</c:v>
                </c:pt>
                <c:pt idx="221">
                  <c:v>114.61999649687843</c:v>
                </c:pt>
                <c:pt idx="222">
                  <c:v>-19.304323212908741</c:v>
                </c:pt>
                <c:pt idx="223">
                  <c:v>-142.94540594314171</c:v>
                </c:pt>
                <c:pt idx="224">
                  <c:v>-190.44077414923328</c:v>
                </c:pt>
                <c:pt idx="225">
                  <c:v>-136.49007819925083</c:v>
                </c:pt>
                <c:pt idx="226">
                  <c:v>-9.8323619615937847</c:v>
                </c:pt>
                <c:pt idx="227">
                  <c:v>122.06296385215099</c:v>
                </c:pt>
                <c:pt idx="228">
                  <c:v>188.93646166008</c:v>
                </c:pt>
                <c:pt idx="229">
                  <c:v>155.16522886021093</c:v>
                </c:pt>
                <c:pt idx="230">
                  <c:v>38.738893275420523</c:v>
                </c:pt>
                <c:pt idx="231">
                  <c:v>-98.3232975778118</c:v>
                </c:pt>
                <c:pt idx="232">
                  <c:v>-183.00956421694056</c:v>
                </c:pt>
                <c:pt idx="233">
                  <c:v>-170.20830448118431</c:v>
                </c:pt>
                <c:pt idx="234">
                  <c:v>-66.738632723724848</c:v>
                </c:pt>
                <c:pt idx="235">
                  <c:v>72.282100234915475</c:v>
                </c:pt>
                <c:pt idx="236">
                  <c:v>172.79881738851117</c:v>
                </c:pt>
                <c:pt idx="237">
                  <c:v>181.2671799121685</c:v>
                </c:pt>
                <c:pt idx="238">
                  <c:v>93.1761682949153</c:v>
                </c:pt>
                <c:pt idx="239">
                  <c:v>-44.548938693069324</c:v>
                </c:pt>
                <c:pt idx="240">
                  <c:v>-158.54323218864957</c:v>
                </c:pt>
                <c:pt idx="241">
                  <c:v>-188.0829913232339</c:v>
                </c:pt>
                <c:pt idx="242">
                  <c:v>-117.43265571743764</c:v>
                </c:pt>
                <c:pt idx="243">
                  <c:v>15.772984964959468</c:v>
                </c:pt>
                <c:pt idx="244">
                  <c:v>140.57650035755813</c:v>
                </c:pt>
                <c:pt idx="245">
                  <c:v>190.49619563433407</c:v>
                </c:pt>
                <c:pt idx="246">
                  <c:v>138.94030423519601</c:v>
                </c:pt>
                <c:pt idx="247">
                  <c:v>13.372179477549079</c:v>
                </c:pt>
                <c:pt idx="248">
                  <c:v>-119.31918337470336</c:v>
                </c:pt>
                <c:pt idx="249">
                  <c:v>-188.4503050666504</c:v>
                </c:pt>
                <c:pt idx="250">
                  <c:v>-157.19566733586876</c:v>
                </c:pt>
                <c:pt idx="251">
                  <c:v>-42.20433075552716</c:v>
                </c:pt>
                <c:pt idx="252">
                  <c:v>95.268868044794388</c:v>
                </c:pt>
                <c:pt idx="253">
                  <c:v>181.99320939626233</c:v>
                </c:pt>
                <c:pt idx="254">
                  <c:v>171.77142731979538</c:v>
                </c:pt>
                <c:pt idx="255">
                  <c:v>70.048571936362322</c:v>
                </c:pt>
                <c:pt idx="256">
                  <c:v>-68.988519090373941</c:v>
                </c:pt>
                <c:pt idx="257">
                  <c:v>-171.27605496044848</c:v>
                </c:pt>
                <c:pt idx="258">
                  <c:v>-182.32639786311103</c:v>
                </c:pt>
                <c:pt idx="259">
                  <c:v>-96.253130879200839</c:v>
                </c:pt>
                <c:pt idx="260">
                  <c:v>41.093301392006154</c:v>
                </c:pt>
                <c:pt idx="261">
                  <c:v>156.5497066560155</c:v>
                </c:pt>
                <c:pt idx="262">
                  <c:v>188.61351043545113</c:v>
                </c:pt>
                <c:pt idx="263">
                  <c:v>120.20461678012816</c:v>
                </c:pt>
                <c:pt idx="264">
                  <c:v>-12.236180338144843</c:v>
                </c:pt>
                <c:pt idx="265">
                  <c:v>-138.15887574656017</c:v>
                </c:pt>
                <c:pt idx="266">
                  <c:v>-190.48559762814224</c:v>
                </c:pt>
                <c:pt idx="267">
                  <c:v>-141.34237829508754</c:v>
                </c:pt>
                <c:pt idx="268">
                  <c:v>-16.90736265133576</c:v>
                </c:pt>
                <c:pt idx="269">
                  <c:v>116.534050933717</c:v>
                </c:pt>
                <c:pt idx="270">
                  <c:v>187.89883801794932</c:v>
                </c:pt>
                <c:pt idx="271">
                  <c:v>159.1716271486153</c:v>
                </c:pt>
                <c:pt idx="272">
                  <c:v>45.655141652474342</c:v>
                </c:pt>
                <c:pt idx="273">
                  <c:v>-92.181421567875248</c:v>
                </c:pt>
                <c:pt idx="274">
                  <c:v>-180.91378192962483</c:v>
                </c:pt>
                <c:pt idx="275">
                  <c:v>-173.27502003386391</c:v>
                </c:pt>
                <c:pt idx="276">
                  <c:v>-73.334234700486434</c:v>
                </c:pt>
                <c:pt idx="277">
                  <c:v>65.671028875520008</c:v>
                </c:pt>
                <c:pt idx="278">
                  <c:v>169.69393408702587</c:v>
                </c:pt>
                <c:pt idx="279">
                  <c:v>183.32242769632325</c:v>
                </c:pt>
                <c:pt idx="280">
                  <c:v>99.296735407619579</c:v>
                </c:pt>
                <c:pt idx="281">
                  <c:v>-37.623422552371807</c:v>
                </c:pt>
                <c:pt idx="282">
                  <c:v>-154.50192632843246</c:v>
                </c:pt>
                <c:pt idx="283">
                  <c:v>-189.07866253097433</c:v>
                </c:pt>
                <c:pt idx="284">
                  <c:v>-122.93491901822661</c:v>
                </c:pt>
                <c:pt idx="285">
                  <c:v>8.6951350681063797</c:v>
                </c:pt>
                <c:pt idx="286">
                  <c:v>135.69336997624154</c:v>
                </c:pt>
                <c:pt idx="287">
                  <c:v>190.40898380357436</c:v>
                </c:pt>
                <c:pt idx="288">
                  <c:v>143.69546790259062</c:v>
                </c:pt>
                <c:pt idx="289">
                  <c:v>20.436686309943049</c:v>
                </c:pt>
                <c:pt idx="290">
                  <c:v>-113.70853176038563</c:v>
                </c:pt>
                <c:pt idx="291">
                  <c:v>-187.2822516334964</c:v>
                </c:pt>
                <c:pt idx="292">
                  <c:v>-161.09242349867046</c:v>
                </c:pt>
                <c:pt idx="293">
                  <c:v>-49.090130032772585</c:v>
                </c:pt>
                <c:pt idx="294">
                  <c:v>89.062028150815564</c:v>
                </c:pt>
                <c:pt idx="295">
                  <c:v>179.77165590981249</c:v>
                </c:pt>
                <c:pt idx="296">
                  <c:v>174.71856152938187</c:v>
                </c:pt>
                <c:pt idx="297">
                  <c:v>76.594482317323994</c:v>
                </c:pt>
                <c:pt idx="298">
                  <c:v>-62.330779319436857</c:v>
                </c:pt>
                <c:pt idx="299">
                  <c:v>-168.05300307743607</c:v>
                </c:pt>
                <c:pt idx="300">
                  <c:v>-184.2549242217992</c:v>
                </c:pt>
                <c:pt idx="301">
                  <c:v>-102.30592707053613</c:v>
                </c:pt>
                <c:pt idx="302">
                  <c:v>34.140504716291964</c:v>
                </c:pt>
                <c:pt idx="303">
                  <c:v>152.40060089698721</c:v>
                </c:pt>
                <c:pt idx="304">
                  <c:v>189.47828640387962</c:v>
                </c:pt>
                <c:pt idx="305">
                  <c:v>125.62261620172448</c:v>
                </c:pt>
                <c:pt idx="306">
                  <c:v>-5.1510763598000153</c:v>
                </c:pt>
                <c:pt idx="307">
                  <c:v>-133.18083750640795</c:v>
                </c:pt>
                <c:pt idx="308">
                  <c:v>-190.26638071233745</c:v>
                </c:pt>
                <c:pt idx="309">
                  <c:v>-145.99875755609636</c:v>
                </c:pt>
                <c:pt idx="310">
                  <c:v>-23.958927308654069</c:v>
                </c:pt>
                <c:pt idx="311">
                  <c:v>110.84360508449477</c:v>
                </c:pt>
                <c:pt idx="312">
                  <c:v>186.60075960136669</c:v>
                </c:pt>
                <c:pt idx="313">
                  <c:v>162.95739070270929</c:v>
                </c:pt>
                <c:pt idx="314">
                  <c:v>52.508105446144533</c:v>
                </c:pt>
                <c:pt idx="315">
                  <c:v>-85.911768869406785</c:v>
                </c:pt>
                <c:pt idx="316">
                  <c:v>-178.5672271589128</c:v>
                </c:pt>
                <c:pt idx="317">
                  <c:v>-176.10155152391548</c:v>
                </c:pt>
                <c:pt idx="318">
                  <c:v>-79.828184895811418</c:v>
                </c:pt>
                <c:pt idx="319">
                  <c:v>58.968928039149546</c:v>
                </c:pt>
                <c:pt idx="320">
                  <c:v>166.35383062263017</c:v>
                </c:pt>
                <c:pt idx="321">
                  <c:v>185.12356426793116</c:v>
                </c:pt>
                <c:pt idx="322">
                  <c:v>105.27966298435292</c:v>
                </c:pt>
                <c:pt idx="323">
                  <c:v>-30.645754944769369</c:v>
                </c:pt>
                <c:pt idx="324">
                  <c:v>-150.24645860969628</c:v>
                </c:pt>
                <c:pt idx="325">
                  <c:v>-189.81224355811824</c:v>
                </c:pt>
                <c:pt idx="326">
                  <c:v>-128.26677686609025</c:v>
                </c:pt>
                <c:pt idx="327">
                  <c:v>1.605232464614599</c:v>
                </c:pt>
                <c:pt idx="328">
                  <c:v>130.62214909619456</c:v>
                </c:pt>
                <c:pt idx="329">
                  <c:v>190.05783777586024</c:v>
                </c:pt>
                <c:pt idx="330">
                  <c:v>148.2514490143476</c:v>
                </c:pt>
                <c:pt idx="331">
                  <c:v>27.472864959430179</c:v>
                </c:pt>
                <c:pt idx="332">
                  <c:v>-107.94026379147525</c:v>
                </c:pt>
                <c:pt idx="333">
                  <c:v>-185.85459810336619</c:v>
                </c:pt>
                <c:pt idx="334">
                  <c:v>-164.76588242701828</c:v>
                </c:pt>
                <c:pt idx="335">
                  <c:v>-55.907883339097253</c:v>
                </c:pt>
                <c:pt idx="336">
                  <c:v>82.731735495884635</c:v>
                </c:pt>
                <c:pt idx="337">
                  <c:v>177.30091309078796</c:v>
                </c:pt>
                <c:pt idx="338">
                  <c:v>177.42351072039452</c:v>
                </c:pt>
                <c:pt idx="339">
                  <c:v>83.034221745125635</c:v>
                </c:pt>
                <c:pt idx="340">
                  <c:v>-55.586640137449692</c:v>
                </c:pt>
                <c:pt idx="341">
                  <c:v>-164.59700559773339</c:v>
                </c:pt>
                <c:pt idx="342">
                  <c:v>-185.92804679376752</c:v>
                </c:pt>
                <c:pt idx="343">
                  <c:v>-108.21691255381185</c:v>
                </c:pt>
                <c:pt idx="344">
                  <c:v>27.140384398670509</c:v>
                </c:pt>
                <c:pt idx="345">
                  <c:v>148.04024601868301</c:v>
                </c:pt>
                <c:pt idx="346">
                  <c:v>190.08041825556052</c:v>
                </c:pt>
                <c:pt idx="347">
                  <c:v>130.86648463558777</c:v>
                </c:pt>
                <c:pt idx="348">
                  <c:v>1.9411677494534783</c:v>
                </c:pt>
                <c:pt idx="349">
                  <c:v>-128.01819149934443</c:v>
                </c:pt>
                <c:pt idx="350">
                  <c:v>-189.78342726799818</c:v>
                </c:pt>
                <c:pt idx="351">
                  <c:v>-150.45276157165824</c:v>
                </c:pt>
                <c:pt idx="352">
                  <c:v>-30.977281451883776</c:v>
                </c:pt>
                <c:pt idx="353">
                  <c:v>104.9995140799254</c:v>
                </c:pt>
                <c:pt idx="354">
                  <c:v>185.04402573348403</c:v>
                </c:pt>
                <c:pt idx="355">
                  <c:v>166.51727191031699</c:v>
                </c:pt>
                <c:pt idx="356">
                  <c:v>59.288285465100635</c:v>
                </c:pt>
                <c:pt idx="357">
                  <c:v>-79.52303012084424</c:v>
                </c:pt>
                <c:pt idx="358">
                  <c:v>-175.97315256648571</c:v>
                </c:pt>
                <c:pt idx="359">
                  <c:v>-178.68398097304029</c:v>
                </c:pt>
              </c:numCache>
            </c:numRef>
          </c:yVal>
          <c:smooth val="1"/>
        </c:ser>
        <c:ser>
          <c:idx val="4"/>
          <c:order val="4"/>
          <c:tx>
            <c:v>NS AXIS RIGHT</c:v>
          </c:tx>
          <c:marker>
            <c:symbol val="none"/>
          </c:marker>
          <c:xVal>
            <c:numRef>
              <c:f>Graphing!$X$8:$X$2008</c:f>
              <c:numCache>
                <c:formatCode>General</c:formatCode>
                <c:ptCount val="2001"/>
                <c:pt idx="0">
                  <c:v>71.401690832311886</c:v>
                </c:pt>
                <c:pt idx="1">
                  <c:v>71.401690832311886</c:v>
                </c:pt>
                <c:pt idx="2">
                  <c:v>71.401690832311886</c:v>
                </c:pt>
                <c:pt idx="3">
                  <c:v>71.401690832311886</c:v>
                </c:pt>
                <c:pt idx="4">
                  <c:v>71.401690832311886</c:v>
                </c:pt>
                <c:pt idx="5">
                  <c:v>71.401690832311886</c:v>
                </c:pt>
                <c:pt idx="6">
                  <c:v>71.401690832311886</c:v>
                </c:pt>
                <c:pt idx="7">
                  <c:v>71.401690832311886</c:v>
                </c:pt>
                <c:pt idx="8">
                  <c:v>71.401690832311886</c:v>
                </c:pt>
                <c:pt idx="9">
                  <c:v>71.401690832311886</c:v>
                </c:pt>
                <c:pt idx="10">
                  <c:v>71.401690832311886</c:v>
                </c:pt>
                <c:pt idx="11">
                  <c:v>71.401690832311886</c:v>
                </c:pt>
                <c:pt idx="12">
                  <c:v>71.401690832311886</c:v>
                </c:pt>
                <c:pt idx="13">
                  <c:v>71.401690832311886</c:v>
                </c:pt>
                <c:pt idx="14">
                  <c:v>71.401690832311886</c:v>
                </c:pt>
                <c:pt idx="15">
                  <c:v>71.401690832311886</c:v>
                </c:pt>
                <c:pt idx="16">
                  <c:v>71.401690832311886</c:v>
                </c:pt>
                <c:pt idx="17">
                  <c:v>71.401690832311886</c:v>
                </c:pt>
                <c:pt idx="18">
                  <c:v>71.401690832311886</c:v>
                </c:pt>
                <c:pt idx="19">
                  <c:v>71.401690832311886</c:v>
                </c:pt>
                <c:pt idx="20">
                  <c:v>71.401690832311886</c:v>
                </c:pt>
                <c:pt idx="21">
                  <c:v>71.401690832311886</c:v>
                </c:pt>
                <c:pt idx="22">
                  <c:v>71.401690832311886</c:v>
                </c:pt>
                <c:pt idx="23">
                  <c:v>71.401690832311886</c:v>
                </c:pt>
                <c:pt idx="24">
                  <c:v>71.401690832311886</c:v>
                </c:pt>
                <c:pt idx="25">
                  <c:v>71.401690832311886</c:v>
                </c:pt>
                <c:pt idx="26">
                  <c:v>71.401690832311886</c:v>
                </c:pt>
                <c:pt idx="27">
                  <c:v>71.401690832311886</c:v>
                </c:pt>
                <c:pt idx="28">
                  <c:v>71.401690832311886</c:v>
                </c:pt>
                <c:pt idx="29">
                  <c:v>71.401690832311886</c:v>
                </c:pt>
                <c:pt idx="30">
                  <c:v>71.401690832311886</c:v>
                </c:pt>
                <c:pt idx="31">
                  <c:v>71.401690832311886</c:v>
                </c:pt>
                <c:pt idx="32">
                  <c:v>71.401690832311886</c:v>
                </c:pt>
                <c:pt idx="33">
                  <c:v>71.401690832311886</c:v>
                </c:pt>
                <c:pt idx="34">
                  <c:v>71.401690832311886</c:v>
                </c:pt>
                <c:pt idx="35">
                  <c:v>71.401690832311886</c:v>
                </c:pt>
                <c:pt idx="36">
                  <c:v>71.401690832311886</c:v>
                </c:pt>
                <c:pt idx="37">
                  <c:v>71.401690832311886</c:v>
                </c:pt>
                <c:pt idx="38">
                  <c:v>71.401690832311886</c:v>
                </c:pt>
                <c:pt idx="39">
                  <c:v>71.401690832311886</c:v>
                </c:pt>
                <c:pt idx="40">
                  <c:v>71.401690832311886</c:v>
                </c:pt>
                <c:pt idx="41">
                  <c:v>71.401690832311886</c:v>
                </c:pt>
                <c:pt idx="42">
                  <c:v>71.401690832311886</c:v>
                </c:pt>
                <c:pt idx="43">
                  <c:v>71.401690832311886</c:v>
                </c:pt>
                <c:pt idx="44">
                  <c:v>71.401690832311886</c:v>
                </c:pt>
                <c:pt idx="45">
                  <c:v>71.401690832311886</c:v>
                </c:pt>
                <c:pt idx="46">
                  <c:v>71.401690832311886</c:v>
                </c:pt>
                <c:pt idx="47">
                  <c:v>71.401690832311886</c:v>
                </c:pt>
                <c:pt idx="48">
                  <c:v>71.401690832311886</c:v>
                </c:pt>
                <c:pt idx="49">
                  <c:v>71.401690832311886</c:v>
                </c:pt>
                <c:pt idx="50">
                  <c:v>71.401690832311886</c:v>
                </c:pt>
                <c:pt idx="51">
                  <c:v>71.401690832311886</c:v>
                </c:pt>
                <c:pt idx="52">
                  <c:v>71.401690832311886</c:v>
                </c:pt>
                <c:pt idx="53">
                  <c:v>71.401690832311886</c:v>
                </c:pt>
                <c:pt idx="54">
                  <c:v>71.401690832311886</c:v>
                </c:pt>
                <c:pt idx="55">
                  <c:v>71.401690832311886</c:v>
                </c:pt>
                <c:pt idx="56">
                  <c:v>71.401690832311886</c:v>
                </c:pt>
                <c:pt idx="57">
                  <c:v>71.401690832311886</c:v>
                </c:pt>
                <c:pt idx="58">
                  <c:v>71.401690832311886</c:v>
                </c:pt>
                <c:pt idx="59">
                  <c:v>71.401690832311886</c:v>
                </c:pt>
                <c:pt idx="60">
                  <c:v>71.401690832311886</c:v>
                </c:pt>
                <c:pt idx="61">
                  <c:v>71.401690832311886</c:v>
                </c:pt>
                <c:pt idx="62">
                  <c:v>71.401690832311886</c:v>
                </c:pt>
                <c:pt idx="63">
                  <c:v>71.401690832311886</c:v>
                </c:pt>
                <c:pt idx="64">
                  <c:v>71.401690832311886</c:v>
                </c:pt>
                <c:pt idx="65">
                  <c:v>71.401690832311886</c:v>
                </c:pt>
                <c:pt idx="66">
                  <c:v>71.401690832311886</c:v>
                </c:pt>
                <c:pt idx="67">
                  <c:v>71.401690832311886</c:v>
                </c:pt>
                <c:pt idx="68">
                  <c:v>71.401690832311886</c:v>
                </c:pt>
                <c:pt idx="69">
                  <c:v>71.401690832311886</c:v>
                </c:pt>
                <c:pt idx="70">
                  <c:v>71.401690832311886</c:v>
                </c:pt>
                <c:pt idx="71">
                  <c:v>71.401690832311886</c:v>
                </c:pt>
                <c:pt idx="72">
                  <c:v>71.401690832311886</c:v>
                </c:pt>
                <c:pt idx="73">
                  <c:v>71.401690832311886</c:v>
                </c:pt>
                <c:pt idx="74">
                  <c:v>71.401690832311886</c:v>
                </c:pt>
                <c:pt idx="75">
                  <c:v>71.401690832311886</c:v>
                </c:pt>
                <c:pt idx="76">
                  <c:v>71.401690832311886</c:v>
                </c:pt>
                <c:pt idx="77">
                  <c:v>71.401690832311886</c:v>
                </c:pt>
                <c:pt idx="78">
                  <c:v>71.401690832311886</c:v>
                </c:pt>
                <c:pt idx="79">
                  <c:v>71.401690832311886</c:v>
                </c:pt>
                <c:pt idx="80">
                  <c:v>71.401690832311886</c:v>
                </c:pt>
                <c:pt idx="81">
                  <c:v>71.401690832311886</c:v>
                </c:pt>
                <c:pt idx="82">
                  <c:v>71.401690832311886</c:v>
                </c:pt>
                <c:pt idx="83">
                  <c:v>71.401690832311886</c:v>
                </c:pt>
                <c:pt idx="84">
                  <c:v>71.401690832311886</c:v>
                </c:pt>
                <c:pt idx="85">
                  <c:v>71.401690832311886</c:v>
                </c:pt>
                <c:pt idx="86">
                  <c:v>71.401690832311886</c:v>
                </c:pt>
                <c:pt idx="87">
                  <c:v>71.401690832311886</c:v>
                </c:pt>
                <c:pt idx="88">
                  <c:v>71.401690832311886</c:v>
                </c:pt>
                <c:pt idx="89">
                  <c:v>71.401690832311886</c:v>
                </c:pt>
                <c:pt idx="90">
                  <c:v>71.401690832311886</c:v>
                </c:pt>
                <c:pt idx="91">
                  <c:v>71.401690832311886</c:v>
                </c:pt>
                <c:pt idx="92">
                  <c:v>71.401690832311886</c:v>
                </c:pt>
                <c:pt idx="93">
                  <c:v>71.401690832311886</c:v>
                </c:pt>
                <c:pt idx="94">
                  <c:v>71.401690832311886</c:v>
                </c:pt>
                <c:pt idx="95">
                  <c:v>71.401690832311886</c:v>
                </c:pt>
                <c:pt idx="96">
                  <c:v>71.401690832311886</c:v>
                </c:pt>
                <c:pt idx="97">
                  <c:v>71.401690832311886</c:v>
                </c:pt>
                <c:pt idx="98">
                  <c:v>71.401690832311886</c:v>
                </c:pt>
                <c:pt idx="99">
                  <c:v>71.401690832311886</c:v>
                </c:pt>
                <c:pt idx="100">
                  <c:v>71.401690832311886</c:v>
                </c:pt>
                <c:pt idx="101">
                  <c:v>71.401690832311886</c:v>
                </c:pt>
                <c:pt idx="102">
                  <c:v>71.401690832311886</c:v>
                </c:pt>
                <c:pt idx="103">
                  <c:v>71.401690832311886</c:v>
                </c:pt>
                <c:pt idx="104">
                  <c:v>71.401690832311886</c:v>
                </c:pt>
                <c:pt idx="105">
                  <c:v>71.401690832311886</c:v>
                </c:pt>
                <c:pt idx="106">
                  <c:v>71.401690832311886</c:v>
                </c:pt>
                <c:pt idx="107">
                  <c:v>71.401690832311886</c:v>
                </c:pt>
                <c:pt idx="108">
                  <c:v>71.401690832311886</c:v>
                </c:pt>
                <c:pt idx="109">
                  <c:v>71.401690832311886</c:v>
                </c:pt>
                <c:pt idx="110">
                  <c:v>71.401690832311886</c:v>
                </c:pt>
                <c:pt idx="111">
                  <c:v>71.401690832311886</c:v>
                </c:pt>
                <c:pt idx="112">
                  <c:v>71.401690832311886</c:v>
                </c:pt>
                <c:pt idx="113">
                  <c:v>71.401690832311886</c:v>
                </c:pt>
                <c:pt idx="114">
                  <c:v>71.401690832311886</c:v>
                </c:pt>
                <c:pt idx="115">
                  <c:v>71.401690832311886</c:v>
                </c:pt>
                <c:pt idx="116">
                  <c:v>71.401690832311886</c:v>
                </c:pt>
                <c:pt idx="117">
                  <c:v>71.401690832311886</c:v>
                </c:pt>
                <c:pt idx="118">
                  <c:v>71.401690832311886</c:v>
                </c:pt>
                <c:pt idx="119">
                  <c:v>71.401690832311886</c:v>
                </c:pt>
                <c:pt idx="120">
                  <c:v>71.401690832311886</c:v>
                </c:pt>
                <c:pt idx="121">
                  <c:v>71.401690832311886</c:v>
                </c:pt>
                <c:pt idx="122">
                  <c:v>71.401690832311886</c:v>
                </c:pt>
                <c:pt idx="123">
                  <c:v>71.401690832311886</c:v>
                </c:pt>
                <c:pt idx="124">
                  <c:v>71.401690832311886</c:v>
                </c:pt>
                <c:pt idx="125">
                  <c:v>71.401690832311886</c:v>
                </c:pt>
                <c:pt idx="126">
                  <c:v>71.401690832311886</c:v>
                </c:pt>
                <c:pt idx="127">
                  <c:v>71.401690832311886</c:v>
                </c:pt>
                <c:pt idx="128">
                  <c:v>71.401690832311886</c:v>
                </c:pt>
                <c:pt idx="129">
                  <c:v>71.401690832311886</c:v>
                </c:pt>
                <c:pt idx="130">
                  <c:v>71.401690832311886</c:v>
                </c:pt>
                <c:pt idx="131">
                  <c:v>71.401690832311886</c:v>
                </c:pt>
                <c:pt idx="132">
                  <c:v>71.401690832311886</c:v>
                </c:pt>
                <c:pt idx="133">
                  <c:v>71.401690832311886</c:v>
                </c:pt>
                <c:pt idx="134">
                  <c:v>71.401690832311886</c:v>
                </c:pt>
                <c:pt idx="135">
                  <c:v>71.401690832311886</c:v>
                </c:pt>
                <c:pt idx="136">
                  <c:v>71.401690832311886</c:v>
                </c:pt>
                <c:pt idx="137">
                  <c:v>71.401690832311886</c:v>
                </c:pt>
                <c:pt idx="138">
                  <c:v>71.401690832311886</c:v>
                </c:pt>
                <c:pt idx="139">
                  <c:v>71.401690832311886</c:v>
                </c:pt>
                <c:pt idx="140">
                  <c:v>71.401690832311886</c:v>
                </c:pt>
                <c:pt idx="141">
                  <c:v>71.401690832311886</c:v>
                </c:pt>
                <c:pt idx="142">
                  <c:v>71.401690832311886</c:v>
                </c:pt>
                <c:pt idx="143">
                  <c:v>71.401690832311886</c:v>
                </c:pt>
                <c:pt idx="144">
                  <c:v>71.401690832311886</c:v>
                </c:pt>
                <c:pt idx="145">
                  <c:v>71.401690832311886</c:v>
                </c:pt>
                <c:pt idx="146">
                  <c:v>71.401690832311886</c:v>
                </c:pt>
                <c:pt idx="147">
                  <c:v>71.401690832311886</c:v>
                </c:pt>
                <c:pt idx="148">
                  <c:v>71.401690832311886</c:v>
                </c:pt>
                <c:pt idx="149">
                  <c:v>71.401690832311886</c:v>
                </c:pt>
                <c:pt idx="150">
                  <c:v>71.401690832311886</c:v>
                </c:pt>
                <c:pt idx="151">
                  <c:v>71.401690832311886</c:v>
                </c:pt>
                <c:pt idx="152">
                  <c:v>71.401690832311886</c:v>
                </c:pt>
                <c:pt idx="153">
                  <c:v>71.401690832311886</c:v>
                </c:pt>
                <c:pt idx="154">
                  <c:v>71.401690832311886</c:v>
                </c:pt>
                <c:pt idx="155">
                  <c:v>71.401690832311886</c:v>
                </c:pt>
                <c:pt idx="156">
                  <c:v>71.401690832311886</c:v>
                </c:pt>
                <c:pt idx="157">
                  <c:v>71.401690832311886</c:v>
                </c:pt>
                <c:pt idx="158">
                  <c:v>71.401690832311886</c:v>
                </c:pt>
                <c:pt idx="159">
                  <c:v>71.401690832311886</c:v>
                </c:pt>
                <c:pt idx="160">
                  <c:v>71.401690832311886</c:v>
                </c:pt>
                <c:pt idx="161">
                  <c:v>71.401690832311886</c:v>
                </c:pt>
                <c:pt idx="162">
                  <c:v>71.401690832311886</c:v>
                </c:pt>
                <c:pt idx="163">
                  <c:v>71.401690832311886</c:v>
                </c:pt>
                <c:pt idx="164">
                  <c:v>71.401690832311886</c:v>
                </c:pt>
                <c:pt idx="165">
                  <c:v>71.401690832311886</c:v>
                </c:pt>
                <c:pt idx="166">
                  <c:v>71.401690832311886</c:v>
                </c:pt>
                <c:pt idx="167">
                  <c:v>71.401690832311886</c:v>
                </c:pt>
                <c:pt idx="168">
                  <c:v>71.401690832311886</c:v>
                </c:pt>
                <c:pt idx="169">
                  <c:v>71.401690832311886</c:v>
                </c:pt>
                <c:pt idx="170">
                  <c:v>71.401690832311886</c:v>
                </c:pt>
                <c:pt idx="171">
                  <c:v>71.401690832311886</c:v>
                </c:pt>
                <c:pt idx="172">
                  <c:v>71.401690832311886</c:v>
                </c:pt>
                <c:pt idx="173">
                  <c:v>71.401690832311886</c:v>
                </c:pt>
                <c:pt idx="174">
                  <c:v>71.401690832311886</c:v>
                </c:pt>
                <c:pt idx="175">
                  <c:v>71.401690832311886</c:v>
                </c:pt>
                <c:pt idx="176">
                  <c:v>71.401690832311886</c:v>
                </c:pt>
                <c:pt idx="177">
                  <c:v>71.401690832311886</c:v>
                </c:pt>
                <c:pt idx="178">
                  <c:v>71.401690832311886</c:v>
                </c:pt>
                <c:pt idx="179">
                  <c:v>71.401690832311886</c:v>
                </c:pt>
                <c:pt idx="180">
                  <c:v>71.401690832311886</c:v>
                </c:pt>
                <c:pt idx="181">
                  <c:v>71.401690832311886</c:v>
                </c:pt>
                <c:pt idx="182">
                  <c:v>71.401690832311886</c:v>
                </c:pt>
                <c:pt idx="183">
                  <c:v>71.401690832311886</c:v>
                </c:pt>
                <c:pt idx="184">
                  <c:v>71.401690832311886</c:v>
                </c:pt>
                <c:pt idx="185">
                  <c:v>71.401690832311886</c:v>
                </c:pt>
                <c:pt idx="186">
                  <c:v>71.401690832311886</c:v>
                </c:pt>
                <c:pt idx="187">
                  <c:v>71.401690832311886</c:v>
                </c:pt>
                <c:pt idx="188">
                  <c:v>71.401690832311886</c:v>
                </c:pt>
                <c:pt idx="189">
                  <c:v>71.401690832311886</c:v>
                </c:pt>
                <c:pt idx="190">
                  <c:v>71.401690832311886</c:v>
                </c:pt>
                <c:pt idx="191">
                  <c:v>71.401690832311886</c:v>
                </c:pt>
                <c:pt idx="192">
                  <c:v>71.401690832311886</c:v>
                </c:pt>
                <c:pt idx="193">
                  <c:v>71.401690832311886</c:v>
                </c:pt>
                <c:pt idx="194">
                  <c:v>71.401690832311886</c:v>
                </c:pt>
                <c:pt idx="195">
                  <c:v>71.401690832311886</c:v>
                </c:pt>
                <c:pt idx="196">
                  <c:v>71.401690832311886</c:v>
                </c:pt>
                <c:pt idx="197">
                  <c:v>71.401690832311886</c:v>
                </c:pt>
                <c:pt idx="198">
                  <c:v>71.401690832311886</c:v>
                </c:pt>
                <c:pt idx="199">
                  <c:v>71.401690832311886</c:v>
                </c:pt>
                <c:pt idx="200">
                  <c:v>71.401690832311886</c:v>
                </c:pt>
                <c:pt idx="201">
                  <c:v>71.401690832311886</c:v>
                </c:pt>
                <c:pt idx="202">
                  <c:v>71.401690832311886</c:v>
                </c:pt>
                <c:pt idx="203">
                  <c:v>71.401690832311886</c:v>
                </c:pt>
                <c:pt idx="204">
                  <c:v>71.401690832311886</c:v>
                </c:pt>
                <c:pt idx="205">
                  <c:v>71.401690832311886</c:v>
                </c:pt>
                <c:pt idx="206">
                  <c:v>71.401690832311886</c:v>
                </c:pt>
                <c:pt idx="207">
                  <c:v>71.401690832311886</c:v>
                </c:pt>
                <c:pt idx="208">
                  <c:v>71.401690832311886</c:v>
                </c:pt>
                <c:pt idx="209">
                  <c:v>71.401690832311886</c:v>
                </c:pt>
                <c:pt idx="210">
                  <c:v>71.401690832311886</c:v>
                </c:pt>
                <c:pt idx="211">
                  <c:v>71.401690832311886</c:v>
                </c:pt>
                <c:pt idx="212">
                  <c:v>71.401690832311886</c:v>
                </c:pt>
                <c:pt idx="213">
                  <c:v>71.401690832311886</c:v>
                </c:pt>
                <c:pt idx="214">
                  <c:v>71.401690832311886</c:v>
                </c:pt>
                <c:pt idx="215">
                  <c:v>71.401690832311886</c:v>
                </c:pt>
                <c:pt idx="216">
                  <c:v>71.401690832311886</c:v>
                </c:pt>
                <c:pt idx="217">
                  <c:v>71.401690832311886</c:v>
                </c:pt>
                <c:pt idx="218">
                  <c:v>71.401690832311886</c:v>
                </c:pt>
                <c:pt idx="219">
                  <c:v>71.401690832311886</c:v>
                </c:pt>
                <c:pt idx="220">
                  <c:v>71.401690832311886</c:v>
                </c:pt>
                <c:pt idx="221">
                  <c:v>71.401690832311886</c:v>
                </c:pt>
                <c:pt idx="222">
                  <c:v>71.401690832311886</c:v>
                </c:pt>
                <c:pt idx="223">
                  <c:v>71.401690832311886</c:v>
                </c:pt>
                <c:pt idx="224">
                  <c:v>71.401690832311886</c:v>
                </c:pt>
                <c:pt idx="225">
                  <c:v>71.401690832311886</c:v>
                </c:pt>
                <c:pt idx="226">
                  <c:v>71.401690832311886</c:v>
                </c:pt>
                <c:pt idx="227">
                  <c:v>71.401690832311886</c:v>
                </c:pt>
                <c:pt idx="228">
                  <c:v>71.401690832311886</c:v>
                </c:pt>
                <c:pt idx="229">
                  <c:v>71.401690832311886</c:v>
                </c:pt>
                <c:pt idx="230">
                  <c:v>71.401690832311886</c:v>
                </c:pt>
                <c:pt idx="231">
                  <c:v>71.401690832311886</c:v>
                </c:pt>
                <c:pt idx="232">
                  <c:v>71.401690832311886</c:v>
                </c:pt>
                <c:pt idx="233">
                  <c:v>71.401690832311886</c:v>
                </c:pt>
                <c:pt idx="234">
                  <c:v>71.401690832311886</c:v>
                </c:pt>
                <c:pt idx="235">
                  <c:v>71.401690832311886</c:v>
                </c:pt>
                <c:pt idx="236">
                  <c:v>71.401690832311886</c:v>
                </c:pt>
                <c:pt idx="237">
                  <c:v>71.401690832311886</c:v>
                </c:pt>
                <c:pt idx="238">
                  <c:v>71.401690832311886</c:v>
                </c:pt>
                <c:pt idx="239">
                  <c:v>71.401690832311886</c:v>
                </c:pt>
                <c:pt idx="240">
                  <c:v>71.401690832311886</c:v>
                </c:pt>
                <c:pt idx="241">
                  <c:v>71.401690832311886</c:v>
                </c:pt>
                <c:pt idx="242">
                  <c:v>71.401690832311886</c:v>
                </c:pt>
                <c:pt idx="243">
                  <c:v>71.401690832311886</c:v>
                </c:pt>
                <c:pt idx="244">
                  <c:v>71.401690832311886</c:v>
                </c:pt>
                <c:pt idx="245">
                  <c:v>71.401690832311886</c:v>
                </c:pt>
                <c:pt idx="246">
                  <c:v>71.401690832311886</c:v>
                </c:pt>
                <c:pt idx="247">
                  <c:v>71.401690832311886</c:v>
                </c:pt>
                <c:pt idx="248">
                  <c:v>71.401690832311886</c:v>
                </c:pt>
                <c:pt idx="249">
                  <c:v>71.401690832311886</c:v>
                </c:pt>
                <c:pt idx="250">
                  <c:v>71.401690832311886</c:v>
                </c:pt>
                <c:pt idx="251">
                  <c:v>71.401690832311886</c:v>
                </c:pt>
                <c:pt idx="252">
                  <c:v>71.401690832311886</c:v>
                </c:pt>
                <c:pt idx="253">
                  <c:v>71.401690832311886</c:v>
                </c:pt>
                <c:pt idx="254">
                  <c:v>71.401690832311886</c:v>
                </c:pt>
                <c:pt idx="255">
                  <c:v>71.401690832311886</c:v>
                </c:pt>
                <c:pt idx="256">
                  <c:v>71.401690832311886</c:v>
                </c:pt>
                <c:pt idx="257">
                  <c:v>71.401690832311886</c:v>
                </c:pt>
                <c:pt idx="258">
                  <c:v>71.401690832311886</c:v>
                </c:pt>
                <c:pt idx="259">
                  <c:v>71.401690832311886</c:v>
                </c:pt>
                <c:pt idx="260">
                  <c:v>71.401690832311886</c:v>
                </c:pt>
                <c:pt idx="261">
                  <c:v>71.401690832311886</c:v>
                </c:pt>
                <c:pt idx="262">
                  <c:v>71.401690832311886</c:v>
                </c:pt>
                <c:pt idx="263">
                  <c:v>71.401690832311886</c:v>
                </c:pt>
                <c:pt idx="264">
                  <c:v>71.401690832311886</c:v>
                </c:pt>
                <c:pt idx="265">
                  <c:v>71.401690832311886</c:v>
                </c:pt>
                <c:pt idx="266">
                  <c:v>71.401690832311886</c:v>
                </c:pt>
                <c:pt idx="267">
                  <c:v>71.401690832311886</c:v>
                </c:pt>
                <c:pt idx="268">
                  <c:v>71.401690832311886</c:v>
                </c:pt>
                <c:pt idx="269">
                  <c:v>71.401690832311886</c:v>
                </c:pt>
                <c:pt idx="270">
                  <c:v>71.401690832311886</c:v>
                </c:pt>
                <c:pt idx="271">
                  <c:v>71.401690832311886</c:v>
                </c:pt>
                <c:pt idx="272">
                  <c:v>71.401690832311886</c:v>
                </c:pt>
                <c:pt idx="273">
                  <c:v>71.401690832311886</c:v>
                </c:pt>
                <c:pt idx="274">
                  <c:v>71.401690832311886</c:v>
                </c:pt>
                <c:pt idx="275">
                  <c:v>71.401690832311886</c:v>
                </c:pt>
                <c:pt idx="276">
                  <c:v>71.401690832311886</c:v>
                </c:pt>
                <c:pt idx="277">
                  <c:v>71.401690832311886</c:v>
                </c:pt>
                <c:pt idx="278">
                  <c:v>71.401690832311886</c:v>
                </c:pt>
                <c:pt idx="279">
                  <c:v>71.401690832311886</c:v>
                </c:pt>
                <c:pt idx="280">
                  <c:v>71.401690832311886</c:v>
                </c:pt>
                <c:pt idx="281">
                  <c:v>71.401690832311886</c:v>
                </c:pt>
                <c:pt idx="282">
                  <c:v>71.401690832311886</c:v>
                </c:pt>
                <c:pt idx="283">
                  <c:v>71.401690832311886</c:v>
                </c:pt>
                <c:pt idx="284">
                  <c:v>71.401690832311886</c:v>
                </c:pt>
                <c:pt idx="285">
                  <c:v>71.401690832311886</c:v>
                </c:pt>
                <c:pt idx="286">
                  <c:v>71.401690832311886</c:v>
                </c:pt>
                <c:pt idx="287">
                  <c:v>71.401690832311886</c:v>
                </c:pt>
                <c:pt idx="288">
                  <c:v>71.401690832311886</c:v>
                </c:pt>
                <c:pt idx="289">
                  <c:v>71.401690832311886</c:v>
                </c:pt>
                <c:pt idx="290">
                  <c:v>71.401690832311886</c:v>
                </c:pt>
                <c:pt idx="291">
                  <c:v>71.401690832311886</c:v>
                </c:pt>
                <c:pt idx="292">
                  <c:v>71.401690832311886</c:v>
                </c:pt>
                <c:pt idx="293">
                  <c:v>71.401690832311886</c:v>
                </c:pt>
                <c:pt idx="294">
                  <c:v>71.401690832311886</c:v>
                </c:pt>
                <c:pt idx="295">
                  <c:v>71.401690832311886</c:v>
                </c:pt>
                <c:pt idx="296">
                  <c:v>71.401690832311886</c:v>
                </c:pt>
                <c:pt idx="297">
                  <c:v>71.401690832311886</c:v>
                </c:pt>
                <c:pt idx="298">
                  <c:v>71.401690832311886</c:v>
                </c:pt>
                <c:pt idx="299">
                  <c:v>71.401690832311886</c:v>
                </c:pt>
                <c:pt idx="300">
                  <c:v>71.401690832311886</c:v>
                </c:pt>
                <c:pt idx="301">
                  <c:v>71.401690832311886</c:v>
                </c:pt>
                <c:pt idx="302">
                  <c:v>71.401690832311886</c:v>
                </c:pt>
                <c:pt idx="303">
                  <c:v>71.401690832311886</c:v>
                </c:pt>
                <c:pt idx="304">
                  <c:v>71.401690832311886</c:v>
                </c:pt>
                <c:pt idx="305">
                  <c:v>71.401690832311886</c:v>
                </c:pt>
                <c:pt idx="306">
                  <c:v>71.401690832311886</c:v>
                </c:pt>
                <c:pt idx="307">
                  <c:v>71.401690832311886</c:v>
                </c:pt>
                <c:pt idx="308">
                  <c:v>71.401690832311886</c:v>
                </c:pt>
                <c:pt idx="309">
                  <c:v>71.401690832311886</c:v>
                </c:pt>
                <c:pt idx="310">
                  <c:v>71.401690832311886</c:v>
                </c:pt>
                <c:pt idx="311">
                  <c:v>71.401690832311886</c:v>
                </c:pt>
                <c:pt idx="312">
                  <c:v>71.401690832311886</c:v>
                </c:pt>
                <c:pt idx="313">
                  <c:v>71.401690832311886</c:v>
                </c:pt>
                <c:pt idx="314">
                  <c:v>71.401690832311886</c:v>
                </c:pt>
                <c:pt idx="315">
                  <c:v>71.401690832311886</c:v>
                </c:pt>
                <c:pt idx="316">
                  <c:v>71.401690832311886</c:v>
                </c:pt>
                <c:pt idx="317">
                  <c:v>71.401690832311886</c:v>
                </c:pt>
                <c:pt idx="318">
                  <c:v>71.401690832311886</c:v>
                </c:pt>
                <c:pt idx="319">
                  <c:v>71.401690832311886</c:v>
                </c:pt>
                <c:pt idx="320">
                  <c:v>71.401690832311886</c:v>
                </c:pt>
                <c:pt idx="321">
                  <c:v>71.401690832311886</c:v>
                </c:pt>
                <c:pt idx="322">
                  <c:v>71.401690832311886</c:v>
                </c:pt>
                <c:pt idx="323">
                  <c:v>71.401690832311886</c:v>
                </c:pt>
                <c:pt idx="324">
                  <c:v>71.401690832311886</c:v>
                </c:pt>
                <c:pt idx="325">
                  <c:v>71.401690832311886</c:v>
                </c:pt>
                <c:pt idx="326">
                  <c:v>71.401690832311886</c:v>
                </c:pt>
                <c:pt idx="327">
                  <c:v>71.401690832311886</c:v>
                </c:pt>
                <c:pt idx="328">
                  <c:v>71.401690832311886</c:v>
                </c:pt>
                <c:pt idx="329">
                  <c:v>71.401690832311886</c:v>
                </c:pt>
                <c:pt idx="330">
                  <c:v>71.401690832311886</c:v>
                </c:pt>
                <c:pt idx="331">
                  <c:v>71.401690832311886</c:v>
                </c:pt>
                <c:pt idx="332">
                  <c:v>71.401690832311886</c:v>
                </c:pt>
                <c:pt idx="333">
                  <c:v>71.401690832311886</c:v>
                </c:pt>
                <c:pt idx="334">
                  <c:v>71.401690832311886</c:v>
                </c:pt>
                <c:pt idx="335">
                  <c:v>71.401690832311886</c:v>
                </c:pt>
                <c:pt idx="336">
                  <c:v>71.401690832311886</c:v>
                </c:pt>
                <c:pt idx="337">
                  <c:v>71.401690832311886</c:v>
                </c:pt>
                <c:pt idx="338">
                  <c:v>71.401690832311886</c:v>
                </c:pt>
                <c:pt idx="339">
                  <c:v>71.401690832311886</c:v>
                </c:pt>
                <c:pt idx="340">
                  <c:v>71.401690832311886</c:v>
                </c:pt>
                <c:pt idx="341">
                  <c:v>71.401690832311886</c:v>
                </c:pt>
                <c:pt idx="342">
                  <c:v>71.401690832311886</c:v>
                </c:pt>
                <c:pt idx="343">
                  <c:v>71.401690832311886</c:v>
                </c:pt>
                <c:pt idx="344">
                  <c:v>71.401690832311886</c:v>
                </c:pt>
                <c:pt idx="345">
                  <c:v>71.401690832311886</c:v>
                </c:pt>
                <c:pt idx="346">
                  <c:v>71.401690832311886</c:v>
                </c:pt>
                <c:pt idx="347">
                  <c:v>71.401690832311886</c:v>
                </c:pt>
                <c:pt idx="348">
                  <c:v>71.401690832311886</c:v>
                </c:pt>
                <c:pt idx="349">
                  <c:v>71.401690832311886</c:v>
                </c:pt>
                <c:pt idx="350">
                  <c:v>71.401690832311886</c:v>
                </c:pt>
                <c:pt idx="351">
                  <c:v>71.401690832311886</c:v>
                </c:pt>
                <c:pt idx="352">
                  <c:v>71.401690832311886</c:v>
                </c:pt>
                <c:pt idx="353">
                  <c:v>71.401690832311886</c:v>
                </c:pt>
                <c:pt idx="354">
                  <c:v>71.401690832311886</c:v>
                </c:pt>
                <c:pt idx="355">
                  <c:v>71.401690832311886</c:v>
                </c:pt>
                <c:pt idx="356">
                  <c:v>71.401690832311886</c:v>
                </c:pt>
                <c:pt idx="357">
                  <c:v>71.401690832311886</c:v>
                </c:pt>
                <c:pt idx="358">
                  <c:v>71.401690832311886</c:v>
                </c:pt>
                <c:pt idx="359">
                  <c:v>71.401690832311886</c:v>
                </c:pt>
                <c:pt idx="360">
                  <c:v>71.401690832311886</c:v>
                </c:pt>
                <c:pt idx="361">
                  <c:v>71.401690832311886</c:v>
                </c:pt>
                <c:pt idx="362">
                  <c:v>71.401690832311886</c:v>
                </c:pt>
                <c:pt idx="363">
                  <c:v>71.401690832311886</c:v>
                </c:pt>
                <c:pt idx="364">
                  <c:v>71.401690832311886</c:v>
                </c:pt>
                <c:pt idx="365">
                  <c:v>71.401690832311886</c:v>
                </c:pt>
                <c:pt idx="366">
                  <c:v>71.401690832311886</c:v>
                </c:pt>
                <c:pt idx="367">
                  <c:v>71.401690832311886</c:v>
                </c:pt>
                <c:pt idx="368">
                  <c:v>71.401690832311886</c:v>
                </c:pt>
                <c:pt idx="369">
                  <c:v>71.401690832311886</c:v>
                </c:pt>
                <c:pt idx="370">
                  <c:v>71.401690832311886</c:v>
                </c:pt>
                <c:pt idx="371">
                  <c:v>71.401690832311886</c:v>
                </c:pt>
                <c:pt idx="372">
                  <c:v>71.401690832311886</c:v>
                </c:pt>
                <c:pt idx="373">
                  <c:v>71.401690832311886</c:v>
                </c:pt>
                <c:pt idx="374">
                  <c:v>71.401690832311886</c:v>
                </c:pt>
                <c:pt idx="375">
                  <c:v>71.401690832311886</c:v>
                </c:pt>
                <c:pt idx="376">
                  <c:v>71.401690832311886</c:v>
                </c:pt>
                <c:pt idx="377">
                  <c:v>71.401690832311886</c:v>
                </c:pt>
                <c:pt idx="378">
                  <c:v>71.401690832311886</c:v>
                </c:pt>
                <c:pt idx="379">
                  <c:v>71.401690832311886</c:v>
                </c:pt>
                <c:pt idx="380">
                  <c:v>71.401690832311886</c:v>
                </c:pt>
                <c:pt idx="381">
                  <c:v>71.401690832311886</c:v>
                </c:pt>
                <c:pt idx="382">
                  <c:v>71.401690832311886</c:v>
                </c:pt>
                <c:pt idx="383">
                  <c:v>71.401690832311886</c:v>
                </c:pt>
                <c:pt idx="384">
                  <c:v>71.401690832311886</c:v>
                </c:pt>
                <c:pt idx="385">
                  <c:v>71.401690832311886</c:v>
                </c:pt>
                <c:pt idx="386">
                  <c:v>71.401690832311886</c:v>
                </c:pt>
                <c:pt idx="387">
                  <c:v>71.401690832311886</c:v>
                </c:pt>
                <c:pt idx="388">
                  <c:v>71.401690832311886</c:v>
                </c:pt>
                <c:pt idx="389">
                  <c:v>71.401690832311886</c:v>
                </c:pt>
                <c:pt idx="390">
                  <c:v>71.401690832311886</c:v>
                </c:pt>
                <c:pt idx="391">
                  <c:v>71.401690832311886</c:v>
                </c:pt>
                <c:pt idx="392">
                  <c:v>71.401690832311886</c:v>
                </c:pt>
                <c:pt idx="393">
                  <c:v>71.401690832311886</c:v>
                </c:pt>
                <c:pt idx="394">
                  <c:v>71.401690832311886</c:v>
                </c:pt>
                <c:pt idx="395">
                  <c:v>71.401690832311886</c:v>
                </c:pt>
                <c:pt idx="396">
                  <c:v>71.401690832311886</c:v>
                </c:pt>
                <c:pt idx="397">
                  <c:v>71.401690832311886</c:v>
                </c:pt>
                <c:pt idx="398">
                  <c:v>71.401690832311886</c:v>
                </c:pt>
                <c:pt idx="399">
                  <c:v>71.401690832311886</c:v>
                </c:pt>
                <c:pt idx="400">
                  <c:v>71.401690832311886</c:v>
                </c:pt>
                <c:pt idx="401">
                  <c:v>71.401690832311886</c:v>
                </c:pt>
                <c:pt idx="402">
                  <c:v>71.401690832311886</c:v>
                </c:pt>
                <c:pt idx="403">
                  <c:v>71.401690832311886</c:v>
                </c:pt>
                <c:pt idx="404">
                  <c:v>71.401690832311886</c:v>
                </c:pt>
                <c:pt idx="405">
                  <c:v>71.401690832311886</c:v>
                </c:pt>
                <c:pt idx="406">
                  <c:v>71.401690832311886</c:v>
                </c:pt>
                <c:pt idx="407">
                  <c:v>71.401690832311886</c:v>
                </c:pt>
                <c:pt idx="408">
                  <c:v>71.401690832311886</c:v>
                </c:pt>
                <c:pt idx="409">
                  <c:v>71.401690832311886</c:v>
                </c:pt>
                <c:pt idx="410">
                  <c:v>71.401690832311886</c:v>
                </c:pt>
                <c:pt idx="411">
                  <c:v>71.401690832311886</c:v>
                </c:pt>
                <c:pt idx="412">
                  <c:v>71.401690832311886</c:v>
                </c:pt>
                <c:pt idx="413">
                  <c:v>71.401690832311886</c:v>
                </c:pt>
                <c:pt idx="414">
                  <c:v>71.401690832311886</c:v>
                </c:pt>
                <c:pt idx="415">
                  <c:v>71.401690832311886</c:v>
                </c:pt>
                <c:pt idx="416">
                  <c:v>71.401690832311886</c:v>
                </c:pt>
                <c:pt idx="417">
                  <c:v>71.401690832311886</c:v>
                </c:pt>
                <c:pt idx="418">
                  <c:v>71.401690832311886</c:v>
                </c:pt>
                <c:pt idx="419">
                  <c:v>71.401690832311886</c:v>
                </c:pt>
                <c:pt idx="420">
                  <c:v>71.401690832311886</c:v>
                </c:pt>
                <c:pt idx="421">
                  <c:v>71.401690832311886</c:v>
                </c:pt>
                <c:pt idx="422">
                  <c:v>71.401690832311886</c:v>
                </c:pt>
                <c:pt idx="423">
                  <c:v>71.401690832311886</c:v>
                </c:pt>
                <c:pt idx="424">
                  <c:v>71.401690832311886</c:v>
                </c:pt>
                <c:pt idx="425">
                  <c:v>71.401690832311886</c:v>
                </c:pt>
                <c:pt idx="426">
                  <c:v>71.401690832311886</c:v>
                </c:pt>
                <c:pt idx="427">
                  <c:v>71.401690832311886</c:v>
                </c:pt>
                <c:pt idx="428">
                  <c:v>71.401690832311886</c:v>
                </c:pt>
                <c:pt idx="429">
                  <c:v>71.401690832311886</c:v>
                </c:pt>
                <c:pt idx="430">
                  <c:v>71.401690832311886</c:v>
                </c:pt>
                <c:pt idx="431">
                  <c:v>71.401690832311886</c:v>
                </c:pt>
                <c:pt idx="432">
                  <c:v>71.401690832311886</c:v>
                </c:pt>
                <c:pt idx="433">
                  <c:v>71.401690832311886</c:v>
                </c:pt>
                <c:pt idx="434">
                  <c:v>71.401690832311886</c:v>
                </c:pt>
                <c:pt idx="435">
                  <c:v>71.401690832311886</c:v>
                </c:pt>
                <c:pt idx="436">
                  <c:v>71.401690832311886</c:v>
                </c:pt>
                <c:pt idx="437">
                  <c:v>71.401690832311886</c:v>
                </c:pt>
                <c:pt idx="438">
                  <c:v>71.401690832311886</c:v>
                </c:pt>
                <c:pt idx="439">
                  <c:v>71.401690832311886</c:v>
                </c:pt>
                <c:pt idx="440">
                  <c:v>71.401690832311886</c:v>
                </c:pt>
                <c:pt idx="441">
                  <c:v>71.401690832311886</c:v>
                </c:pt>
                <c:pt idx="442">
                  <c:v>71.401690832311886</c:v>
                </c:pt>
                <c:pt idx="443">
                  <c:v>71.401690832311886</c:v>
                </c:pt>
                <c:pt idx="444">
                  <c:v>71.401690832311886</c:v>
                </c:pt>
                <c:pt idx="445">
                  <c:v>71.401690832311886</c:v>
                </c:pt>
                <c:pt idx="446">
                  <c:v>71.401690832311886</c:v>
                </c:pt>
                <c:pt idx="447">
                  <c:v>71.401690832311886</c:v>
                </c:pt>
                <c:pt idx="448">
                  <c:v>71.401690832311886</c:v>
                </c:pt>
                <c:pt idx="449">
                  <c:v>71.401690832311886</c:v>
                </c:pt>
                <c:pt idx="450">
                  <c:v>71.401690832311886</c:v>
                </c:pt>
                <c:pt idx="451">
                  <c:v>71.401690832311886</c:v>
                </c:pt>
                <c:pt idx="452">
                  <c:v>71.401690832311886</c:v>
                </c:pt>
                <c:pt idx="453">
                  <c:v>71.401690832311886</c:v>
                </c:pt>
                <c:pt idx="454">
                  <c:v>71.401690832311886</c:v>
                </c:pt>
                <c:pt idx="455">
                  <c:v>71.401690832311886</c:v>
                </c:pt>
                <c:pt idx="456">
                  <c:v>71.401690832311886</c:v>
                </c:pt>
                <c:pt idx="457">
                  <c:v>71.401690832311886</c:v>
                </c:pt>
                <c:pt idx="458">
                  <c:v>71.401690832311886</c:v>
                </c:pt>
                <c:pt idx="459">
                  <c:v>71.401690832311886</c:v>
                </c:pt>
                <c:pt idx="460">
                  <c:v>71.401690832311886</c:v>
                </c:pt>
                <c:pt idx="461">
                  <c:v>71.401690832311886</c:v>
                </c:pt>
                <c:pt idx="462">
                  <c:v>71.401690832311886</c:v>
                </c:pt>
                <c:pt idx="463">
                  <c:v>71.401690832311886</c:v>
                </c:pt>
                <c:pt idx="464">
                  <c:v>71.401690832311886</c:v>
                </c:pt>
                <c:pt idx="465">
                  <c:v>71.401690832311886</c:v>
                </c:pt>
                <c:pt idx="466">
                  <c:v>71.401690832311886</c:v>
                </c:pt>
                <c:pt idx="467">
                  <c:v>71.401690832311886</c:v>
                </c:pt>
                <c:pt idx="468">
                  <c:v>71.401690832311886</c:v>
                </c:pt>
                <c:pt idx="469">
                  <c:v>71.401690832311886</c:v>
                </c:pt>
                <c:pt idx="470">
                  <c:v>71.401690832311886</c:v>
                </c:pt>
                <c:pt idx="471">
                  <c:v>71.401690832311886</c:v>
                </c:pt>
                <c:pt idx="472">
                  <c:v>71.401690832311886</c:v>
                </c:pt>
                <c:pt idx="473">
                  <c:v>71.401690832311886</c:v>
                </c:pt>
                <c:pt idx="474">
                  <c:v>71.401690832311886</c:v>
                </c:pt>
                <c:pt idx="475">
                  <c:v>71.401690832311886</c:v>
                </c:pt>
                <c:pt idx="476">
                  <c:v>71.401690832311886</c:v>
                </c:pt>
                <c:pt idx="477">
                  <c:v>71.401690832311886</c:v>
                </c:pt>
                <c:pt idx="478">
                  <c:v>71.401690832311886</c:v>
                </c:pt>
                <c:pt idx="479">
                  <c:v>71.401690832311886</c:v>
                </c:pt>
                <c:pt idx="480">
                  <c:v>71.401690832311886</c:v>
                </c:pt>
                <c:pt idx="481">
                  <c:v>71.401690832311886</c:v>
                </c:pt>
                <c:pt idx="482">
                  <c:v>71.401690832311886</c:v>
                </c:pt>
                <c:pt idx="483">
                  <c:v>71.401690832311886</c:v>
                </c:pt>
                <c:pt idx="484">
                  <c:v>71.401690832311886</c:v>
                </c:pt>
                <c:pt idx="485">
                  <c:v>71.401690832311886</c:v>
                </c:pt>
                <c:pt idx="486">
                  <c:v>71.401690832311886</c:v>
                </c:pt>
                <c:pt idx="487">
                  <c:v>71.401690832311886</c:v>
                </c:pt>
                <c:pt idx="488">
                  <c:v>71.401690832311886</c:v>
                </c:pt>
                <c:pt idx="489">
                  <c:v>71.401690832311886</c:v>
                </c:pt>
                <c:pt idx="490">
                  <c:v>71.401690832311886</c:v>
                </c:pt>
                <c:pt idx="491">
                  <c:v>71.401690832311886</c:v>
                </c:pt>
                <c:pt idx="492">
                  <c:v>71.401690832311886</c:v>
                </c:pt>
                <c:pt idx="493">
                  <c:v>71.401690832311886</c:v>
                </c:pt>
                <c:pt idx="494">
                  <c:v>71.401690832311886</c:v>
                </c:pt>
                <c:pt idx="495">
                  <c:v>71.401690832311886</c:v>
                </c:pt>
                <c:pt idx="496">
                  <c:v>71.401690832311886</c:v>
                </c:pt>
                <c:pt idx="497">
                  <c:v>71.401690832311886</c:v>
                </c:pt>
                <c:pt idx="498">
                  <c:v>71.401690832311886</c:v>
                </c:pt>
                <c:pt idx="499">
                  <c:v>71.401690832311886</c:v>
                </c:pt>
                <c:pt idx="500">
                  <c:v>71.401690832311886</c:v>
                </c:pt>
                <c:pt idx="501">
                  <c:v>71.401690832311886</c:v>
                </c:pt>
                <c:pt idx="502">
                  <c:v>71.401690832311886</c:v>
                </c:pt>
                <c:pt idx="503">
                  <c:v>71.401690832311886</c:v>
                </c:pt>
                <c:pt idx="504">
                  <c:v>71.401690832311886</c:v>
                </c:pt>
                <c:pt idx="505">
                  <c:v>71.401690832311886</c:v>
                </c:pt>
                <c:pt idx="506">
                  <c:v>71.401690832311886</c:v>
                </c:pt>
                <c:pt idx="507">
                  <c:v>71.401690832311886</c:v>
                </c:pt>
                <c:pt idx="508">
                  <c:v>71.401690832311886</c:v>
                </c:pt>
                <c:pt idx="509">
                  <c:v>71.401690832311886</c:v>
                </c:pt>
                <c:pt idx="510">
                  <c:v>71.401690832311886</c:v>
                </c:pt>
                <c:pt idx="511">
                  <c:v>71.401690832311886</c:v>
                </c:pt>
                <c:pt idx="512">
                  <c:v>71.401690832311886</c:v>
                </c:pt>
                <c:pt idx="513">
                  <c:v>71.401690832311886</c:v>
                </c:pt>
                <c:pt idx="514">
                  <c:v>71.401690832311886</c:v>
                </c:pt>
                <c:pt idx="515">
                  <c:v>71.401690832311886</c:v>
                </c:pt>
                <c:pt idx="516">
                  <c:v>71.401690832311886</c:v>
                </c:pt>
                <c:pt idx="517">
                  <c:v>71.401690832311886</c:v>
                </c:pt>
                <c:pt idx="518">
                  <c:v>71.401690832311886</c:v>
                </c:pt>
                <c:pt idx="519">
                  <c:v>71.401690832311886</c:v>
                </c:pt>
                <c:pt idx="520">
                  <c:v>71.401690832311886</c:v>
                </c:pt>
                <c:pt idx="521">
                  <c:v>71.401690832311886</c:v>
                </c:pt>
                <c:pt idx="522">
                  <c:v>71.401690832311886</c:v>
                </c:pt>
                <c:pt idx="523">
                  <c:v>71.401690832311886</c:v>
                </c:pt>
                <c:pt idx="524">
                  <c:v>71.401690832311886</c:v>
                </c:pt>
                <c:pt idx="525">
                  <c:v>71.401690832311886</c:v>
                </c:pt>
                <c:pt idx="526">
                  <c:v>71.401690832311886</c:v>
                </c:pt>
                <c:pt idx="527">
                  <c:v>71.401690832311886</c:v>
                </c:pt>
                <c:pt idx="528">
                  <c:v>71.401690832311886</c:v>
                </c:pt>
                <c:pt idx="529">
                  <c:v>71.401690832311886</c:v>
                </c:pt>
                <c:pt idx="530">
                  <c:v>71.401690832311886</c:v>
                </c:pt>
                <c:pt idx="531">
                  <c:v>71.401690832311886</c:v>
                </c:pt>
                <c:pt idx="532">
                  <c:v>71.401690832311886</c:v>
                </c:pt>
                <c:pt idx="533">
                  <c:v>71.401690832311886</c:v>
                </c:pt>
                <c:pt idx="534">
                  <c:v>71.401690832311886</c:v>
                </c:pt>
                <c:pt idx="535">
                  <c:v>71.401690832311886</c:v>
                </c:pt>
                <c:pt idx="536">
                  <c:v>71.401690832311886</c:v>
                </c:pt>
                <c:pt idx="537">
                  <c:v>71.401690832311886</c:v>
                </c:pt>
                <c:pt idx="538">
                  <c:v>71.401690832311886</c:v>
                </c:pt>
                <c:pt idx="539">
                  <c:v>71.401690832311886</c:v>
                </c:pt>
                <c:pt idx="540">
                  <c:v>71.401690832311886</c:v>
                </c:pt>
                <c:pt idx="541">
                  <c:v>71.401690832311886</c:v>
                </c:pt>
                <c:pt idx="542">
                  <c:v>71.401690832311886</c:v>
                </c:pt>
                <c:pt idx="543">
                  <c:v>71.401690832311886</c:v>
                </c:pt>
                <c:pt idx="544">
                  <c:v>71.401690832311886</c:v>
                </c:pt>
                <c:pt idx="545">
                  <c:v>71.401690832311886</c:v>
                </c:pt>
                <c:pt idx="546">
                  <c:v>71.401690832311886</c:v>
                </c:pt>
                <c:pt idx="547">
                  <c:v>71.401690832311886</c:v>
                </c:pt>
                <c:pt idx="548">
                  <c:v>71.401690832311886</c:v>
                </c:pt>
                <c:pt idx="549">
                  <c:v>71.401690832311886</c:v>
                </c:pt>
                <c:pt idx="550">
                  <c:v>71.401690832311886</c:v>
                </c:pt>
                <c:pt idx="551">
                  <c:v>71.401690832311886</c:v>
                </c:pt>
                <c:pt idx="552">
                  <c:v>71.401690832311886</c:v>
                </c:pt>
                <c:pt idx="553">
                  <c:v>71.401690832311886</c:v>
                </c:pt>
                <c:pt idx="554">
                  <c:v>71.401690832311886</c:v>
                </c:pt>
                <c:pt idx="555">
                  <c:v>71.401690832311886</c:v>
                </c:pt>
                <c:pt idx="556">
                  <c:v>71.401690832311886</c:v>
                </c:pt>
                <c:pt idx="557">
                  <c:v>71.401690832311886</c:v>
                </c:pt>
                <c:pt idx="558">
                  <c:v>71.401690832311886</c:v>
                </c:pt>
                <c:pt idx="559">
                  <c:v>71.401690832311886</c:v>
                </c:pt>
                <c:pt idx="560">
                  <c:v>71.401690832311886</c:v>
                </c:pt>
                <c:pt idx="561">
                  <c:v>71.401690832311886</c:v>
                </c:pt>
                <c:pt idx="562">
                  <c:v>71.401690832311886</c:v>
                </c:pt>
                <c:pt idx="563">
                  <c:v>71.401690832311886</c:v>
                </c:pt>
                <c:pt idx="564">
                  <c:v>71.401690832311886</c:v>
                </c:pt>
                <c:pt idx="565">
                  <c:v>71.401690832311886</c:v>
                </c:pt>
                <c:pt idx="566">
                  <c:v>71.401690832311886</c:v>
                </c:pt>
                <c:pt idx="567">
                  <c:v>71.401690832311886</c:v>
                </c:pt>
                <c:pt idx="568">
                  <c:v>71.401690832311886</c:v>
                </c:pt>
                <c:pt idx="569">
                  <c:v>71.401690832311886</c:v>
                </c:pt>
                <c:pt idx="570">
                  <c:v>71.401690832311886</c:v>
                </c:pt>
                <c:pt idx="571">
                  <c:v>71.401690832311886</c:v>
                </c:pt>
                <c:pt idx="572">
                  <c:v>71.401690832311886</c:v>
                </c:pt>
                <c:pt idx="573">
                  <c:v>71.401690832311886</c:v>
                </c:pt>
                <c:pt idx="574">
                  <c:v>71.401690832311886</c:v>
                </c:pt>
                <c:pt idx="575">
                  <c:v>71.401690832311886</c:v>
                </c:pt>
                <c:pt idx="576">
                  <c:v>71.401690832311886</c:v>
                </c:pt>
                <c:pt idx="577">
                  <c:v>71.401690832311886</c:v>
                </c:pt>
                <c:pt idx="578">
                  <c:v>71.401690832311886</c:v>
                </c:pt>
                <c:pt idx="579">
                  <c:v>71.401690832311886</c:v>
                </c:pt>
                <c:pt idx="580">
                  <c:v>71.401690832311886</c:v>
                </c:pt>
                <c:pt idx="581">
                  <c:v>71.401690832311886</c:v>
                </c:pt>
                <c:pt idx="582">
                  <c:v>71.401690832311886</c:v>
                </c:pt>
                <c:pt idx="583">
                  <c:v>71.401690832311886</c:v>
                </c:pt>
                <c:pt idx="584">
                  <c:v>71.401690832311886</c:v>
                </c:pt>
                <c:pt idx="585">
                  <c:v>71.401690832311886</c:v>
                </c:pt>
                <c:pt idx="586">
                  <c:v>71.401690832311886</c:v>
                </c:pt>
                <c:pt idx="587">
                  <c:v>71.401690832311886</c:v>
                </c:pt>
                <c:pt idx="588">
                  <c:v>71.401690832311886</c:v>
                </c:pt>
                <c:pt idx="589">
                  <c:v>71.401690832311886</c:v>
                </c:pt>
                <c:pt idx="590">
                  <c:v>71.401690832311886</c:v>
                </c:pt>
                <c:pt idx="591">
                  <c:v>71.401690832311886</c:v>
                </c:pt>
                <c:pt idx="592">
                  <c:v>71.401690832311886</c:v>
                </c:pt>
                <c:pt idx="593">
                  <c:v>71.401690832311886</c:v>
                </c:pt>
                <c:pt idx="594">
                  <c:v>71.401690832311886</c:v>
                </c:pt>
                <c:pt idx="595">
                  <c:v>71.401690832311886</c:v>
                </c:pt>
                <c:pt idx="596">
                  <c:v>71.401690832311886</c:v>
                </c:pt>
                <c:pt idx="597">
                  <c:v>71.401690832311886</c:v>
                </c:pt>
                <c:pt idx="598">
                  <c:v>71.401690832311886</c:v>
                </c:pt>
                <c:pt idx="599">
                  <c:v>71.401690832311886</c:v>
                </c:pt>
                <c:pt idx="600">
                  <c:v>71.401690832311886</c:v>
                </c:pt>
                <c:pt idx="601">
                  <c:v>71.401690832311886</c:v>
                </c:pt>
                <c:pt idx="602">
                  <c:v>71.401690832311886</c:v>
                </c:pt>
                <c:pt idx="603">
                  <c:v>71.401690832311886</c:v>
                </c:pt>
                <c:pt idx="604">
                  <c:v>71.401690832311886</c:v>
                </c:pt>
                <c:pt idx="605">
                  <c:v>71.401690832311886</c:v>
                </c:pt>
                <c:pt idx="606">
                  <c:v>71.401690832311886</c:v>
                </c:pt>
                <c:pt idx="607">
                  <c:v>71.401690832311886</c:v>
                </c:pt>
                <c:pt idx="608">
                  <c:v>71.401690832311886</c:v>
                </c:pt>
                <c:pt idx="609">
                  <c:v>71.401690832311886</c:v>
                </c:pt>
                <c:pt idx="610">
                  <c:v>71.401690832311886</c:v>
                </c:pt>
                <c:pt idx="611">
                  <c:v>71.401690832311886</c:v>
                </c:pt>
                <c:pt idx="612">
                  <c:v>71.401690832311886</c:v>
                </c:pt>
                <c:pt idx="613">
                  <c:v>71.401690832311886</c:v>
                </c:pt>
                <c:pt idx="614">
                  <c:v>71.401690832311886</c:v>
                </c:pt>
                <c:pt idx="615">
                  <c:v>71.401690832311886</c:v>
                </c:pt>
                <c:pt idx="616">
                  <c:v>71.401690832311886</c:v>
                </c:pt>
                <c:pt idx="617">
                  <c:v>71.401690832311886</c:v>
                </c:pt>
                <c:pt idx="618">
                  <c:v>71.401690832311886</c:v>
                </c:pt>
                <c:pt idx="619">
                  <c:v>71.401690832311886</c:v>
                </c:pt>
                <c:pt idx="620">
                  <c:v>71.401690832311886</c:v>
                </c:pt>
                <c:pt idx="621">
                  <c:v>71.401690832311886</c:v>
                </c:pt>
                <c:pt idx="622">
                  <c:v>71.401690832311886</c:v>
                </c:pt>
                <c:pt idx="623">
                  <c:v>71.401690832311886</c:v>
                </c:pt>
                <c:pt idx="624">
                  <c:v>71.401690832311886</c:v>
                </c:pt>
                <c:pt idx="625">
                  <c:v>71.401690832311886</c:v>
                </c:pt>
                <c:pt idx="626">
                  <c:v>71.401690832311886</c:v>
                </c:pt>
                <c:pt idx="627">
                  <c:v>71.401690832311886</c:v>
                </c:pt>
                <c:pt idx="628">
                  <c:v>71.401690832311886</c:v>
                </c:pt>
                <c:pt idx="629">
                  <c:v>71.401690832311886</c:v>
                </c:pt>
                <c:pt idx="630">
                  <c:v>71.401690832311886</c:v>
                </c:pt>
                <c:pt idx="631">
                  <c:v>71.401690832311886</c:v>
                </c:pt>
                <c:pt idx="632">
                  <c:v>71.401690832311886</c:v>
                </c:pt>
                <c:pt idx="633">
                  <c:v>71.401690832311886</c:v>
                </c:pt>
                <c:pt idx="634">
                  <c:v>71.401690832311886</c:v>
                </c:pt>
                <c:pt idx="635">
                  <c:v>71.401690832311886</c:v>
                </c:pt>
                <c:pt idx="636">
                  <c:v>71.401690832311886</c:v>
                </c:pt>
                <c:pt idx="637">
                  <c:v>71.401690832311886</c:v>
                </c:pt>
                <c:pt idx="638">
                  <c:v>71.401690832311886</c:v>
                </c:pt>
                <c:pt idx="639">
                  <c:v>71.401690832311886</c:v>
                </c:pt>
                <c:pt idx="640">
                  <c:v>71.401690832311886</c:v>
                </c:pt>
                <c:pt idx="641">
                  <c:v>71.401690832311886</c:v>
                </c:pt>
                <c:pt idx="642">
                  <c:v>71.401690832311886</c:v>
                </c:pt>
                <c:pt idx="643">
                  <c:v>71.401690832311886</c:v>
                </c:pt>
                <c:pt idx="644">
                  <c:v>71.401690832311886</c:v>
                </c:pt>
                <c:pt idx="645">
                  <c:v>71.401690832311886</c:v>
                </c:pt>
                <c:pt idx="646">
                  <c:v>71.401690832311886</c:v>
                </c:pt>
                <c:pt idx="647">
                  <c:v>71.401690832311886</c:v>
                </c:pt>
                <c:pt idx="648">
                  <c:v>71.401690832311886</c:v>
                </c:pt>
                <c:pt idx="649">
                  <c:v>71.401690832311886</c:v>
                </c:pt>
                <c:pt idx="650">
                  <c:v>71.401690832311886</c:v>
                </c:pt>
                <c:pt idx="651">
                  <c:v>71.401690832311886</c:v>
                </c:pt>
                <c:pt idx="652">
                  <c:v>71.401690832311886</c:v>
                </c:pt>
                <c:pt idx="653">
                  <c:v>71.401690832311886</c:v>
                </c:pt>
                <c:pt idx="654">
                  <c:v>71.401690832311886</c:v>
                </c:pt>
                <c:pt idx="655">
                  <c:v>71.401690832311886</c:v>
                </c:pt>
                <c:pt idx="656">
                  <c:v>71.401690832311886</c:v>
                </c:pt>
                <c:pt idx="657">
                  <c:v>71.401690832311886</c:v>
                </c:pt>
                <c:pt idx="658">
                  <c:v>71.401690832311886</c:v>
                </c:pt>
                <c:pt idx="659">
                  <c:v>71.401690832311886</c:v>
                </c:pt>
                <c:pt idx="660">
                  <c:v>71.401690832311886</c:v>
                </c:pt>
                <c:pt idx="661">
                  <c:v>71.401690832311886</c:v>
                </c:pt>
                <c:pt idx="662">
                  <c:v>71.401690832311886</c:v>
                </c:pt>
                <c:pt idx="663">
                  <c:v>71.401690832311886</c:v>
                </c:pt>
                <c:pt idx="664">
                  <c:v>71.401690832311886</c:v>
                </c:pt>
                <c:pt idx="665">
                  <c:v>71.401690832311886</c:v>
                </c:pt>
                <c:pt idx="666">
                  <c:v>71.401690832311886</c:v>
                </c:pt>
                <c:pt idx="667">
                  <c:v>71.401690832311886</c:v>
                </c:pt>
                <c:pt idx="668">
                  <c:v>71.401690832311886</c:v>
                </c:pt>
                <c:pt idx="669">
                  <c:v>71.401690832311886</c:v>
                </c:pt>
                <c:pt idx="670">
                  <c:v>71.401690832311886</c:v>
                </c:pt>
                <c:pt idx="671">
                  <c:v>71.401690832311886</c:v>
                </c:pt>
                <c:pt idx="672">
                  <c:v>71.401690832311886</c:v>
                </c:pt>
                <c:pt idx="673">
                  <c:v>71.401690832311886</c:v>
                </c:pt>
                <c:pt idx="674">
                  <c:v>71.401690832311886</c:v>
                </c:pt>
                <c:pt idx="675">
                  <c:v>71.401690832311886</c:v>
                </c:pt>
                <c:pt idx="676">
                  <c:v>71.401690832311886</c:v>
                </c:pt>
                <c:pt idx="677">
                  <c:v>71.401690832311886</c:v>
                </c:pt>
                <c:pt idx="678">
                  <c:v>71.401690832311886</c:v>
                </c:pt>
                <c:pt idx="679">
                  <c:v>71.401690832311886</c:v>
                </c:pt>
                <c:pt idx="680">
                  <c:v>71.401690832311886</c:v>
                </c:pt>
                <c:pt idx="681">
                  <c:v>71.401690832311886</c:v>
                </c:pt>
                <c:pt idx="682">
                  <c:v>71.401690832311886</c:v>
                </c:pt>
                <c:pt idx="683">
                  <c:v>71.401690832311886</c:v>
                </c:pt>
                <c:pt idx="684">
                  <c:v>71.401690832311886</c:v>
                </c:pt>
                <c:pt idx="685">
                  <c:v>71.401690832311886</c:v>
                </c:pt>
                <c:pt idx="686">
                  <c:v>71.401690832311886</c:v>
                </c:pt>
                <c:pt idx="687">
                  <c:v>71.401690832311886</c:v>
                </c:pt>
                <c:pt idx="688">
                  <c:v>71.401690832311886</c:v>
                </c:pt>
                <c:pt idx="689">
                  <c:v>71.401690832311886</c:v>
                </c:pt>
                <c:pt idx="690">
                  <c:v>71.401690832311886</c:v>
                </c:pt>
                <c:pt idx="691">
                  <c:v>71.401690832311886</c:v>
                </c:pt>
                <c:pt idx="692">
                  <c:v>71.401690832311886</c:v>
                </c:pt>
                <c:pt idx="693">
                  <c:v>71.401690832311886</c:v>
                </c:pt>
                <c:pt idx="694">
                  <c:v>71.401690832311886</c:v>
                </c:pt>
                <c:pt idx="695">
                  <c:v>71.401690832311886</c:v>
                </c:pt>
                <c:pt idx="696">
                  <c:v>71.401690832311886</c:v>
                </c:pt>
                <c:pt idx="697">
                  <c:v>71.401690832311886</c:v>
                </c:pt>
                <c:pt idx="698">
                  <c:v>71.401690832311886</c:v>
                </c:pt>
                <c:pt idx="699">
                  <c:v>71.401690832311886</c:v>
                </c:pt>
                <c:pt idx="700">
                  <c:v>71.401690832311886</c:v>
                </c:pt>
                <c:pt idx="701">
                  <c:v>71.401690832311886</c:v>
                </c:pt>
                <c:pt idx="702">
                  <c:v>71.401690832311886</c:v>
                </c:pt>
                <c:pt idx="703">
                  <c:v>71.401690832311886</c:v>
                </c:pt>
                <c:pt idx="704">
                  <c:v>71.401690832311886</c:v>
                </c:pt>
                <c:pt idx="705">
                  <c:v>71.401690832311886</c:v>
                </c:pt>
                <c:pt idx="706">
                  <c:v>71.401690832311886</c:v>
                </c:pt>
                <c:pt idx="707">
                  <c:v>71.401690832311886</c:v>
                </c:pt>
                <c:pt idx="708">
                  <c:v>71.401690832311886</c:v>
                </c:pt>
                <c:pt idx="709">
                  <c:v>71.401690832311886</c:v>
                </c:pt>
                <c:pt idx="710">
                  <c:v>71.401690832311886</c:v>
                </c:pt>
                <c:pt idx="711">
                  <c:v>71.401690832311886</c:v>
                </c:pt>
                <c:pt idx="712">
                  <c:v>71.401690832311886</c:v>
                </c:pt>
                <c:pt idx="713">
                  <c:v>71.401690832311886</c:v>
                </c:pt>
                <c:pt idx="714">
                  <c:v>71.401690832311886</c:v>
                </c:pt>
                <c:pt idx="715">
                  <c:v>71.401690832311886</c:v>
                </c:pt>
                <c:pt idx="716">
                  <c:v>71.401690832311886</c:v>
                </c:pt>
                <c:pt idx="717">
                  <c:v>71.401690832311886</c:v>
                </c:pt>
                <c:pt idx="718">
                  <c:v>71.401690832311886</c:v>
                </c:pt>
                <c:pt idx="719">
                  <c:v>71.401690832311886</c:v>
                </c:pt>
                <c:pt idx="720">
                  <c:v>71.401690832311886</c:v>
                </c:pt>
                <c:pt idx="721">
                  <c:v>71.401690832311886</c:v>
                </c:pt>
                <c:pt idx="722">
                  <c:v>71.401690832311886</c:v>
                </c:pt>
                <c:pt idx="723">
                  <c:v>71.401690832311886</c:v>
                </c:pt>
                <c:pt idx="724">
                  <c:v>71.401690832311886</c:v>
                </c:pt>
                <c:pt idx="725">
                  <c:v>71.401690832311886</c:v>
                </c:pt>
                <c:pt idx="726">
                  <c:v>71.401690832311886</c:v>
                </c:pt>
                <c:pt idx="727">
                  <c:v>71.401690832311886</c:v>
                </c:pt>
                <c:pt idx="728">
                  <c:v>71.401690832311886</c:v>
                </c:pt>
                <c:pt idx="729">
                  <c:v>71.401690832311886</c:v>
                </c:pt>
                <c:pt idx="730">
                  <c:v>71.401690832311886</c:v>
                </c:pt>
                <c:pt idx="731">
                  <c:v>71.401690832311886</c:v>
                </c:pt>
                <c:pt idx="732">
                  <c:v>71.401690832311886</c:v>
                </c:pt>
                <c:pt idx="733">
                  <c:v>71.401690832311886</c:v>
                </c:pt>
                <c:pt idx="734">
                  <c:v>71.401690832311886</c:v>
                </c:pt>
                <c:pt idx="735">
                  <c:v>71.401690832311886</c:v>
                </c:pt>
                <c:pt idx="736">
                  <c:v>71.401690832311886</c:v>
                </c:pt>
                <c:pt idx="737">
                  <c:v>71.401690832311886</c:v>
                </c:pt>
                <c:pt idx="738">
                  <c:v>71.401690832311886</c:v>
                </c:pt>
                <c:pt idx="739">
                  <c:v>71.401690832311886</c:v>
                </c:pt>
                <c:pt idx="740">
                  <c:v>71.401690832311886</c:v>
                </c:pt>
                <c:pt idx="741">
                  <c:v>71.401690832311886</c:v>
                </c:pt>
                <c:pt idx="742">
                  <c:v>71.401690832311886</c:v>
                </c:pt>
                <c:pt idx="743">
                  <c:v>71.401690832311886</c:v>
                </c:pt>
                <c:pt idx="744">
                  <c:v>71.401690832311886</c:v>
                </c:pt>
                <c:pt idx="745">
                  <c:v>71.401690832311886</c:v>
                </c:pt>
                <c:pt idx="746">
                  <c:v>71.401690832311886</c:v>
                </c:pt>
                <c:pt idx="747">
                  <c:v>71.401690832311886</c:v>
                </c:pt>
                <c:pt idx="748">
                  <c:v>71.401690832311886</c:v>
                </c:pt>
                <c:pt idx="749">
                  <c:v>71.401690832311886</c:v>
                </c:pt>
                <c:pt idx="750">
                  <c:v>71.401690832311886</c:v>
                </c:pt>
                <c:pt idx="751">
                  <c:v>71.401690832311886</c:v>
                </c:pt>
                <c:pt idx="752">
                  <c:v>71.401690832311886</c:v>
                </c:pt>
                <c:pt idx="753">
                  <c:v>71.401690832311886</c:v>
                </c:pt>
                <c:pt idx="754">
                  <c:v>71.401690832311886</c:v>
                </c:pt>
                <c:pt idx="755">
                  <c:v>71.401690832311886</c:v>
                </c:pt>
                <c:pt idx="756">
                  <c:v>71.401690832311886</c:v>
                </c:pt>
                <c:pt idx="757">
                  <c:v>71.401690832311886</c:v>
                </c:pt>
                <c:pt idx="758">
                  <c:v>71.401690832311886</c:v>
                </c:pt>
                <c:pt idx="759">
                  <c:v>71.401690832311886</c:v>
                </c:pt>
                <c:pt idx="760">
                  <c:v>71.401690832311886</c:v>
                </c:pt>
                <c:pt idx="761">
                  <c:v>71.401690832311886</c:v>
                </c:pt>
                <c:pt idx="762">
                  <c:v>71.401690832311886</c:v>
                </c:pt>
                <c:pt idx="763">
                  <c:v>71.401690832311886</c:v>
                </c:pt>
                <c:pt idx="764">
                  <c:v>71.401690832311886</c:v>
                </c:pt>
                <c:pt idx="765">
                  <c:v>71.401690832311886</c:v>
                </c:pt>
                <c:pt idx="766">
                  <c:v>71.401690832311886</c:v>
                </c:pt>
                <c:pt idx="767">
                  <c:v>71.401690832311886</c:v>
                </c:pt>
                <c:pt idx="768">
                  <c:v>71.401690832311886</c:v>
                </c:pt>
                <c:pt idx="769">
                  <c:v>71.401690832311886</c:v>
                </c:pt>
                <c:pt idx="770">
                  <c:v>71.401690832311886</c:v>
                </c:pt>
                <c:pt idx="771">
                  <c:v>71.401690832311886</c:v>
                </c:pt>
                <c:pt idx="772">
                  <c:v>71.401690832311886</c:v>
                </c:pt>
                <c:pt idx="773">
                  <c:v>71.401690832311886</c:v>
                </c:pt>
                <c:pt idx="774">
                  <c:v>71.401690832311886</c:v>
                </c:pt>
                <c:pt idx="775">
                  <c:v>71.401690832311886</c:v>
                </c:pt>
                <c:pt idx="776">
                  <c:v>71.401690832311886</c:v>
                </c:pt>
                <c:pt idx="777">
                  <c:v>71.401690832311886</c:v>
                </c:pt>
                <c:pt idx="778">
                  <c:v>71.401690832311886</c:v>
                </c:pt>
                <c:pt idx="779">
                  <c:v>71.401690832311886</c:v>
                </c:pt>
                <c:pt idx="780">
                  <c:v>71.401690832311886</c:v>
                </c:pt>
                <c:pt idx="781">
                  <c:v>71.401690832311886</c:v>
                </c:pt>
                <c:pt idx="782">
                  <c:v>71.401690832311886</c:v>
                </c:pt>
                <c:pt idx="783">
                  <c:v>71.401690832311886</c:v>
                </c:pt>
                <c:pt idx="784">
                  <c:v>71.401690832311886</c:v>
                </c:pt>
                <c:pt idx="785">
                  <c:v>71.401690832311886</c:v>
                </c:pt>
                <c:pt idx="786">
                  <c:v>71.401690832311886</c:v>
                </c:pt>
                <c:pt idx="787">
                  <c:v>71.401690832311886</c:v>
                </c:pt>
                <c:pt idx="788">
                  <c:v>71.401690832311886</c:v>
                </c:pt>
                <c:pt idx="789">
                  <c:v>71.401690832311886</c:v>
                </c:pt>
                <c:pt idx="790">
                  <c:v>71.401690832311886</c:v>
                </c:pt>
                <c:pt idx="791">
                  <c:v>71.401690832311886</c:v>
                </c:pt>
                <c:pt idx="792">
                  <c:v>71.401690832311886</c:v>
                </c:pt>
                <c:pt idx="793">
                  <c:v>71.401690832311886</c:v>
                </c:pt>
                <c:pt idx="794">
                  <c:v>71.401690832311886</c:v>
                </c:pt>
                <c:pt idx="795">
                  <c:v>71.401690832311886</c:v>
                </c:pt>
                <c:pt idx="796">
                  <c:v>71.401690832311886</c:v>
                </c:pt>
                <c:pt idx="797">
                  <c:v>71.401690832311886</c:v>
                </c:pt>
                <c:pt idx="798">
                  <c:v>71.401690832311886</c:v>
                </c:pt>
                <c:pt idx="799">
                  <c:v>71.401690832311886</c:v>
                </c:pt>
                <c:pt idx="800">
                  <c:v>71.401690832311886</c:v>
                </c:pt>
                <c:pt idx="801">
                  <c:v>71.401690832311886</c:v>
                </c:pt>
                <c:pt idx="802">
                  <c:v>71.401690832311886</c:v>
                </c:pt>
                <c:pt idx="803">
                  <c:v>71.401690832311886</c:v>
                </c:pt>
                <c:pt idx="804">
                  <c:v>71.401690832311886</c:v>
                </c:pt>
                <c:pt idx="805">
                  <c:v>71.401690832311886</c:v>
                </c:pt>
                <c:pt idx="806">
                  <c:v>71.401690832311886</c:v>
                </c:pt>
                <c:pt idx="807">
                  <c:v>71.401690832311886</c:v>
                </c:pt>
                <c:pt idx="808">
                  <c:v>71.401690832311886</c:v>
                </c:pt>
                <c:pt idx="809">
                  <c:v>71.401690832311886</c:v>
                </c:pt>
                <c:pt idx="810">
                  <c:v>71.401690832311886</c:v>
                </c:pt>
                <c:pt idx="811">
                  <c:v>71.401690832311886</c:v>
                </c:pt>
                <c:pt idx="812">
                  <c:v>71.401690832311886</c:v>
                </c:pt>
                <c:pt idx="813">
                  <c:v>71.401690832311886</c:v>
                </c:pt>
                <c:pt idx="814">
                  <c:v>71.401690832311886</c:v>
                </c:pt>
                <c:pt idx="815">
                  <c:v>71.401690832311886</c:v>
                </c:pt>
                <c:pt idx="816">
                  <c:v>71.401690832311886</c:v>
                </c:pt>
                <c:pt idx="817">
                  <c:v>71.401690832311886</c:v>
                </c:pt>
                <c:pt idx="818">
                  <c:v>71.401690832311886</c:v>
                </c:pt>
                <c:pt idx="819">
                  <c:v>71.401690832311886</c:v>
                </c:pt>
                <c:pt idx="820">
                  <c:v>71.401690832311886</c:v>
                </c:pt>
                <c:pt idx="821">
                  <c:v>71.401690832311886</c:v>
                </c:pt>
                <c:pt idx="822">
                  <c:v>71.401690832311886</c:v>
                </c:pt>
                <c:pt idx="823">
                  <c:v>71.401690832311886</c:v>
                </c:pt>
                <c:pt idx="824">
                  <c:v>71.401690832311886</c:v>
                </c:pt>
                <c:pt idx="825">
                  <c:v>71.401690832311886</c:v>
                </c:pt>
                <c:pt idx="826">
                  <c:v>71.401690832311886</c:v>
                </c:pt>
                <c:pt idx="827">
                  <c:v>71.401690832311886</c:v>
                </c:pt>
                <c:pt idx="828">
                  <c:v>71.401690832311886</c:v>
                </c:pt>
                <c:pt idx="829">
                  <c:v>71.401690832311886</c:v>
                </c:pt>
                <c:pt idx="830">
                  <c:v>71.401690832311886</c:v>
                </c:pt>
                <c:pt idx="831">
                  <c:v>71.401690832311886</c:v>
                </c:pt>
                <c:pt idx="832">
                  <c:v>71.401690832311886</c:v>
                </c:pt>
                <c:pt idx="833">
                  <c:v>71.401690832311886</c:v>
                </c:pt>
                <c:pt idx="834">
                  <c:v>71.401690832311886</c:v>
                </c:pt>
                <c:pt idx="835">
                  <c:v>71.401690832311886</c:v>
                </c:pt>
                <c:pt idx="836">
                  <c:v>71.401690832311886</c:v>
                </c:pt>
                <c:pt idx="837">
                  <c:v>71.401690832311886</c:v>
                </c:pt>
                <c:pt idx="838">
                  <c:v>71.401690832311886</c:v>
                </c:pt>
                <c:pt idx="839">
                  <c:v>71.401690832311886</c:v>
                </c:pt>
                <c:pt idx="840">
                  <c:v>71.401690832311886</c:v>
                </c:pt>
                <c:pt idx="841">
                  <c:v>71.401690832311886</c:v>
                </c:pt>
                <c:pt idx="842">
                  <c:v>71.401690832311886</c:v>
                </c:pt>
                <c:pt idx="843">
                  <c:v>71.401690832311886</c:v>
                </c:pt>
                <c:pt idx="844">
                  <c:v>71.401690832311886</c:v>
                </c:pt>
                <c:pt idx="845">
                  <c:v>71.401690832311886</c:v>
                </c:pt>
                <c:pt idx="846">
                  <c:v>71.401690832311886</c:v>
                </c:pt>
                <c:pt idx="847">
                  <c:v>71.401690832311886</c:v>
                </c:pt>
                <c:pt idx="848">
                  <c:v>71.401690832311886</c:v>
                </c:pt>
                <c:pt idx="849">
                  <c:v>71.401690832311886</c:v>
                </c:pt>
                <c:pt idx="850">
                  <c:v>71.401690832311886</c:v>
                </c:pt>
                <c:pt idx="851">
                  <c:v>71.401690832311886</c:v>
                </c:pt>
                <c:pt idx="852">
                  <c:v>71.401690832311886</c:v>
                </c:pt>
                <c:pt idx="853">
                  <c:v>71.401690832311886</c:v>
                </c:pt>
                <c:pt idx="854">
                  <c:v>71.401690832311886</c:v>
                </c:pt>
                <c:pt idx="855">
                  <c:v>71.401690832311886</c:v>
                </c:pt>
                <c:pt idx="856">
                  <c:v>71.401690832311886</c:v>
                </c:pt>
                <c:pt idx="857">
                  <c:v>71.401690832311886</c:v>
                </c:pt>
                <c:pt idx="858">
                  <c:v>71.401690832311886</c:v>
                </c:pt>
                <c:pt idx="859">
                  <c:v>71.401690832311886</c:v>
                </c:pt>
                <c:pt idx="860">
                  <c:v>71.401690832311886</c:v>
                </c:pt>
                <c:pt idx="861">
                  <c:v>71.401690832311886</c:v>
                </c:pt>
                <c:pt idx="862">
                  <c:v>71.401690832311886</c:v>
                </c:pt>
                <c:pt idx="863">
                  <c:v>71.401690832311886</c:v>
                </c:pt>
                <c:pt idx="864">
                  <c:v>71.401690832311886</c:v>
                </c:pt>
                <c:pt idx="865">
                  <c:v>71.401690832311886</c:v>
                </c:pt>
                <c:pt idx="866">
                  <c:v>71.401690832311886</c:v>
                </c:pt>
                <c:pt idx="867">
                  <c:v>71.401690832311886</c:v>
                </c:pt>
                <c:pt idx="868">
                  <c:v>71.401690832311886</c:v>
                </c:pt>
                <c:pt idx="869">
                  <c:v>71.401690832311886</c:v>
                </c:pt>
                <c:pt idx="870">
                  <c:v>71.401690832311886</c:v>
                </c:pt>
                <c:pt idx="871">
                  <c:v>71.401690832311886</c:v>
                </c:pt>
                <c:pt idx="872">
                  <c:v>71.401690832311886</c:v>
                </c:pt>
                <c:pt idx="873">
                  <c:v>71.401690832311886</c:v>
                </c:pt>
                <c:pt idx="874">
                  <c:v>71.401690832311886</c:v>
                </c:pt>
                <c:pt idx="875">
                  <c:v>71.401690832311886</c:v>
                </c:pt>
                <c:pt idx="876">
                  <c:v>71.401690832311886</c:v>
                </c:pt>
                <c:pt idx="877">
                  <c:v>71.401690832311886</c:v>
                </c:pt>
                <c:pt idx="878">
                  <c:v>71.401690832311886</c:v>
                </c:pt>
                <c:pt idx="879">
                  <c:v>71.401690832311886</c:v>
                </c:pt>
                <c:pt idx="880">
                  <c:v>71.401690832311886</c:v>
                </c:pt>
                <c:pt idx="881">
                  <c:v>71.401690832311886</c:v>
                </c:pt>
                <c:pt idx="882">
                  <c:v>71.401690832311886</c:v>
                </c:pt>
                <c:pt idx="883">
                  <c:v>71.401690832311886</c:v>
                </c:pt>
                <c:pt idx="884">
                  <c:v>71.401690832311886</c:v>
                </c:pt>
                <c:pt idx="885">
                  <c:v>71.401690832311886</c:v>
                </c:pt>
                <c:pt idx="886">
                  <c:v>71.401690832311886</c:v>
                </c:pt>
                <c:pt idx="887">
                  <c:v>71.401690832311886</c:v>
                </c:pt>
                <c:pt idx="888">
                  <c:v>71.401690832311886</c:v>
                </c:pt>
                <c:pt idx="889">
                  <c:v>71.401690832311886</c:v>
                </c:pt>
                <c:pt idx="890">
                  <c:v>71.401690832311886</c:v>
                </c:pt>
                <c:pt idx="891">
                  <c:v>71.401690832311886</c:v>
                </c:pt>
                <c:pt idx="892">
                  <c:v>71.401690832311886</c:v>
                </c:pt>
                <c:pt idx="893">
                  <c:v>71.401690832311886</c:v>
                </c:pt>
                <c:pt idx="894">
                  <c:v>71.401690832311886</c:v>
                </c:pt>
                <c:pt idx="895">
                  <c:v>71.401690832311886</c:v>
                </c:pt>
                <c:pt idx="896">
                  <c:v>71.401690832311886</c:v>
                </c:pt>
                <c:pt idx="897">
                  <c:v>71.401690832311886</c:v>
                </c:pt>
                <c:pt idx="898">
                  <c:v>71.401690832311886</c:v>
                </c:pt>
                <c:pt idx="899">
                  <c:v>71.401690832311886</c:v>
                </c:pt>
                <c:pt idx="900">
                  <c:v>71.401690832311886</c:v>
                </c:pt>
                <c:pt idx="901">
                  <c:v>71.401690832311886</c:v>
                </c:pt>
                <c:pt idx="902">
                  <c:v>71.401690832311886</c:v>
                </c:pt>
                <c:pt idx="903">
                  <c:v>71.401690832311886</c:v>
                </c:pt>
                <c:pt idx="904">
                  <c:v>71.401690832311886</c:v>
                </c:pt>
                <c:pt idx="905">
                  <c:v>71.401690832311886</c:v>
                </c:pt>
                <c:pt idx="906">
                  <c:v>71.401690832311886</c:v>
                </c:pt>
                <c:pt idx="907">
                  <c:v>71.401690832311886</c:v>
                </c:pt>
                <c:pt idx="908">
                  <c:v>71.401690832311886</c:v>
                </c:pt>
                <c:pt idx="909">
                  <c:v>71.401690832311886</c:v>
                </c:pt>
                <c:pt idx="910">
                  <c:v>71.401690832311886</c:v>
                </c:pt>
                <c:pt idx="911">
                  <c:v>71.401690832311886</c:v>
                </c:pt>
                <c:pt idx="912">
                  <c:v>71.401690832311886</c:v>
                </c:pt>
                <c:pt idx="913">
                  <c:v>71.401690832311886</c:v>
                </c:pt>
                <c:pt idx="914">
                  <c:v>71.401690832311886</c:v>
                </c:pt>
                <c:pt idx="915">
                  <c:v>71.401690832311886</c:v>
                </c:pt>
                <c:pt idx="916">
                  <c:v>71.401690832311886</c:v>
                </c:pt>
                <c:pt idx="917">
                  <c:v>71.401690832311886</c:v>
                </c:pt>
                <c:pt idx="918">
                  <c:v>71.401690832311886</c:v>
                </c:pt>
                <c:pt idx="919">
                  <c:v>71.401690832311886</c:v>
                </c:pt>
                <c:pt idx="920">
                  <c:v>71.401690832311886</c:v>
                </c:pt>
                <c:pt idx="921">
                  <c:v>71.401690832311886</c:v>
                </c:pt>
                <c:pt idx="922">
                  <c:v>71.401690832311886</c:v>
                </c:pt>
                <c:pt idx="923">
                  <c:v>71.401690832311886</c:v>
                </c:pt>
                <c:pt idx="924">
                  <c:v>71.401690832311886</c:v>
                </c:pt>
                <c:pt idx="925">
                  <c:v>71.401690832311886</c:v>
                </c:pt>
                <c:pt idx="926">
                  <c:v>71.401690832311886</c:v>
                </c:pt>
                <c:pt idx="927">
                  <c:v>71.401690832311886</c:v>
                </c:pt>
                <c:pt idx="928">
                  <c:v>71.401690832311886</c:v>
                </c:pt>
                <c:pt idx="929">
                  <c:v>71.401690832311886</c:v>
                </c:pt>
                <c:pt idx="930">
                  <c:v>71.401690832311886</c:v>
                </c:pt>
                <c:pt idx="931">
                  <c:v>71.401690832311886</c:v>
                </c:pt>
                <c:pt idx="932">
                  <c:v>71.401690832311886</c:v>
                </c:pt>
                <c:pt idx="933">
                  <c:v>71.401690832311886</c:v>
                </c:pt>
                <c:pt idx="934">
                  <c:v>71.401690832311886</c:v>
                </c:pt>
                <c:pt idx="935">
                  <c:v>71.401690832311886</c:v>
                </c:pt>
                <c:pt idx="936">
                  <c:v>71.401690832311886</c:v>
                </c:pt>
                <c:pt idx="937">
                  <c:v>71.401690832311886</c:v>
                </c:pt>
                <c:pt idx="938">
                  <c:v>71.401690832311886</c:v>
                </c:pt>
                <c:pt idx="939">
                  <c:v>71.401690832311886</c:v>
                </c:pt>
                <c:pt idx="940">
                  <c:v>71.401690832311886</c:v>
                </c:pt>
                <c:pt idx="941">
                  <c:v>71.401690832311886</c:v>
                </c:pt>
                <c:pt idx="942">
                  <c:v>71.401690832311886</c:v>
                </c:pt>
                <c:pt idx="943">
                  <c:v>71.401690832311886</c:v>
                </c:pt>
                <c:pt idx="944">
                  <c:v>71.401690832311886</c:v>
                </c:pt>
                <c:pt idx="945">
                  <c:v>71.401690832311886</c:v>
                </c:pt>
                <c:pt idx="946">
                  <c:v>71.401690832311886</c:v>
                </c:pt>
                <c:pt idx="947">
                  <c:v>71.401690832311886</c:v>
                </c:pt>
                <c:pt idx="948">
                  <c:v>71.401690832311886</c:v>
                </c:pt>
                <c:pt idx="949">
                  <c:v>71.401690832311886</c:v>
                </c:pt>
                <c:pt idx="950">
                  <c:v>71.401690832311886</c:v>
                </c:pt>
                <c:pt idx="951">
                  <c:v>71.401690832311886</c:v>
                </c:pt>
                <c:pt idx="952">
                  <c:v>71.401690832311886</c:v>
                </c:pt>
                <c:pt idx="953">
                  <c:v>71.401690832311886</c:v>
                </c:pt>
                <c:pt idx="954">
                  <c:v>71.401690832311886</c:v>
                </c:pt>
                <c:pt idx="955">
                  <c:v>71.401690832311886</c:v>
                </c:pt>
                <c:pt idx="956">
                  <c:v>71.401690832311886</c:v>
                </c:pt>
                <c:pt idx="957">
                  <c:v>71.401690832311886</c:v>
                </c:pt>
                <c:pt idx="958">
                  <c:v>71.401690832311886</c:v>
                </c:pt>
                <c:pt idx="959">
                  <c:v>71.401690832311886</c:v>
                </c:pt>
                <c:pt idx="960">
                  <c:v>71.401690832311886</c:v>
                </c:pt>
                <c:pt idx="961">
                  <c:v>71.401690832311886</c:v>
                </c:pt>
                <c:pt idx="962">
                  <c:v>71.401690832311886</c:v>
                </c:pt>
                <c:pt idx="963">
                  <c:v>71.401690832311886</c:v>
                </c:pt>
                <c:pt idx="964">
                  <c:v>71.401690832311886</c:v>
                </c:pt>
                <c:pt idx="965">
                  <c:v>71.401690832311886</c:v>
                </c:pt>
                <c:pt idx="966">
                  <c:v>71.401690832311886</c:v>
                </c:pt>
                <c:pt idx="967">
                  <c:v>71.401690832311886</c:v>
                </c:pt>
                <c:pt idx="968">
                  <c:v>71.401690832311886</c:v>
                </c:pt>
                <c:pt idx="969">
                  <c:v>71.401690832311886</c:v>
                </c:pt>
                <c:pt idx="970">
                  <c:v>71.401690832311886</c:v>
                </c:pt>
                <c:pt idx="971">
                  <c:v>71.401690832311886</c:v>
                </c:pt>
                <c:pt idx="972">
                  <c:v>71.401690832311886</c:v>
                </c:pt>
                <c:pt idx="973">
                  <c:v>71.401690832311886</c:v>
                </c:pt>
                <c:pt idx="974">
                  <c:v>71.401690832311886</c:v>
                </c:pt>
                <c:pt idx="975">
                  <c:v>71.401690832311886</c:v>
                </c:pt>
                <c:pt idx="976">
                  <c:v>71.401690832311886</c:v>
                </c:pt>
                <c:pt idx="977">
                  <c:v>71.401690832311886</c:v>
                </c:pt>
                <c:pt idx="978">
                  <c:v>71.401690832311886</c:v>
                </c:pt>
                <c:pt idx="979">
                  <c:v>71.401690832311886</c:v>
                </c:pt>
                <c:pt idx="980">
                  <c:v>71.401690832311886</c:v>
                </c:pt>
                <c:pt idx="981">
                  <c:v>71.401690832311886</c:v>
                </c:pt>
                <c:pt idx="982">
                  <c:v>71.401690832311886</c:v>
                </c:pt>
                <c:pt idx="983">
                  <c:v>71.401690832311886</c:v>
                </c:pt>
                <c:pt idx="984">
                  <c:v>71.401690832311886</c:v>
                </c:pt>
                <c:pt idx="985">
                  <c:v>71.401690832311886</c:v>
                </c:pt>
                <c:pt idx="986">
                  <c:v>71.401690832311886</c:v>
                </c:pt>
                <c:pt idx="987">
                  <c:v>71.401690832311886</c:v>
                </c:pt>
                <c:pt idx="988">
                  <c:v>71.401690832311886</c:v>
                </c:pt>
                <c:pt idx="989">
                  <c:v>71.401690832311886</c:v>
                </c:pt>
                <c:pt idx="990">
                  <c:v>71.401690832311886</c:v>
                </c:pt>
                <c:pt idx="991">
                  <c:v>71.401690832311886</c:v>
                </c:pt>
                <c:pt idx="992">
                  <c:v>71.401690832311886</c:v>
                </c:pt>
                <c:pt idx="993">
                  <c:v>71.401690832311886</c:v>
                </c:pt>
                <c:pt idx="994">
                  <c:v>71.401690832311886</c:v>
                </c:pt>
                <c:pt idx="995">
                  <c:v>71.401690832311886</c:v>
                </c:pt>
                <c:pt idx="996">
                  <c:v>71.401690832311886</c:v>
                </c:pt>
                <c:pt idx="997">
                  <c:v>71.401690832311886</c:v>
                </c:pt>
                <c:pt idx="998">
                  <c:v>71.401690832311886</c:v>
                </c:pt>
                <c:pt idx="999">
                  <c:v>71.401690832311886</c:v>
                </c:pt>
                <c:pt idx="1000">
                  <c:v>71.401690832311886</c:v>
                </c:pt>
                <c:pt idx="1001">
                  <c:v>71.401690832311886</c:v>
                </c:pt>
                <c:pt idx="1002">
                  <c:v>71.401690832311886</c:v>
                </c:pt>
                <c:pt idx="1003">
                  <c:v>71.401690832311886</c:v>
                </c:pt>
                <c:pt idx="1004">
                  <c:v>71.401690832311886</c:v>
                </c:pt>
                <c:pt idx="1005">
                  <c:v>71.401690832311886</c:v>
                </c:pt>
                <c:pt idx="1006">
                  <c:v>71.401690832311886</c:v>
                </c:pt>
                <c:pt idx="1007">
                  <c:v>71.401690832311886</c:v>
                </c:pt>
                <c:pt idx="1008">
                  <c:v>71.401690832311886</c:v>
                </c:pt>
                <c:pt idx="1009">
                  <c:v>71.401690832311886</c:v>
                </c:pt>
                <c:pt idx="1010">
                  <c:v>71.401690832311886</c:v>
                </c:pt>
                <c:pt idx="1011">
                  <c:v>71.401690832311886</c:v>
                </c:pt>
                <c:pt idx="1012">
                  <c:v>71.401690832311886</c:v>
                </c:pt>
                <c:pt idx="1013">
                  <c:v>71.401690832311886</c:v>
                </c:pt>
                <c:pt idx="1014">
                  <c:v>71.401690832311886</c:v>
                </c:pt>
                <c:pt idx="1015">
                  <c:v>71.401690832311886</c:v>
                </c:pt>
                <c:pt idx="1016">
                  <c:v>71.401690832311886</c:v>
                </c:pt>
                <c:pt idx="1017">
                  <c:v>71.401690832311886</c:v>
                </c:pt>
                <c:pt idx="1018">
                  <c:v>71.401690832311886</c:v>
                </c:pt>
                <c:pt idx="1019">
                  <c:v>71.401690832311886</c:v>
                </c:pt>
                <c:pt idx="1020">
                  <c:v>71.401690832311886</c:v>
                </c:pt>
                <c:pt idx="1021">
                  <c:v>71.401690832311886</c:v>
                </c:pt>
                <c:pt idx="1022">
                  <c:v>71.401690832311886</c:v>
                </c:pt>
                <c:pt idx="1023">
                  <c:v>71.401690832311886</c:v>
                </c:pt>
                <c:pt idx="1024">
                  <c:v>71.401690832311886</c:v>
                </c:pt>
                <c:pt idx="1025">
                  <c:v>71.401690832311886</c:v>
                </c:pt>
                <c:pt idx="1026">
                  <c:v>71.401690832311886</c:v>
                </c:pt>
                <c:pt idx="1027">
                  <c:v>71.401690832311886</c:v>
                </c:pt>
                <c:pt idx="1028">
                  <c:v>71.401690832311886</c:v>
                </c:pt>
                <c:pt idx="1029">
                  <c:v>71.401690832311886</c:v>
                </c:pt>
                <c:pt idx="1030">
                  <c:v>71.401690832311886</c:v>
                </c:pt>
                <c:pt idx="1031">
                  <c:v>71.401690832311886</c:v>
                </c:pt>
                <c:pt idx="1032">
                  <c:v>71.401690832311886</c:v>
                </c:pt>
                <c:pt idx="1033">
                  <c:v>71.401690832311886</c:v>
                </c:pt>
                <c:pt idx="1034">
                  <c:v>71.401690832311886</c:v>
                </c:pt>
                <c:pt idx="1035">
                  <c:v>71.401690832311886</c:v>
                </c:pt>
                <c:pt idx="1036">
                  <c:v>71.401690832311886</c:v>
                </c:pt>
                <c:pt idx="1037">
                  <c:v>71.401690832311886</c:v>
                </c:pt>
                <c:pt idx="1038">
                  <c:v>71.401690832311886</c:v>
                </c:pt>
                <c:pt idx="1039">
                  <c:v>71.401690832311886</c:v>
                </c:pt>
                <c:pt idx="1040">
                  <c:v>71.401690832311886</c:v>
                </c:pt>
                <c:pt idx="1041">
                  <c:v>71.401690832311886</c:v>
                </c:pt>
                <c:pt idx="1042">
                  <c:v>71.401690832311886</c:v>
                </c:pt>
                <c:pt idx="1043">
                  <c:v>71.401690832311886</c:v>
                </c:pt>
                <c:pt idx="1044">
                  <c:v>71.401690832311886</c:v>
                </c:pt>
                <c:pt idx="1045">
                  <c:v>71.401690832311886</c:v>
                </c:pt>
                <c:pt idx="1046">
                  <c:v>71.401690832311886</c:v>
                </c:pt>
                <c:pt idx="1047">
                  <c:v>71.401690832311886</c:v>
                </c:pt>
                <c:pt idx="1048">
                  <c:v>71.401690832311886</c:v>
                </c:pt>
                <c:pt idx="1049">
                  <c:v>71.401690832311886</c:v>
                </c:pt>
                <c:pt idx="1050">
                  <c:v>71.401690832311886</c:v>
                </c:pt>
                <c:pt idx="1051">
                  <c:v>71.401690832311886</c:v>
                </c:pt>
                <c:pt idx="1052">
                  <c:v>71.401690832311886</c:v>
                </c:pt>
                <c:pt idx="1053">
                  <c:v>71.401690832311886</c:v>
                </c:pt>
                <c:pt idx="1054">
                  <c:v>71.401690832311886</c:v>
                </c:pt>
                <c:pt idx="1055">
                  <c:v>71.401690832311886</c:v>
                </c:pt>
                <c:pt idx="1056">
                  <c:v>71.401690832311886</c:v>
                </c:pt>
                <c:pt idx="1057">
                  <c:v>71.401690832311886</c:v>
                </c:pt>
                <c:pt idx="1058">
                  <c:v>71.401690832311886</c:v>
                </c:pt>
                <c:pt idx="1059">
                  <c:v>71.401690832311886</c:v>
                </c:pt>
                <c:pt idx="1060">
                  <c:v>71.401690832311886</c:v>
                </c:pt>
                <c:pt idx="1061">
                  <c:v>71.401690832311886</c:v>
                </c:pt>
                <c:pt idx="1062">
                  <c:v>71.401690832311886</c:v>
                </c:pt>
                <c:pt idx="1063">
                  <c:v>71.401690832311886</c:v>
                </c:pt>
                <c:pt idx="1064">
                  <c:v>71.401690832311886</c:v>
                </c:pt>
                <c:pt idx="1065">
                  <c:v>71.401690832311886</c:v>
                </c:pt>
                <c:pt idx="1066">
                  <c:v>71.401690832311886</c:v>
                </c:pt>
                <c:pt idx="1067">
                  <c:v>71.401690832311886</c:v>
                </c:pt>
                <c:pt idx="1068">
                  <c:v>71.401690832311886</c:v>
                </c:pt>
                <c:pt idx="1069">
                  <c:v>71.401690832311886</c:v>
                </c:pt>
                <c:pt idx="1070">
                  <c:v>71.401690832311886</c:v>
                </c:pt>
                <c:pt idx="1071">
                  <c:v>71.401690832311886</c:v>
                </c:pt>
                <c:pt idx="1072">
                  <c:v>71.401690832311886</c:v>
                </c:pt>
                <c:pt idx="1073">
                  <c:v>71.401690832311886</c:v>
                </c:pt>
                <c:pt idx="1074">
                  <c:v>71.401690832311886</c:v>
                </c:pt>
                <c:pt idx="1075">
                  <c:v>71.401690832311886</c:v>
                </c:pt>
                <c:pt idx="1076">
                  <c:v>71.401690832311886</c:v>
                </c:pt>
                <c:pt idx="1077">
                  <c:v>71.401690832311886</c:v>
                </c:pt>
                <c:pt idx="1078">
                  <c:v>71.401690832311886</c:v>
                </c:pt>
                <c:pt idx="1079">
                  <c:v>71.401690832311886</c:v>
                </c:pt>
                <c:pt idx="1080">
                  <c:v>71.401690832311886</c:v>
                </c:pt>
                <c:pt idx="1081">
                  <c:v>71.401690832311886</c:v>
                </c:pt>
                <c:pt idx="1082">
                  <c:v>71.401690832311886</c:v>
                </c:pt>
                <c:pt idx="1083">
                  <c:v>71.401690832311886</c:v>
                </c:pt>
                <c:pt idx="1084">
                  <c:v>71.401690832311886</c:v>
                </c:pt>
                <c:pt idx="1085">
                  <c:v>71.401690832311886</c:v>
                </c:pt>
                <c:pt idx="1086">
                  <c:v>71.401690832311886</c:v>
                </c:pt>
                <c:pt idx="1087">
                  <c:v>71.401690832311886</c:v>
                </c:pt>
                <c:pt idx="1088">
                  <c:v>71.401690832311886</c:v>
                </c:pt>
                <c:pt idx="1089">
                  <c:v>71.401690832311886</c:v>
                </c:pt>
                <c:pt idx="1090">
                  <c:v>71.401690832311886</c:v>
                </c:pt>
                <c:pt idx="1091">
                  <c:v>71.401690832311886</c:v>
                </c:pt>
                <c:pt idx="1092">
                  <c:v>71.401690832311886</c:v>
                </c:pt>
                <c:pt idx="1093">
                  <c:v>71.401690832311886</c:v>
                </c:pt>
                <c:pt idx="1094">
                  <c:v>71.401690832311886</c:v>
                </c:pt>
                <c:pt idx="1095">
                  <c:v>71.401690832311886</c:v>
                </c:pt>
                <c:pt idx="1096">
                  <c:v>71.401690832311886</c:v>
                </c:pt>
                <c:pt idx="1097">
                  <c:v>71.401690832311886</c:v>
                </c:pt>
                <c:pt idx="1098">
                  <c:v>71.401690832311886</c:v>
                </c:pt>
                <c:pt idx="1099">
                  <c:v>71.401690832311886</c:v>
                </c:pt>
                <c:pt idx="1100">
                  <c:v>71.401690832311886</c:v>
                </c:pt>
                <c:pt idx="1101">
                  <c:v>71.401690832311886</c:v>
                </c:pt>
                <c:pt idx="1102">
                  <c:v>71.401690832311886</c:v>
                </c:pt>
                <c:pt idx="1103">
                  <c:v>71.401690832311886</c:v>
                </c:pt>
                <c:pt idx="1104">
                  <c:v>71.401690832311886</c:v>
                </c:pt>
                <c:pt idx="1105">
                  <c:v>71.401690832311886</c:v>
                </c:pt>
                <c:pt idx="1106">
                  <c:v>71.401690832311886</c:v>
                </c:pt>
                <c:pt idx="1107">
                  <c:v>71.401690832311886</c:v>
                </c:pt>
                <c:pt idx="1108">
                  <c:v>71.401690832311886</c:v>
                </c:pt>
                <c:pt idx="1109">
                  <c:v>71.401690832311886</c:v>
                </c:pt>
                <c:pt idx="1110">
                  <c:v>71.401690832311886</c:v>
                </c:pt>
                <c:pt idx="1111">
                  <c:v>71.401690832311886</c:v>
                </c:pt>
                <c:pt idx="1112">
                  <c:v>71.401690832311886</c:v>
                </c:pt>
                <c:pt idx="1113">
                  <c:v>71.401690832311886</c:v>
                </c:pt>
                <c:pt idx="1114">
                  <c:v>71.401690832311886</c:v>
                </c:pt>
                <c:pt idx="1115">
                  <c:v>71.401690832311886</c:v>
                </c:pt>
                <c:pt idx="1116">
                  <c:v>71.401690832311886</c:v>
                </c:pt>
                <c:pt idx="1117">
                  <c:v>71.401690832311886</c:v>
                </c:pt>
                <c:pt idx="1118">
                  <c:v>71.401690832311886</c:v>
                </c:pt>
                <c:pt idx="1119">
                  <c:v>71.401690832311886</c:v>
                </c:pt>
                <c:pt idx="1120">
                  <c:v>71.401690832311886</c:v>
                </c:pt>
                <c:pt idx="1121">
                  <c:v>71.401690832311886</c:v>
                </c:pt>
                <c:pt idx="1122">
                  <c:v>71.401690832311886</c:v>
                </c:pt>
                <c:pt idx="1123">
                  <c:v>71.401690832311886</c:v>
                </c:pt>
                <c:pt idx="1124">
                  <c:v>71.401690832311886</c:v>
                </c:pt>
                <c:pt idx="1125">
                  <c:v>71.401690832311886</c:v>
                </c:pt>
                <c:pt idx="1126">
                  <c:v>71.401690832311886</c:v>
                </c:pt>
                <c:pt idx="1127">
                  <c:v>71.401690832311886</c:v>
                </c:pt>
                <c:pt idx="1128">
                  <c:v>71.401690832311886</c:v>
                </c:pt>
                <c:pt idx="1129">
                  <c:v>71.401690832311886</c:v>
                </c:pt>
                <c:pt idx="1130">
                  <c:v>71.401690832311886</c:v>
                </c:pt>
                <c:pt idx="1131">
                  <c:v>71.401690832311886</c:v>
                </c:pt>
                <c:pt idx="1132">
                  <c:v>71.401690832311886</c:v>
                </c:pt>
                <c:pt idx="1133">
                  <c:v>71.401690832311886</c:v>
                </c:pt>
                <c:pt idx="1134">
                  <c:v>71.401690832311886</c:v>
                </c:pt>
                <c:pt idx="1135">
                  <c:v>71.401690832311886</c:v>
                </c:pt>
                <c:pt idx="1136">
                  <c:v>71.401690832311886</c:v>
                </c:pt>
                <c:pt idx="1137">
                  <c:v>71.401690832311886</c:v>
                </c:pt>
                <c:pt idx="1138">
                  <c:v>71.401690832311886</c:v>
                </c:pt>
                <c:pt idx="1139">
                  <c:v>71.401690832311886</c:v>
                </c:pt>
                <c:pt idx="1140">
                  <c:v>71.401690832311886</c:v>
                </c:pt>
                <c:pt idx="1141">
                  <c:v>71.401690832311886</c:v>
                </c:pt>
                <c:pt idx="1142">
                  <c:v>71.401690832311886</c:v>
                </c:pt>
                <c:pt idx="1143">
                  <c:v>71.401690832311886</c:v>
                </c:pt>
                <c:pt idx="1144">
                  <c:v>71.401690832311886</c:v>
                </c:pt>
                <c:pt idx="1145">
                  <c:v>71.401690832311886</c:v>
                </c:pt>
                <c:pt idx="1146">
                  <c:v>71.401690832311886</c:v>
                </c:pt>
                <c:pt idx="1147">
                  <c:v>71.401690832311886</c:v>
                </c:pt>
                <c:pt idx="1148">
                  <c:v>71.401690832311886</c:v>
                </c:pt>
                <c:pt idx="1149">
                  <c:v>71.401690832311886</c:v>
                </c:pt>
                <c:pt idx="1150">
                  <c:v>71.401690832311886</c:v>
                </c:pt>
                <c:pt idx="1151">
                  <c:v>71.401690832311886</c:v>
                </c:pt>
                <c:pt idx="1152">
                  <c:v>71.401690832311886</c:v>
                </c:pt>
                <c:pt idx="1153">
                  <c:v>71.401690832311886</c:v>
                </c:pt>
                <c:pt idx="1154">
                  <c:v>71.401690832311886</c:v>
                </c:pt>
                <c:pt idx="1155">
                  <c:v>71.401690832311886</c:v>
                </c:pt>
                <c:pt idx="1156">
                  <c:v>71.401690832311886</c:v>
                </c:pt>
                <c:pt idx="1157">
                  <c:v>71.401690832311886</c:v>
                </c:pt>
                <c:pt idx="1158">
                  <c:v>71.401690832311886</c:v>
                </c:pt>
                <c:pt idx="1159">
                  <c:v>71.401690832311886</c:v>
                </c:pt>
                <c:pt idx="1160">
                  <c:v>71.401690832311886</c:v>
                </c:pt>
                <c:pt idx="1161">
                  <c:v>71.401690832311886</c:v>
                </c:pt>
                <c:pt idx="1162">
                  <c:v>71.401690832311886</c:v>
                </c:pt>
                <c:pt idx="1163">
                  <c:v>71.401690832311886</c:v>
                </c:pt>
                <c:pt idx="1164">
                  <c:v>71.401690832311886</c:v>
                </c:pt>
                <c:pt idx="1165">
                  <c:v>71.401690832311886</c:v>
                </c:pt>
                <c:pt idx="1166">
                  <c:v>71.401690832311886</c:v>
                </c:pt>
                <c:pt idx="1167">
                  <c:v>71.401690832311886</c:v>
                </c:pt>
                <c:pt idx="1168">
                  <c:v>71.401690832311886</c:v>
                </c:pt>
                <c:pt idx="1169">
                  <c:v>71.401690832311886</c:v>
                </c:pt>
                <c:pt idx="1170">
                  <c:v>71.401690832311886</c:v>
                </c:pt>
                <c:pt idx="1171">
                  <c:v>71.401690832311886</c:v>
                </c:pt>
                <c:pt idx="1172">
                  <c:v>71.401690832311886</c:v>
                </c:pt>
                <c:pt idx="1173">
                  <c:v>71.401690832311886</c:v>
                </c:pt>
                <c:pt idx="1174">
                  <c:v>71.401690832311886</c:v>
                </c:pt>
                <c:pt idx="1175">
                  <c:v>71.401690832311886</c:v>
                </c:pt>
                <c:pt idx="1176">
                  <c:v>71.401690832311886</c:v>
                </c:pt>
                <c:pt idx="1177">
                  <c:v>71.401690832311886</c:v>
                </c:pt>
                <c:pt idx="1178">
                  <c:v>71.401690832311886</c:v>
                </c:pt>
                <c:pt idx="1179">
                  <c:v>71.401690832311886</c:v>
                </c:pt>
                <c:pt idx="1180">
                  <c:v>71.401690832311886</c:v>
                </c:pt>
                <c:pt idx="1181">
                  <c:v>71.401690832311886</c:v>
                </c:pt>
                <c:pt idx="1182">
                  <c:v>71.401690832311886</c:v>
                </c:pt>
                <c:pt idx="1183">
                  <c:v>71.401690832311886</c:v>
                </c:pt>
                <c:pt idx="1184">
                  <c:v>71.401690832311886</c:v>
                </c:pt>
                <c:pt idx="1185">
                  <c:v>71.401690832311886</c:v>
                </c:pt>
                <c:pt idx="1186">
                  <c:v>71.401690832311886</c:v>
                </c:pt>
                <c:pt idx="1187">
                  <c:v>71.401690832311886</c:v>
                </c:pt>
                <c:pt idx="1188">
                  <c:v>71.401690832311886</c:v>
                </c:pt>
                <c:pt idx="1189">
                  <c:v>71.401690832311886</c:v>
                </c:pt>
                <c:pt idx="1190">
                  <c:v>71.401690832311886</c:v>
                </c:pt>
                <c:pt idx="1191">
                  <c:v>71.401690832311886</c:v>
                </c:pt>
                <c:pt idx="1192">
                  <c:v>71.401690832311886</c:v>
                </c:pt>
                <c:pt idx="1193">
                  <c:v>71.401690832311886</c:v>
                </c:pt>
                <c:pt idx="1194">
                  <c:v>71.401690832311886</c:v>
                </c:pt>
                <c:pt idx="1195">
                  <c:v>71.401690832311886</c:v>
                </c:pt>
                <c:pt idx="1196">
                  <c:v>71.401690832311886</c:v>
                </c:pt>
                <c:pt idx="1197">
                  <c:v>71.401690832311886</c:v>
                </c:pt>
                <c:pt idx="1198">
                  <c:v>71.401690832311886</c:v>
                </c:pt>
                <c:pt idx="1199">
                  <c:v>71.401690832311886</c:v>
                </c:pt>
                <c:pt idx="1200">
                  <c:v>71.401690832311886</c:v>
                </c:pt>
                <c:pt idx="1201">
                  <c:v>71.401690832311886</c:v>
                </c:pt>
                <c:pt idx="1202">
                  <c:v>71.401690832311886</c:v>
                </c:pt>
                <c:pt idx="1203">
                  <c:v>71.401690832311886</c:v>
                </c:pt>
                <c:pt idx="1204">
                  <c:v>71.401690832311886</c:v>
                </c:pt>
                <c:pt idx="1205">
                  <c:v>71.401690832311886</c:v>
                </c:pt>
                <c:pt idx="1206">
                  <c:v>71.401690832311886</c:v>
                </c:pt>
                <c:pt idx="1207">
                  <c:v>71.401690832311886</c:v>
                </c:pt>
                <c:pt idx="1208">
                  <c:v>71.401690832311886</c:v>
                </c:pt>
                <c:pt idx="1209">
                  <c:v>71.401690832311886</c:v>
                </c:pt>
                <c:pt idx="1210">
                  <c:v>71.401690832311886</c:v>
                </c:pt>
                <c:pt idx="1211">
                  <c:v>71.401690832311886</c:v>
                </c:pt>
                <c:pt idx="1212">
                  <c:v>71.401690832311886</c:v>
                </c:pt>
                <c:pt idx="1213">
                  <c:v>71.401690832311886</c:v>
                </c:pt>
                <c:pt idx="1214">
                  <c:v>71.401690832311886</c:v>
                </c:pt>
                <c:pt idx="1215">
                  <c:v>71.401690832311886</c:v>
                </c:pt>
                <c:pt idx="1216">
                  <c:v>71.401690832311886</c:v>
                </c:pt>
                <c:pt idx="1217">
                  <c:v>71.401690832311886</c:v>
                </c:pt>
                <c:pt idx="1218">
                  <c:v>71.401690832311886</c:v>
                </c:pt>
                <c:pt idx="1219">
                  <c:v>71.401690832311886</c:v>
                </c:pt>
                <c:pt idx="1220">
                  <c:v>71.401690832311886</c:v>
                </c:pt>
                <c:pt idx="1221">
                  <c:v>71.401690832311886</c:v>
                </c:pt>
                <c:pt idx="1222">
                  <c:v>71.401690832311886</c:v>
                </c:pt>
                <c:pt idx="1223">
                  <c:v>71.401690832311886</c:v>
                </c:pt>
                <c:pt idx="1224">
                  <c:v>71.401690832311886</c:v>
                </c:pt>
                <c:pt idx="1225">
                  <c:v>71.401690832311886</c:v>
                </c:pt>
                <c:pt idx="1226">
                  <c:v>71.401690832311886</c:v>
                </c:pt>
                <c:pt idx="1227">
                  <c:v>71.401690832311886</c:v>
                </c:pt>
                <c:pt idx="1228">
                  <c:v>71.401690832311886</c:v>
                </c:pt>
                <c:pt idx="1229">
                  <c:v>71.401690832311886</c:v>
                </c:pt>
                <c:pt idx="1230">
                  <c:v>71.401690832311886</c:v>
                </c:pt>
                <c:pt idx="1231">
                  <c:v>71.401690832311886</c:v>
                </c:pt>
                <c:pt idx="1232">
                  <c:v>71.401690832311886</c:v>
                </c:pt>
                <c:pt idx="1233">
                  <c:v>71.401690832311886</c:v>
                </c:pt>
                <c:pt idx="1234">
                  <c:v>71.401690832311886</c:v>
                </c:pt>
                <c:pt idx="1235">
                  <c:v>71.401690832311886</c:v>
                </c:pt>
                <c:pt idx="1236">
                  <c:v>71.401690832311886</c:v>
                </c:pt>
                <c:pt idx="1237">
                  <c:v>71.401690832311886</c:v>
                </c:pt>
                <c:pt idx="1238">
                  <c:v>71.401690832311886</c:v>
                </c:pt>
                <c:pt idx="1239">
                  <c:v>71.401690832311886</c:v>
                </c:pt>
                <c:pt idx="1240">
                  <c:v>71.401690832311886</c:v>
                </c:pt>
                <c:pt idx="1241">
                  <c:v>71.401690832311886</c:v>
                </c:pt>
                <c:pt idx="1242">
                  <c:v>71.401690832311886</c:v>
                </c:pt>
                <c:pt idx="1243">
                  <c:v>71.401690832311886</c:v>
                </c:pt>
                <c:pt idx="1244">
                  <c:v>71.401690832311886</c:v>
                </c:pt>
                <c:pt idx="1245">
                  <c:v>71.401690832311886</c:v>
                </c:pt>
                <c:pt idx="1246">
                  <c:v>71.401690832311886</c:v>
                </c:pt>
                <c:pt idx="1247">
                  <c:v>71.401690832311886</c:v>
                </c:pt>
                <c:pt idx="1248">
                  <c:v>71.401690832311886</c:v>
                </c:pt>
                <c:pt idx="1249">
                  <c:v>71.401690832311886</c:v>
                </c:pt>
                <c:pt idx="1250">
                  <c:v>71.401690832311886</c:v>
                </c:pt>
                <c:pt idx="1251">
                  <c:v>71.401690832311886</c:v>
                </c:pt>
                <c:pt idx="1252">
                  <c:v>71.401690832311886</c:v>
                </c:pt>
                <c:pt idx="1253">
                  <c:v>71.401690832311886</c:v>
                </c:pt>
                <c:pt idx="1254">
                  <c:v>71.401690832311886</c:v>
                </c:pt>
                <c:pt idx="1255">
                  <c:v>71.401690832311886</c:v>
                </c:pt>
                <c:pt idx="1256">
                  <c:v>71.401690832311886</c:v>
                </c:pt>
                <c:pt idx="1257">
                  <c:v>71.401690832311886</c:v>
                </c:pt>
                <c:pt idx="1258">
                  <c:v>71.401690832311886</c:v>
                </c:pt>
                <c:pt idx="1259">
                  <c:v>71.401690832311886</c:v>
                </c:pt>
                <c:pt idx="1260">
                  <c:v>71.401690832311886</c:v>
                </c:pt>
                <c:pt idx="1261">
                  <c:v>71.401690832311886</c:v>
                </c:pt>
                <c:pt idx="1262">
                  <c:v>71.401690832311886</c:v>
                </c:pt>
                <c:pt idx="1263">
                  <c:v>71.401690832311886</c:v>
                </c:pt>
                <c:pt idx="1264">
                  <c:v>71.401690832311886</c:v>
                </c:pt>
                <c:pt idx="1265">
                  <c:v>71.401690832311886</c:v>
                </c:pt>
                <c:pt idx="1266">
                  <c:v>71.401690832311886</c:v>
                </c:pt>
                <c:pt idx="1267">
                  <c:v>71.401690832311886</c:v>
                </c:pt>
                <c:pt idx="1268">
                  <c:v>71.401690832311886</c:v>
                </c:pt>
                <c:pt idx="1269">
                  <c:v>71.401690832311886</c:v>
                </c:pt>
                <c:pt idx="1270">
                  <c:v>71.401690832311886</c:v>
                </c:pt>
                <c:pt idx="1271">
                  <c:v>71.401690832311886</c:v>
                </c:pt>
                <c:pt idx="1272">
                  <c:v>71.401690832311886</c:v>
                </c:pt>
                <c:pt idx="1273">
                  <c:v>71.401690832311886</c:v>
                </c:pt>
                <c:pt idx="1274">
                  <c:v>71.401690832311886</c:v>
                </c:pt>
                <c:pt idx="1275">
                  <c:v>71.401690832311886</c:v>
                </c:pt>
                <c:pt idx="1276">
                  <c:v>71.401690832311886</c:v>
                </c:pt>
                <c:pt idx="1277">
                  <c:v>71.401690832311886</c:v>
                </c:pt>
                <c:pt idx="1278">
                  <c:v>71.401690832311886</c:v>
                </c:pt>
                <c:pt idx="1279">
                  <c:v>71.401690832311886</c:v>
                </c:pt>
                <c:pt idx="1280">
                  <c:v>71.401690832311886</c:v>
                </c:pt>
                <c:pt idx="1281">
                  <c:v>71.401690832311886</c:v>
                </c:pt>
                <c:pt idx="1282">
                  <c:v>71.401690832311886</c:v>
                </c:pt>
                <c:pt idx="1283">
                  <c:v>71.401690832311886</c:v>
                </c:pt>
                <c:pt idx="1284">
                  <c:v>71.401690832311886</c:v>
                </c:pt>
                <c:pt idx="1285">
                  <c:v>71.401690832311886</c:v>
                </c:pt>
                <c:pt idx="1286">
                  <c:v>71.401690832311886</c:v>
                </c:pt>
                <c:pt idx="1287">
                  <c:v>71.401690832311886</c:v>
                </c:pt>
                <c:pt idx="1288">
                  <c:v>71.401690832311886</c:v>
                </c:pt>
                <c:pt idx="1289">
                  <c:v>71.401690832311886</c:v>
                </c:pt>
                <c:pt idx="1290">
                  <c:v>71.401690832311886</c:v>
                </c:pt>
                <c:pt idx="1291">
                  <c:v>71.401690832311886</c:v>
                </c:pt>
                <c:pt idx="1292">
                  <c:v>71.401690832311886</c:v>
                </c:pt>
                <c:pt idx="1293">
                  <c:v>71.401690832311886</c:v>
                </c:pt>
                <c:pt idx="1294">
                  <c:v>71.401690832311886</c:v>
                </c:pt>
                <c:pt idx="1295">
                  <c:v>71.401690832311886</c:v>
                </c:pt>
                <c:pt idx="1296">
                  <c:v>71.401690832311886</c:v>
                </c:pt>
                <c:pt idx="1297">
                  <c:v>71.401690832311886</c:v>
                </c:pt>
                <c:pt idx="1298">
                  <c:v>71.401690832311886</c:v>
                </c:pt>
                <c:pt idx="1299">
                  <c:v>71.401690832311886</c:v>
                </c:pt>
                <c:pt idx="1300">
                  <c:v>71.401690832311886</c:v>
                </c:pt>
                <c:pt idx="1301">
                  <c:v>71.401690832311886</c:v>
                </c:pt>
                <c:pt idx="1302">
                  <c:v>71.401690832311886</c:v>
                </c:pt>
                <c:pt idx="1303">
                  <c:v>71.401690832311886</c:v>
                </c:pt>
                <c:pt idx="1304">
                  <c:v>71.401690832311886</c:v>
                </c:pt>
                <c:pt idx="1305">
                  <c:v>71.401690832311886</c:v>
                </c:pt>
                <c:pt idx="1306">
                  <c:v>71.401690832311886</c:v>
                </c:pt>
                <c:pt idx="1307">
                  <c:v>71.401690832311886</c:v>
                </c:pt>
                <c:pt idx="1308">
                  <c:v>71.401690832311886</c:v>
                </c:pt>
                <c:pt idx="1309">
                  <c:v>71.401690832311886</c:v>
                </c:pt>
                <c:pt idx="1310">
                  <c:v>71.401690832311886</c:v>
                </c:pt>
                <c:pt idx="1311">
                  <c:v>71.401690832311886</c:v>
                </c:pt>
                <c:pt idx="1312">
                  <c:v>71.401690832311886</c:v>
                </c:pt>
                <c:pt idx="1313">
                  <c:v>71.401690832311886</c:v>
                </c:pt>
                <c:pt idx="1314">
                  <c:v>71.401690832311886</c:v>
                </c:pt>
                <c:pt idx="1315">
                  <c:v>71.401690832311886</c:v>
                </c:pt>
                <c:pt idx="1316">
                  <c:v>71.401690832311886</c:v>
                </c:pt>
                <c:pt idx="1317">
                  <c:v>71.401690832311886</c:v>
                </c:pt>
                <c:pt idx="1318">
                  <c:v>71.401690832311886</c:v>
                </c:pt>
                <c:pt idx="1319">
                  <c:v>71.401690832311886</c:v>
                </c:pt>
                <c:pt idx="1320">
                  <c:v>71.401690832311886</c:v>
                </c:pt>
                <c:pt idx="1321">
                  <c:v>71.401690832311886</c:v>
                </c:pt>
                <c:pt idx="1322">
                  <c:v>71.401690832311886</c:v>
                </c:pt>
                <c:pt idx="1323">
                  <c:v>71.401690832311886</c:v>
                </c:pt>
                <c:pt idx="1324">
                  <c:v>71.401690832311886</c:v>
                </c:pt>
                <c:pt idx="1325">
                  <c:v>71.401690832311886</c:v>
                </c:pt>
                <c:pt idx="1326">
                  <c:v>71.401690832311886</c:v>
                </c:pt>
                <c:pt idx="1327">
                  <c:v>71.401690832311886</c:v>
                </c:pt>
                <c:pt idx="1328">
                  <c:v>71.401690832311886</c:v>
                </c:pt>
                <c:pt idx="1329">
                  <c:v>71.401690832311886</c:v>
                </c:pt>
                <c:pt idx="1330">
                  <c:v>71.401690832311886</c:v>
                </c:pt>
                <c:pt idx="1331">
                  <c:v>71.401690832311886</c:v>
                </c:pt>
                <c:pt idx="1332">
                  <c:v>71.401690832311886</c:v>
                </c:pt>
                <c:pt idx="1333">
                  <c:v>71.401690832311886</c:v>
                </c:pt>
                <c:pt idx="1334">
                  <c:v>71.401690832311886</c:v>
                </c:pt>
                <c:pt idx="1335">
                  <c:v>71.401690832311886</c:v>
                </c:pt>
                <c:pt idx="1336">
                  <c:v>71.401690832311886</c:v>
                </c:pt>
                <c:pt idx="1337">
                  <c:v>71.401690832311886</c:v>
                </c:pt>
                <c:pt idx="1338">
                  <c:v>71.401690832311886</c:v>
                </c:pt>
                <c:pt idx="1339">
                  <c:v>71.401690832311886</c:v>
                </c:pt>
                <c:pt idx="1340">
                  <c:v>71.401690832311886</c:v>
                </c:pt>
                <c:pt idx="1341">
                  <c:v>71.401690832311886</c:v>
                </c:pt>
                <c:pt idx="1342">
                  <c:v>71.401690832311886</c:v>
                </c:pt>
                <c:pt idx="1343">
                  <c:v>71.401690832311886</c:v>
                </c:pt>
                <c:pt idx="1344">
                  <c:v>71.401690832311886</c:v>
                </c:pt>
                <c:pt idx="1345">
                  <c:v>71.401690832311886</c:v>
                </c:pt>
                <c:pt idx="1346">
                  <c:v>71.401690832311886</c:v>
                </c:pt>
                <c:pt idx="1347">
                  <c:v>71.401690832311886</c:v>
                </c:pt>
                <c:pt idx="1348">
                  <c:v>71.401690832311886</c:v>
                </c:pt>
                <c:pt idx="1349">
                  <c:v>71.401690832311886</c:v>
                </c:pt>
                <c:pt idx="1350">
                  <c:v>71.401690832311886</c:v>
                </c:pt>
                <c:pt idx="1351">
                  <c:v>71.401690832311886</c:v>
                </c:pt>
                <c:pt idx="1352">
                  <c:v>71.401690832311886</c:v>
                </c:pt>
                <c:pt idx="1353">
                  <c:v>71.401690832311886</c:v>
                </c:pt>
                <c:pt idx="1354">
                  <c:v>71.401690832311886</c:v>
                </c:pt>
                <c:pt idx="1355">
                  <c:v>71.401690832311886</c:v>
                </c:pt>
                <c:pt idx="1356">
                  <c:v>71.401690832311886</c:v>
                </c:pt>
                <c:pt idx="1357">
                  <c:v>71.401690832311886</c:v>
                </c:pt>
                <c:pt idx="1358">
                  <c:v>71.401690832311886</c:v>
                </c:pt>
                <c:pt idx="1359">
                  <c:v>71.401690832311886</c:v>
                </c:pt>
                <c:pt idx="1360">
                  <c:v>71.401690832311886</c:v>
                </c:pt>
                <c:pt idx="1361">
                  <c:v>71.401690832311886</c:v>
                </c:pt>
                <c:pt idx="1362">
                  <c:v>71.401690832311886</c:v>
                </c:pt>
                <c:pt idx="1363">
                  <c:v>71.401690832311886</c:v>
                </c:pt>
                <c:pt idx="1364">
                  <c:v>71.401690832311886</c:v>
                </c:pt>
                <c:pt idx="1365">
                  <c:v>71.401690832311886</c:v>
                </c:pt>
                <c:pt idx="1366">
                  <c:v>71.401690832311886</c:v>
                </c:pt>
                <c:pt idx="1367">
                  <c:v>71.401690832311886</c:v>
                </c:pt>
                <c:pt idx="1368">
                  <c:v>71.401690832311886</c:v>
                </c:pt>
                <c:pt idx="1369">
                  <c:v>71.401690832311886</c:v>
                </c:pt>
                <c:pt idx="1370">
                  <c:v>71.401690832311886</c:v>
                </c:pt>
                <c:pt idx="1371">
                  <c:v>71.401690832311886</c:v>
                </c:pt>
                <c:pt idx="1372">
                  <c:v>71.401690832311886</c:v>
                </c:pt>
                <c:pt idx="1373">
                  <c:v>71.401690832311886</c:v>
                </c:pt>
                <c:pt idx="1374">
                  <c:v>71.401690832311886</c:v>
                </c:pt>
                <c:pt idx="1375">
                  <c:v>71.401690832311886</c:v>
                </c:pt>
                <c:pt idx="1376">
                  <c:v>71.401690832311886</c:v>
                </c:pt>
                <c:pt idx="1377">
                  <c:v>71.401690832311886</c:v>
                </c:pt>
                <c:pt idx="1378">
                  <c:v>71.401690832311886</c:v>
                </c:pt>
                <c:pt idx="1379">
                  <c:v>71.401690832311886</c:v>
                </c:pt>
                <c:pt idx="1380">
                  <c:v>71.401690832311886</c:v>
                </c:pt>
                <c:pt idx="1381">
                  <c:v>71.401690832311886</c:v>
                </c:pt>
                <c:pt idx="1382">
                  <c:v>71.401690832311886</c:v>
                </c:pt>
                <c:pt idx="1383">
                  <c:v>71.401690832311886</c:v>
                </c:pt>
                <c:pt idx="1384">
                  <c:v>71.401690832311886</c:v>
                </c:pt>
                <c:pt idx="1385">
                  <c:v>71.401690832311886</c:v>
                </c:pt>
                <c:pt idx="1386">
                  <c:v>71.401690832311886</c:v>
                </c:pt>
                <c:pt idx="1387">
                  <c:v>71.401690832311886</c:v>
                </c:pt>
                <c:pt idx="1388">
                  <c:v>71.401690832311886</c:v>
                </c:pt>
                <c:pt idx="1389">
                  <c:v>71.401690832311886</c:v>
                </c:pt>
                <c:pt idx="1390">
                  <c:v>71.401690832311886</c:v>
                </c:pt>
                <c:pt idx="1391">
                  <c:v>71.401690832311886</c:v>
                </c:pt>
                <c:pt idx="1392">
                  <c:v>71.401690832311886</c:v>
                </c:pt>
                <c:pt idx="1393">
                  <c:v>71.401690832311886</c:v>
                </c:pt>
                <c:pt idx="1394">
                  <c:v>71.401690832311886</c:v>
                </c:pt>
                <c:pt idx="1395">
                  <c:v>71.401690832311886</c:v>
                </c:pt>
                <c:pt idx="1396">
                  <c:v>71.401690832311886</c:v>
                </c:pt>
                <c:pt idx="1397">
                  <c:v>71.401690832311886</c:v>
                </c:pt>
                <c:pt idx="1398">
                  <c:v>71.401690832311886</c:v>
                </c:pt>
                <c:pt idx="1399">
                  <c:v>71.401690832311886</c:v>
                </c:pt>
                <c:pt idx="1400">
                  <c:v>71.401690832311886</c:v>
                </c:pt>
                <c:pt idx="1401">
                  <c:v>71.401690832311886</c:v>
                </c:pt>
                <c:pt idx="1402">
                  <c:v>71.401690832311886</c:v>
                </c:pt>
                <c:pt idx="1403">
                  <c:v>71.401690832311886</c:v>
                </c:pt>
                <c:pt idx="1404">
                  <c:v>71.401690832311886</c:v>
                </c:pt>
                <c:pt idx="1405">
                  <c:v>71.401690832311886</c:v>
                </c:pt>
                <c:pt idx="1406">
                  <c:v>71.401690832311886</c:v>
                </c:pt>
                <c:pt idx="1407">
                  <c:v>71.401690832311886</c:v>
                </c:pt>
                <c:pt idx="1408">
                  <c:v>71.401690832311886</c:v>
                </c:pt>
                <c:pt idx="1409">
                  <c:v>71.401690832311886</c:v>
                </c:pt>
                <c:pt idx="1410">
                  <c:v>71.401690832311886</c:v>
                </c:pt>
                <c:pt idx="1411">
                  <c:v>71.401690832311886</c:v>
                </c:pt>
                <c:pt idx="1412">
                  <c:v>71.401690832311886</c:v>
                </c:pt>
                <c:pt idx="1413">
                  <c:v>71.401690832311886</c:v>
                </c:pt>
                <c:pt idx="1414">
                  <c:v>71.401690832311886</c:v>
                </c:pt>
                <c:pt idx="1415">
                  <c:v>71.401690832311886</c:v>
                </c:pt>
                <c:pt idx="1416">
                  <c:v>71.401690832311886</c:v>
                </c:pt>
                <c:pt idx="1417">
                  <c:v>71.401690832311886</c:v>
                </c:pt>
                <c:pt idx="1418">
                  <c:v>71.401690832311886</c:v>
                </c:pt>
                <c:pt idx="1419">
                  <c:v>71.401690832311886</c:v>
                </c:pt>
                <c:pt idx="1420">
                  <c:v>71.401690832311886</c:v>
                </c:pt>
                <c:pt idx="1421">
                  <c:v>71.401690832311886</c:v>
                </c:pt>
                <c:pt idx="1422">
                  <c:v>71.401690832311886</c:v>
                </c:pt>
                <c:pt idx="1423">
                  <c:v>71.401690832311886</c:v>
                </c:pt>
                <c:pt idx="1424">
                  <c:v>71.401690832311886</c:v>
                </c:pt>
                <c:pt idx="1425">
                  <c:v>71.401690832311886</c:v>
                </c:pt>
                <c:pt idx="1426">
                  <c:v>71.401690832311886</c:v>
                </c:pt>
                <c:pt idx="1427">
                  <c:v>71.401690832311886</c:v>
                </c:pt>
                <c:pt idx="1428">
                  <c:v>71.401690832311886</c:v>
                </c:pt>
                <c:pt idx="1429">
                  <c:v>71.401690832311886</c:v>
                </c:pt>
                <c:pt idx="1430">
                  <c:v>71.401690832311886</c:v>
                </c:pt>
                <c:pt idx="1431">
                  <c:v>71.401690832311886</c:v>
                </c:pt>
                <c:pt idx="1432">
                  <c:v>71.401690832311886</c:v>
                </c:pt>
                <c:pt idx="1433">
                  <c:v>71.401690832311886</c:v>
                </c:pt>
                <c:pt idx="1434">
                  <c:v>71.401690832311886</c:v>
                </c:pt>
                <c:pt idx="1435">
                  <c:v>71.401690832311886</c:v>
                </c:pt>
                <c:pt idx="1436">
                  <c:v>71.401690832311886</c:v>
                </c:pt>
                <c:pt idx="1437">
                  <c:v>71.401690832311886</c:v>
                </c:pt>
                <c:pt idx="1438">
                  <c:v>71.401690832311886</c:v>
                </c:pt>
                <c:pt idx="1439">
                  <c:v>71.401690832311886</c:v>
                </c:pt>
                <c:pt idx="1440">
                  <c:v>71.401690832311886</c:v>
                </c:pt>
                <c:pt idx="1441">
                  <c:v>71.401690832311886</c:v>
                </c:pt>
                <c:pt idx="1442">
                  <c:v>71.401690832311886</c:v>
                </c:pt>
                <c:pt idx="1443">
                  <c:v>71.401690832311886</c:v>
                </c:pt>
                <c:pt idx="1444">
                  <c:v>71.401690832311886</c:v>
                </c:pt>
                <c:pt idx="1445">
                  <c:v>71.401690832311886</c:v>
                </c:pt>
                <c:pt idx="1446">
                  <c:v>71.401690832311886</c:v>
                </c:pt>
                <c:pt idx="1447">
                  <c:v>71.401690832311886</c:v>
                </c:pt>
                <c:pt idx="1448">
                  <c:v>71.401690832311886</c:v>
                </c:pt>
                <c:pt idx="1449">
                  <c:v>71.401690832311886</c:v>
                </c:pt>
                <c:pt idx="1450">
                  <c:v>71.401690832311886</c:v>
                </c:pt>
                <c:pt idx="1451">
                  <c:v>71.401690832311886</c:v>
                </c:pt>
                <c:pt idx="1452">
                  <c:v>71.401690832311886</c:v>
                </c:pt>
                <c:pt idx="1453">
                  <c:v>71.401690832311886</c:v>
                </c:pt>
                <c:pt idx="1454">
                  <c:v>71.401690832311886</c:v>
                </c:pt>
                <c:pt idx="1455">
                  <c:v>71.401690832311886</c:v>
                </c:pt>
                <c:pt idx="1456">
                  <c:v>71.401690832311886</c:v>
                </c:pt>
                <c:pt idx="1457">
                  <c:v>71.401690832311886</c:v>
                </c:pt>
                <c:pt idx="1458">
                  <c:v>71.401690832311886</c:v>
                </c:pt>
                <c:pt idx="1459">
                  <c:v>71.401690832311886</c:v>
                </c:pt>
                <c:pt idx="1460">
                  <c:v>71.401690832311886</c:v>
                </c:pt>
                <c:pt idx="1461">
                  <c:v>71.401690832311886</c:v>
                </c:pt>
                <c:pt idx="1462">
                  <c:v>71.401690832311886</c:v>
                </c:pt>
                <c:pt idx="1463">
                  <c:v>71.401690832311886</c:v>
                </c:pt>
                <c:pt idx="1464">
                  <c:v>71.401690832311886</c:v>
                </c:pt>
                <c:pt idx="1465">
                  <c:v>71.401690832311886</c:v>
                </c:pt>
                <c:pt idx="1466">
                  <c:v>71.401690832311886</c:v>
                </c:pt>
                <c:pt idx="1467">
                  <c:v>71.401690832311886</c:v>
                </c:pt>
                <c:pt idx="1468">
                  <c:v>71.401690832311886</c:v>
                </c:pt>
                <c:pt idx="1469">
                  <c:v>71.401690832311886</c:v>
                </c:pt>
                <c:pt idx="1470">
                  <c:v>71.401690832311886</c:v>
                </c:pt>
                <c:pt idx="1471">
                  <c:v>71.401690832311886</c:v>
                </c:pt>
                <c:pt idx="1472">
                  <c:v>71.401690832311886</c:v>
                </c:pt>
                <c:pt idx="1473">
                  <c:v>71.401690832311886</c:v>
                </c:pt>
                <c:pt idx="1474">
                  <c:v>71.401690832311886</c:v>
                </c:pt>
                <c:pt idx="1475">
                  <c:v>71.401690832311886</c:v>
                </c:pt>
                <c:pt idx="1476">
                  <c:v>71.401690832311886</c:v>
                </c:pt>
                <c:pt idx="1477">
                  <c:v>71.401690832311886</c:v>
                </c:pt>
                <c:pt idx="1478">
                  <c:v>71.401690832311886</c:v>
                </c:pt>
                <c:pt idx="1479">
                  <c:v>71.401690832311886</c:v>
                </c:pt>
                <c:pt idx="1480">
                  <c:v>71.401690832311886</c:v>
                </c:pt>
                <c:pt idx="1481">
                  <c:v>71.401690832311886</c:v>
                </c:pt>
                <c:pt idx="1482">
                  <c:v>71.401690832311886</c:v>
                </c:pt>
                <c:pt idx="1483">
                  <c:v>71.401690832311886</c:v>
                </c:pt>
                <c:pt idx="1484">
                  <c:v>71.401690832311886</c:v>
                </c:pt>
                <c:pt idx="1485">
                  <c:v>71.401690832311886</c:v>
                </c:pt>
                <c:pt idx="1486">
                  <c:v>71.401690832311886</c:v>
                </c:pt>
                <c:pt idx="1487">
                  <c:v>71.401690832311886</c:v>
                </c:pt>
                <c:pt idx="1488">
                  <c:v>71.401690832311886</c:v>
                </c:pt>
                <c:pt idx="1489">
                  <c:v>71.401690832311886</c:v>
                </c:pt>
                <c:pt idx="1490">
                  <c:v>71.401690832311886</c:v>
                </c:pt>
                <c:pt idx="1491">
                  <c:v>71.401690832311886</c:v>
                </c:pt>
                <c:pt idx="1492">
                  <c:v>71.401690832311886</c:v>
                </c:pt>
                <c:pt idx="1493">
                  <c:v>71.401690832311886</c:v>
                </c:pt>
                <c:pt idx="1494">
                  <c:v>71.401690832311886</c:v>
                </c:pt>
                <c:pt idx="1495">
                  <c:v>71.401690832311886</c:v>
                </c:pt>
                <c:pt idx="1496">
                  <c:v>71.401690832311886</c:v>
                </c:pt>
                <c:pt idx="1497">
                  <c:v>71.401690832311886</c:v>
                </c:pt>
                <c:pt idx="1498">
                  <c:v>71.401690832311886</c:v>
                </c:pt>
                <c:pt idx="1499">
                  <c:v>71.401690832311886</c:v>
                </c:pt>
                <c:pt idx="1500">
                  <c:v>71.401690832311886</c:v>
                </c:pt>
                <c:pt idx="1501">
                  <c:v>71.401690832311886</c:v>
                </c:pt>
                <c:pt idx="1502">
                  <c:v>71.401690832311886</c:v>
                </c:pt>
                <c:pt idx="1503">
                  <c:v>71.401690832311886</c:v>
                </c:pt>
                <c:pt idx="1504">
                  <c:v>71.401690832311886</c:v>
                </c:pt>
                <c:pt idx="1505">
                  <c:v>71.401690832311886</c:v>
                </c:pt>
                <c:pt idx="1506">
                  <c:v>71.401690832311886</c:v>
                </c:pt>
                <c:pt idx="1507">
                  <c:v>71.401690832311886</c:v>
                </c:pt>
                <c:pt idx="1508">
                  <c:v>71.401690832311886</c:v>
                </c:pt>
                <c:pt idx="1509">
                  <c:v>71.401690832311886</c:v>
                </c:pt>
                <c:pt idx="1510">
                  <c:v>71.401690832311886</c:v>
                </c:pt>
                <c:pt idx="1511">
                  <c:v>71.401690832311886</c:v>
                </c:pt>
                <c:pt idx="1512">
                  <c:v>71.401690832311886</c:v>
                </c:pt>
                <c:pt idx="1513">
                  <c:v>71.401690832311886</c:v>
                </c:pt>
                <c:pt idx="1514">
                  <c:v>71.401690832311886</c:v>
                </c:pt>
                <c:pt idx="1515">
                  <c:v>71.401690832311886</c:v>
                </c:pt>
                <c:pt idx="1516">
                  <c:v>71.401690832311886</c:v>
                </c:pt>
                <c:pt idx="1517">
                  <c:v>71.401690832311886</c:v>
                </c:pt>
                <c:pt idx="1518">
                  <c:v>71.401690832311886</c:v>
                </c:pt>
                <c:pt idx="1519">
                  <c:v>71.401690832311886</c:v>
                </c:pt>
                <c:pt idx="1520">
                  <c:v>71.401690832311886</c:v>
                </c:pt>
                <c:pt idx="1521">
                  <c:v>71.401690832311886</c:v>
                </c:pt>
                <c:pt idx="1522">
                  <c:v>71.401690832311886</c:v>
                </c:pt>
                <c:pt idx="1523">
                  <c:v>71.401690832311886</c:v>
                </c:pt>
                <c:pt idx="1524">
                  <c:v>71.401690832311886</c:v>
                </c:pt>
                <c:pt idx="1525">
                  <c:v>71.401690832311886</c:v>
                </c:pt>
                <c:pt idx="1526">
                  <c:v>71.401690832311886</c:v>
                </c:pt>
                <c:pt idx="1527">
                  <c:v>71.401690832311886</c:v>
                </c:pt>
                <c:pt idx="1528">
                  <c:v>71.401690832311886</c:v>
                </c:pt>
                <c:pt idx="1529">
                  <c:v>71.401690832311886</c:v>
                </c:pt>
                <c:pt idx="1530">
                  <c:v>71.401690832311886</c:v>
                </c:pt>
                <c:pt idx="1531">
                  <c:v>71.401690832311886</c:v>
                </c:pt>
                <c:pt idx="1532">
                  <c:v>71.401690832311886</c:v>
                </c:pt>
                <c:pt idx="1533">
                  <c:v>71.401690832311886</c:v>
                </c:pt>
                <c:pt idx="1534">
                  <c:v>71.401690832311886</c:v>
                </c:pt>
                <c:pt idx="1535">
                  <c:v>71.401690832311886</c:v>
                </c:pt>
                <c:pt idx="1536">
                  <c:v>71.401690832311886</c:v>
                </c:pt>
                <c:pt idx="1537">
                  <c:v>71.401690832311886</c:v>
                </c:pt>
                <c:pt idx="1538">
                  <c:v>71.401690832311886</c:v>
                </c:pt>
                <c:pt idx="1539">
                  <c:v>71.401690832311886</c:v>
                </c:pt>
                <c:pt idx="1540">
                  <c:v>71.401690832311886</c:v>
                </c:pt>
                <c:pt idx="1541">
                  <c:v>71.401690832311886</c:v>
                </c:pt>
                <c:pt idx="1542">
                  <c:v>71.401690832311886</c:v>
                </c:pt>
                <c:pt idx="1543">
                  <c:v>71.401690832311886</c:v>
                </c:pt>
                <c:pt idx="1544">
                  <c:v>71.401690832311886</c:v>
                </c:pt>
                <c:pt idx="1545">
                  <c:v>71.401690832311886</c:v>
                </c:pt>
                <c:pt idx="1546">
                  <c:v>71.401690832311886</c:v>
                </c:pt>
                <c:pt idx="1547">
                  <c:v>71.401690832311886</c:v>
                </c:pt>
                <c:pt idx="1548">
                  <c:v>71.401690832311886</c:v>
                </c:pt>
                <c:pt idx="1549">
                  <c:v>71.401690832311886</c:v>
                </c:pt>
                <c:pt idx="1550">
                  <c:v>71.401690832311886</c:v>
                </c:pt>
                <c:pt idx="1551">
                  <c:v>71.401690832311886</c:v>
                </c:pt>
                <c:pt idx="1552">
                  <c:v>71.401690832311886</c:v>
                </c:pt>
                <c:pt idx="1553">
                  <c:v>71.401690832311886</c:v>
                </c:pt>
                <c:pt idx="1554">
                  <c:v>71.401690832311886</c:v>
                </c:pt>
                <c:pt idx="1555">
                  <c:v>71.401690832311886</c:v>
                </c:pt>
                <c:pt idx="1556">
                  <c:v>71.401690832311886</c:v>
                </c:pt>
                <c:pt idx="1557">
                  <c:v>71.401690832311886</c:v>
                </c:pt>
                <c:pt idx="1558">
                  <c:v>71.401690832311886</c:v>
                </c:pt>
                <c:pt idx="1559">
                  <c:v>71.401690832311886</c:v>
                </c:pt>
                <c:pt idx="1560">
                  <c:v>71.401690832311886</c:v>
                </c:pt>
                <c:pt idx="1561">
                  <c:v>71.401690832311886</c:v>
                </c:pt>
                <c:pt idx="1562">
                  <c:v>71.401690832311886</c:v>
                </c:pt>
                <c:pt idx="1563">
                  <c:v>71.401690832311886</c:v>
                </c:pt>
                <c:pt idx="1564">
                  <c:v>71.401690832311886</c:v>
                </c:pt>
                <c:pt idx="1565">
                  <c:v>71.401690832311886</c:v>
                </c:pt>
                <c:pt idx="1566">
                  <c:v>71.401690832311886</c:v>
                </c:pt>
                <c:pt idx="1567">
                  <c:v>71.401690832311886</c:v>
                </c:pt>
                <c:pt idx="1568">
                  <c:v>71.401690832311886</c:v>
                </c:pt>
                <c:pt idx="1569">
                  <c:v>71.401690832311886</c:v>
                </c:pt>
                <c:pt idx="1570">
                  <c:v>71.401690832311886</c:v>
                </c:pt>
                <c:pt idx="1571">
                  <c:v>71.401690832311886</c:v>
                </c:pt>
                <c:pt idx="1572">
                  <c:v>71.401690832311886</c:v>
                </c:pt>
                <c:pt idx="1573">
                  <c:v>71.401690832311886</c:v>
                </c:pt>
                <c:pt idx="1574">
                  <c:v>71.401690832311886</c:v>
                </c:pt>
                <c:pt idx="1575">
                  <c:v>71.401690832311886</c:v>
                </c:pt>
                <c:pt idx="1576">
                  <c:v>71.401690832311886</c:v>
                </c:pt>
                <c:pt idx="1577">
                  <c:v>71.401690832311886</c:v>
                </c:pt>
                <c:pt idx="1578">
                  <c:v>71.401690832311886</c:v>
                </c:pt>
                <c:pt idx="1579">
                  <c:v>71.401690832311886</c:v>
                </c:pt>
                <c:pt idx="1580">
                  <c:v>71.401690832311886</c:v>
                </c:pt>
                <c:pt idx="1581">
                  <c:v>71.401690832311886</c:v>
                </c:pt>
                <c:pt idx="1582">
                  <c:v>71.401690832311886</c:v>
                </c:pt>
                <c:pt idx="1583">
                  <c:v>71.401690832311886</c:v>
                </c:pt>
                <c:pt idx="1584">
                  <c:v>71.401690832311886</c:v>
                </c:pt>
                <c:pt idx="1585">
                  <c:v>71.401690832311886</c:v>
                </c:pt>
                <c:pt idx="1586">
                  <c:v>71.401690832311886</c:v>
                </c:pt>
                <c:pt idx="1587">
                  <c:v>71.401690832311886</c:v>
                </c:pt>
                <c:pt idx="1588">
                  <c:v>71.401690832311886</c:v>
                </c:pt>
                <c:pt idx="1589">
                  <c:v>71.401690832311886</c:v>
                </c:pt>
                <c:pt idx="1590">
                  <c:v>71.401690832311886</c:v>
                </c:pt>
                <c:pt idx="1591">
                  <c:v>71.401690832311886</c:v>
                </c:pt>
                <c:pt idx="1592">
                  <c:v>71.401690832311886</c:v>
                </c:pt>
                <c:pt idx="1593">
                  <c:v>71.401690832311886</c:v>
                </c:pt>
                <c:pt idx="1594">
                  <c:v>71.401690832311886</c:v>
                </c:pt>
                <c:pt idx="1595">
                  <c:v>71.401690832311886</c:v>
                </c:pt>
                <c:pt idx="1596">
                  <c:v>71.401690832311886</c:v>
                </c:pt>
                <c:pt idx="1597">
                  <c:v>71.401690832311886</c:v>
                </c:pt>
                <c:pt idx="1598">
                  <c:v>71.401690832311886</c:v>
                </c:pt>
                <c:pt idx="1599">
                  <c:v>71.401690832311886</c:v>
                </c:pt>
                <c:pt idx="1600">
                  <c:v>71.401690832311886</c:v>
                </c:pt>
                <c:pt idx="1601">
                  <c:v>71.401690832311886</c:v>
                </c:pt>
                <c:pt idx="1602">
                  <c:v>71.401690832311886</c:v>
                </c:pt>
                <c:pt idx="1603">
                  <c:v>71.401690832311886</c:v>
                </c:pt>
                <c:pt idx="1604">
                  <c:v>71.401690832311886</c:v>
                </c:pt>
                <c:pt idx="1605">
                  <c:v>71.401690832311886</c:v>
                </c:pt>
                <c:pt idx="1606">
                  <c:v>71.401690832311886</c:v>
                </c:pt>
                <c:pt idx="1607">
                  <c:v>71.401690832311886</c:v>
                </c:pt>
                <c:pt idx="1608">
                  <c:v>71.401690832311886</c:v>
                </c:pt>
                <c:pt idx="1609">
                  <c:v>71.401690832311886</c:v>
                </c:pt>
                <c:pt idx="1610">
                  <c:v>71.401690832311886</c:v>
                </c:pt>
                <c:pt idx="1611">
                  <c:v>71.401690832311886</c:v>
                </c:pt>
                <c:pt idx="1612">
                  <c:v>71.401690832311886</c:v>
                </c:pt>
                <c:pt idx="1613">
                  <c:v>71.401690832311886</c:v>
                </c:pt>
                <c:pt idx="1614">
                  <c:v>71.401690832311886</c:v>
                </c:pt>
                <c:pt idx="1615">
                  <c:v>71.401690832311886</c:v>
                </c:pt>
                <c:pt idx="1616">
                  <c:v>71.401690832311886</c:v>
                </c:pt>
                <c:pt idx="1617">
                  <c:v>71.401690832311886</c:v>
                </c:pt>
                <c:pt idx="1618">
                  <c:v>71.401690832311886</c:v>
                </c:pt>
                <c:pt idx="1619">
                  <c:v>71.401690832311886</c:v>
                </c:pt>
                <c:pt idx="1620">
                  <c:v>71.401690832311886</c:v>
                </c:pt>
                <c:pt idx="1621">
                  <c:v>71.401690832311886</c:v>
                </c:pt>
                <c:pt idx="1622">
                  <c:v>71.401690832311886</c:v>
                </c:pt>
                <c:pt idx="1623">
                  <c:v>71.401690832311886</c:v>
                </c:pt>
                <c:pt idx="1624">
                  <c:v>71.401690832311886</c:v>
                </c:pt>
                <c:pt idx="1625">
                  <c:v>71.401690832311886</c:v>
                </c:pt>
                <c:pt idx="1626">
                  <c:v>71.401690832311886</c:v>
                </c:pt>
                <c:pt idx="1627">
                  <c:v>71.401690832311886</c:v>
                </c:pt>
                <c:pt idx="1628">
                  <c:v>71.401690832311886</c:v>
                </c:pt>
                <c:pt idx="1629">
                  <c:v>71.401690832311886</c:v>
                </c:pt>
                <c:pt idx="1630">
                  <c:v>71.401690832311886</c:v>
                </c:pt>
                <c:pt idx="1631">
                  <c:v>71.401690832311886</c:v>
                </c:pt>
                <c:pt idx="1632">
                  <c:v>71.401690832311886</c:v>
                </c:pt>
                <c:pt idx="1633">
                  <c:v>71.401690832311886</c:v>
                </c:pt>
                <c:pt idx="1634">
                  <c:v>71.401690832311886</c:v>
                </c:pt>
                <c:pt idx="1635">
                  <c:v>71.401690832311886</c:v>
                </c:pt>
                <c:pt idx="1636">
                  <c:v>71.401690832311886</c:v>
                </c:pt>
                <c:pt idx="1637">
                  <c:v>71.401690832311886</c:v>
                </c:pt>
                <c:pt idx="1638">
                  <c:v>71.401690832311886</c:v>
                </c:pt>
                <c:pt idx="1639">
                  <c:v>71.401690832311886</c:v>
                </c:pt>
                <c:pt idx="1640">
                  <c:v>71.401690832311886</c:v>
                </c:pt>
                <c:pt idx="1641">
                  <c:v>71.401690832311886</c:v>
                </c:pt>
                <c:pt idx="1642">
                  <c:v>71.401690832311886</c:v>
                </c:pt>
                <c:pt idx="1643">
                  <c:v>71.401690832311886</c:v>
                </c:pt>
                <c:pt idx="1644">
                  <c:v>71.401690832311886</c:v>
                </c:pt>
                <c:pt idx="1645">
                  <c:v>71.401690832311886</c:v>
                </c:pt>
                <c:pt idx="1646">
                  <c:v>71.401690832311886</c:v>
                </c:pt>
                <c:pt idx="1647">
                  <c:v>71.401690832311886</c:v>
                </c:pt>
                <c:pt idx="1648">
                  <c:v>71.401690832311886</c:v>
                </c:pt>
                <c:pt idx="1649">
                  <c:v>71.401690832311886</c:v>
                </c:pt>
                <c:pt idx="1650">
                  <c:v>71.401690832311886</c:v>
                </c:pt>
                <c:pt idx="1651">
                  <c:v>71.401690832311886</c:v>
                </c:pt>
                <c:pt idx="1652">
                  <c:v>71.401690832311886</c:v>
                </c:pt>
                <c:pt idx="1653">
                  <c:v>71.401690832311886</c:v>
                </c:pt>
                <c:pt idx="1654">
                  <c:v>71.401690832311886</c:v>
                </c:pt>
                <c:pt idx="1655">
                  <c:v>71.401690832311886</c:v>
                </c:pt>
                <c:pt idx="1656">
                  <c:v>71.401690832311886</c:v>
                </c:pt>
                <c:pt idx="1657">
                  <c:v>71.401690832311886</c:v>
                </c:pt>
                <c:pt idx="1658">
                  <c:v>71.401690832311886</c:v>
                </c:pt>
                <c:pt idx="1659">
                  <c:v>71.401690832311886</c:v>
                </c:pt>
                <c:pt idx="1660">
                  <c:v>71.401690832311886</c:v>
                </c:pt>
                <c:pt idx="1661">
                  <c:v>71.401690832311886</c:v>
                </c:pt>
                <c:pt idx="1662">
                  <c:v>71.401690832311886</c:v>
                </c:pt>
                <c:pt idx="1663">
                  <c:v>71.401690832311886</c:v>
                </c:pt>
                <c:pt idx="1664">
                  <c:v>71.401690832311886</c:v>
                </c:pt>
                <c:pt idx="1665">
                  <c:v>71.401690832311886</c:v>
                </c:pt>
                <c:pt idx="1666">
                  <c:v>71.401690832311886</c:v>
                </c:pt>
                <c:pt idx="1667">
                  <c:v>71.401690832311886</c:v>
                </c:pt>
                <c:pt idx="1668">
                  <c:v>71.401690832311886</c:v>
                </c:pt>
                <c:pt idx="1669">
                  <c:v>71.401690832311886</c:v>
                </c:pt>
                <c:pt idx="1670">
                  <c:v>71.401690832311886</c:v>
                </c:pt>
                <c:pt idx="1671">
                  <c:v>71.401690832311886</c:v>
                </c:pt>
                <c:pt idx="1672">
                  <c:v>71.401690832311886</c:v>
                </c:pt>
                <c:pt idx="1673">
                  <c:v>71.401690832311886</c:v>
                </c:pt>
                <c:pt idx="1674">
                  <c:v>71.401690832311886</c:v>
                </c:pt>
                <c:pt idx="1675">
                  <c:v>71.401690832311886</c:v>
                </c:pt>
                <c:pt idx="1676">
                  <c:v>71.401690832311886</c:v>
                </c:pt>
                <c:pt idx="1677">
                  <c:v>71.401690832311886</c:v>
                </c:pt>
                <c:pt idx="1678">
                  <c:v>71.401690832311886</c:v>
                </c:pt>
                <c:pt idx="1679">
                  <c:v>71.401690832311886</c:v>
                </c:pt>
                <c:pt idx="1680">
                  <c:v>71.401690832311886</c:v>
                </c:pt>
                <c:pt idx="1681">
                  <c:v>71.401690832311886</c:v>
                </c:pt>
                <c:pt idx="1682">
                  <c:v>71.401690832311886</c:v>
                </c:pt>
                <c:pt idx="1683">
                  <c:v>71.401690832311886</c:v>
                </c:pt>
                <c:pt idx="1684">
                  <c:v>71.401690832311886</c:v>
                </c:pt>
                <c:pt idx="1685">
                  <c:v>71.401690832311886</c:v>
                </c:pt>
                <c:pt idx="1686">
                  <c:v>71.401690832311886</c:v>
                </c:pt>
                <c:pt idx="1687">
                  <c:v>71.401690832311886</c:v>
                </c:pt>
                <c:pt idx="1688">
                  <c:v>71.401690832311886</c:v>
                </c:pt>
                <c:pt idx="1689">
                  <c:v>71.401690832311886</c:v>
                </c:pt>
                <c:pt idx="1690">
                  <c:v>71.401690832311886</c:v>
                </c:pt>
                <c:pt idx="1691">
                  <c:v>71.401690832311886</c:v>
                </c:pt>
                <c:pt idx="1692">
                  <c:v>71.401690832311886</c:v>
                </c:pt>
                <c:pt idx="1693">
                  <c:v>71.401690832311886</c:v>
                </c:pt>
                <c:pt idx="1694">
                  <c:v>71.401690832311886</c:v>
                </c:pt>
                <c:pt idx="1695">
                  <c:v>71.401690832311886</c:v>
                </c:pt>
                <c:pt idx="1696">
                  <c:v>71.401690832311886</c:v>
                </c:pt>
                <c:pt idx="1697">
                  <c:v>71.401690832311886</c:v>
                </c:pt>
                <c:pt idx="1698">
                  <c:v>71.401690832311886</c:v>
                </c:pt>
                <c:pt idx="1699">
                  <c:v>71.401690832311886</c:v>
                </c:pt>
                <c:pt idx="1700">
                  <c:v>71.401690832311886</c:v>
                </c:pt>
                <c:pt idx="1701">
                  <c:v>71.401690832311886</c:v>
                </c:pt>
                <c:pt idx="1702">
                  <c:v>71.401690832311886</c:v>
                </c:pt>
                <c:pt idx="1703">
                  <c:v>71.401690832311886</c:v>
                </c:pt>
                <c:pt idx="1704">
                  <c:v>71.401690832311886</c:v>
                </c:pt>
                <c:pt idx="1705">
                  <c:v>71.401690832311886</c:v>
                </c:pt>
                <c:pt idx="1706">
                  <c:v>71.401690832311886</c:v>
                </c:pt>
                <c:pt idx="1707">
                  <c:v>71.401690832311886</c:v>
                </c:pt>
                <c:pt idx="1708">
                  <c:v>71.401690832311886</c:v>
                </c:pt>
                <c:pt idx="1709">
                  <c:v>71.401690832311886</c:v>
                </c:pt>
                <c:pt idx="1710">
                  <c:v>71.401690832311886</c:v>
                </c:pt>
                <c:pt idx="1711">
                  <c:v>71.401690832311886</c:v>
                </c:pt>
                <c:pt idx="1712">
                  <c:v>71.401690832311886</c:v>
                </c:pt>
                <c:pt idx="1713">
                  <c:v>71.401690832311886</c:v>
                </c:pt>
                <c:pt idx="1714">
                  <c:v>71.401690832311886</c:v>
                </c:pt>
                <c:pt idx="1715">
                  <c:v>71.401690832311886</c:v>
                </c:pt>
                <c:pt idx="1716">
                  <c:v>71.401690832311886</c:v>
                </c:pt>
                <c:pt idx="1717">
                  <c:v>71.401690832311886</c:v>
                </c:pt>
                <c:pt idx="1718">
                  <c:v>71.401690832311886</c:v>
                </c:pt>
                <c:pt idx="1719">
                  <c:v>71.401690832311886</c:v>
                </c:pt>
                <c:pt idx="1720">
                  <c:v>71.401690832311886</c:v>
                </c:pt>
                <c:pt idx="1721">
                  <c:v>71.401690832311886</c:v>
                </c:pt>
                <c:pt idx="1722">
                  <c:v>71.401690832311886</c:v>
                </c:pt>
                <c:pt idx="1723">
                  <c:v>71.401690832311886</c:v>
                </c:pt>
                <c:pt idx="1724">
                  <c:v>71.401690832311886</c:v>
                </c:pt>
                <c:pt idx="1725">
                  <c:v>71.401690832311886</c:v>
                </c:pt>
                <c:pt idx="1726">
                  <c:v>71.401690832311886</c:v>
                </c:pt>
                <c:pt idx="1727">
                  <c:v>71.401690832311886</c:v>
                </c:pt>
                <c:pt idx="1728">
                  <c:v>71.401690832311886</c:v>
                </c:pt>
                <c:pt idx="1729">
                  <c:v>71.401690832311886</c:v>
                </c:pt>
                <c:pt idx="1730">
                  <c:v>71.401690832311886</c:v>
                </c:pt>
                <c:pt idx="1731">
                  <c:v>71.401690832311886</c:v>
                </c:pt>
                <c:pt idx="1732">
                  <c:v>71.401690832311886</c:v>
                </c:pt>
                <c:pt idx="1733">
                  <c:v>71.401690832311886</c:v>
                </c:pt>
                <c:pt idx="1734">
                  <c:v>71.401690832311886</c:v>
                </c:pt>
                <c:pt idx="1735">
                  <c:v>71.401690832311886</c:v>
                </c:pt>
                <c:pt idx="1736">
                  <c:v>71.401690832311886</c:v>
                </c:pt>
                <c:pt idx="1737">
                  <c:v>71.401690832311886</c:v>
                </c:pt>
                <c:pt idx="1738">
                  <c:v>71.401690832311886</c:v>
                </c:pt>
                <c:pt idx="1739">
                  <c:v>71.401690832311886</c:v>
                </c:pt>
                <c:pt idx="1740">
                  <c:v>71.401690832311886</c:v>
                </c:pt>
                <c:pt idx="1741">
                  <c:v>71.401690832311886</c:v>
                </c:pt>
                <c:pt idx="1742">
                  <c:v>71.401690832311886</c:v>
                </c:pt>
                <c:pt idx="1743">
                  <c:v>71.401690832311886</c:v>
                </c:pt>
                <c:pt idx="1744">
                  <c:v>71.401690832311886</c:v>
                </c:pt>
                <c:pt idx="1745">
                  <c:v>71.401690832311886</c:v>
                </c:pt>
                <c:pt idx="1746">
                  <c:v>71.401690832311886</c:v>
                </c:pt>
                <c:pt idx="1747">
                  <c:v>71.401690832311886</c:v>
                </c:pt>
                <c:pt idx="1748">
                  <c:v>71.401690832311886</c:v>
                </c:pt>
                <c:pt idx="1749">
                  <c:v>71.401690832311886</c:v>
                </c:pt>
                <c:pt idx="1750">
                  <c:v>71.401690832311886</c:v>
                </c:pt>
                <c:pt idx="1751">
                  <c:v>71.401690832311886</c:v>
                </c:pt>
                <c:pt idx="1752">
                  <c:v>71.401690832311886</c:v>
                </c:pt>
                <c:pt idx="1753">
                  <c:v>71.401690832311886</c:v>
                </c:pt>
                <c:pt idx="1754">
                  <c:v>71.401690832311886</c:v>
                </c:pt>
                <c:pt idx="1755">
                  <c:v>71.401690832311886</c:v>
                </c:pt>
                <c:pt idx="1756">
                  <c:v>71.401690832311886</c:v>
                </c:pt>
                <c:pt idx="1757">
                  <c:v>71.401690832311886</c:v>
                </c:pt>
                <c:pt idx="1758">
                  <c:v>71.401690832311886</c:v>
                </c:pt>
                <c:pt idx="1759">
                  <c:v>71.401690832311886</c:v>
                </c:pt>
                <c:pt idx="1760">
                  <c:v>71.401690832311886</c:v>
                </c:pt>
                <c:pt idx="1761">
                  <c:v>71.401690832311886</c:v>
                </c:pt>
                <c:pt idx="1762">
                  <c:v>71.401690832311886</c:v>
                </c:pt>
                <c:pt idx="1763">
                  <c:v>71.401690832311886</c:v>
                </c:pt>
                <c:pt idx="1764">
                  <c:v>71.401690832311886</c:v>
                </c:pt>
                <c:pt idx="1765">
                  <c:v>71.401690832311886</c:v>
                </c:pt>
                <c:pt idx="1766">
                  <c:v>71.401690832311886</c:v>
                </c:pt>
                <c:pt idx="1767">
                  <c:v>71.401690832311886</c:v>
                </c:pt>
                <c:pt idx="1768">
                  <c:v>71.401690832311886</c:v>
                </c:pt>
                <c:pt idx="1769">
                  <c:v>71.401690832311886</c:v>
                </c:pt>
                <c:pt idx="1770">
                  <c:v>71.401690832311886</c:v>
                </c:pt>
                <c:pt idx="1771">
                  <c:v>71.401690832311886</c:v>
                </c:pt>
                <c:pt idx="1772">
                  <c:v>71.401690832311886</c:v>
                </c:pt>
                <c:pt idx="1773">
                  <c:v>71.401690832311886</c:v>
                </c:pt>
                <c:pt idx="1774">
                  <c:v>71.401690832311886</c:v>
                </c:pt>
                <c:pt idx="1775">
                  <c:v>71.401690832311886</c:v>
                </c:pt>
                <c:pt idx="1776">
                  <c:v>71.401690832311886</c:v>
                </c:pt>
                <c:pt idx="1777">
                  <c:v>71.401690832311886</c:v>
                </c:pt>
                <c:pt idx="1778">
                  <c:v>71.401690832311886</c:v>
                </c:pt>
                <c:pt idx="1779">
                  <c:v>71.401690832311886</c:v>
                </c:pt>
                <c:pt idx="1780">
                  <c:v>71.401690832311886</c:v>
                </c:pt>
                <c:pt idx="1781">
                  <c:v>71.401690832311886</c:v>
                </c:pt>
                <c:pt idx="1782">
                  <c:v>71.401690832311886</c:v>
                </c:pt>
                <c:pt idx="1783">
                  <c:v>71.401690832311886</c:v>
                </c:pt>
                <c:pt idx="1784">
                  <c:v>71.401690832311886</c:v>
                </c:pt>
                <c:pt idx="1785">
                  <c:v>71.401690832311886</c:v>
                </c:pt>
                <c:pt idx="1786">
                  <c:v>71.401690832311886</c:v>
                </c:pt>
                <c:pt idx="1787">
                  <c:v>71.401690832311886</c:v>
                </c:pt>
                <c:pt idx="1788">
                  <c:v>71.401690832311886</c:v>
                </c:pt>
                <c:pt idx="1789">
                  <c:v>71.401690832311886</c:v>
                </c:pt>
                <c:pt idx="1790">
                  <c:v>71.401690832311886</c:v>
                </c:pt>
                <c:pt idx="1791">
                  <c:v>71.401690832311886</c:v>
                </c:pt>
                <c:pt idx="1792">
                  <c:v>71.401690832311886</c:v>
                </c:pt>
                <c:pt idx="1793">
                  <c:v>71.401690832311886</c:v>
                </c:pt>
                <c:pt idx="1794">
                  <c:v>71.401690832311886</c:v>
                </c:pt>
                <c:pt idx="1795">
                  <c:v>71.401690832311886</c:v>
                </c:pt>
                <c:pt idx="1796">
                  <c:v>71.401690832311886</c:v>
                </c:pt>
                <c:pt idx="1797">
                  <c:v>71.401690832311886</c:v>
                </c:pt>
                <c:pt idx="1798">
                  <c:v>71.401690832311886</c:v>
                </c:pt>
                <c:pt idx="1799">
                  <c:v>71.401690832311886</c:v>
                </c:pt>
                <c:pt idx="1800">
                  <c:v>71.401690832311886</c:v>
                </c:pt>
                <c:pt idx="1801">
                  <c:v>71.401690832311886</c:v>
                </c:pt>
                <c:pt idx="1802">
                  <c:v>71.401690832311886</c:v>
                </c:pt>
                <c:pt idx="1803">
                  <c:v>71.401690832311886</c:v>
                </c:pt>
                <c:pt idx="1804">
                  <c:v>71.401690832311886</c:v>
                </c:pt>
                <c:pt idx="1805">
                  <c:v>71.401690832311886</c:v>
                </c:pt>
                <c:pt idx="1806">
                  <c:v>71.401690832311886</c:v>
                </c:pt>
                <c:pt idx="1807">
                  <c:v>71.401690832311886</c:v>
                </c:pt>
                <c:pt idx="1808">
                  <c:v>71.401690832311886</c:v>
                </c:pt>
                <c:pt idx="1809">
                  <c:v>71.401690832311886</c:v>
                </c:pt>
                <c:pt idx="1810">
                  <c:v>71.401690832311886</c:v>
                </c:pt>
                <c:pt idx="1811">
                  <c:v>71.401690832311886</c:v>
                </c:pt>
                <c:pt idx="1812">
                  <c:v>71.401690832311886</c:v>
                </c:pt>
                <c:pt idx="1813">
                  <c:v>71.401690832311886</c:v>
                </c:pt>
                <c:pt idx="1814">
                  <c:v>71.401690832311886</c:v>
                </c:pt>
                <c:pt idx="1815">
                  <c:v>71.401690832311886</c:v>
                </c:pt>
                <c:pt idx="1816">
                  <c:v>71.401690832311886</c:v>
                </c:pt>
                <c:pt idx="1817">
                  <c:v>71.401690832311886</c:v>
                </c:pt>
                <c:pt idx="1818">
                  <c:v>71.401690832311886</c:v>
                </c:pt>
                <c:pt idx="1819">
                  <c:v>71.401690832311886</c:v>
                </c:pt>
                <c:pt idx="1820">
                  <c:v>71.401690832311886</c:v>
                </c:pt>
                <c:pt idx="1821">
                  <c:v>71.401690832311886</c:v>
                </c:pt>
                <c:pt idx="1822">
                  <c:v>71.401690832311886</c:v>
                </c:pt>
                <c:pt idx="1823">
                  <c:v>71.401690832311886</c:v>
                </c:pt>
                <c:pt idx="1824">
                  <c:v>71.401690832311886</c:v>
                </c:pt>
                <c:pt idx="1825">
                  <c:v>71.401690832311886</c:v>
                </c:pt>
                <c:pt idx="1826">
                  <c:v>71.401690832311886</c:v>
                </c:pt>
                <c:pt idx="1827">
                  <c:v>71.401690832311886</c:v>
                </c:pt>
                <c:pt idx="1828">
                  <c:v>71.401690832311886</c:v>
                </c:pt>
                <c:pt idx="1829">
                  <c:v>71.401690832311886</c:v>
                </c:pt>
                <c:pt idx="1830">
                  <c:v>71.401690832311886</c:v>
                </c:pt>
                <c:pt idx="1831">
                  <c:v>71.401690832311886</c:v>
                </c:pt>
                <c:pt idx="1832">
                  <c:v>71.401690832311886</c:v>
                </c:pt>
                <c:pt idx="1833">
                  <c:v>71.401690832311886</c:v>
                </c:pt>
                <c:pt idx="1834">
                  <c:v>71.401690832311886</c:v>
                </c:pt>
                <c:pt idx="1835">
                  <c:v>71.401690832311886</c:v>
                </c:pt>
                <c:pt idx="1836">
                  <c:v>71.401690832311886</c:v>
                </c:pt>
                <c:pt idx="1837">
                  <c:v>71.401690832311886</c:v>
                </c:pt>
                <c:pt idx="1838">
                  <c:v>71.401690832311886</c:v>
                </c:pt>
                <c:pt idx="1839">
                  <c:v>71.401690832311886</c:v>
                </c:pt>
                <c:pt idx="1840">
                  <c:v>71.401690832311886</c:v>
                </c:pt>
                <c:pt idx="1841">
                  <c:v>71.401690832311886</c:v>
                </c:pt>
                <c:pt idx="1842">
                  <c:v>71.401690832311886</c:v>
                </c:pt>
                <c:pt idx="1843">
                  <c:v>71.401690832311886</c:v>
                </c:pt>
                <c:pt idx="1844">
                  <c:v>71.401690832311886</c:v>
                </c:pt>
                <c:pt idx="1845">
                  <c:v>71.401690832311886</c:v>
                </c:pt>
                <c:pt idx="1846">
                  <c:v>71.401690832311886</c:v>
                </c:pt>
                <c:pt idx="1847">
                  <c:v>71.401690832311886</c:v>
                </c:pt>
                <c:pt idx="1848">
                  <c:v>71.401690832311886</c:v>
                </c:pt>
                <c:pt idx="1849">
                  <c:v>71.401690832311886</c:v>
                </c:pt>
                <c:pt idx="1850">
                  <c:v>71.401690832311886</c:v>
                </c:pt>
                <c:pt idx="1851">
                  <c:v>71.401690832311886</c:v>
                </c:pt>
                <c:pt idx="1852">
                  <c:v>71.401690832311886</c:v>
                </c:pt>
                <c:pt idx="1853">
                  <c:v>71.401690832311886</c:v>
                </c:pt>
                <c:pt idx="1854">
                  <c:v>71.401690832311886</c:v>
                </c:pt>
                <c:pt idx="1855">
                  <c:v>71.401690832311886</c:v>
                </c:pt>
                <c:pt idx="1856">
                  <c:v>71.401690832311886</c:v>
                </c:pt>
                <c:pt idx="1857">
                  <c:v>71.401690832311886</c:v>
                </c:pt>
                <c:pt idx="1858">
                  <c:v>71.401690832311886</c:v>
                </c:pt>
                <c:pt idx="1859">
                  <c:v>71.401690832311886</c:v>
                </c:pt>
                <c:pt idx="1860">
                  <c:v>71.401690832311886</c:v>
                </c:pt>
                <c:pt idx="1861">
                  <c:v>71.401690832311886</c:v>
                </c:pt>
                <c:pt idx="1862">
                  <c:v>71.401690832311886</c:v>
                </c:pt>
                <c:pt idx="1863">
                  <c:v>71.401690832311886</c:v>
                </c:pt>
                <c:pt idx="1864">
                  <c:v>71.401690832311886</c:v>
                </c:pt>
                <c:pt idx="1865">
                  <c:v>71.401690832311886</c:v>
                </c:pt>
                <c:pt idx="1866">
                  <c:v>71.401690832311886</c:v>
                </c:pt>
                <c:pt idx="1867">
                  <c:v>71.401690832311886</c:v>
                </c:pt>
                <c:pt idx="1868">
                  <c:v>71.401690832311886</c:v>
                </c:pt>
                <c:pt idx="1869">
                  <c:v>71.401690832311886</c:v>
                </c:pt>
                <c:pt idx="1870">
                  <c:v>71.401690832311886</c:v>
                </c:pt>
                <c:pt idx="1871">
                  <c:v>71.401690832311886</c:v>
                </c:pt>
                <c:pt idx="1872">
                  <c:v>71.401690832311886</c:v>
                </c:pt>
                <c:pt idx="1873">
                  <c:v>71.401690832311886</c:v>
                </c:pt>
                <c:pt idx="1874">
                  <c:v>71.401690832311886</c:v>
                </c:pt>
                <c:pt idx="1875">
                  <c:v>71.401690832311886</c:v>
                </c:pt>
                <c:pt idx="1876">
                  <c:v>71.401690832311886</c:v>
                </c:pt>
                <c:pt idx="1877">
                  <c:v>71.401690832311886</c:v>
                </c:pt>
                <c:pt idx="1878">
                  <c:v>71.401690832311886</c:v>
                </c:pt>
                <c:pt idx="1879">
                  <c:v>71.401690832311886</c:v>
                </c:pt>
                <c:pt idx="1880">
                  <c:v>71.401690832311886</c:v>
                </c:pt>
                <c:pt idx="1881">
                  <c:v>71.401690832311886</c:v>
                </c:pt>
                <c:pt idx="1882">
                  <c:v>71.401690832311886</c:v>
                </c:pt>
                <c:pt idx="1883">
                  <c:v>71.401690832311886</c:v>
                </c:pt>
                <c:pt idx="1884">
                  <c:v>71.401690832311886</c:v>
                </c:pt>
                <c:pt idx="1885">
                  <c:v>71.401690832311886</c:v>
                </c:pt>
                <c:pt idx="1886">
                  <c:v>71.401690832311886</c:v>
                </c:pt>
                <c:pt idx="1887">
                  <c:v>71.401690832311886</c:v>
                </c:pt>
                <c:pt idx="1888">
                  <c:v>71.401690832311886</c:v>
                </c:pt>
                <c:pt idx="1889">
                  <c:v>71.401690832311886</c:v>
                </c:pt>
                <c:pt idx="1890">
                  <c:v>71.401690832311886</c:v>
                </c:pt>
                <c:pt idx="1891">
                  <c:v>71.401690832311886</c:v>
                </c:pt>
                <c:pt idx="1892">
                  <c:v>71.401690832311886</c:v>
                </c:pt>
                <c:pt idx="1893">
                  <c:v>71.401690832311886</c:v>
                </c:pt>
                <c:pt idx="1894">
                  <c:v>71.401690832311886</c:v>
                </c:pt>
                <c:pt idx="1895">
                  <c:v>71.401690832311886</c:v>
                </c:pt>
                <c:pt idx="1896">
                  <c:v>71.401690832311886</c:v>
                </c:pt>
                <c:pt idx="1897">
                  <c:v>71.401690832311886</c:v>
                </c:pt>
                <c:pt idx="1898">
                  <c:v>71.401690832311886</c:v>
                </c:pt>
                <c:pt idx="1899">
                  <c:v>71.401690832311886</c:v>
                </c:pt>
                <c:pt idx="1900">
                  <c:v>71.401690832311886</c:v>
                </c:pt>
                <c:pt idx="1901">
                  <c:v>71.401690832311886</c:v>
                </c:pt>
                <c:pt idx="1902">
                  <c:v>71.401690832311886</c:v>
                </c:pt>
                <c:pt idx="1903">
                  <c:v>71.401690832311886</c:v>
                </c:pt>
                <c:pt idx="1904">
                  <c:v>71.401690832311886</c:v>
                </c:pt>
                <c:pt idx="1905">
                  <c:v>71.401690832311886</c:v>
                </c:pt>
                <c:pt idx="1906">
                  <c:v>71.401690832311886</c:v>
                </c:pt>
                <c:pt idx="1907">
                  <c:v>71.401690832311886</c:v>
                </c:pt>
                <c:pt idx="1908">
                  <c:v>71.401690832311886</c:v>
                </c:pt>
                <c:pt idx="1909">
                  <c:v>71.401690832311886</c:v>
                </c:pt>
                <c:pt idx="1910">
                  <c:v>71.401690832311886</c:v>
                </c:pt>
                <c:pt idx="1911">
                  <c:v>71.401690832311886</c:v>
                </c:pt>
                <c:pt idx="1912">
                  <c:v>71.401690832311886</c:v>
                </c:pt>
                <c:pt idx="1913">
                  <c:v>71.401690832311886</c:v>
                </c:pt>
                <c:pt idx="1914">
                  <c:v>71.401690832311886</c:v>
                </c:pt>
                <c:pt idx="1915">
                  <c:v>71.401690832311886</c:v>
                </c:pt>
                <c:pt idx="1916">
                  <c:v>71.401690832311886</c:v>
                </c:pt>
                <c:pt idx="1917">
                  <c:v>71.401690832311886</c:v>
                </c:pt>
                <c:pt idx="1918">
                  <c:v>71.401690832311886</c:v>
                </c:pt>
                <c:pt idx="1919">
                  <c:v>71.401690832311886</c:v>
                </c:pt>
                <c:pt idx="1920">
                  <c:v>71.401690832311886</c:v>
                </c:pt>
                <c:pt idx="1921">
                  <c:v>71.401690832311886</c:v>
                </c:pt>
                <c:pt idx="1922">
                  <c:v>71.401690832311886</c:v>
                </c:pt>
                <c:pt idx="1923">
                  <c:v>71.401690832311886</c:v>
                </c:pt>
                <c:pt idx="1924">
                  <c:v>71.401690832311886</c:v>
                </c:pt>
                <c:pt idx="1925">
                  <c:v>71.401690832311886</c:v>
                </c:pt>
                <c:pt idx="1926">
                  <c:v>71.401690832311886</c:v>
                </c:pt>
                <c:pt idx="1927">
                  <c:v>71.401690832311886</c:v>
                </c:pt>
                <c:pt idx="1928">
                  <c:v>71.401690832311886</c:v>
                </c:pt>
                <c:pt idx="1929">
                  <c:v>71.401690832311886</c:v>
                </c:pt>
                <c:pt idx="1930">
                  <c:v>71.401690832311886</c:v>
                </c:pt>
                <c:pt idx="1931">
                  <c:v>71.401690832311886</c:v>
                </c:pt>
                <c:pt idx="1932">
                  <c:v>71.401690832311886</c:v>
                </c:pt>
                <c:pt idx="1933">
                  <c:v>71.401690832311886</c:v>
                </c:pt>
                <c:pt idx="1934">
                  <c:v>71.401690832311886</c:v>
                </c:pt>
                <c:pt idx="1935">
                  <c:v>71.401690832311886</c:v>
                </c:pt>
                <c:pt idx="1936">
                  <c:v>71.401690832311886</c:v>
                </c:pt>
                <c:pt idx="1937">
                  <c:v>71.401690832311886</c:v>
                </c:pt>
                <c:pt idx="1938">
                  <c:v>71.401690832311886</c:v>
                </c:pt>
                <c:pt idx="1939">
                  <c:v>71.401690832311886</c:v>
                </c:pt>
                <c:pt idx="1940">
                  <c:v>71.401690832311886</c:v>
                </c:pt>
                <c:pt idx="1941">
                  <c:v>71.401690832311886</c:v>
                </c:pt>
                <c:pt idx="1942">
                  <c:v>71.401690832311886</c:v>
                </c:pt>
                <c:pt idx="1943">
                  <c:v>71.401690832311886</c:v>
                </c:pt>
                <c:pt idx="1944">
                  <c:v>71.401690832311886</c:v>
                </c:pt>
                <c:pt idx="1945">
                  <c:v>71.401690832311886</c:v>
                </c:pt>
                <c:pt idx="1946">
                  <c:v>71.401690832311886</c:v>
                </c:pt>
                <c:pt idx="1947">
                  <c:v>71.401690832311886</c:v>
                </c:pt>
                <c:pt idx="1948">
                  <c:v>71.401690832311886</c:v>
                </c:pt>
                <c:pt idx="1949">
                  <c:v>71.401690832311886</c:v>
                </c:pt>
                <c:pt idx="1950">
                  <c:v>71.401690832311886</c:v>
                </c:pt>
                <c:pt idx="1951">
                  <c:v>71.401690832311886</c:v>
                </c:pt>
                <c:pt idx="1952">
                  <c:v>71.401690832311886</c:v>
                </c:pt>
                <c:pt idx="1953">
                  <c:v>71.401690832311886</c:v>
                </c:pt>
                <c:pt idx="1954">
                  <c:v>71.401690832311886</c:v>
                </c:pt>
                <c:pt idx="1955">
                  <c:v>71.401690832311886</c:v>
                </c:pt>
                <c:pt idx="1956">
                  <c:v>71.401690832311886</c:v>
                </c:pt>
                <c:pt idx="1957">
                  <c:v>71.401690832311886</c:v>
                </c:pt>
                <c:pt idx="1958">
                  <c:v>71.401690832311886</c:v>
                </c:pt>
                <c:pt idx="1959">
                  <c:v>71.401690832311886</c:v>
                </c:pt>
                <c:pt idx="1960">
                  <c:v>71.401690832311886</c:v>
                </c:pt>
                <c:pt idx="1961">
                  <c:v>71.401690832311886</c:v>
                </c:pt>
                <c:pt idx="1962">
                  <c:v>71.401690832311886</c:v>
                </c:pt>
                <c:pt idx="1963">
                  <c:v>71.401690832311886</c:v>
                </c:pt>
                <c:pt idx="1964">
                  <c:v>71.401690832311886</c:v>
                </c:pt>
                <c:pt idx="1965">
                  <c:v>71.401690832311886</c:v>
                </c:pt>
                <c:pt idx="1966">
                  <c:v>71.401690832311886</c:v>
                </c:pt>
                <c:pt idx="1967">
                  <c:v>71.401690832311886</c:v>
                </c:pt>
                <c:pt idx="1968">
                  <c:v>71.401690832311886</c:v>
                </c:pt>
                <c:pt idx="1969">
                  <c:v>71.401690832311886</c:v>
                </c:pt>
                <c:pt idx="1970">
                  <c:v>71.401690832311886</c:v>
                </c:pt>
                <c:pt idx="1971">
                  <c:v>71.401690832311886</c:v>
                </c:pt>
                <c:pt idx="1972">
                  <c:v>71.401690832311886</c:v>
                </c:pt>
                <c:pt idx="1973">
                  <c:v>71.401690832311886</c:v>
                </c:pt>
                <c:pt idx="1974">
                  <c:v>71.401690832311886</c:v>
                </c:pt>
                <c:pt idx="1975">
                  <c:v>71.401690832311886</c:v>
                </c:pt>
                <c:pt idx="1976">
                  <c:v>71.401690832311886</c:v>
                </c:pt>
                <c:pt idx="1977">
                  <c:v>71.401690832311886</c:v>
                </c:pt>
                <c:pt idx="1978">
                  <c:v>71.401690832311886</c:v>
                </c:pt>
                <c:pt idx="1979">
                  <c:v>71.401690832311886</c:v>
                </c:pt>
                <c:pt idx="1980">
                  <c:v>71.401690832311886</c:v>
                </c:pt>
                <c:pt idx="1981">
                  <c:v>71.401690832311886</c:v>
                </c:pt>
                <c:pt idx="1982">
                  <c:v>71.401690832311886</c:v>
                </c:pt>
                <c:pt idx="1983">
                  <c:v>71.401690832311886</c:v>
                </c:pt>
                <c:pt idx="1984">
                  <c:v>71.401690832311886</c:v>
                </c:pt>
                <c:pt idx="1985">
                  <c:v>71.401690832311886</c:v>
                </c:pt>
                <c:pt idx="1986">
                  <c:v>71.401690832311886</c:v>
                </c:pt>
                <c:pt idx="1987">
                  <c:v>71.401690832311886</c:v>
                </c:pt>
                <c:pt idx="1988">
                  <c:v>71.401690832311886</c:v>
                </c:pt>
                <c:pt idx="1989">
                  <c:v>71.401690832311886</c:v>
                </c:pt>
                <c:pt idx="1990">
                  <c:v>71.401690832311886</c:v>
                </c:pt>
                <c:pt idx="1991">
                  <c:v>71.401690832311886</c:v>
                </c:pt>
                <c:pt idx="1992">
                  <c:v>71.401690832311886</c:v>
                </c:pt>
                <c:pt idx="1993">
                  <c:v>71.401690832311886</c:v>
                </c:pt>
                <c:pt idx="1994">
                  <c:v>71.401690832311886</c:v>
                </c:pt>
                <c:pt idx="1995">
                  <c:v>71.401690832311886</c:v>
                </c:pt>
                <c:pt idx="1996">
                  <c:v>71.401690832311886</c:v>
                </c:pt>
                <c:pt idx="1997">
                  <c:v>71.401690832311886</c:v>
                </c:pt>
                <c:pt idx="1998">
                  <c:v>71.401690832311886</c:v>
                </c:pt>
                <c:pt idx="1999">
                  <c:v>71.401690832311886</c:v>
                </c:pt>
                <c:pt idx="2000">
                  <c:v>71.401690832311886</c:v>
                </c:pt>
              </c:numCache>
            </c:numRef>
          </c:xVal>
          <c:yVal>
            <c:numRef>
              <c:f>Graphing!$W$8:$W$2008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EW AXIS TOP</c:v>
          </c:tx>
          <c:marker>
            <c:symbol val="none"/>
          </c:marker>
          <c:xVal>
            <c:numRef>
              <c:f>Graphing!$AA$8:$AA$2008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Graphing!$AB$8:$AB$2008</c:f>
              <c:numCache>
                <c:formatCode>General</c:formatCode>
                <c:ptCount val="2001"/>
                <c:pt idx="0">
                  <c:v>127.00056361139596</c:v>
                </c:pt>
                <c:pt idx="1">
                  <c:v>127.00056361139596</c:v>
                </c:pt>
                <c:pt idx="2">
                  <c:v>127.00056361139596</c:v>
                </c:pt>
                <c:pt idx="3">
                  <c:v>127.00056361139596</c:v>
                </c:pt>
                <c:pt idx="4">
                  <c:v>127.00056361139596</c:v>
                </c:pt>
                <c:pt idx="5">
                  <c:v>127.00056361139596</c:v>
                </c:pt>
                <c:pt idx="6">
                  <c:v>127.00056361139596</c:v>
                </c:pt>
                <c:pt idx="7">
                  <c:v>127.00056361139596</c:v>
                </c:pt>
                <c:pt idx="8">
                  <c:v>127.00056361139596</c:v>
                </c:pt>
                <c:pt idx="9">
                  <c:v>127.00056361139596</c:v>
                </c:pt>
                <c:pt idx="10">
                  <c:v>127.00056361139596</c:v>
                </c:pt>
                <c:pt idx="11">
                  <c:v>127.00056361139596</c:v>
                </c:pt>
                <c:pt idx="12">
                  <c:v>127.00056361139596</c:v>
                </c:pt>
                <c:pt idx="13">
                  <c:v>127.00056361139596</c:v>
                </c:pt>
                <c:pt idx="14">
                  <c:v>127.00056361139596</c:v>
                </c:pt>
                <c:pt idx="15">
                  <c:v>127.00056361139596</c:v>
                </c:pt>
                <c:pt idx="16">
                  <c:v>127.00056361139596</c:v>
                </c:pt>
                <c:pt idx="17">
                  <c:v>127.00056361139596</c:v>
                </c:pt>
                <c:pt idx="18">
                  <c:v>127.00056361139596</c:v>
                </c:pt>
                <c:pt idx="19">
                  <c:v>127.00056361139596</c:v>
                </c:pt>
                <c:pt idx="20">
                  <c:v>127.00056361139596</c:v>
                </c:pt>
                <c:pt idx="21">
                  <c:v>127.00056361139596</c:v>
                </c:pt>
                <c:pt idx="22">
                  <c:v>127.00056361139596</c:v>
                </c:pt>
                <c:pt idx="23">
                  <c:v>127.00056361139596</c:v>
                </c:pt>
                <c:pt idx="24">
                  <c:v>127.00056361139596</c:v>
                </c:pt>
                <c:pt idx="25">
                  <c:v>127.00056361139596</c:v>
                </c:pt>
                <c:pt idx="26">
                  <c:v>127.00056361139596</c:v>
                </c:pt>
                <c:pt idx="27">
                  <c:v>127.00056361139596</c:v>
                </c:pt>
                <c:pt idx="28">
                  <c:v>127.00056361139596</c:v>
                </c:pt>
                <c:pt idx="29">
                  <c:v>127.00056361139596</c:v>
                </c:pt>
                <c:pt idx="30">
                  <c:v>127.00056361139596</c:v>
                </c:pt>
                <c:pt idx="31">
                  <c:v>127.00056361139596</c:v>
                </c:pt>
                <c:pt idx="32">
                  <c:v>127.00056361139596</c:v>
                </c:pt>
                <c:pt idx="33">
                  <c:v>127.00056361139596</c:v>
                </c:pt>
                <c:pt idx="34">
                  <c:v>127.00056361139596</c:v>
                </c:pt>
                <c:pt idx="35">
                  <c:v>127.00056361139596</c:v>
                </c:pt>
                <c:pt idx="36">
                  <c:v>127.00056361139596</c:v>
                </c:pt>
                <c:pt idx="37">
                  <c:v>127.00056361139596</c:v>
                </c:pt>
                <c:pt idx="38">
                  <c:v>127.00056361139596</c:v>
                </c:pt>
                <c:pt idx="39">
                  <c:v>127.00056361139596</c:v>
                </c:pt>
                <c:pt idx="40">
                  <c:v>127.00056361139596</c:v>
                </c:pt>
                <c:pt idx="41">
                  <c:v>127.00056361139596</c:v>
                </c:pt>
                <c:pt idx="42">
                  <c:v>127.00056361139596</c:v>
                </c:pt>
                <c:pt idx="43">
                  <c:v>127.00056361139596</c:v>
                </c:pt>
                <c:pt idx="44">
                  <c:v>127.00056361139596</c:v>
                </c:pt>
                <c:pt idx="45">
                  <c:v>127.00056361139596</c:v>
                </c:pt>
                <c:pt idx="46">
                  <c:v>127.00056361139596</c:v>
                </c:pt>
                <c:pt idx="47">
                  <c:v>127.00056361139596</c:v>
                </c:pt>
                <c:pt idx="48">
                  <c:v>127.00056361139596</c:v>
                </c:pt>
                <c:pt idx="49">
                  <c:v>127.00056361139596</c:v>
                </c:pt>
                <c:pt idx="50">
                  <c:v>127.00056361139596</c:v>
                </c:pt>
                <c:pt idx="51">
                  <c:v>127.00056361139596</c:v>
                </c:pt>
                <c:pt idx="52">
                  <c:v>127.00056361139596</c:v>
                </c:pt>
                <c:pt idx="53">
                  <c:v>127.00056361139596</c:v>
                </c:pt>
                <c:pt idx="54">
                  <c:v>127.00056361139596</c:v>
                </c:pt>
                <c:pt idx="55">
                  <c:v>127.00056361139596</c:v>
                </c:pt>
                <c:pt idx="56">
                  <c:v>127.00056361139596</c:v>
                </c:pt>
                <c:pt idx="57">
                  <c:v>127.00056361139596</c:v>
                </c:pt>
                <c:pt idx="58">
                  <c:v>127.00056361139596</c:v>
                </c:pt>
                <c:pt idx="59">
                  <c:v>127.00056361139596</c:v>
                </c:pt>
                <c:pt idx="60">
                  <c:v>127.00056361139596</c:v>
                </c:pt>
                <c:pt idx="61">
                  <c:v>127.00056361139596</c:v>
                </c:pt>
                <c:pt idx="62">
                  <c:v>127.00056361139596</c:v>
                </c:pt>
                <c:pt idx="63">
                  <c:v>127.00056361139596</c:v>
                </c:pt>
                <c:pt idx="64">
                  <c:v>127.00056361139596</c:v>
                </c:pt>
                <c:pt idx="65">
                  <c:v>127.00056361139596</c:v>
                </c:pt>
                <c:pt idx="66">
                  <c:v>127.00056361139596</c:v>
                </c:pt>
                <c:pt idx="67">
                  <c:v>127.00056361139596</c:v>
                </c:pt>
                <c:pt idx="68">
                  <c:v>127.00056361139596</c:v>
                </c:pt>
                <c:pt idx="69">
                  <c:v>127.00056361139596</c:v>
                </c:pt>
                <c:pt idx="70">
                  <c:v>127.00056361139596</c:v>
                </c:pt>
                <c:pt idx="71">
                  <c:v>127.00056361139596</c:v>
                </c:pt>
                <c:pt idx="72">
                  <c:v>127.00056361139596</c:v>
                </c:pt>
                <c:pt idx="73">
                  <c:v>127.00056361139596</c:v>
                </c:pt>
                <c:pt idx="74">
                  <c:v>127.00056361139596</c:v>
                </c:pt>
                <c:pt idx="75">
                  <c:v>127.00056361139596</c:v>
                </c:pt>
                <c:pt idx="76">
                  <c:v>127.00056361139596</c:v>
                </c:pt>
                <c:pt idx="77">
                  <c:v>127.00056361139596</c:v>
                </c:pt>
                <c:pt idx="78">
                  <c:v>127.00056361139596</c:v>
                </c:pt>
                <c:pt idx="79">
                  <c:v>127.00056361139596</c:v>
                </c:pt>
                <c:pt idx="80">
                  <c:v>127.00056361139596</c:v>
                </c:pt>
                <c:pt idx="81">
                  <c:v>127.00056361139596</c:v>
                </c:pt>
                <c:pt idx="82">
                  <c:v>127.00056361139596</c:v>
                </c:pt>
                <c:pt idx="83">
                  <c:v>127.00056361139596</c:v>
                </c:pt>
                <c:pt idx="84">
                  <c:v>127.00056361139596</c:v>
                </c:pt>
                <c:pt idx="85">
                  <c:v>127.00056361139596</c:v>
                </c:pt>
                <c:pt idx="86">
                  <c:v>127.00056361139596</c:v>
                </c:pt>
                <c:pt idx="87">
                  <c:v>127.00056361139596</c:v>
                </c:pt>
                <c:pt idx="88">
                  <c:v>127.00056361139596</c:v>
                </c:pt>
                <c:pt idx="89">
                  <c:v>127.00056361139596</c:v>
                </c:pt>
                <c:pt idx="90">
                  <c:v>127.00056361139596</c:v>
                </c:pt>
                <c:pt idx="91">
                  <c:v>127.00056361139596</c:v>
                </c:pt>
                <c:pt idx="92">
                  <c:v>127.00056361139596</c:v>
                </c:pt>
                <c:pt idx="93">
                  <c:v>127.00056361139596</c:v>
                </c:pt>
                <c:pt idx="94">
                  <c:v>127.00056361139596</c:v>
                </c:pt>
                <c:pt idx="95">
                  <c:v>127.00056361139596</c:v>
                </c:pt>
                <c:pt idx="96">
                  <c:v>127.00056361139596</c:v>
                </c:pt>
                <c:pt idx="97">
                  <c:v>127.00056361139596</c:v>
                </c:pt>
                <c:pt idx="98">
                  <c:v>127.00056361139596</c:v>
                </c:pt>
                <c:pt idx="99">
                  <c:v>127.00056361139596</c:v>
                </c:pt>
                <c:pt idx="100">
                  <c:v>127.00056361139596</c:v>
                </c:pt>
                <c:pt idx="101">
                  <c:v>127.00056361139596</c:v>
                </c:pt>
                <c:pt idx="102">
                  <c:v>127.00056361139596</c:v>
                </c:pt>
                <c:pt idx="103">
                  <c:v>127.00056361139596</c:v>
                </c:pt>
                <c:pt idx="104">
                  <c:v>127.00056361139596</c:v>
                </c:pt>
                <c:pt idx="105">
                  <c:v>127.00056361139596</c:v>
                </c:pt>
                <c:pt idx="106">
                  <c:v>127.00056361139596</c:v>
                </c:pt>
                <c:pt idx="107">
                  <c:v>127.00056361139596</c:v>
                </c:pt>
                <c:pt idx="108">
                  <c:v>127.00056361139596</c:v>
                </c:pt>
                <c:pt idx="109">
                  <c:v>127.00056361139596</c:v>
                </c:pt>
                <c:pt idx="110">
                  <c:v>127.00056361139596</c:v>
                </c:pt>
                <c:pt idx="111">
                  <c:v>127.00056361139596</c:v>
                </c:pt>
                <c:pt idx="112">
                  <c:v>127.00056361139596</c:v>
                </c:pt>
                <c:pt idx="113">
                  <c:v>127.00056361139596</c:v>
                </c:pt>
                <c:pt idx="114">
                  <c:v>127.00056361139596</c:v>
                </c:pt>
                <c:pt idx="115">
                  <c:v>127.00056361139596</c:v>
                </c:pt>
                <c:pt idx="116">
                  <c:v>127.00056361139596</c:v>
                </c:pt>
                <c:pt idx="117">
                  <c:v>127.00056361139596</c:v>
                </c:pt>
                <c:pt idx="118">
                  <c:v>127.00056361139596</c:v>
                </c:pt>
                <c:pt idx="119">
                  <c:v>127.00056361139596</c:v>
                </c:pt>
                <c:pt idx="120">
                  <c:v>127.00056361139596</c:v>
                </c:pt>
                <c:pt idx="121">
                  <c:v>127.00056361139596</c:v>
                </c:pt>
                <c:pt idx="122">
                  <c:v>127.00056361139596</c:v>
                </c:pt>
                <c:pt idx="123">
                  <c:v>127.00056361139596</c:v>
                </c:pt>
                <c:pt idx="124">
                  <c:v>127.00056361139596</c:v>
                </c:pt>
                <c:pt idx="125">
                  <c:v>127.00056361139596</c:v>
                </c:pt>
                <c:pt idx="126">
                  <c:v>127.00056361139596</c:v>
                </c:pt>
                <c:pt idx="127">
                  <c:v>127.00056361139596</c:v>
                </c:pt>
                <c:pt idx="128">
                  <c:v>127.00056361139596</c:v>
                </c:pt>
                <c:pt idx="129">
                  <c:v>127.00056361139596</c:v>
                </c:pt>
                <c:pt idx="130">
                  <c:v>127.00056361139596</c:v>
                </c:pt>
                <c:pt idx="131">
                  <c:v>127.00056361139596</c:v>
                </c:pt>
                <c:pt idx="132">
                  <c:v>127.00056361139596</c:v>
                </c:pt>
                <c:pt idx="133">
                  <c:v>127.00056361139596</c:v>
                </c:pt>
                <c:pt idx="134">
                  <c:v>127.00056361139596</c:v>
                </c:pt>
                <c:pt idx="135">
                  <c:v>127.00056361139596</c:v>
                </c:pt>
                <c:pt idx="136">
                  <c:v>127.00056361139596</c:v>
                </c:pt>
                <c:pt idx="137">
                  <c:v>127.00056361139596</c:v>
                </c:pt>
                <c:pt idx="138">
                  <c:v>127.00056361139596</c:v>
                </c:pt>
                <c:pt idx="139">
                  <c:v>127.00056361139596</c:v>
                </c:pt>
                <c:pt idx="140">
                  <c:v>127.00056361139596</c:v>
                </c:pt>
                <c:pt idx="141">
                  <c:v>127.00056361139596</c:v>
                </c:pt>
                <c:pt idx="142">
                  <c:v>127.00056361139596</c:v>
                </c:pt>
                <c:pt idx="143">
                  <c:v>127.00056361139596</c:v>
                </c:pt>
                <c:pt idx="144">
                  <c:v>127.00056361139596</c:v>
                </c:pt>
                <c:pt idx="145">
                  <c:v>127.00056361139596</c:v>
                </c:pt>
                <c:pt idx="146">
                  <c:v>127.00056361139596</c:v>
                </c:pt>
                <c:pt idx="147">
                  <c:v>127.00056361139596</c:v>
                </c:pt>
                <c:pt idx="148">
                  <c:v>127.00056361139596</c:v>
                </c:pt>
                <c:pt idx="149">
                  <c:v>127.00056361139596</c:v>
                </c:pt>
                <c:pt idx="150">
                  <c:v>127.00056361139596</c:v>
                </c:pt>
                <c:pt idx="151">
                  <c:v>127.00056361139596</c:v>
                </c:pt>
                <c:pt idx="152">
                  <c:v>127.00056361139596</c:v>
                </c:pt>
                <c:pt idx="153">
                  <c:v>127.00056361139596</c:v>
                </c:pt>
                <c:pt idx="154">
                  <c:v>127.00056361139596</c:v>
                </c:pt>
                <c:pt idx="155">
                  <c:v>127.00056361139596</c:v>
                </c:pt>
                <c:pt idx="156">
                  <c:v>127.00056361139596</c:v>
                </c:pt>
                <c:pt idx="157">
                  <c:v>127.00056361139596</c:v>
                </c:pt>
                <c:pt idx="158">
                  <c:v>127.00056361139596</c:v>
                </c:pt>
                <c:pt idx="159">
                  <c:v>127.00056361139596</c:v>
                </c:pt>
                <c:pt idx="160">
                  <c:v>127.00056361139596</c:v>
                </c:pt>
                <c:pt idx="161">
                  <c:v>127.00056361139596</c:v>
                </c:pt>
                <c:pt idx="162">
                  <c:v>127.00056361139596</c:v>
                </c:pt>
                <c:pt idx="163">
                  <c:v>127.00056361139596</c:v>
                </c:pt>
                <c:pt idx="164">
                  <c:v>127.00056361139596</c:v>
                </c:pt>
                <c:pt idx="165">
                  <c:v>127.00056361139596</c:v>
                </c:pt>
                <c:pt idx="166">
                  <c:v>127.00056361139596</c:v>
                </c:pt>
                <c:pt idx="167">
                  <c:v>127.00056361139596</c:v>
                </c:pt>
                <c:pt idx="168">
                  <c:v>127.00056361139596</c:v>
                </c:pt>
                <c:pt idx="169">
                  <c:v>127.00056361139596</c:v>
                </c:pt>
                <c:pt idx="170">
                  <c:v>127.00056361139596</c:v>
                </c:pt>
                <c:pt idx="171">
                  <c:v>127.00056361139596</c:v>
                </c:pt>
                <c:pt idx="172">
                  <c:v>127.00056361139596</c:v>
                </c:pt>
                <c:pt idx="173">
                  <c:v>127.00056361139596</c:v>
                </c:pt>
                <c:pt idx="174">
                  <c:v>127.00056361139596</c:v>
                </c:pt>
                <c:pt idx="175">
                  <c:v>127.00056361139596</c:v>
                </c:pt>
                <c:pt idx="176">
                  <c:v>127.00056361139596</c:v>
                </c:pt>
                <c:pt idx="177">
                  <c:v>127.00056361139596</c:v>
                </c:pt>
                <c:pt idx="178">
                  <c:v>127.00056361139596</c:v>
                </c:pt>
                <c:pt idx="179">
                  <c:v>127.00056361139596</c:v>
                </c:pt>
                <c:pt idx="180">
                  <c:v>127.00056361139596</c:v>
                </c:pt>
                <c:pt idx="181">
                  <c:v>127.00056361139596</c:v>
                </c:pt>
                <c:pt idx="182">
                  <c:v>127.00056361139596</c:v>
                </c:pt>
                <c:pt idx="183">
                  <c:v>127.00056361139596</c:v>
                </c:pt>
                <c:pt idx="184">
                  <c:v>127.00056361139596</c:v>
                </c:pt>
                <c:pt idx="185">
                  <c:v>127.00056361139596</c:v>
                </c:pt>
                <c:pt idx="186">
                  <c:v>127.00056361139596</c:v>
                </c:pt>
                <c:pt idx="187">
                  <c:v>127.00056361139596</c:v>
                </c:pt>
                <c:pt idx="188">
                  <c:v>127.00056361139596</c:v>
                </c:pt>
                <c:pt idx="189">
                  <c:v>127.00056361139596</c:v>
                </c:pt>
                <c:pt idx="190">
                  <c:v>127.00056361139596</c:v>
                </c:pt>
                <c:pt idx="191">
                  <c:v>127.00056361139596</c:v>
                </c:pt>
                <c:pt idx="192">
                  <c:v>127.00056361139596</c:v>
                </c:pt>
                <c:pt idx="193">
                  <c:v>127.00056361139596</c:v>
                </c:pt>
                <c:pt idx="194">
                  <c:v>127.00056361139596</c:v>
                </c:pt>
                <c:pt idx="195">
                  <c:v>127.00056361139596</c:v>
                </c:pt>
                <c:pt idx="196">
                  <c:v>127.00056361139596</c:v>
                </c:pt>
                <c:pt idx="197">
                  <c:v>127.00056361139596</c:v>
                </c:pt>
                <c:pt idx="198">
                  <c:v>127.00056361139596</c:v>
                </c:pt>
                <c:pt idx="199">
                  <c:v>127.00056361139596</c:v>
                </c:pt>
                <c:pt idx="200">
                  <c:v>127.00056361139596</c:v>
                </c:pt>
                <c:pt idx="201">
                  <c:v>127.00056361139596</c:v>
                </c:pt>
                <c:pt idx="202">
                  <c:v>127.00056361139596</c:v>
                </c:pt>
                <c:pt idx="203">
                  <c:v>127.00056361139596</c:v>
                </c:pt>
                <c:pt idx="204">
                  <c:v>127.00056361139596</c:v>
                </c:pt>
                <c:pt idx="205">
                  <c:v>127.00056361139596</c:v>
                </c:pt>
                <c:pt idx="206">
                  <c:v>127.00056361139596</c:v>
                </c:pt>
                <c:pt idx="207">
                  <c:v>127.00056361139596</c:v>
                </c:pt>
                <c:pt idx="208">
                  <c:v>127.00056361139596</c:v>
                </c:pt>
                <c:pt idx="209">
                  <c:v>127.00056361139596</c:v>
                </c:pt>
                <c:pt idx="210">
                  <c:v>127.00056361139596</c:v>
                </c:pt>
                <c:pt idx="211">
                  <c:v>127.00056361139596</c:v>
                </c:pt>
                <c:pt idx="212">
                  <c:v>127.00056361139596</c:v>
                </c:pt>
                <c:pt idx="213">
                  <c:v>127.00056361139596</c:v>
                </c:pt>
                <c:pt idx="214">
                  <c:v>127.00056361139596</c:v>
                </c:pt>
                <c:pt idx="215">
                  <c:v>127.00056361139596</c:v>
                </c:pt>
                <c:pt idx="216">
                  <c:v>127.00056361139596</c:v>
                </c:pt>
                <c:pt idx="217">
                  <c:v>127.00056361139596</c:v>
                </c:pt>
                <c:pt idx="218">
                  <c:v>127.00056361139596</c:v>
                </c:pt>
                <c:pt idx="219">
                  <c:v>127.00056361139596</c:v>
                </c:pt>
                <c:pt idx="220">
                  <c:v>127.00056361139596</c:v>
                </c:pt>
                <c:pt idx="221">
                  <c:v>127.00056361139596</c:v>
                </c:pt>
                <c:pt idx="222">
                  <c:v>127.00056361139596</c:v>
                </c:pt>
                <c:pt idx="223">
                  <c:v>127.00056361139596</c:v>
                </c:pt>
                <c:pt idx="224">
                  <c:v>127.00056361139596</c:v>
                </c:pt>
                <c:pt idx="225">
                  <c:v>127.00056361139596</c:v>
                </c:pt>
                <c:pt idx="226">
                  <c:v>127.00056361139596</c:v>
                </c:pt>
                <c:pt idx="227">
                  <c:v>127.00056361139596</c:v>
                </c:pt>
                <c:pt idx="228">
                  <c:v>127.00056361139596</c:v>
                </c:pt>
                <c:pt idx="229">
                  <c:v>127.00056361139596</c:v>
                </c:pt>
                <c:pt idx="230">
                  <c:v>127.00056361139596</c:v>
                </c:pt>
                <c:pt idx="231">
                  <c:v>127.00056361139596</c:v>
                </c:pt>
                <c:pt idx="232">
                  <c:v>127.00056361139596</c:v>
                </c:pt>
                <c:pt idx="233">
                  <c:v>127.00056361139596</c:v>
                </c:pt>
                <c:pt idx="234">
                  <c:v>127.00056361139596</c:v>
                </c:pt>
                <c:pt idx="235">
                  <c:v>127.00056361139596</c:v>
                </c:pt>
                <c:pt idx="236">
                  <c:v>127.00056361139596</c:v>
                </c:pt>
                <c:pt idx="237">
                  <c:v>127.00056361139596</c:v>
                </c:pt>
                <c:pt idx="238">
                  <c:v>127.00056361139596</c:v>
                </c:pt>
                <c:pt idx="239">
                  <c:v>127.00056361139596</c:v>
                </c:pt>
                <c:pt idx="240">
                  <c:v>127.00056361139596</c:v>
                </c:pt>
                <c:pt idx="241">
                  <c:v>127.00056361139596</c:v>
                </c:pt>
                <c:pt idx="242">
                  <c:v>127.00056361139596</c:v>
                </c:pt>
                <c:pt idx="243">
                  <c:v>127.00056361139596</c:v>
                </c:pt>
                <c:pt idx="244">
                  <c:v>127.00056361139596</c:v>
                </c:pt>
                <c:pt idx="245">
                  <c:v>127.00056361139596</c:v>
                </c:pt>
                <c:pt idx="246">
                  <c:v>127.00056361139596</c:v>
                </c:pt>
                <c:pt idx="247">
                  <c:v>127.00056361139596</c:v>
                </c:pt>
                <c:pt idx="248">
                  <c:v>127.00056361139596</c:v>
                </c:pt>
                <c:pt idx="249">
                  <c:v>127.00056361139596</c:v>
                </c:pt>
                <c:pt idx="250">
                  <c:v>127.00056361139596</c:v>
                </c:pt>
                <c:pt idx="251">
                  <c:v>127.00056361139596</c:v>
                </c:pt>
                <c:pt idx="252">
                  <c:v>127.00056361139596</c:v>
                </c:pt>
                <c:pt idx="253">
                  <c:v>127.00056361139596</c:v>
                </c:pt>
                <c:pt idx="254">
                  <c:v>127.00056361139596</c:v>
                </c:pt>
                <c:pt idx="255">
                  <c:v>127.00056361139596</c:v>
                </c:pt>
                <c:pt idx="256">
                  <c:v>127.00056361139596</c:v>
                </c:pt>
                <c:pt idx="257">
                  <c:v>127.00056361139596</c:v>
                </c:pt>
                <c:pt idx="258">
                  <c:v>127.00056361139596</c:v>
                </c:pt>
                <c:pt idx="259">
                  <c:v>127.00056361139596</c:v>
                </c:pt>
                <c:pt idx="260">
                  <c:v>127.00056361139596</c:v>
                </c:pt>
                <c:pt idx="261">
                  <c:v>127.00056361139596</c:v>
                </c:pt>
                <c:pt idx="262">
                  <c:v>127.00056361139596</c:v>
                </c:pt>
                <c:pt idx="263">
                  <c:v>127.00056361139596</c:v>
                </c:pt>
                <c:pt idx="264">
                  <c:v>127.00056361139596</c:v>
                </c:pt>
                <c:pt idx="265">
                  <c:v>127.00056361139596</c:v>
                </c:pt>
                <c:pt idx="266">
                  <c:v>127.00056361139596</c:v>
                </c:pt>
                <c:pt idx="267">
                  <c:v>127.00056361139596</c:v>
                </c:pt>
                <c:pt idx="268">
                  <c:v>127.00056361139596</c:v>
                </c:pt>
                <c:pt idx="269">
                  <c:v>127.00056361139596</c:v>
                </c:pt>
                <c:pt idx="270">
                  <c:v>127.00056361139596</c:v>
                </c:pt>
                <c:pt idx="271">
                  <c:v>127.00056361139596</c:v>
                </c:pt>
                <c:pt idx="272">
                  <c:v>127.00056361139596</c:v>
                </c:pt>
                <c:pt idx="273">
                  <c:v>127.00056361139596</c:v>
                </c:pt>
                <c:pt idx="274">
                  <c:v>127.00056361139596</c:v>
                </c:pt>
                <c:pt idx="275">
                  <c:v>127.00056361139596</c:v>
                </c:pt>
                <c:pt idx="276">
                  <c:v>127.00056361139596</c:v>
                </c:pt>
                <c:pt idx="277">
                  <c:v>127.00056361139596</c:v>
                </c:pt>
                <c:pt idx="278">
                  <c:v>127.00056361139596</c:v>
                </c:pt>
                <c:pt idx="279">
                  <c:v>127.00056361139596</c:v>
                </c:pt>
                <c:pt idx="280">
                  <c:v>127.00056361139596</c:v>
                </c:pt>
                <c:pt idx="281">
                  <c:v>127.00056361139596</c:v>
                </c:pt>
                <c:pt idx="282">
                  <c:v>127.00056361139596</c:v>
                </c:pt>
                <c:pt idx="283">
                  <c:v>127.00056361139596</c:v>
                </c:pt>
                <c:pt idx="284">
                  <c:v>127.00056361139596</c:v>
                </c:pt>
                <c:pt idx="285">
                  <c:v>127.00056361139596</c:v>
                </c:pt>
                <c:pt idx="286">
                  <c:v>127.00056361139596</c:v>
                </c:pt>
                <c:pt idx="287">
                  <c:v>127.00056361139596</c:v>
                </c:pt>
                <c:pt idx="288">
                  <c:v>127.00056361139596</c:v>
                </c:pt>
                <c:pt idx="289">
                  <c:v>127.00056361139596</c:v>
                </c:pt>
                <c:pt idx="290">
                  <c:v>127.00056361139596</c:v>
                </c:pt>
                <c:pt idx="291">
                  <c:v>127.00056361139596</c:v>
                </c:pt>
                <c:pt idx="292">
                  <c:v>127.00056361139596</c:v>
                </c:pt>
                <c:pt idx="293">
                  <c:v>127.00056361139596</c:v>
                </c:pt>
                <c:pt idx="294">
                  <c:v>127.00056361139596</c:v>
                </c:pt>
                <c:pt idx="295">
                  <c:v>127.00056361139596</c:v>
                </c:pt>
                <c:pt idx="296">
                  <c:v>127.00056361139596</c:v>
                </c:pt>
                <c:pt idx="297">
                  <c:v>127.00056361139596</c:v>
                </c:pt>
                <c:pt idx="298">
                  <c:v>127.00056361139596</c:v>
                </c:pt>
                <c:pt idx="299">
                  <c:v>127.00056361139596</c:v>
                </c:pt>
                <c:pt idx="300">
                  <c:v>127.00056361139596</c:v>
                </c:pt>
                <c:pt idx="301">
                  <c:v>127.00056361139596</c:v>
                </c:pt>
                <c:pt idx="302">
                  <c:v>127.00056361139596</c:v>
                </c:pt>
                <c:pt idx="303">
                  <c:v>127.00056361139596</c:v>
                </c:pt>
                <c:pt idx="304">
                  <c:v>127.00056361139596</c:v>
                </c:pt>
                <c:pt idx="305">
                  <c:v>127.00056361139596</c:v>
                </c:pt>
                <c:pt idx="306">
                  <c:v>127.00056361139596</c:v>
                </c:pt>
                <c:pt idx="307">
                  <c:v>127.00056361139596</c:v>
                </c:pt>
                <c:pt idx="308">
                  <c:v>127.00056361139596</c:v>
                </c:pt>
                <c:pt idx="309">
                  <c:v>127.00056361139596</c:v>
                </c:pt>
                <c:pt idx="310">
                  <c:v>127.00056361139596</c:v>
                </c:pt>
                <c:pt idx="311">
                  <c:v>127.00056361139596</c:v>
                </c:pt>
                <c:pt idx="312">
                  <c:v>127.00056361139596</c:v>
                </c:pt>
                <c:pt idx="313">
                  <c:v>127.00056361139596</c:v>
                </c:pt>
                <c:pt idx="314">
                  <c:v>127.00056361139596</c:v>
                </c:pt>
                <c:pt idx="315">
                  <c:v>127.00056361139596</c:v>
                </c:pt>
                <c:pt idx="316">
                  <c:v>127.00056361139596</c:v>
                </c:pt>
                <c:pt idx="317">
                  <c:v>127.00056361139596</c:v>
                </c:pt>
                <c:pt idx="318">
                  <c:v>127.00056361139596</c:v>
                </c:pt>
                <c:pt idx="319">
                  <c:v>127.00056361139596</c:v>
                </c:pt>
                <c:pt idx="320">
                  <c:v>127.00056361139596</c:v>
                </c:pt>
                <c:pt idx="321">
                  <c:v>127.00056361139596</c:v>
                </c:pt>
                <c:pt idx="322">
                  <c:v>127.00056361139596</c:v>
                </c:pt>
                <c:pt idx="323">
                  <c:v>127.00056361139596</c:v>
                </c:pt>
                <c:pt idx="324">
                  <c:v>127.00056361139596</c:v>
                </c:pt>
                <c:pt idx="325">
                  <c:v>127.00056361139596</c:v>
                </c:pt>
                <c:pt idx="326">
                  <c:v>127.00056361139596</c:v>
                </c:pt>
                <c:pt idx="327">
                  <c:v>127.00056361139596</c:v>
                </c:pt>
                <c:pt idx="328">
                  <c:v>127.00056361139596</c:v>
                </c:pt>
                <c:pt idx="329">
                  <c:v>127.00056361139596</c:v>
                </c:pt>
                <c:pt idx="330">
                  <c:v>127.00056361139596</c:v>
                </c:pt>
                <c:pt idx="331">
                  <c:v>127.00056361139596</c:v>
                </c:pt>
                <c:pt idx="332">
                  <c:v>127.00056361139596</c:v>
                </c:pt>
                <c:pt idx="333">
                  <c:v>127.00056361139596</c:v>
                </c:pt>
                <c:pt idx="334">
                  <c:v>127.00056361139596</c:v>
                </c:pt>
                <c:pt idx="335">
                  <c:v>127.00056361139596</c:v>
                </c:pt>
                <c:pt idx="336">
                  <c:v>127.00056361139596</c:v>
                </c:pt>
                <c:pt idx="337">
                  <c:v>127.00056361139596</c:v>
                </c:pt>
                <c:pt idx="338">
                  <c:v>127.00056361139596</c:v>
                </c:pt>
                <c:pt idx="339">
                  <c:v>127.00056361139596</c:v>
                </c:pt>
                <c:pt idx="340">
                  <c:v>127.00056361139596</c:v>
                </c:pt>
                <c:pt idx="341">
                  <c:v>127.00056361139596</c:v>
                </c:pt>
                <c:pt idx="342">
                  <c:v>127.00056361139596</c:v>
                </c:pt>
                <c:pt idx="343">
                  <c:v>127.00056361139596</c:v>
                </c:pt>
                <c:pt idx="344">
                  <c:v>127.00056361139596</c:v>
                </c:pt>
                <c:pt idx="345">
                  <c:v>127.00056361139596</c:v>
                </c:pt>
                <c:pt idx="346">
                  <c:v>127.00056361139596</c:v>
                </c:pt>
                <c:pt idx="347">
                  <c:v>127.00056361139596</c:v>
                </c:pt>
                <c:pt idx="348">
                  <c:v>127.00056361139596</c:v>
                </c:pt>
                <c:pt idx="349">
                  <c:v>127.00056361139596</c:v>
                </c:pt>
                <c:pt idx="350">
                  <c:v>127.00056361139596</c:v>
                </c:pt>
                <c:pt idx="351">
                  <c:v>127.00056361139596</c:v>
                </c:pt>
                <c:pt idx="352">
                  <c:v>127.00056361139596</c:v>
                </c:pt>
                <c:pt idx="353">
                  <c:v>127.00056361139596</c:v>
                </c:pt>
                <c:pt idx="354">
                  <c:v>127.00056361139596</c:v>
                </c:pt>
                <c:pt idx="355">
                  <c:v>127.00056361139596</c:v>
                </c:pt>
                <c:pt idx="356">
                  <c:v>127.00056361139596</c:v>
                </c:pt>
                <c:pt idx="357">
                  <c:v>127.00056361139596</c:v>
                </c:pt>
                <c:pt idx="358">
                  <c:v>127.00056361139596</c:v>
                </c:pt>
                <c:pt idx="359">
                  <c:v>127.00056361139596</c:v>
                </c:pt>
                <c:pt idx="360">
                  <c:v>127.00056361139596</c:v>
                </c:pt>
                <c:pt idx="361">
                  <c:v>127.00056361139596</c:v>
                </c:pt>
                <c:pt idx="362">
                  <c:v>127.00056361139596</c:v>
                </c:pt>
                <c:pt idx="363">
                  <c:v>127.00056361139596</c:v>
                </c:pt>
                <c:pt idx="364">
                  <c:v>127.00056361139596</c:v>
                </c:pt>
                <c:pt idx="365">
                  <c:v>127.00056361139596</c:v>
                </c:pt>
                <c:pt idx="366">
                  <c:v>127.00056361139596</c:v>
                </c:pt>
                <c:pt idx="367">
                  <c:v>127.00056361139596</c:v>
                </c:pt>
                <c:pt idx="368">
                  <c:v>127.00056361139596</c:v>
                </c:pt>
                <c:pt idx="369">
                  <c:v>127.00056361139596</c:v>
                </c:pt>
                <c:pt idx="370">
                  <c:v>127.00056361139596</c:v>
                </c:pt>
                <c:pt idx="371">
                  <c:v>127.00056361139596</c:v>
                </c:pt>
                <c:pt idx="372">
                  <c:v>127.00056361139596</c:v>
                </c:pt>
                <c:pt idx="373">
                  <c:v>127.00056361139596</c:v>
                </c:pt>
                <c:pt idx="374">
                  <c:v>127.00056361139596</c:v>
                </c:pt>
                <c:pt idx="375">
                  <c:v>127.00056361139596</c:v>
                </c:pt>
                <c:pt idx="376">
                  <c:v>127.00056361139596</c:v>
                </c:pt>
                <c:pt idx="377">
                  <c:v>127.00056361139596</c:v>
                </c:pt>
                <c:pt idx="378">
                  <c:v>127.00056361139596</c:v>
                </c:pt>
                <c:pt idx="379">
                  <c:v>127.00056361139596</c:v>
                </c:pt>
                <c:pt idx="380">
                  <c:v>127.00056361139596</c:v>
                </c:pt>
                <c:pt idx="381">
                  <c:v>127.00056361139596</c:v>
                </c:pt>
                <c:pt idx="382">
                  <c:v>127.00056361139596</c:v>
                </c:pt>
                <c:pt idx="383">
                  <c:v>127.00056361139596</c:v>
                </c:pt>
                <c:pt idx="384">
                  <c:v>127.00056361139596</c:v>
                </c:pt>
                <c:pt idx="385">
                  <c:v>127.00056361139596</c:v>
                </c:pt>
                <c:pt idx="386">
                  <c:v>127.00056361139596</c:v>
                </c:pt>
                <c:pt idx="387">
                  <c:v>127.00056361139596</c:v>
                </c:pt>
                <c:pt idx="388">
                  <c:v>127.00056361139596</c:v>
                </c:pt>
                <c:pt idx="389">
                  <c:v>127.00056361139596</c:v>
                </c:pt>
                <c:pt idx="390">
                  <c:v>127.00056361139596</c:v>
                </c:pt>
                <c:pt idx="391">
                  <c:v>127.00056361139596</c:v>
                </c:pt>
                <c:pt idx="392">
                  <c:v>127.00056361139596</c:v>
                </c:pt>
                <c:pt idx="393">
                  <c:v>127.00056361139596</c:v>
                </c:pt>
                <c:pt idx="394">
                  <c:v>127.00056361139596</c:v>
                </c:pt>
                <c:pt idx="395">
                  <c:v>127.00056361139596</c:v>
                </c:pt>
                <c:pt idx="396">
                  <c:v>127.00056361139596</c:v>
                </c:pt>
                <c:pt idx="397">
                  <c:v>127.00056361139596</c:v>
                </c:pt>
                <c:pt idx="398">
                  <c:v>127.00056361139596</c:v>
                </c:pt>
                <c:pt idx="399">
                  <c:v>127.00056361139596</c:v>
                </c:pt>
                <c:pt idx="400">
                  <c:v>127.00056361139596</c:v>
                </c:pt>
                <c:pt idx="401">
                  <c:v>127.00056361139596</c:v>
                </c:pt>
                <c:pt idx="402">
                  <c:v>127.00056361139596</c:v>
                </c:pt>
                <c:pt idx="403">
                  <c:v>127.00056361139596</c:v>
                </c:pt>
                <c:pt idx="404">
                  <c:v>127.00056361139596</c:v>
                </c:pt>
                <c:pt idx="405">
                  <c:v>127.00056361139596</c:v>
                </c:pt>
                <c:pt idx="406">
                  <c:v>127.00056361139596</c:v>
                </c:pt>
                <c:pt idx="407">
                  <c:v>127.00056361139596</c:v>
                </c:pt>
                <c:pt idx="408">
                  <c:v>127.00056361139596</c:v>
                </c:pt>
                <c:pt idx="409">
                  <c:v>127.00056361139596</c:v>
                </c:pt>
                <c:pt idx="410">
                  <c:v>127.00056361139596</c:v>
                </c:pt>
                <c:pt idx="411">
                  <c:v>127.00056361139596</c:v>
                </c:pt>
                <c:pt idx="412">
                  <c:v>127.00056361139596</c:v>
                </c:pt>
                <c:pt idx="413">
                  <c:v>127.00056361139596</c:v>
                </c:pt>
                <c:pt idx="414">
                  <c:v>127.00056361139596</c:v>
                </c:pt>
                <c:pt idx="415">
                  <c:v>127.00056361139596</c:v>
                </c:pt>
                <c:pt idx="416">
                  <c:v>127.00056361139596</c:v>
                </c:pt>
                <c:pt idx="417">
                  <c:v>127.00056361139596</c:v>
                </c:pt>
                <c:pt idx="418">
                  <c:v>127.00056361139596</c:v>
                </c:pt>
                <c:pt idx="419">
                  <c:v>127.00056361139596</c:v>
                </c:pt>
                <c:pt idx="420">
                  <c:v>127.00056361139596</c:v>
                </c:pt>
                <c:pt idx="421">
                  <c:v>127.00056361139596</c:v>
                </c:pt>
                <c:pt idx="422">
                  <c:v>127.00056361139596</c:v>
                </c:pt>
                <c:pt idx="423">
                  <c:v>127.00056361139596</c:v>
                </c:pt>
                <c:pt idx="424">
                  <c:v>127.00056361139596</c:v>
                </c:pt>
                <c:pt idx="425">
                  <c:v>127.00056361139596</c:v>
                </c:pt>
                <c:pt idx="426">
                  <c:v>127.00056361139596</c:v>
                </c:pt>
                <c:pt idx="427">
                  <c:v>127.00056361139596</c:v>
                </c:pt>
                <c:pt idx="428">
                  <c:v>127.00056361139596</c:v>
                </c:pt>
                <c:pt idx="429">
                  <c:v>127.00056361139596</c:v>
                </c:pt>
                <c:pt idx="430">
                  <c:v>127.00056361139596</c:v>
                </c:pt>
                <c:pt idx="431">
                  <c:v>127.00056361139596</c:v>
                </c:pt>
                <c:pt idx="432">
                  <c:v>127.00056361139596</c:v>
                </c:pt>
                <c:pt idx="433">
                  <c:v>127.00056361139596</c:v>
                </c:pt>
                <c:pt idx="434">
                  <c:v>127.00056361139596</c:v>
                </c:pt>
                <c:pt idx="435">
                  <c:v>127.00056361139596</c:v>
                </c:pt>
                <c:pt idx="436">
                  <c:v>127.00056361139596</c:v>
                </c:pt>
                <c:pt idx="437">
                  <c:v>127.00056361139596</c:v>
                </c:pt>
                <c:pt idx="438">
                  <c:v>127.00056361139596</c:v>
                </c:pt>
                <c:pt idx="439">
                  <c:v>127.00056361139596</c:v>
                </c:pt>
                <c:pt idx="440">
                  <c:v>127.00056361139596</c:v>
                </c:pt>
                <c:pt idx="441">
                  <c:v>127.00056361139596</c:v>
                </c:pt>
                <c:pt idx="442">
                  <c:v>127.00056361139596</c:v>
                </c:pt>
                <c:pt idx="443">
                  <c:v>127.00056361139596</c:v>
                </c:pt>
                <c:pt idx="444">
                  <c:v>127.00056361139596</c:v>
                </c:pt>
                <c:pt idx="445">
                  <c:v>127.00056361139596</c:v>
                </c:pt>
                <c:pt idx="446">
                  <c:v>127.00056361139596</c:v>
                </c:pt>
                <c:pt idx="447">
                  <c:v>127.00056361139596</c:v>
                </c:pt>
                <c:pt idx="448">
                  <c:v>127.00056361139596</c:v>
                </c:pt>
                <c:pt idx="449">
                  <c:v>127.00056361139596</c:v>
                </c:pt>
                <c:pt idx="450">
                  <c:v>127.00056361139596</c:v>
                </c:pt>
                <c:pt idx="451">
                  <c:v>127.00056361139596</c:v>
                </c:pt>
                <c:pt idx="452">
                  <c:v>127.00056361139596</c:v>
                </c:pt>
                <c:pt idx="453">
                  <c:v>127.00056361139596</c:v>
                </c:pt>
                <c:pt idx="454">
                  <c:v>127.00056361139596</c:v>
                </c:pt>
                <c:pt idx="455">
                  <c:v>127.00056361139596</c:v>
                </c:pt>
                <c:pt idx="456">
                  <c:v>127.00056361139596</c:v>
                </c:pt>
                <c:pt idx="457">
                  <c:v>127.00056361139596</c:v>
                </c:pt>
                <c:pt idx="458">
                  <c:v>127.00056361139596</c:v>
                </c:pt>
                <c:pt idx="459">
                  <c:v>127.00056361139596</c:v>
                </c:pt>
                <c:pt idx="460">
                  <c:v>127.00056361139596</c:v>
                </c:pt>
                <c:pt idx="461">
                  <c:v>127.00056361139596</c:v>
                </c:pt>
                <c:pt idx="462">
                  <c:v>127.00056361139596</c:v>
                </c:pt>
                <c:pt idx="463">
                  <c:v>127.00056361139596</c:v>
                </c:pt>
                <c:pt idx="464">
                  <c:v>127.00056361139596</c:v>
                </c:pt>
                <c:pt idx="465">
                  <c:v>127.00056361139596</c:v>
                </c:pt>
                <c:pt idx="466">
                  <c:v>127.00056361139596</c:v>
                </c:pt>
                <c:pt idx="467">
                  <c:v>127.00056361139596</c:v>
                </c:pt>
                <c:pt idx="468">
                  <c:v>127.00056361139596</c:v>
                </c:pt>
                <c:pt idx="469">
                  <c:v>127.00056361139596</c:v>
                </c:pt>
                <c:pt idx="470">
                  <c:v>127.00056361139596</c:v>
                </c:pt>
                <c:pt idx="471">
                  <c:v>127.00056361139596</c:v>
                </c:pt>
                <c:pt idx="472">
                  <c:v>127.00056361139596</c:v>
                </c:pt>
                <c:pt idx="473">
                  <c:v>127.00056361139596</c:v>
                </c:pt>
                <c:pt idx="474">
                  <c:v>127.00056361139596</c:v>
                </c:pt>
                <c:pt idx="475">
                  <c:v>127.00056361139596</c:v>
                </c:pt>
                <c:pt idx="476">
                  <c:v>127.00056361139596</c:v>
                </c:pt>
                <c:pt idx="477">
                  <c:v>127.00056361139596</c:v>
                </c:pt>
                <c:pt idx="478">
                  <c:v>127.00056361139596</c:v>
                </c:pt>
                <c:pt idx="479">
                  <c:v>127.00056361139596</c:v>
                </c:pt>
                <c:pt idx="480">
                  <c:v>127.00056361139596</c:v>
                </c:pt>
                <c:pt idx="481">
                  <c:v>127.00056361139596</c:v>
                </c:pt>
                <c:pt idx="482">
                  <c:v>127.00056361139596</c:v>
                </c:pt>
                <c:pt idx="483">
                  <c:v>127.00056361139596</c:v>
                </c:pt>
                <c:pt idx="484">
                  <c:v>127.00056361139596</c:v>
                </c:pt>
                <c:pt idx="485">
                  <c:v>127.00056361139596</c:v>
                </c:pt>
                <c:pt idx="486">
                  <c:v>127.00056361139596</c:v>
                </c:pt>
                <c:pt idx="487">
                  <c:v>127.00056361139596</c:v>
                </c:pt>
                <c:pt idx="488">
                  <c:v>127.00056361139596</c:v>
                </c:pt>
                <c:pt idx="489">
                  <c:v>127.00056361139596</c:v>
                </c:pt>
                <c:pt idx="490">
                  <c:v>127.00056361139596</c:v>
                </c:pt>
                <c:pt idx="491">
                  <c:v>127.00056361139596</c:v>
                </c:pt>
                <c:pt idx="492">
                  <c:v>127.00056361139596</c:v>
                </c:pt>
                <c:pt idx="493">
                  <c:v>127.00056361139596</c:v>
                </c:pt>
                <c:pt idx="494">
                  <c:v>127.00056361139596</c:v>
                </c:pt>
                <c:pt idx="495">
                  <c:v>127.00056361139596</c:v>
                </c:pt>
                <c:pt idx="496">
                  <c:v>127.00056361139596</c:v>
                </c:pt>
                <c:pt idx="497">
                  <c:v>127.00056361139596</c:v>
                </c:pt>
                <c:pt idx="498">
                  <c:v>127.00056361139596</c:v>
                </c:pt>
                <c:pt idx="499">
                  <c:v>127.00056361139596</c:v>
                </c:pt>
                <c:pt idx="500">
                  <c:v>127.00056361139596</c:v>
                </c:pt>
                <c:pt idx="501">
                  <c:v>127.00056361139596</c:v>
                </c:pt>
                <c:pt idx="502">
                  <c:v>127.00056361139596</c:v>
                </c:pt>
                <c:pt idx="503">
                  <c:v>127.00056361139596</c:v>
                </c:pt>
                <c:pt idx="504">
                  <c:v>127.00056361139596</c:v>
                </c:pt>
                <c:pt idx="505">
                  <c:v>127.00056361139596</c:v>
                </c:pt>
                <c:pt idx="506">
                  <c:v>127.00056361139596</c:v>
                </c:pt>
                <c:pt idx="507">
                  <c:v>127.00056361139596</c:v>
                </c:pt>
                <c:pt idx="508">
                  <c:v>127.00056361139596</c:v>
                </c:pt>
                <c:pt idx="509">
                  <c:v>127.00056361139596</c:v>
                </c:pt>
                <c:pt idx="510">
                  <c:v>127.00056361139596</c:v>
                </c:pt>
                <c:pt idx="511">
                  <c:v>127.00056361139596</c:v>
                </c:pt>
                <c:pt idx="512">
                  <c:v>127.00056361139596</c:v>
                </c:pt>
                <c:pt idx="513">
                  <c:v>127.00056361139596</c:v>
                </c:pt>
                <c:pt idx="514">
                  <c:v>127.00056361139596</c:v>
                </c:pt>
                <c:pt idx="515">
                  <c:v>127.00056361139596</c:v>
                </c:pt>
                <c:pt idx="516">
                  <c:v>127.00056361139596</c:v>
                </c:pt>
                <c:pt idx="517">
                  <c:v>127.00056361139596</c:v>
                </c:pt>
                <c:pt idx="518">
                  <c:v>127.00056361139596</c:v>
                </c:pt>
                <c:pt idx="519">
                  <c:v>127.00056361139596</c:v>
                </c:pt>
                <c:pt idx="520">
                  <c:v>127.00056361139596</c:v>
                </c:pt>
                <c:pt idx="521">
                  <c:v>127.00056361139596</c:v>
                </c:pt>
                <c:pt idx="522">
                  <c:v>127.00056361139596</c:v>
                </c:pt>
                <c:pt idx="523">
                  <c:v>127.00056361139596</c:v>
                </c:pt>
                <c:pt idx="524">
                  <c:v>127.00056361139596</c:v>
                </c:pt>
                <c:pt idx="525">
                  <c:v>127.00056361139596</c:v>
                </c:pt>
                <c:pt idx="526">
                  <c:v>127.00056361139596</c:v>
                </c:pt>
                <c:pt idx="527">
                  <c:v>127.00056361139596</c:v>
                </c:pt>
                <c:pt idx="528">
                  <c:v>127.00056361139596</c:v>
                </c:pt>
                <c:pt idx="529">
                  <c:v>127.00056361139596</c:v>
                </c:pt>
                <c:pt idx="530">
                  <c:v>127.00056361139596</c:v>
                </c:pt>
                <c:pt idx="531">
                  <c:v>127.00056361139596</c:v>
                </c:pt>
                <c:pt idx="532">
                  <c:v>127.00056361139596</c:v>
                </c:pt>
                <c:pt idx="533">
                  <c:v>127.00056361139596</c:v>
                </c:pt>
                <c:pt idx="534">
                  <c:v>127.00056361139596</c:v>
                </c:pt>
                <c:pt idx="535">
                  <c:v>127.00056361139596</c:v>
                </c:pt>
                <c:pt idx="536">
                  <c:v>127.00056361139596</c:v>
                </c:pt>
                <c:pt idx="537">
                  <c:v>127.00056361139596</c:v>
                </c:pt>
                <c:pt idx="538">
                  <c:v>127.00056361139596</c:v>
                </c:pt>
                <c:pt idx="539">
                  <c:v>127.00056361139596</c:v>
                </c:pt>
                <c:pt idx="540">
                  <c:v>127.00056361139596</c:v>
                </c:pt>
                <c:pt idx="541">
                  <c:v>127.00056361139596</c:v>
                </c:pt>
                <c:pt idx="542">
                  <c:v>127.00056361139596</c:v>
                </c:pt>
                <c:pt idx="543">
                  <c:v>127.00056361139596</c:v>
                </c:pt>
                <c:pt idx="544">
                  <c:v>127.00056361139596</c:v>
                </c:pt>
                <c:pt idx="545">
                  <c:v>127.00056361139596</c:v>
                </c:pt>
                <c:pt idx="546">
                  <c:v>127.00056361139596</c:v>
                </c:pt>
                <c:pt idx="547">
                  <c:v>127.00056361139596</c:v>
                </c:pt>
                <c:pt idx="548">
                  <c:v>127.00056361139596</c:v>
                </c:pt>
                <c:pt idx="549">
                  <c:v>127.00056361139596</c:v>
                </c:pt>
                <c:pt idx="550">
                  <c:v>127.00056361139596</c:v>
                </c:pt>
                <c:pt idx="551">
                  <c:v>127.00056361139596</c:v>
                </c:pt>
                <c:pt idx="552">
                  <c:v>127.00056361139596</c:v>
                </c:pt>
                <c:pt idx="553">
                  <c:v>127.00056361139596</c:v>
                </c:pt>
                <c:pt idx="554">
                  <c:v>127.00056361139596</c:v>
                </c:pt>
                <c:pt idx="555">
                  <c:v>127.00056361139596</c:v>
                </c:pt>
                <c:pt idx="556">
                  <c:v>127.00056361139596</c:v>
                </c:pt>
                <c:pt idx="557">
                  <c:v>127.00056361139596</c:v>
                </c:pt>
                <c:pt idx="558">
                  <c:v>127.00056361139596</c:v>
                </c:pt>
                <c:pt idx="559">
                  <c:v>127.00056361139596</c:v>
                </c:pt>
                <c:pt idx="560">
                  <c:v>127.00056361139596</c:v>
                </c:pt>
                <c:pt idx="561">
                  <c:v>127.00056361139596</c:v>
                </c:pt>
                <c:pt idx="562">
                  <c:v>127.00056361139596</c:v>
                </c:pt>
                <c:pt idx="563">
                  <c:v>127.00056361139596</c:v>
                </c:pt>
                <c:pt idx="564">
                  <c:v>127.00056361139596</c:v>
                </c:pt>
                <c:pt idx="565">
                  <c:v>127.00056361139596</c:v>
                </c:pt>
                <c:pt idx="566">
                  <c:v>127.00056361139596</c:v>
                </c:pt>
                <c:pt idx="567">
                  <c:v>127.00056361139596</c:v>
                </c:pt>
                <c:pt idx="568">
                  <c:v>127.00056361139596</c:v>
                </c:pt>
                <c:pt idx="569">
                  <c:v>127.00056361139596</c:v>
                </c:pt>
                <c:pt idx="570">
                  <c:v>127.00056361139596</c:v>
                </c:pt>
                <c:pt idx="571">
                  <c:v>127.00056361139596</c:v>
                </c:pt>
                <c:pt idx="572">
                  <c:v>127.00056361139596</c:v>
                </c:pt>
                <c:pt idx="573">
                  <c:v>127.00056361139596</c:v>
                </c:pt>
                <c:pt idx="574">
                  <c:v>127.00056361139596</c:v>
                </c:pt>
                <c:pt idx="575">
                  <c:v>127.00056361139596</c:v>
                </c:pt>
                <c:pt idx="576">
                  <c:v>127.00056361139596</c:v>
                </c:pt>
                <c:pt idx="577">
                  <c:v>127.00056361139596</c:v>
                </c:pt>
                <c:pt idx="578">
                  <c:v>127.00056361139596</c:v>
                </c:pt>
                <c:pt idx="579">
                  <c:v>127.00056361139596</c:v>
                </c:pt>
                <c:pt idx="580">
                  <c:v>127.00056361139596</c:v>
                </c:pt>
                <c:pt idx="581">
                  <c:v>127.00056361139596</c:v>
                </c:pt>
                <c:pt idx="582">
                  <c:v>127.00056361139596</c:v>
                </c:pt>
                <c:pt idx="583">
                  <c:v>127.00056361139596</c:v>
                </c:pt>
                <c:pt idx="584">
                  <c:v>127.00056361139596</c:v>
                </c:pt>
                <c:pt idx="585">
                  <c:v>127.00056361139596</c:v>
                </c:pt>
                <c:pt idx="586">
                  <c:v>127.00056361139596</c:v>
                </c:pt>
                <c:pt idx="587">
                  <c:v>127.00056361139596</c:v>
                </c:pt>
                <c:pt idx="588">
                  <c:v>127.00056361139596</c:v>
                </c:pt>
                <c:pt idx="589">
                  <c:v>127.00056361139596</c:v>
                </c:pt>
                <c:pt idx="590">
                  <c:v>127.00056361139596</c:v>
                </c:pt>
                <c:pt idx="591">
                  <c:v>127.00056361139596</c:v>
                </c:pt>
                <c:pt idx="592">
                  <c:v>127.00056361139596</c:v>
                </c:pt>
                <c:pt idx="593">
                  <c:v>127.00056361139596</c:v>
                </c:pt>
                <c:pt idx="594">
                  <c:v>127.00056361139596</c:v>
                </c:pt>
                <c:pt idx="595">
                  <c:v>127.00056361139596</c:v>
                </c:pt>
                <c:pt idx="596">
                  <c:v>127.00056361139596</c:v>
                </c:pt>
                <c:pt idx="597">
                  <c:v>127.00056361139596</c:v>
                </c:pt>
                <c:pt idx="598">
                  <c:v>127.00056361139596</c:v>
                </c:pt>
                <c:pt idx="599">
                  <c:v>127.00056361139596</c:v>
                </c:pt>
                <c:pt idx="600">
                  <c:v>127.00056361139596</c:v>
                </c:pt>
                <c:pt idx="601">
                  <c:v>127.00056361139596</c:v>
                </c:pt>
                <c:pt idx="602">
                  <c:v>127.00056361139596</c:v>
                </c:pt>
                <c:pt idx="603">
                  <c:v>127.00056361139596</c:v>
                </c:pt>
                <c:pt idx="604">
                  <c:v>127.00056361139596</c:v>
                </c:pt>
                <c:pt idx="605">
                  <c:v>127.00056361139596</c:v>
                </c:pt>
                <c:pt idx="606">
                  <c:v>127.00056361139596</c:v>
                </c:pt>
                <c:pt idx="607">
                  <c:v>127.00056361139596</c:v>
                </c:pt>
                <c:pt idx="608">
                  <c:v>127.00056361139596</c:v>
                </c:pt>
                <c:pt idx="609">
                  <c:v>127.00056361139596</c:v>
                </c:pt>
                <c:pt idx="610">
                  <c:v>127.00056361139596</c:v>
                </c:pt>
                <c:pt idx="611">
                  <c:v>127.00056361139596</c:v>
                </c:pt>
                <c:pt idx="612">
                  <c:v>127.00056361139596</c:v>
                </c:pt>
                <c:pt idx="613">
                  <c:v>127.00056361139596</c:v>
                </c:pt>
                <c:pt idx="614">
                  <c:v>127.00056361139596</c:v>
                </c:pt>
                <c:pt idx="615">
                  <c:v>127.00056361139596</c:v>
                </c:pt>
                <c:pt idx="616">
                  <c:v>127.00056361139596</c:v>
                </c:pt>
                <c:pt idx="617">
                  <c:v>127.00056361139596</c:v>
                </c:pt>
                <c:pt idx="618">
                  <c:v>127.00056361139596</c:v>
                </c:pt>
                <c:pt idx="619">
                  <c:v>127.00056361139596</c:v>
                </c:pt>
                <c:pt idx="620">
                  <c:v>127.00056361139596</c:v>
                </c:pt>
                <c:pt idx="621">
                  <c:v>127.00056361139596</c:v>
                </c:pt>
                <c:pt idx="622">
                  <c:v>127.00056361139596</c:v>
                </c:pt>
                <c:pt idx="623">
                  <c:v>127.00056361139596</c:v>
                </c:pt>
                <c:pt idx="624">
                  <c:v>127.00056361139596</c:v>
                </c:pt>
                <c:pt idx="625">
                  <c:v>127.00056361139596</c:v>
                </c:pt>
                <c:pt idx="626">
                  <c:v>127.00056361139596</c:v>
                </c:pt>
                <c:pt idx="627">
                  <c:v>127.00056361139596</c:v>
                </c:pt>
                <c:pt idx="628">
                  <c:v>127.00056361139596</c:v>
                </c:pt>
                <c:pt idx="629">
                  <c:v>127.00056361139596</c:v>
                </c:pt>
                <c:pt idx="630">
                  <c:v>127.00056361139596</c:v>
                </c:pt>
                <c:pt idx="631">
                  <c:v>127.00056361139596</c:v>
                </c:pt>
                <c:pt idx="632">
                  <c:v>127.00056361139596</c:v>
                </c:pt>
                <c:pt idx="633">
                  <c:v>127.00056361139596</c:v>
                </c:pt>
                <c:pt idx="634">
                  <c:v>127.00056361139596</c:v>
                </c:pt>
                <c:pt idx="635">
                  <c:v>127.00056361139596</c:v>
                </c:pt>
                <c:pt idx="636">
                  <c:v>127.00056361139596</c:v>
                </c:pt>
                <c:pt idx="637">
                  <c:v>127.00056361139596</c:v>
                </c:pt>
                <c:pt idx="638">
                  <c:v>127.00056361139596</c:v>
                </c:pt>
                <c:pt idx="639">
                  <c:v>127.00056361139596</c:v>
                </c:pt>
                <c:pt idx="640">
                  <c:v>127.00056361139596</c:v>
                </c:pt>
                <c:pt idx="641">
                  <c:v>127.00056361139596</c:v>
                </c:pt>
                <c:pt idx="642">
                  <c:v>127.00056361139596</c:v>
                </c:pt>
                <c:pt idx="643">
                  <c:v>127.00056361139596</c:v>
                </c:pt>
                <c:pt idx="644">
                  <c:v>127.00056361139596</c:v>
                </c:pt>
                <c:pt idx="645">
                  <c:v>127.00056361139596</c:v>
                </c:pt>
                <c:pt idx="646">
                  <c:v>127.00056361139596</c:v>
                </c:pt>
                <c:pt idx="647">
                  <c:v>127.00056361139596</c:v>
                </c:pt>
                <c:pt idx="648">
                  <c:v>127.00056361139596</c:v>
                </c:pt>
                <c:pt idx="649">
                  <c:v>127.00056361139596</c:v>
                </c:pt>
                <c:pt idx="650">
                  <c:v>127.00056361139596</c:v>
                </c:pt>
                <c:pt idx="651">
                  <c:v>127.00056361139596</c:v>
                </c:pt>
                <c:pt idx="652">
                  <c:v>127.00056361139596</c:v>
                </c:pt>
                <c:pt idx="653">
                  <c:v>127.00056361139596</c:v>
                </c:pt>
                <c:pt idx="654">
                  <c:v>127.00056361139596</c:v>
                </c:pt>
                <c:pt idx="655">
                  <c:v>127.00056361139596</c:v>
                </c:pt>
                <c:pt idx="656">
                  <c:v>127.00056361139596</c:v>
                </c:pt>
                <c:pt idx="657">
                  <c:v>127.00056361139596</c:v>
                </c:pt>
                <c:pt idx="658">
                  <c:v>127.00056361139596</c:v>
                </c:pt>
                <c:pt idx="659">
                  <c:v>127.00056361139596</c:v>
                </c:pt>
                <c:pt idx="660">
                  <c:v>127.00056361139596</c:v>
                </c:pt>
                <c:pt idx="661">
                  <c:v>127.00056361139596</c:v>
                </c:pt>
                <c:pt idx="662">
                  <c:v>127.00056361139596</c:v>
                </c:pt>
                <c:pt idx="663">
                  <c:v>127.00056361139596</c:v>
                </c:pt>
                <c:pt idx="664">
                  <c:v>127.00056361139596</c:v>
                </c:pt>
                <c:pt idx="665">
                  <c:v>127.00056361139596</c:v>
                </c:pt>
                <c:pt idx="666">
                  <c:v>127.00056361139596</c:v>
                </c:pt>
                <c:pt idx="667">
                  <c:v>127.00056361139596</c:v>
                </c:pt>
                <c:pt idx="668">
                  <c:v>127.00056361139596</c:v>
                </c:pt>
                <c:pt idx="669">
                  <c:v>127.00056361139596</c:v>
                </c:pt>
                <c:pt idx="670">
                  <c:v>127.00056361139596</c:v>
                </c:pt>
                <c:pt idx="671">
                  <c:v>127.00056361139596</c:v>
                </c:pt>
                <c:pt idx="672">
                  <c:v>127.00056361139596</c:v>
                </c:pt>
                <c:pt idx="673">
                  <c:v>127.00056361139596</c:v>
                </c:pt>
                <c:pt idx="674">
                  <c:v>127.00056361139596</c:v>
                </c:pt>
                <c:pt idx="675">
                  <c:v>127.00056361139596</c:v>
                </c:pt>
                <c:pt idx="676">
                  <c:v>127.00056361139596</c:v>
                </c:pt>
                <c:pt idx="677">
                  <c:v>127.00056361139596</c:v>
                </c:pt>
                <c:pt idx="678">
                  <c:v>127.00056361139596</c:v>
                </c:pt>
                <c:pt idx="679">
                  <c:v>127.00056361139596</c:v>
                </c:pt>
                <c:pt idx="680">
                  <c:v>127.00056361139596</c:v>
                </c:pt>
                <c:pt idx="681">
                  <c:v>127.00056361139596</c:v>
                </c:pt>
                <c:pt idx="682">
                  <c:v>127.00056361139596</c:v>
                </c:pt>
                <c:pt idx="683">
                  <c:v>127.00056361139596</c:v>
                </c:pt>
                <c:pt idx="684">
                  <c:v>127.00056361139596</c:v>
                </c:pt>
                <c:pt idx="685">
                  <c:v>127.00056361139596</c:v>
                </c:pt>
                <c:pt idx="686">
                  <c:v>127.00056361139596</c:v>
                </c:pt>
                <c:pt idx="687">
                  <c:v>127.00056361139596</c:v>
                </c:pt>
                <c:pt idx="688">
                  <c:v>127.00056361139596</c:v>
                </c:pt>
                <c:pt idx="689">
                  <c:v>127.00056361139596</c:v>
                </c:pt>
                <c:pt idx="690">
                  <c:v>127.00056361139596</c:v>
                </c:pt>
                <c:pt idx="691">
                  <c:v>127.00056361139596</c:v>
                </c:pt>
                <c:pt idx="692">
                  <c:v>127.00056361139596</c:v>
                </c:pt>
                <c:pt idx="693">
                  <c:v>127.00056361139596</c:v>
                </c:pt>
                <c:pt idx="694">
                  <c:v>127.00056361139596</c:v>
                </c:pt>
                <c:pt idx="695">
                  <c:v>127.00056361139596</c:v>
                </c:pt>
                <c:pt idx="696">
                  <c:v>127.00056361139596</c:v>
                </c:pt>
                <c:pt idx="697">
                  <c:v>127.00056361139596</c:v>
                </c:pt>
                <c:pt idx="698">
                  <c:v>127.00056361139596</c:v>
                </c:pt>
                <c:pt idx="699">
                  <c:v>127.00056361139596</c:v>
                </c:pt>
                <c:pt idx="700">
                  <c:v>127.00056361139596</c:v>
                </c:pt>
                <c:pt idx="701">
                  <c:v>127.00056361139596</c:v>
                </c:pt>
                <c:pt idx="702">
                  <c:v>127.00056361139596</c:v>
                </c:pt>
                <c:pt idx="703">
                  <c:v>127.00056361139596</c:v>
                </c:pt>
                <c:pt idx="704">
                  <c:v>127.00056361139596</c:v>
                </c:pt>
                <c:pt idx="705">
                  <c:v>127.00056361139596</c:v>
                </c:pt>
                <c:pt idx="706">
                  <c:v>127.00056361139596</c:v>
                </c:pt>
                <c:pt idx="707">
                  <c:v>127.00056361139596</c:v>
                </c:pt>
                <c:pt idx="708">
                  <c:v>127.00056361139596</c:v>
                </c:pt>
                <c:pt idx="709">
                  <c:v>127.00056361139596</c:v>
                </c:pt>
                <c:pt idx="710">
                  <c:v>127.00056361139596</c:v>
                </c:pt>
                <c:pt idx="711">
                  <c:v>127.00056361139596</c:v>
                </c:pt>
                <c:pt idx="712">
                  <c:v>127.00056361139596</c:v>
                </c:pt>
                <c:pt idx="713">
                  <c:v>127.00056361139596</c:v>
                </c:pt>
                <c:pt idx="714">
                  <c:v>127.00056361139596</c:v>
                </c:pt>
                <c:pt idx="715">
                  <c:v>127.00056361139596</c:v>
                </c:pt>
                <c:pt idx="716">
                  <c:v>127.00056361139596</c:v>
                </c:pt>
                <c:pt idx="717">
                  <c:v>127.00056361139596</c:v>
                </c:pt>
                <c:pt idx="718">
                  <c:v>127.00056361139596</c:v>
                </c:pt>
                <c:pt idx="719">
                  <c:v>127.00056361139596</c:v>
                </c:pt>
                <c:pt idx="720">
                  <c:v>127.00056361139596</c:v>
                </c:pt>
                <c:pt idx="721">
                  <c:v>127.00056361139596</c:v>
                </c:pt>
                <c:pt idx="722">
                  <c:v>127.00056361139596</c:v>
                </c:pt>
                <c:pt idx="723">
                  <c:v>127.00056361139596</c:v>
                </c:pt>
                <c:pt idx="724">
                  <c:v>127.00056361139596</c:v>
                </c:pt>
                <c:pt idx="725">
                  <c:v>127.00056361139596</c:v>
                </c:pt>
                <c:pt idx="726">
                  <c:v>127.00056361139596</c:v>
                </c:pt>
                <c:pt idx="727">
                  <c:v>127.00056361139596</c:v>
                </c:pt>
                <c:pt idx="728">
                  <c:v>127.00056361139596</c:v>
                </c:pt>
                <c:pt idx="729">
                  <c:v>127.00056361139596</c:v>
                </c:pt>
                <c:pt idx="730">
                  <c:v>127.00056361139596</c:v>
                </c:pt>
                <c:pt idx="731">
                  <c:v>127.00056361139596</c:v>
                </c:pt>
                <c:pt idx="732">
                  <c:v>127.00056361139596</c:v>
                </c:pt>
                <c:pt idx="733">
                  <c:v>127.00056361139596</c:v>
                </c:pt>
                <c:pt idx="734">
                  <c:v>127.00056361139596</c:v>
                </c:pt>
                <c:pt idx="735">
                  <c:v>127.00056361139596</c:v>
                </c:pt>
                <c:pt idx="736">
                  <c:v>127.00056361139596</c:v>
                </c:pt>
                <c:pt idx="737">
                  <c:v>127.00056361139596</c:v>
                </c:pt>
                <c:pt idx="738">
                  <c:v>127.00056361139596</c:v>
                </c:pt>
                <c:pt idx="739">
                  <c:v>127.00056361139596</c:v>
                </c:pt>
                <c:pt idx="740">
                  <c:v>127.00056361139596</c:v>
                </c:pt>
                <c:pt idx="741">
                  <c:v>127.00056361139596</c:v>
                </c:pt>
                <c:pt idx="742">
                  <c:v>127.00056361139596</c:v>
                </c:pt>
                <c:pt idx="743">
                  <c:v>127.00056361139596</c:v>
                </c:pt>
                <c:pt idx="744">
                  <c:v>127.00056361139596</c:v>
                </c:pt>
                <c:pt idx="745">
                  <c:v>127.00056361139596</c:v>
                </c:pt>
                <c:pt idx="746">
                  <c:v>127.00056361139596</c:v>
                </c:pt>
                <c:pt idx="747">
                  <c:v>127.00056361139596</c:v>
                </c:pt>
                <c:pt idx="748">
                  <c:v>127.00056361139596</c:v>
                </c:pt>
                <c:pt idx="749">
                  <c:v>127.00056361139596</c:v>
                </c:pt>
                <c:pt idx="750">
                  <c:v>127.00056361139596</c:v>
                </c:pt>
                <c:pt idx="751">
                  <c:v>127.00056361139596</c:v>
                </c:pt>
                <c:pt idx="752">
                  <c:v>127.00056361139596</c:v>
                </c:pt>
                <c:pt idx="753">
                  <c:v>127.00056361139596</c:v>
                </c:pt>
                <c:pt idx="754">
                  <c:v>127.00056361139596</c:v>
                </c:pt>
                <c:pt idx="755">
                  <c:v>127.00056361139596</c:v>
                </c:pt>
                <c:pt idx="756">
                  <c:v>127.00056361139596</c:v>
                </c:pt>
                <c:pt idx="757">
                  <c:v>127.00056361139596</c:v>
                </c:pt>
                <c:pt idx="758">
                  <c:v>127.00056361139596</c:v>
                </c:pt>
                <c:pt idx="759">
                  <c:v>127.00056361139596</c:v>
                </c:pt>
                <c:pt idx="760">
                  <c:v>127.00056361139596</c:v>
                </c:pt>
                <c:pt idx="761">
                  <c:v>127.00056361139596</c:v>
                </c:pt>
                <c:pt idx="762">
                  <c:v>127.00056361139596</c:v>
                </c:pt>
                <c:pt idx="763">
                  <c:v>127.00056361139596</c:v>
                </c:pt>
                <c:pt idx="764">
                  <c:v>127.00056361139596</c:v>
                </c:pt>
                <c:pt idx="765">
                  <c:v>127.00056361139596</c:v>
                </c:pt>
                <c:pt idx="766">
                  <c:v>127.00056361139596</c:v>
                </c:pt>
                <c:pt idx="767">
                  <c:v>127.00056361139596</c:v>
                </c:pt>
                <c:pt idx="768">
                  <c:v>127.00056361139596</c:v>
                </c:pt>
                <c:pt idx="769">
                  <c:v>127.00056361139596</c:v>
                </c:pt>
                <c:pt idx="770">
                  <c:v>127.00056361139596</c:v>
                </c:pt>
                <c:pt idx="771">
                  <c:v>127.00056361139596</c:v>
                </c:pt>
                <c:pt idx="772">
                  <c:v>127.00056361139596</c:v>
                </c:pt>
                <c:pt idx="773">
                  <c:v>127.00056361139596</c:v>
                </c:pt>
                <c:pt idx="774">
                  <c:v>127.00056361139596</c:v>
                </c:pt>
                <c:pt idx="775">
                  <c:v>127.00056361139596</c:v>
                </c:pt>
                <c:pt idx="776">
                  <c:v>127.00056361139596</c:v>
                </c:pt>
                <c:pt idx="777">
                  <c:v>127.00056361139596</c:v>
                </c:pt>
                <c:pt idx="778">
                  <c:v>127.00056361139596</c:v>
                </c:pt>
                <c:pt idx="779">
                  <c:v>127.00056361139596</c:v>
                </c:pt>
                <c:pt idx="780">
                  <c:v>127.00056361139596</c:v>
                </c:pt>
                <c:pt idx="781">
                  <c:v>127.00056361139596</c:v>
                </c:pt>
                <c:pt idx="782">
                  <c:v>127.00056361139596</c:v>
                </c:pt>
                <c:pt idx="783">
                  <c:v>127.00056361139596</c:v>
                </c:pt>
                <c:pt idx="784">
                  <c:v>127.00056361139596</c:v>
                </c:pt>
                <c:pt idx="785">
                  <c:v>127.00056361139596</c:v>
                </c:pt>
                <c:pt idx="786">
                  <c:v>127.00056361139596</c:v>
                </c:pt>
                <c:pt idx="787">
                  <c:v>127.00056361139596</c:v>
                </c:pt>
                <c:pt idx="788">
                  <c:v>127.00056361139596</c:v>
                </c:pt>
                <c:pt idx="789">
                  <c:v>127.00056361139596</c:v>
                </c:pt>
                <c:pt idx="790">
                  <c:v>127.00056361139596</c:v>
                </c:pt>
                <c:pt idx="791">
                  <c:v>127.00056361139596</c:v>
                </c:pt>
                <c:pt idx="792">
                  <c:v>127.00056361139596</c:v>
                </c:pt>
                <c:pt idx="793">
                  <c:v>127.00056361139596</c:v>
                </c:pt>
                <c:pt idx="794">
                  <c:v>127.00056361139596</c:v>
                </c:pt>
                <c:pt idx="795">
                  <c:v>127.00056361139596</c:v>
                </c:pt>
                <c:pt idx="796">
                  <c:v>127.00056361139596</c:v>
                </c:pt>
                <c:pt idx="797">
                  <c:v>127.00056361139596</c:v>
                </c:pt>
                <c:pt idx="798">
                  <c:v>127.00056361139596</c:v>
                </c:pt>
                <c:pt idx="799">
                  <c:v>127.00056361139596</c:v>
                </c:pt>
                <c:pt idx="800">
                  <c:v>127.00056361139596</c:v>
                </c:pt>
                <c:pt idx="801">
                  <c:v>127.00056361139596</c:v>
                </c:pt>
                <c:pt idx="802">
                  <c:v>127.00056361139596</c:v>
                </c:pt>
                <c:pt idx="803">
                  <c:v>127.00056361139596</c:v>
                </c:pt>
                <c:pt idx="804">
                  <c:v>127.00056361139596</c:v>
                </c:pt>
                <c:pt idx="805">
                  <c:v>127.00056361139596</c:v>
                </c:pt>
                <c:pt idx="806">
                  <c:v>127.00056361139596</c:v>
                </c:pt>
                <c:pt idx="807">
                  <c:v>127.00056361139596</c:v>
                </c:pt>
                <c:pt idx="808">
                  <c:v>127.00056361139596</c:v>
                </c:pt>
                <c:pt idx="809">
                  <c:v>127.00056361139596</c:v>
                </c:pt>
                <c:pt idx="810">
                  <c:v>127.00056361139596</c:v>
                </c:pt>
                <c:pt idx="811">
                  <c:v>127.00056361139596</c:v>
                </c:pt>
                <c:pt idx="812">
                  <c:v>127.00056361139596</c:v>
                </c:pt>
                <c:pt idx="813">
                  <c:v>127.00056361139596</c:v>
                </c:pt>
                <c:pt idx="814">
                  <c:v>127.00056361139596</c:v>
                </c:pt>
                <c:pt idx="815">
                  <c:v>127.00056361139596</c:v>
                </c:pt>
                <c:pt idx="816">
                  <c:v>127.00056361139596</c:v>
                </c:pt>
                <c:pt idx="817">
                  <c:v>127.00056361139596</c:v>
                </c:pt>
                <c:pt idx="818">
                  <c:v>127.00056361139596</c:v>
                </c:pt>
                <c:pt idx="819">
                  <c:v>127.00056361139596</c:v>
                </c:pt>
                <c:pt idx="820">
                  <c:v>127.00056361139596</c:v>
                </c:pt>
                <c:pt idx="821">
                  <c:v>127.00056361139596</c:v>
                </c:pt>
                <c:pt idx="822">
                  <c:v>127.00056361139596</c:v>
                </c:pt>
                <c:pt idx="823">
                  <c:v>127.00056361139596</c:v>
                </c:pt>
                <c:pt idx="824">
                  <c:v>127.00056361139596</c:v>
                </c:pt>
                <c:pt idx="825">
                  <c:v>127.00056361139596</c:v>
                </c:pt>
                <c:pt idx="826">
                  <c:v>127.00056361139596</c:v>
                </c:pt>
                <c:pt idx="827">
                  <c:v>127.00056361139596</c:v>
                </c:pt>
                <c:pt idx="828">
                  <c:v>127.00056361139596</c:v>
                </c:pt>
                <c:pt idx="829">
                  <c:v>127.00056361139596</c:v>
                </c:pt>
                <c:pt idx="830">
                  <c:v>127.00056361139596</c:v>
                </c:pt>
                <c:pt idx="831">
                  <c:v>127.00056361139596</c:v>
                </c:pt>
                <c:pt idx="832">
                  <c:v>127.00056361139596</c:v>
                </c:pt>
                <c:pt idx="833">
                  <c:v>127.00056361139596</c:v>
                </c:pt>
                <c:pt idx="834">
                  <c:v>127.00056361139596</c:v>
                </c:pt>
                <c:pt idx="835">
                  <c:v>127.00056361139596</c:v>
                </c:pt>
                <c:pt idx="836">
                  <c:v>127.00056361139596</c:v>
                </c:pt>
                <c:pt idx="837">
                  <c:v>127.00056361139596</c:v>
                </c:pt>
                <c:pt idx="838">
                  <c:v>127.00056361139596</c:v>
                </c:pt>
                <c:pt idx="839">
                  <c:v>127.00056361139596</c:v>
                </c:pt>
                <c:pt idx="840">
                  <c:v>127.00056361139596</c:v>
                </c:pt>
                <c:pt idx="841">
                  <c:v>127.00056361139596</c:v>
                </c:pt>
                <c:pt idx="842">
                  <c:v>127.00056361139596</c:v>
                </c:pt>
                <c:pt idx="843">
                  <c:v>127.00056361139596</c:v>
                </c:pt>
                <c:pt idx="844">
                  <c:v>127.00056361139596</c:v>
                </c:pt>
                <c:pt idx="845">
                  <c:v>127.00056361139596</c:v>
                </c:pt>
                <c:pt idx="846">
                  <c:v>127.00056361139596</c:v>
                </c:pt>
                <c:pt idx="847">
                  <c:v>127.00056361139596</c:v>
                </c:pt>
                <c:pt idx="848">
                  <c:v>127.00056361139596</c:v>
                </c:pt>
                <c:pt idx="849">
                  <c:v>127.00056361139596</c:v>
                </c:pt>
                <c:pt idx="850">
                  <c:v>127.00056361139596</c:v>
                </c:pt>
                <c:pt idx="851">
                  <c:v>127.00056361139596</c:v>
                </c:pt>
                <c:pt idx="852">
                  <c:v>127.00056361139596</c:v>
                </c:pt>
                <c:pt idx="853">
                  <c:v>127.00056361139596</c:v>
                </c:pt>
                <c:pt idx="854">
                  <c:v>127.00056361139596</c:v>
                </c:pt>
                <c:pt idx="855">
                  <c:v>127.00056361139596</c:v>
                </c:pt>
                <c:pt idx="856">
                  <c:v>127.00056361139596</c:v>
                </c:pt>
                <c:pt idx="857">
                  <c:v>127.00056361139596</c:v>
                </c:pt>
                <c:pt idx="858">
                  <c:v>127.00056361139596</c:v>
                </c:pt>
                <c:pt idx="859">
                  <c:v>127.00056361139596</c:v>
                </c:pt>
                <c:pt idx="860">
                  <c:v>127.00056361139596</c:v>
                </c:pt>
                <c:pt idx="861">
                  <c:v>127.00056361139596</c:v>
                </c:pt>
                <c:pt idx="862">
                  <c:v>127.00056361139596</c:v>
                </c:pt>
                <c:pt idx="863">
                  <c:v>127.00056361139596</c:v>
                </c:pt>
                <c:pt idx="864">
                  <c:v>127.00056361139596</c:v>
                </c:pt>
                <c:pt idx="865">
                  <c:v>127.00056361139596</c:v>
                </c:pt>
                <c:pt idx="866">
                  <c:v>127.00056361139596</c:v>
                </c:pt>
                <c:pt idx="867">
                  <c:v>127.00056361139596</c:v>
                </c:pt>
                <c:pt idx="868">
                  <c:v>127.00056361139596</c:v>
                </c:pt>
                <c:pt idx="869">
                  <c:v>127.00056361139596</c:v>
                </c:pt>
                <c:pt idx="870">
                  <c:v>127.00056361139596</c:v>
                </c:pt>
                <c:pt idx="871">
                  <c:v>127.00056361139596</c:v>
                </c:pt>
                <c:pt idx="872">
                  <c:v>127.00056361139596</c:v>
                </c:pt>
                <c:pt idx="873">
                  <c:v>127.00056361139596</c:v>
                </c:pt>
                <c:pt idx="874">
                  <c:v>127.00056361139596</c:v>
                </c:pt>
                <c:pt idx="875">
                  <c:v>127.00056361139596</c:v>
                </c:pt>
                <c:pt idx="876">
                  <c:v>127.00056361139596</c:v>
                </c:pt>
                <c:pt idx="877">
                  <c:v>127.00056361139596</c:v>
                </c:pt>
                <c:pt idx="878">
                  <c:v>127.00056361139596</c:v>
                </c:pt>
                <c:pt idx="879">
                  <c:v>127.00056361139596</c:v>
                </c:pt>
                <c:pt idx="880">
                  <c:v>127.00056361139596</c:v>
                </c:pt>
                <c:pt idx="881">
                  <c:v>127.00056361139596</c:v>
                </c:pt>
                <c:pt idx="882">
                  <c:v>127.00056361139596</c:v>
                </c:pt>
                <c:pt idx="883">
                  <c:v>127.00056361139596</c:v>
                </c:pt>
                <c:pt idx="884">
                  <c:v>127.00056361139596</c:v>
                </c:pt>
                <c:pt idx="885">
                  <c:v>127.00056361139596</c:v>
                </c:pt>
                <c:pt idx="886">
                  <c:v>127.00056361139596</c:v>
                </c:pt>
                <c:pt idx="887">
                  <c:v>127.00056361139596</c:v>
                </c:pt>
                <c:pt idx="888">
                  <c:v>127.00056361139596</c:v>
                </c:pt>
                <c:pt idx="889">
                  <c:v>127.00056361139596</c:v>
                </c:pt>
                <c:pt idx="890">
                  <c:v>127.00056361139596</c:v>
                </c:pt>
                <c:pt idx="891">
                  <c:v>127.00056361139596</c:v>
                </c:pt>
                <c:pt idx="892">
                  <c:v>127.00056361139596</c:v>
                </c:pt>
                <c:pt idx="893">
                  <c:v>127.00056361139596</c:v>
                </c:pt>
                <c:pt idx="894">
                  <c:v>127.00056361139596</c:v>
                </c:pt>
                <c:pt idx="895">
                  <c:v>127.00056361139596</c:v>
                </c:pt>
                <c:pt idx="896">
                  <c:v>127.00056361139596</c:v>
                </c:pt>
                <c:pt idx="897">
                  <c:v>127.00056361139596</c:v>
                </c:pt>
                <c:pt idx="898">
                  <c:v>127.00056361139596</c:v>
                </c:pt>
                <c:pt idx="899">
                  <c:v>127.00056361139596</c:v>
                </c:pt>
                <c:pt idx="900">
                  <c:v>127.00056361139596</c:v>
                </c:pt>
                <c:pt idx="901">
                  <c:v>127.00056361139596</c:v>
                </c:pt>
                <c:pt idx="902">
                  <c:v>127.00056361139596</c:v>
                </c:pt>
                <c:pt idx="903">
                  <c:v>127.00056361139596</c:v>
                </c:pt>
                <c:pt idx="904">
                  <c:v>127.00056361139596</c:v>
                </c:pt>
                <c:pt idx="905">
                  <c:v>127.00056361139596</c:v>
                </c:pt>
                <c:pt idx="906">
                  <c:v>127.00056361139596</c:v>
                </c:pt>
                <c:pt idx="907">
                  <c:v>127.00056361139596</c:v>
                </c:pt>
                <c:pt idx="908">
                  <c:v>127.00056361139596</c:v>
                </c:pt>
                <c:pt idx="909">
                  <c:v>127.00056361139596</c:v>
                </c:pt>
                <c:pt idx="910">
                  <c:v>127.00056361139596</c:v>
                </c:pt>
                <c:pt idx="911">
                  <c:v>127.00056361139596</c:v>
                </c:pt>
                <c:pt idx="912">
                  <c:v>127.00056361139596</c:v>
                </c:pt>
                <c:pt idx="913">
                  <c:v>127.00056361139596</c:v>
                </c:pt>
                <c:pt idx="914">
                  <c:v>127.00056361139596</c:v>
                </c:pt>
                <c:pt idx="915">
                  <c:v>127.00056361139596</c:v>
                </c:pt>
                <c:pt idx="916">
                  <c:v>127.00056361139596</c:v>
                </c:pt>
                <c:pt idx="917">
                  <c:v>127.00056361139596</c:v>
                </c:pt>
                <c:pt idx="918">
                  <c:v>127.00056361139596</c:v>
                </c:pt>
                <c:pt idx="919">
                  <c:v>127.00056361139596</c:v>
                </c:pt>
                <c:pt idx="920">
                  <c:v>127.00056361139596</c:v>
                </c:pt>
                <c:pt idx="921">
                  <c:v>127.00056361139596</c:v>
                </c:pt>
                <c:pt idx="922">
                  <c:v>127.00056361139596</c:v>
                </c:pt>
                <c:pt idx="923">
                  <c:v>127.00056361139596</c:v>
                </c:pt>
                <c:pt idx="924">
                  <c:v>127.00056361139596</c:v>
                </c:pt>
                <c:pt idx="925">
                  <c:v>127.00056361139596</c:v>
                </c:pt>
                <c:pt idx="926">
                  <c:v>127.00056361139596</c:v>
                </c:pt>
                <c:pt idx="927">
                  <c:v>127.00056361139596</c:v>
                </c:pt>
                <c:pt idx="928">
                  <c:v>127.00056361139596</c:v>
                </c:pt>
                <c:pt idx="929">
                  <c:v>127.00056361139596</c:v>
                </c:pt>
                <c:pt idx="930">
                  <c:v>127.00056361139596</c:v>
                </c:pt>
                <c:pt idx="931">
                  <c:v>127.00056361139596</c:v>
                </c:pt>
                <c:pt idx="932">
                  <c:v>127.00056361139596</c:v>
                </c:pt>
                <c:pt idx="933">
                  <c:v>127.00056361139596</c:v>
                </c:pt>
                <c:pt idx="934">
                  <c:v>127.00056361139596</c:v>
                </c:pt>
                <c:pt idx="935">
                  <c:v>127.00056361139596</c:v>
                </c:pt>
                <c:pt idx="936">
                  <c:v>127.00056361139596</c:v>
                </c:pt>
                <c:pt idx="937">
                  <c:v>127.00056361139596</c:v>
                </c:pt>
                <c:pt idx="938">
                  <c:v>127.00056361139596</c:v>
                </c:pt>
                <c:pt idx="939">
                  <c:v>127.00056361139596</c:v>
                </c:pt>
                <c:pt idx="940">
                  <c:v>127.00056361139596</c:v>
                </c:pt>
                <c:pt idx="941">
                  <c:v>127.00056361139596</c:v>
                </c:pt>
                <c:pt idx="942">
                  <c:v>127.00056361139596</c:v>
                </c:pt>
                <c:pt idx="943">
                  <c:v>127.00056361139596</c:v>
                </c:pt>
                <c:pt idx="944">
                  <c:v>127.00056361139596</c:v>
                </c:pt>
                <c:pt idx="945">
                  <c:v>127.00056361139596</c:v>
                </c:pt>
                <c:pt idx="946">
                  <c:v>127.00056361139596</c:v>
                </c:pt>
                <c:pt idx="947">
                  <c:v>127.00056361139596</c:v>
                </c:pt>
                <c:pt idx="948">
                  <c:v>127.00056361139596</c:v>
                </c:pt>
                <c:pt idx="949">
                  <c:v>127.00056361139596</c:v>
                </c:pt>
                <c:pt idx="950">
                  <c:v>127.00056361139596</c:v>
                </c:pt>
                <c:pt idx="951">
                  <c:v>127.00056361139596</c:v>
                </c:pt>
                <c:pt idx="952">
                  <c:v>127.00056361139596</c:v>
                </c:pt>
                <c:pt idx="953">
                  <c:v>127.00056361139596</c:v>
                </c:pt>
                <c:pt idx="954">
                  <c:v>127.00056361139596</c:v>
                </c:pt>
                <c:pt idx="955">
                  <c:v>127.00056361139596</c:v>
                </c:pt>
                <c:pt idx="956">
                  <c:v>127.00056361139596</c:v>
                </c:pt>
                <c:pt idx="957">
                  <c:v>127.00056361139596</c:v>
                </c:pt>
                <c:pt idx="958">
                  <c:v>127.00056361139596</c:v>
                </c:pt>
                <c:pt idx="959">
                  <c:v>127.00056361139596</c:v>
                </c:pt>
                <c:pt idx="960">
                  <c:v>127.00056361139596</c:v>
                </c:pt>
                <c:pt idx="961">
                  <c:v>127.00056361139596</c:v>
                </c:pt>
                <c:pt idx="962">
                  <c:v>127.00056361139596</c:v>
                </c:pt>
                <c:pt idx="963">
                  <c:v>127.00056361139596</c:v>
                </c:pt>
                <c:pt idx="964">
                  <c:v>127.00056361139596</c:v>
                </c:pt>
                <c:pt idx="965">
                  <c:v>127.00056361139596</c:v>
                </c:pt>
                <c:pt idx="966">
                  <c:v>127.00056361139596</c:v>
                </c:pt>
                <c:pt idx="967">
                  <c:v>127.00056361139596</c:v>
                </c:pt>
                <c:pt idx="968">
                  <c:v>127.00056361139596</c:v>
                </c:pt>
                <c:pt idx="969">
                  <c:v>127.00056361139596</c:v>
                </c:pt>
                <c:pt idx="970">
                  <c:v>127.00056361139596</c:v>
                </c:pt>
                <c:pt idx="971">
                  <c:v>127.00056361139596</c:v>
                </c:pt>
                <c:pt idx="972">
                  <c:v>127.00056361139596</c:v>
                </c:pt>
                <c:pt idx="973">
                  <c:v>127.00056361139596</c:v>
                </c:pt>
                <c:pt idx="974">
                  <c:v>127.00056361139596</c:v>
                </c:pt>
                <c:pt idx="975">
                  <c:v>127.00056361139596</c:v>
                </c:pt>
                <c:pt idx="976">
                  <c:v>127.00056361139596</c:v>
                </c:pt>
                <c:pt idx="977">
                  <c:v>127.00056361139596</c:v>
                </c:pt>
                <c:pt idx="978">
                  <c:v>127.00056361139596</c:v>
                </c:pt>
                <c:pt idx="979">
                  <c:v>127.00056361139596</c:v>
                </c:pt>
                <c:pt idx="980">
                  <c:v>127.00056361139596</c:v>
                </c:pt>
                <c:pt idx="981">
                  <c:v>127.00056361139596</c:v>
                </c:pt>
                <c:pt idx="982">
                  <c:v>127.00056361139596</c:v>
                </c:pt>
                <c:pt idx="983">
                  <c:v>127.00056361139596</c:v>
                </c:pt>
                <c:pt idx="984">
                  <c:v>127.00056361139596</c:v>
                </c:pt>
                <c:pt idx="985">
                  <c:v>127.00056361139596</c:v>
                </c:pt>
                <c:pt idx="986">
                  <c:v>127.00056361139596</c:v>
                </c:pt>
                <c:pt idx="987">
                  <c:v>127.00056361139596</c:v>
                </c:pt>
                <c:pt idx="988">
                  <c:v>127.00056361139596</c:v>
                </c:pt>
                <c:pt idx="989">
                  <c:v>127.00056361139596</c:v>
                </c:pt>
                <c:pt idx="990">
                  <c:v>127.00056361139596</c:v>
                </c:pt>
                <c:pt idx="991">
                  <c:v>127.00056361139596</c:v>
                </c:pt>
                <c:pt idx="992">
                  <c:v>127.00056361139596</c:v>
                </c:pt>
                <c:pt idx="993">
                  <c:v>127.00056361139596</c:v>
                </c:pt>
                <c:pt idx="994">
                  <c:v>127.00056361139596</c:v>
                </c:pt>
                <c:pt idx="995">
                  <c:v>127.00056361139596</c:v>
                </c:pt>
                <c:pt idx="996">
                  <c:v>127.00056361139596</c:v>
                </c:pt>
                <c:pt idx="997">
                  <c:v>127.00056361139596</c:v>
                </c:pt>
                <c:pt idx="998">
                  <c:v>127.00056361139596</c:v>
                </c:pt>
                <c:pt idx="999">
                  <c:v>127.00056361139596</c:v>
                </c:pt>
                <c:pt idx="1000">
                  <c:v>127.00056361139596</c:v>
                </c:pt>
                <c:pt idx="1001">
                  <c:v>127.00056361139596</c:v>
                </c:pt>
                <c:pt idx="1002">
                  <c:v>127.00056361139596</c:v>
                </c:pt>
                <c:pt idx="1003">
                  <c:v>127.00056361139596</c:v>
                </c:pt>
                <c:pt idx="1004">
                  <c:v>127.00056361139596</c:v>
                </c:pt>
                <c:pt idx="1005">
                  <c:v>127.00056361139596</c:v>
                </c:pt>
                <c:pt idx="1006">
                  <c:v>127.00056361139596</c:v>
                </c:pt>
                <c:pt idx="1007">
                  <c:v>127.00056361139596</c:v>
                </c:pt>
                <c:pt idx="1008">
                  <c:v>127.00056361139596</c:v>
                </c:pt>
                <c:pt idx="1009">
                  <c:v>127.00056361139596</c:v>
                </c:pt>
                <c:pt idx="1010">
                  <c:v>127.00056361139596</c:v>
                </c:pt>
                <c:pt idx="1011">
                  <c:v>127.00056361139596</c:v>
                </c:pt>
                <c:pt idx="1012">
                  <c:v>127.00056361139596</c:v>
                </c:pt>
                <c:pt idx="1013">
                  <c:v>127.00056361139596</c:v>
                </c:pt>
                <c:pt idx="1014">
                  <c:v>127.00056361139596</c:v>
                </c:pt>
                <c:pt idx="1015">
                  <c:v>127.00056361139596</c:v>
                </c:pt>
                <c:pt idx="1016">
                  <c:v>127.00056361139596</c:v>
                </c:pt>
                <c:pt idx="1017">
                  <c:v>127.00056361139596</c:v>
                </c:pt>
                <c:pt idx="1018">
                  <c:v>127.00056361139596</c:v>
                </c:pt>
                <c:pt idx="1019">
                  <c:v>127.00056361139596</c:v>
                </c:pt>
                <c:pt idx="1020">
                  <c:v>127.00056361139596</c:v>
                </c:pt>
                <c:pt idx="1021">
                  <c:v>127.00056361139596</c:v>
                </c:pt>
                <c:pt idx="1022">
                  <c:v>127.00056361139596</c:v>
                </c:pt>
                <c:pt idx="1023">
                  <c:v>127.00056361139596</c:v>
                </c:pt>
                <c:pt idx="1024">
                  <c:v>127.00056361139596</c:v>
                </c:pt>
                <c:pt idx="1025">
                  <c:v>127.00056361139596</c:v>
                </c:pt>
                <c:pt idx="1026">
                  <c:v>127.00056361139596</c:v>
                </c:pt>
                <c:pt idx="1027">
                  <c:v>127.00056361139596</c:v>
                </c:pt>
                <c:pt idx="1028">
                  <c:v>127.00056361139596</c:v>
                </c:pt>
                <c:pt idx="1029">
                  <c:v>127.00056361139596</c:v>
                </c:pt>
                <c:pt idx="1030">
                  <c:v>127.00056361139596</c:v>
                </c:pt>
                <c:pt idx="1031">
                  <c:v>127.00056361139596</c:v>
                </c:pt>
                <c:pt idx="1032">
                  <c:v>127.00056361139596</c:v>
                </c:pt>
                <c:pt idx="1033">
                  <c:v>127.00056361139596</c:v>
                </c:pt>
                <c:pt idx="1034">
                  <c:v>127.00056361139596</c:v>
                </c:pt>
                <c:pt idx="1035">
                  <c:v>127.00056361139596</c:v>
                </c:pt>
                <c:pt idx="1036">
                  <c:v>127.00056361139596</c:v>
                </c:pt>
                <c:pt idx="1037">
                  <c:v>127.00056361139596</c:v>
                </c:pt>
                <c:pt idx="1038">
                  <c:v>127.00056361139596</c:v>
                </c:pt>
                <c:pt idx="1039">
                  <c:v>127.00056361139596</c:v>
                </c:pt>
                <c:pt idx="1040">
                  <c:v>127.00056361139596</c:v>
                </c:pt>
                <c:pt idx="1041">
                  <c:v>127.00056361139596</c:v>
                </c:pt>
                <c:pt idx="1042">
                  <c:v>127.00056361139596</c:v>
                </c:pt>
                <c:pt idx="1043">
                  <c:v>127.00056361139596</c:v>
                </c:pt>
                <c:pt idx="1044">
                  <c:v>127.00056361139596</c:v>
                </c:pt>
                <c:pt idx="1045">
                  <c:v>127.00056361139596</c:v>
                </c:pt>
                <c:pt idx="1046">
                  <c:v>127.00056361139596</c:v>
                </c:pt>
                <c:pt idx="1047">
                  <c:v>127.00056361139596</c:v>
                </c:pt>
                <c:pt idx="1048">
                  <c:v>127.00056361139596</c:v>
                </c:pt>
                <c:pt idx="1049">
                  <c:v>127.00056361139596</c:v>
                </c:pt>
                <c:pt idx="1050">
                  <c:v>127.00056361139596</c:v>
                </c:pt>
                <c:pt idx="1051">
                  <c:v>127.00056361139596</c:v>
                </c:pt>
                <c:pt idx="1052">
                  <c:v>127.00056361139596</c:v>
                </c:pt>
                <c:pt idx="1053">
                  <c:v>127.00056361139596</c:v>
                </c:pt>
                <c:pt idx="1054">
                  <c:v>127.00056361139596</c:v>
                </c:pt>
                <c:pt idx="1055">
                  <c:v>127.00056361139596</c:v>
                </c:pt>
                <c:pt idx="1056">
                  <c:v>127.00056361139596</c:v>
                </c:pt>
                <c:pt idx="1057">
                  <c:v>127.00056361139596</c:v>
                </c:pt>
                <c:pt idx="1058">
                  <c:v>127.00056361139596</c:v>
                </c:pt>
                <c:pt idx="1059">
                  <c:v>127.00056361139596</c:v>
                </c:pt>
                <c:pt idx="1060">
                  <c:v>127.00056361139596</c:v>
                </c:pt>
                <c:pt idx="1061">
                  <c:v>127.00056361139596</c:v>
                </c:pt>
                <c:pt idx="1062">
                  <c:v>127.00056361139596</c:v>
                </c:pt>
                <c:pt idx="1063">
                  <c:v>127.00056361139596</c:v>
                </c:pt>
                <c:pt idx="1064">
                  <c:v>127.00056361139596</c:v>
                </c:pt>
                <c:pt idx="1065">
                  <c:v>127.00056361139596</c:v>
                </c:pt>
                <c:pt idx="1066">
                  <c:v>127.00056361139596</c:v>
                </c:pt>
                <c:pt idx="1067">
                  <c:v>127.00056361139596</c:v>
                </c:pt>
                <c:pt idx="1068">
                  <c:v>127.00056361139596</c:v>
                </c:pt>
                <c:pt idx="1069">
                  <c:v>127.00056361139596</c:v>
                </c:pt>
                <c:pt idx="1070">
                  <c:v>127.00056361139596</c:v>
                </c:pt>
                <c:pt idx="1071">
                  <c:v>127.00056361139596</c:v>
                </c:pt>
                <c:pt idx="1072">
                  <c:v>127.00056361139596</c:v>
                </c:pt>
                <c:pt idx="1073">
                  <c:v>127.00056361139596</c:v>
                </c:pt>
                <c:pt idx="1074">
                  <c:v>127.00056361139596</c:v>
                </c:pt>
                <c:pt idx="1075">
                  <c:v>127.00056361139596</c:v>
                </c:pt>
                <c:pt idx="1076">
                  <c:v>127.00056361139596</c:v>
                </c:pt>
                <c:pt idx="1077">
                  <c:v>127.00056361139596</c:v>
                </c:pt>
                <c:pt idx="1078">
                  <c:v>127.00056361139596</c:v>
                </c:pt>
                <c:pt idx="1079">
                  <c:v>127.00056361139596</c:v>
                </c:pt>
                <c:pt idx="1080">
                  <c:v>127.00056361139596</c:v>
                </c:pt>
                <c:pt idx="1081">
                  <c:v>127.00056361139596</c:v>
                </c:pt>
                <c:pt idx="1082">
                  <c:v>127.00056361139596</c:v>
                </c:pt>
                <c:pt idx="1083">
                  <c:v>127.00056361139596</c:v>
                </c:pt>
                <c:pt idx="1084">
                  <c:v>127.00056361139596</c:v>
                </c:pt>
                <c:pt idx="1085">
                  <c:v>127.00056361139596</c:v>
                </c:pt>
                <c:pt idx="1086">
                  <c:v>127.00056361139596</c:v>
                </c:pt>
                <c:pt idx="1087">
                  <c:v>127.00056361139596</c:v>
                </c:pt>
                <c:pt idx="1088">
                  <c:v>127.00056361139596</c:v>
                </c:pt>
                <c:pt idx="1089">
                  <c:v>127.00056361139596</c:v>
                </c:pt>
                <c:pt idx="1090">
                  <c:v>127.00056361139596</c:v>
                </c:pt>
                <c:pt idx="1091">
                  <c:v>127.00056361139596</c:v>
                </c:pt>
                <c:pt idx="1092">
                  <c:v>127.00056361139596</c:v>
                </c:pt>
                <c:pt idx="1093">
                  <c:v>127.00056361139596</c:v>
                </c:pt>
                <c:pt idx="1094">
                  <c:v>127.00056361139596</c:v>
                </c:pt>
                <c:pt idx="1095">
                  <c:v>127.00056361139596</c:v>
                </c:pt>
                <c:pt idx="1096">
                  <c:v>127.00056361139596</c:v>
                </c:pt>
                <c:pt idx="1097">
                  <c:v>127.00056361139596</c:v>
                </c:pt>
                <c:pt idx="1098">
                  <c:v>127.00056361139596</c:v>
                </c:pt>
                <c:pt idx="1099">
                  <c:v>127.00056361139596</c:v>
                </c:pt>
                <c:pt idx="1100">
                  <c:v>127.00056361139596</c:v>
                </c:pt>
                <c:pt idx="1101">
                  <c:v>127.00056361139596</c:v>
                </c:pt>
                <c:pt idx="1102">
                  <c:v>127.00056361139596</c:v>
                </c:pt>
                <c:pt idx="1103">
                  <c:v>127.00056361139596</c:v>
                </c:pt>
                <c:pt idx="1104">
                  <c:v>127.00056361139596</c:v>
                </c:pt>
                <c:pt idx="1105">
                  <c:v>127.00056361139596</c:v>
                </c:pt>
                <c:pt idx="1106">
                  <c:v>127.00056361139596</c:v>
                </c:pt>
                <c:pt idx="1107">
                  <c:v>127.00056361139596</c:v>
                </c:pt>
                <c:pt idx="1108">
                  <c:v>127.00056361139596</c:v>
                </c:pt>
                <c:pt idx="1109">
                  <c:v>127.00056361139596</c:v>
                </c:pt>
                <c:pt idx="1110">
                  <c:v>127.00056361139596</c:v>
                </c:pt>
                <c:pt idx="1111">
                  <c:v>127.00056361139596</c:v>
                </c:pt>
                <c:pt idx="1112">
                  <c:v>127.00056361139596</c:v>
                </c:pt>
                <c:pt idx="1113">
                  <c:v>127.00056361139596</c:v>
                </c:pt>
                <c:pt idx="1114">
                  <c:v>127.00056361139596</c:v>
                </c:pt>
                <c:pt idx="1115">
                  <c:v>127.00056361139596</c:v>
                </c:pt>
                <c:pt idx="1116">
                  <c:v>127.00056361139596</c:v>
                </c:pt>
                <c:pt idx="1117">
                  <c:v>127.00056361139596</c:v>
                </c:pt>
                <c:pt idx="1118">
                  <c:v>127.00056361139596</c:v>
                </c:pt>
                <c:pt idx="1119">
                  <c:v>127.00056361139596</c:v>
                </c:pt>
                <c:pt idx="1120">
                  <c:v>127.00056361139596</c:v>
                </c:pt>
                <c:pt idx="1121">
                  <c:v>127.00056361139596</c:v>
                </c:pt>
                <c:pt idx="1122">
                  <c:v>127.00056361139596</c:v>
                </c:pt>
                <c:pt idx="1123">
                  <c:v>127.00056361139596</c:v>
                </c:pt>
                <c:pt idx="1124">
                  <c:v>127.00056361139596</c:v>
                </c:pt>
                <c:pt idx="1125">
                  <c:v>127.00056361139596</c:v>
                </c:pt>
                <c:pt idx="1126">
                  <c:v>127.00056361139596</c:v>
                </c:pt>
                <c:pt idx="1127">
                  <c:v>127.00056361139596</c:v>
                </c:pt>
                <c:pt idx="1128">
                  <c:v>127.00056361139596</c:v>
                </c:pt>
                <c:pt idx="1129">
                  <c:v>127.00056361139596</c:v>
                </c:pt>
                <c:pt idx="1130">
                  <c:v>127.00056361139596</c:v>
                </c:pt>
                <c:pt idx="1131">
                  <c:v>127.00056361139596</c:v>
                </c:pt>
                <c:pt idx="1132">
                  <c:v>127.00056361139596</c:v>
                </c:pt>
                <c:pt idx="1133">
                  <c:v>127.00056361139596</c:v>
                </c:pt>
                <c:pt idx="1134">
                  <c:v>127.00056361139596</c:v>
                </c:pt>
                <c:pt idx="1135">
                  <c:v>127.00056361139596</c:v>
                </c:pt>
                <c:pt idx="1136">
                  <c:v>127.00056361139596</c:v>
                </c:pt>
                <c:pt idx="1137">
                  <c:v>127.00056361139596</c:v>
                </c:pt>
                <c:pt idx="1138">
                  <c:v>127.00056361139596</c:v>
                </c:pt>
                <c:pt idx="1139">
                  <c:v>127.00056361139596</c:v>
                </c:pt>
                <c:pt idx="1140">
                  <c:v>127.00056361139596</c:v>
                </c:pt>
                <c:pt idx="1141">
                  <c:v>127.00056361139596</c:v>
                </c:pt>
                <c:pt idx="1142">
                  <c:v>127.00056361139596</c:v>
                </c:pt>
                <c:pt idx="1143">
                  <c:v>127.00056361139596</c:v>
                </c:pt>
                <c:pt idx="1144">
                  <c:v>127.00056361139596</c:v>
                </c:pt>
                <c:pt idx="1145">
                  <c:v>127.00056361139596</c:v>
                </c:pt>
                <c:pt idx="1146">
                  <c:v>127.00056361139596</c:v>
                </c:pt>
                <c:pt idx="1147">
                  <c:v>127.00056361139596</c:v>
                </c:pt>
                <c:pt idx="1148">
                  <c:v>127.00056361139596</c:v>
                </c:pt>
                <c:pt idx="1149">
                  <c:v>127.00056361139596</c:v>
                </c:pt>
                <c:pt idx="1150">
                  <c:v>127.00056361139596</c:v>
                </c:pt>
                <c:pt idx="1151">
                  <c:v>127.00056361139596</c:v>
                </c:pt>
                <c:pt idx="1152">
                  <c:v>127.00056361139596</c:v>
                </c:pt>
                <c:pt idx="1153">
                  <c:v>127.00056361139596</c:v>
                </c:pt>
                <c:pt idx="1154">
                  <c:v>127.00056361139596</c:v>
                </c:pt>
                <c:pt idx="1155">
                  <c:v>127.00056361139596</c:v>
                </c:pt>
                <c:pt idx="1156">
                  <c:v>127.00056361139596</c:v>
                </c:pt>
                <c:pt idx="1157">
                  <c:v>127.00056361139596</c:v>
                </c:pt>
                <c:pt idx="1158">
                  <c:v>127.00056361139596</c:v>
                </c:pt>
                <c:pt idx="1159">
                  <c:v>127.00056361139596</c:v>
                </c:pt>
                <c:pt idx="1160">
                  <c:v>127.00056361139596</c:v>
                </c:pt>
                <c:pt idx="1161">
                  <c:v>127.00056361139596</c:v>
                </c:pt>
                <c:pt idx="1162">
                  <c:v>127.00056361139596</c:v>
                </c:pt>
                <c:pt idx="1163">
                  <c:v>127.00056361139596</c:v>
                </c:pt>
                <c:pt idx="1164">
                  <c:v>127.00056361139596</c:v>
                </c:pt>
                <c:pt idx="1165">
                  <c:v>127.00056361139596</c:v>
                </c:pt>
                <c:pt idx="1166">
                  <c:v>127.00056361139596</c:v>
                </c:pt>
                <c:pt idx="1167">
                  <c:v>127.00056361139596</c:v>
                </c:pt>
                <c:pt idx="1168">
                  <c:v>127.00056361139596</c:v>
                </c:pt>
                <c:pt idx="1169">
                  <c:v>127.00056361139596</c:v>
                </c:pt>
                <c:pt idx="1170">
                  <c:v>127.00056361139596</c:v>
                </c:pt>
                <c:pt idx="1171">
                  <c:v>127.00056361139596</c:v>
                </c:pt>
                <c:pt idx="1172">
                  <c:v>127.00056361139596</c:v>
                </c:pt>
                <c:pt idx="1173">
                  <c:v>127.00056361139596</c:v>
                </c:pt>
                <c:pt idx="1174">
                  <c:v>127.00056361139596</c:v>
                </c:pt>
                <c:pt idx="1175">
                  <c:v>127.00056361139596</c:v>
                </c:pt>
                <c:pt idx="1176">
                  <c:v>127.00056361139596</c:v>
                </c:pt>
                <c:pt idx="1177">
                  <c:v>127.00056361139596</c:v>
                </c:pt>
                <c:pt idx="1178">
                  <c:v>127.00056361139596</c:v>
                </c:pt>
                <c:pt idx="1179">
                  <c:v>127.00056361139596</c:v>
                </c:pt>
                <c:pt idx="1180">
                  <c:v>127.00056361139596</c:v>
                </c:pt>
                <c:pt idx="1181">
                  <c:v>127.00056361139596</c:v>
                </c:pt>
                <c:pt idx="1182">
                  <c:v>127.00056361139596</c:v>
                </c:pt>
                <c:pt idx="1183">
                  <c:v>127.00056361139596</c:v>
                </c:pt>
                <c:pt idx="1184">
                  <c:v>127.00056361139596</c:v>
                </c:pt>
                <c:pt idx="1185">
                  <c:v>127.00056361139596</c:v>
                </c:pt>
                <c:pt idx="1186">
                  <c:v>127.00056361139596</c:v>
                </c:pt>
                <c:pt idx="1187">
                  <c:v>127.00056361139596</c:v>
                </c:pt>
                <c:pt idx="1188">
                  <c:v>127.00056361139596</c:v>
                </c:pt>
                <c:pt idx="1189">
                  <c:v>127.00056361139596</c:v>
                </c:pt>
                <c:pt idx="1190">
                  <c:v>127.00056361139596</c:v>
                </c:pt>
                <c:pt idx="1191">
                  <c:v>127.00056361139596</c:v>
                </c:pt>
                <c:pt idx="1192">
                  <c:v>127.00056361139596</c:v>
                </c:pt>
                <c:pt idx="1193">
                  <c:v>127.00056361139596</c:v>
                </c:pt>
                <c:pt idx="1194">
                  <c:v>127.00056361139596</c:v>
                </c:pt>
                <c:pt idx="1195">
                  <c:v>127.00056361139596</c:v>
                </c:pt>
                <c:pt idx="1196">
                  <c:v>127.00056361139596</c:v>
                </c:pt>
                <c:pt idx="1197">
                  <c:v>127.00056361139596</c:v>
                </c:pt>
                <c:pt idx="1198">
                  <c:v>127.00056361139596</c:v>
                </c:pt>
                <c:pt idx="1199">
                  <c:v>127.00056361139596</c:v>
                </c:pt>
                <c:pt idx="1200">
                  <c:v>127.00056361139596</c:v>
                </c:pt>
                <c:pt idx="1201">
                  <c:v>127.00056361139596</c:v>
                </c:pt>
                <c:pt idx="1202">
                  <c:v>127.00056361139596</c:v>
                </c:pt>
                <c:pt idx="1203">
                  <c:v>127.00056361139596</c:v>
                </c:pt>
                <c:pt idx="1204">
                  <c:v>127.00056361139596</c:v>
                </c:pt>
                <c:pt idx="1205">
                  <c:v>127.00056361139596</c:v>
                </c:pt>
                <c:pt idx="1206">
                  <c:v>127.00056361139596</c:v>
                </c:pt>
                <c:pt idx="1207">
                  <c:v>127.00056361139596</c:v>
                </c:pt>
                <c:pt idx="1208">
                  <c:v>127.00056361139596</c:v>
                </c:pt>
                <c:pt idx="1209">
                  <c:v>127.00056361139596</c:v>
                </c:pt>
                <c:pt idx="1210">
                  <c:v>127.00056361139596</c:v>
                </c:pt>
                <c:pt idx="1211">
                  <c:v>127.00056361139596</c:v>
                </c:pt>
                <c:pt idx="1212">
                  <c:v>127.00056361139596</c:v>
                </c:pt>
                <c:pt idx="1213">
                  <c:v>127.00056361139596</c:v>
                </c:pt>
                <c:pt idx="1214">
                  <c:v>127.00056361139596</c:v>
                </c:pt>
                <c:pt idx="1215">
                  <c:v>127.00056361139596</c:v>
                </c:pt>
                <c:pt idx="1216">
                  <c:v>127.00056361139596</c:v>
                </c:pt>
                <c:pt idx="1217">
                  <c:v>127.00056361139596</c:v>
                </c:pt>
                <c:pt idx="1218">
                  <c:v>127.00056361139596</c:v>
                </c:pt>
                <c:pt idx="1219">
                  <c:v>127.00056361139596</c:v>
                </c:pt>
                <c:pt idx="1220">
                  <c:v>127.00056361139596</c:v>
                </c:pt>
                <c:pt idx="1221">
                  <c:v>127.00056361139596</c:v>
                </c:pt>
                <c:pt idx="1222">
                  <c:v>127.00056361139596</c:v>
                </c:pt>
                <c:pt idx="1223">
                  <c:v>127.00056361139596</c:v>
                </c:pt>
                <c:pt idx="1224">
                  <c:v>127.00056361139596</c:v>
                </c:pt>
                <c:pt idx="1225">
                  <c:v>127.00056361139596</c:v>
                </c:pt>
                <c:pt idx="1226">
                  <c:v>127.00056361139596</c:v>
                </c:pt>
                <c:pt idx="1227">
                  <c:v>127.00056361139596</c:v>
                </c:pt>
                <c:pt idx="1228">
                  <c:v>127.00056361139596</c:v>
                </c:pt>
                <c:pt idx="1229">
                  <c:v>127.00056361139596</c:v>
                </c:pt>
                <c:pt idx="1230">
                  <c:v>127.00056361139596</c:v>
                </c:pt>
                <c:pt idx="1231">
                  <c:v>127.00056361139596</c:v>
                </c:pt>
                <c:pt idx="1232">
                  <c:v>127.00056361139596</c:v>
                </c:pt>
                <c:pt idx="1233">
                  <c:v>127.00056361139596</c:v>
                </c:pt>
                <c:pt idx="1234">
                  <c:v>127.00056361139596</c:v>
                </c:pt>
                <c:pt idx="1235">
                  <c:v>127.00056361139596</c:v>
                </c:pt>
                <c:pt idx="1236">
                  <c:v>127.00056361139596</c:v>
                </c:pt>
                <c:pt idx="1237">
                  <c:v>127.00056361139596</c:v>
                </c:pt>
                <c:pt idx="1238">
                  <c:v>127.00056361139596</c:v>
                </c:pt>
                <c:pt idx="1239">
                  <c:v>127.00056361139596</c:v>
                </c:pt>
                <c:pt idx="1240">
                  <c:v>127.00056361139596</c:v>
                </c:pt>
                <c:pt idx="1241">
                  <c:v>127.00056361139596</c:v>
                </c:pt>
                <c:pt idx="1242">
                  <c:v>127.00056361139596</c:v>
                </c:pt>
                <c:pt idx="1243">
                  <c:v>127.00056361139596</c:v>
                </c:pt>
                <c:pt idx="1244">
                  <c:v>127.00056361139596</c:v>
                </c:pt>
                <c:pt idx="1245">
                  <c:v>127.00056361139596</c:v>
                </c:pt>
                <c:pt idx="1246">
                  <c:v>127.00056361139596</c:v>
                </c:pt>
                <c:pt idx="1247">
                  <c:v>127.00056361139596</c:v>
                </c:pt>
                <c:pt idx="1248">
                  <c:v>127.00056361139596</c:v>
                </c:pt>
                <c:pt idx="1249">
                  <c:v>127.00056361139596</c:v>
                </c:pt>
                <c:pt idx="1250">
                  <c:v>127.00056361139596</c:v>
                </c:pt>
                <c:pt idx="1251">
                  <c:v>127.00056361139596</c:v>
                </c:pt>
                <c:pt idx="1252">
                  <c:v>127.00056361139596</c:v>
                </c:pt>
                <c:pt idx="1253">
                  <c:v>127.00056361139596</c:v>
                </c:pt>
                <c:pt idx="1254">
                  <c:v>127.00056361139596</c:v>
                </c:pt>
                <c:pt idx="1255">
                  <c:v>127.00056361139596</c:v>
                </c:pt>
                <c:pt idx="1256">
                  <c:v>127.00056361139596</c:v>
                </c:pt>
                <c:pt idx="1257">
                  <c:v>127.00056361139596</c:v>
                </c:pt>
                <c:pt idx="1258">
                  <c:v>127.00056361139596</c:v>
                </c:pt>
                <c:pt idx="1259">
                  <c:v>127.00056361139596</c:v>
                </c:pt>
                <c:pt idx="1260">
                  <c:v>127.00056361139596</c:v>
                </c:pt>
                <c:pt idx="1261">
                  <c:v>127.00056361139596</c:v>
                </c:pt>
                <c:pt idx="1262">
                  <c:v>127.00056361139596</c:v>
                </c:pt>
                <c:pt idx="1263">
                  <c:v>127.00056361139596</c:v>
                </c:pt>
                <c:pt idx="1264">
                  <c:v>127.00056361139596</c:v>
                </c:pt>
                <c:pt idx="1265">
                  <c:v>127.00056361139596</c:v>
                </c:pt>
                <c:pt idx="1266">
                  <c:v>127.00056361139596</c:v>
                </c:pt>
                <c:pt idx="1267">
                  <c:v>127.00056361139596</c:v>
                </c:pt>
                <c:pt idx="1268">
                  <c:v>127.00056361139596</c:v>
                </c:pt>
                <c:pt idx="1269">
                  <c:v>127.00056361139596</c:v>
                </c:pt>
                <c:pt idx="1270">
                  <c:v>127.00056361139596</c:v>
                </c:pt>
                <c:pt idx="1271">
                  <c:v>127.00056361139596</c:v>
                </c:pt>
                <c:pt idx="1272">
                  <c:v>127.00056361139596</c:v>
                </c:pt>
                <c:pt idx="1273">
                  <c:v>127.00056361139596</c:v>
                </c:pt>
                <c:pt idx="1274">
                  <c:v>127.00056361139596</c:v>
                </c:pt>
                <c:pt idx="1275">
                  <c:v>127.00056361139596</c:v>
                </c:pt>
                <c:pt idx="1276">
                  <c:v>127.00056361139596</c:v>
                </c:pt>
                <c:pt idx="1277">
                  <c:v>127.00056361139596</c:v>
                </c:pt>
                <c:pt idx="1278">
                  <c:v>127.00056361139596</c:v>
                </c:pt>
                <c:pt idx="1279">
                  <c:v>127.00056361139596</c:v>
                </c:pt>
                <c:pt idx="1280">
                  <c:v>127.00056361139596</c:v>
                </c:pt>
                <c:pt idx="1281">
                  <c:v>127.00056361139596</c:v>
                </c:pt>
                <c:pt idx="1282">
                  <c:v>127.00056361139596</c:v>
                </c:pt>
                <c:pt idx="1283">
                  <c:v>127.00056361139596</c:v>
                </c:pt>
                <c:pt idx="1284">
                  <c:v>127.00056361139596</c:v>
                </c:pt>
                <c:pt idx="1285">
                  <c:v>127.00056361139596</c:v>
                </c:pt>
                <c:pt idx="1286">
                  <c:v>127.00056361139596</c:v>
                </c:pt>
                <c:pt idx="1287">
                  <c:v>127.00056361139596</c:v>
                </c:pt>
                <c:pt idx="1288">
                  <c:v>127.00056361139596</c:v>
                </c:pt>
                <c:pt idx="1289">
                  <c:v>127.00056361139596</c:v>
                </c:pt>
                <c:pt idx="1290">
                  <c:v>127.00056361139596</c:v>
                </c:pt>
                <c:pt idx="1291">
                  <c:v>127.00056361139596</c:v>
                </c:pt>
                <c:pt idx="1292">
                  <c:v>127.00056361139596</c:v>
                </c:pt>
                <c:pt idx="1293">
                  <c:v>127.00056361139596</c:v>
                </c:pt>
                <c:pt idx="1294">
                  <c:v>127.00056361139596</c:v>
                </c:pt>
                <c:pt idx="1295">
                  <c:v>127.00056361139596</c:v>
                </c:pt>
                <c:pt idx="1296">
                  <c:v>127.00056361139596</c:v>
                </c:pt>
                <c:pt idx="1297">
                  <c:v>127.00056361139596</c:v>
                </c:pt>
                <c:pt idx="1298">
                  <c:v>127.00056361139596</c:v>
                </c:pt>
                <c:pt idx="1299">
                  <c:v>127.00056361139596</c:v>
                </c:pt>
                <c:pt idx="1300">
                  <c:v>127.00056361139596</c:v>
                </c:pt>
                <c:pt idx="1301">
                  <c:v>127.00056361139596</c:v>
                </c:pt>
                <c:pt idx="1302">
                  <c:v>127.00056361139596</c:v>
                </c:pt>
                <c:pt idx="1303">
                  <c:v>127.00056361139596</c:v>
                </c:pt>
                <c:pt idx="1304">
                  <c:v>127.00056361139596</c:v>
                </c:pt>
                <c:pt idx="1305">
                  <c:v>127.00056361139596</c:v>
                </c:pt>
                <c:pt idx="1306">
                  <c:v>127.00056361139596</c:v>
                </c:pt>
                <c:pt idx="1307">
                  <c:v>127.00056361139596</c:v>
                </c:pt>
                <c:pt idx="1308">
                  <c:v>127.00056361139596</c:v>
                </c:pt>
                <c:pt idx="1309">
                  <c:v>127.00056361139596</c:v>
                </c:pt>
                <c:pt idx="1310">
                  <c:v>127.00056361139596</c:v>
                </c:pt>
                <c:pt idx="1311">
                  <c:v>127.00056361139596</c:v>
                </c:pt>
                <c:pt idx="1312">
                  <c:v>127.00056361139596</c:v>
                </c:pt>
                <c:pt idx="1313">
                  <c:v>127.00056361139596</c:v>
                </c:pt>
                <c:pt idx="1314">
                  <c:v>127.00056361139596</c:v>
                </c:pt>
                <c:pt idx="1315">
                  <c:v>127.00056361139596</c:v>
                </c:pt>
                <c:pt idx="1316">
                  <c:v>127.00056361139596</c:v>
                </c:pt>
                <c:pt idx="1317">
                  <c:v>127.00056361139596</c:v>
                </c:pt>
                <c:pt idx="1318">
                  <c:v>127.00056361139596</c:v>
                </c:pt>
                <c:pt idx="1319">
                  <c:v>127.00056361139596</c:v>
                </c:pt>
                <c:pt idx="1320">
                  <c:v>127.00056361139596</c:v>
                </c:pt>
                <c:pt idx="1321">
                  <c:v>127.00056361139596</c:v>
                </c:pt>
                <c:pt idx="1322">
                  <c:v>127.00056361139596</c:v>
                </c:pt>
                <c:pt idx="1323">
                  <c:v>127.00056361139596</c:v>
                </c:pt>
                <c:pt idx="1324">
                  <c:v>127.00056361139596</c:v>
                </c:pt>
                <c:pt idx="1325">
                  <c:v>127.00056361139596</c:v>
                </c:pt>
                <c:pt idx="1326">
                  <c:v>127.00056361139596</c:v>
                </c:pt>
                <c:pt idx="1327">
                  <c:v>127.00056361139596</c:v>
                </c:pt>
                <c:pt idx="1328">
                  <c:v>127.00056361139596</c:v>
                </c:pt>
                <c:pt idx="1329">
                  <c:v>127.00056361139596</c:v>
                </c:pt>
                <c:pt idx="1330">
                  <c:v>127.00056361139596</c:v>
                </c:pt>
                <c:pt idx="1331">
                  <c:v>127.00056361139596</c:v>
                </c:pt>
                <c:pt idx="1332">
                  <c:v>127.00056361139596</c:v>
                </c:pt>
                <c:pt idx="1333">
                  <c:v>127.00056361139596</c:v>
                </c:pt>
                <c:pt idx="1334">
                  <c:v>127.00056361139596</c:v>
                </c:pt>
                <c:pt idx="1335">
                  <c:v>127.00056361139596</c:v>
                </c:pt>
                <c:pt idx="1336">
                  <c:v>127.00056361139596</c:v>
                </c:pt>
                <c:pt idx="1337">
                  <c:v>127.00056361139596</c:v>
                </c:pt>
                <c:pt idx="1338">
                  <c:v>127.00056361139596</c:v>
                </c:pt>
                <c:pt idx="1339">
                  <c:v>127.00056361139596</c:v>
                </c:pt>
                <c:pt idx="1340">
                  <c:v>127.00056361139596</c:v>
                </c:pt>
                <c:pt idx="1341">
                  <c:v>127.00056361139596</c:v>
                </c:pt>
                <c:pt idx="1342">
                  <c:v>127.00056361139596</c:v>
                </c:pt>
                <c:pt idx="1343">
                  <c:v>127.00056361139596</c:v>
                </c:pt>
                <c:pt idx="1344">
                  <c:v>127.00056361139596</c:v>
                </c:pt>
                <c:pt idx="1345">
                  <c:v>127.00056361139596</c:v>
                </c:pt>
                <c:pt idx="1346">
                  <c:v>127.00056361139596</c:v>
                </c:pt>
                <c:pt idx="1347">
                  <c:v>127.00056361139596</c:v>
                </c:pt>
                <c:pt idx="1348">
                  <c:v>127.00056361139596</c:v>
                </c:pt>
                <c:pt idx="1349">
                  <c:v>127.00056361139596</c:v>
                </c:pt>
                <c:pt idx="1350">
                  <c:v>127.00056361139596</c:v>
                </c:pt>
                <c:pt idx="1351">
                  <c:v>127.00056361139596</c:v>
                </c:pt>
                <c:pt idx="1352">
                  <c:v>127.00056361139596</c:v>
                </c:pt>
                <c:pt idx="1353">
                  <c:v>127.00056361139596</c:v>
                </c:pt>
                <c:pt idx="1354">
                  <c:v>127.00056361139596</c:v>
                </c:pt>
                <c:pt idx="1355">
                  <c:v>127.00056361139596</c:v>
                </c:pt>
                <c:pt idx="1356">
                  <c:v>127.00056361139596</c:v>
                </c:pt>
                <c:pt idx="1357">
                  <c:v>127.00056361139596</c:v>
                </c:pt>
                <c:pt idx="1358">
                  <c:v>127.00056361139596</c:v>
                </c:pt>
                <c:pt idx="1359">
                  <c:v>127.00056361139596</c:v>
                </c:pt>
                <c:pt idx="1360">
                  <c:v>127.00056361139596</c:v>
                </c:pt>
                <c:pt idx="1361">
                  <c:v>127.00056361139596</c:v>
                </c:pt>
                <c:pt idx="1362">
                  <c:v>127.00056361139596</c:v>
                </c:pt>
                <c:pt idx="1363">
                  <c:v>127.00056361139596</c:v>
                </c:pt>
                <c:pt idx="1364">
                  <c:v>127.00056361139596</c:v>
                </c:pt>
                <c:pt idx="1365">
                  <c:v>127.00056361139596</c:v>
                </c:pt>
                <c:pt idx="1366">
                  <c:v>127.00056361139596</c:v>
                </c:pt>
                <c:pt idx="1367">
                  <c:v>127.00056361139596</c:v>
                </c:pt>
                <c:pt idx="1368">
                  <c:v>127.00056361139596</c:v>
                </c:pt>
                <c:pt idx="1369">
                  <c:v>127.00056361139596</c:v>
                </c:pt>
                <c:pt idx="1370">
                  <c:v>127.00056361139596</c:v>
                </c:pt>
                <c:pt idx="1371">
                  <c:v>127.00056361139596</c:v>
                </c:pt>
                <c:pt idx="1372">
                  <c:v>127.00056361139596</c:v>
                </c:pt>
                <c:pt idx="1373">
                  <c:v>127.00056361139596</c:v>
                </c:pt>
                <c:pt idx="1374">
                  <c:v>127.00056361139596</c:v>
                </c:pt>
                <c:pt idx="1375">
                  <c:v>127.00056361139596</c:v>
                </c:pt>
                <c:pt idx="1376">
                  <c:v>127.00056361139596</c:v>
                </c:pt>
                <c:pt idx="1377">
                  <c:v>127.00056361139596</c:v>
                </c:pt>
                <c:pt idx="1378">
                  <c:v>127.00056361139596</c:v>
                </c:pt>
                <c:pt idx="1379">
                  <c:v>127.00056361139596</c:v>
                </c:pt>
                <c:pt idx="1380">
                  <c:v>127.00056361139596</c:v>
                </c:pt>
                <c:pt idx="1381">
                  <c:v>127.00056361139596</c:v>
                </c:pt>
                <c:pt idx="1382">
                  <c:v>127.00056361139596</c:v>
                </c:pt>
                <c:pt idx="1383">
                  <c:v>127.00056361139596</c:v>
                </c:pt>
                <c:pt idx="1384">
                  <c:v>127.00056361139596</c:v>
                </c:pt>
                <c:pt idx="1385">
                  <c:v>127.00056361139596</c:v>
                </c:pt>
                <c:pt idx="1386">
                  <c:v>127.00056361139596</c:v>
                </c:pt>
                <c:pt idx="1387">
                  <c:v>127.00056361139596</c:v>
                </c:pt>
                <c:pt idx="1388">
                  <c:v>127.00056361139596</c:v>
                </c:pt>
                <c:pt idx="1389">
                  <c:v>127.00056361139596</c:v>
                </c:pt>
                <c:pt idx="1390">
                  <c:v>127.00056361139596</c:v>
                </c:pt>
                <c:pt idx="1391">
                  <c:v>127.00056361139596</c:v>
                </c:pt>
                <c:pt idx="1392">
                  <c:v>127.00056361139596</c:v>
                </c:pt>
                <c:pt idx="1393">
                  <c:v>127.00056361139596</c:v>
                </c:pt>
                <c:pt idx="1394">
                  <c:v>127.00056361139596</c:v>
                </c:pt>
                <c:pt idx="1395">
                  <c:v>127.00056361139596</c:v>
                </c:pt>
                <c:pt idx="1396">
                  <c:v>127.00056361139596</c:v>
                </c:pt>
                <c:pt idx="1397">
                  <c:v>127.00056361139596</c:v>
                </c:pt>
                <c:pt idx="1398">
                  <c:v>127.00056361139596</c:v>
                </c:pt>
                <c:pt idx="1399">
                  <c:v>127.00056361139596</c:v>
                </c:pt>
                <c:pt idx="1400">
                  <c:v>127.00056361139596</c:v>
                </c:pt>
                <c:pt idx="1401">
                  <c:v>127.00056361139596</c:v>
                </c:pt>
                <c:pt idx="1402">
                  <c:v>127.00056361139596</c:v>
                </c:pt>
                <c:pt idx="1403">
                  <c:v>127.00056361139596</c:v>
                </c:pt>
                <c:pt idx="1404">
                  <c:v>127.00056361139596</c:v>
                </c:pt>
                <c:pt idx="1405">
                  <c:v>127.00056361139596</c:v>
                </c:pt>
                <c:pt idx="1406">
                  <c:v>127.00056361139596</c:v>
                </c:pt>
                <c:pt idx="1407">
                  <c:v>127.00056361139596</c:v>
                </c:pt>
                <c:pt idx="1408">
                  <c:v>127.00056361139596</c:v>
                </c:pt>
                <c:pt idx="1409">
                  <c:v>127.00056361139596</c:v>
                </c:pt>
                <c:pt idx="1410">
                  <c:v>127.00056361139596</c:v>
                </c:pt>
                <c:pt idx="1411">
                  <c:v>127.00056361139596</c:v>
                </c:pt>
                <c:pt idx="1412">
                  <c:v>127.00056361139596</c:v>
                </c:pt>
                <c:pt idx="1413">
                  <c:v>127.00056361139596</c:v>
                </c:pt>
                <c:pt idx="1414">
                  <c:v>127.00056361139596</c:v>
                </c:pt>
                <c:pt idx="1415">
                  <c:v>127.00056361139596</c:v>
                </c:pt>
                <c:pt idx="1416">
                  <c:v>127.00056361139596</c:v>
                </c:pt>
                <c:pt idx="1417">
                  <c:v>127.00056361139596</c:v>
                </c:pt>
                <c:pt idx="1418">
                  <c:v>127.00056361139596</c:v>
                </c:pt>
                <c:pt idx="1419">
                  <c:v>127.00056361139596</c:v>
                </c:pt>
                <c:pt idx="1420">
                  <c:v>127.00056361139596</c:v>
                </c:pt>
                <c:pt idx="1421">
                  <c:v>127.00056361139596</c:v>
                </c:pt>
                <c:pt idx="1422">
                  <c:v>127.00056361139596</c:v>
                </c:pt>
                <c:pt idx="1423">
                  <c:v>127.00056361139596</c:v>
                </c:pt>
                <c:pt idx="1424">
                  <c:v>127.00056361139596</c:v>
                </c:pt>
                <c:pt idx="1425">
                  <c:v>127.00056361139596</c:v>
                </c:pt>
                <c:pt idx="1426">
                  <c:v>127.00056361139596</c:v>
                </c:pt>
                <c:pt idx="1427">
                  <c:v>127.00056361139596</c:v>
                </c:pt>
                <c:pt idx="1428">
                  <c:v>127.00056361139596</c:v>
                </c:pt>
                <c:pt idx="1429">
                  <c:v>127.00056361139596</c:v>
                </c:pt>
                <c:pt idx="1430">
                  <c:v>127.00056361139596</c:v>
                </c:pt>
                <c:pt idx="1431">
                  <c:v>127.00056361139596</c:v>
                </c:pt>
                <c:pt idx="1432">
                  <c:v>127.00056361139596</c:v>
                </c:pt>
                <c:pt idx="1433">
                  <c:v>127.00056361139596</c:v>
                </c:pt>
                <c:pt idx="1434">
                  <c:v>127.00056361139596</c:v>
                </c:pt>
                <c:pt idx="1435">
                  <c:v>127.00056361139596</c:v>
                </c:pt>
                <c:pt idx="1436">
                  <c:v>127.00056361139596</c:v>
                </c:pt>
                <c:pt idx="1437">
                  <c:v>127.00056361139596</c:v>
                </c:pt>
                <c:pt idx="1438">
                  <c:v>127.00056361139596</c:v>
                </c:pt>
                <c:pt idx="1439">
                  <c:v>127.00056361139596</c:v>
                </c:pt>
                <c:pt idx="1440">
                  <c:v>127.00056361139596</c:v>
                </c:pt>
                <c:pt idx="1441">
                  <c:v>127.00056361139596</c:v>
                </c:pt>
                <c:pt idx="1442">
                  <c:v>127.00056361139596</c:v>
                </c:pt>
                <c:pt idx="1443">
                  <c:v>127.00056361139596</c:v>
                </c:pt>
                <c:pt idx="1444">
                  <c:v>127.00056361139596</c:v>
                </c:pt>
                <c:pt idx="1445">
                  <c:v>127.00056361139596</c:v>
                </c:pt>
                <c:pt idx="1446">
                  <c:v>127.00056361139596</c:v>
                </c:pt>
                <c:pt idx="1447">
                  <c:v>127.00056361139596</c:v>
                </c:pt>
                <c:pt idx="1448">
                  <c:v>127.00056361139596</c:v>
                </c:pt>
                <c:pt idx="1449">
                  <c:v>127.00056361139596</c:v>
                </c:pt>
                <c:pt idx="1450">
                  <c:v>127.00056361139596</c:v>
                </c:pt>
                <c:pt idx="1451">
                  <c:v>127.00056361139596</c:v>
                </c:pt>
                <c:pt idx="1452">
                  <c:v>127.00056361139596</c:v>
                </c:pt>
                <c:pt idx="1453">
                  <c:v>127.00056361139596</c:v>
                </c:pt>
                <c:pt idx="1454">
                  <c:v>127.00056361139596</c:v>
                </c:pt>
                <c:pt idx="1455">
                  <c:v>127.00056361139596</c:v>
                </c:pt>
                <c:pt idx="1456">
                  <c:v>127.00056361139596</c:v>
                </c:pt>
                <c:pt idx="1457">
                  <c:v>127.00056361139596</c:v>
                </c:pt>
                <c:pt idx="1458">
                  <c:v>127.00056361139596</c:v>
                </c:pt>
                <c:pt idx="1459">
                  <c:v>127.00056361139596</c:v>
                </c:pt>
                <c:pt idx="1460">
                  <c:v>127.00056361139596</c:v>
                </c:pt>
                <c:pt idx="1461">
                  <c:v>127.00056361139596</c:v>
                </c:pt>
                <c:pt idx="1462">
                  <c:v>127.00056361139596</c:v>
                </c:pt>
                <c:pt idx="1463">
                  <c:v>127.00056361139596</c:v>
                </c:pt>
                <c:pt idx="1464">
                  <c:v>127.00056361139596</c:v>
                </c:pt>
                <c:pt idx="1465">
                  <c:v>127.00056361139596</c:v>
                </c:pt>
                <c:pt idx="1466">
                  <c:v>127.00056361139596</c:v>
                </c:pt>
                <c:pt idx="1467">
                  <c:v>127.00056361139596</c:v>
                </c:pt>
                <c:pt idx="1468">
                  <c:v>127.00056361139596</c:v>
                </c:pt>
                <c:pt idx="1469">
                  <c:v>127.00056361139596</c:v>
                </c:pt>
                <c:pt idx="1470">
                  <c:v>127.00056361139596</c:v>
                </c:pt>
                <c:pt idx="1471">
                  <c:v>127.00056361139596</c:v>
                </c:pt>
                <c:pt idx="1472">
                  <c:v>127.00056361139596</c:v>
                </c:pt>
                <c:pt idx="1473">
                  <c:v>127.00056361139596</c:v>
                </c:pt>
                <c:pt idx="1474">
                  <c:v>127.00056361139596</c:v>
                </c:pt>
                <c:pt idx="1475">
                  <c:v>127.00056361139596</c:v>
                </c:pt>
                <c:pt idx="1476">
                  <c:v>127.00056361139596</c:v>
                </c:pt>
                <c:pt idx="1477">
                  <c:v>127.00056361139596</c:v>
                </c:pt>
                <c:pt idx="1478">
                  <c:v>127.00056361139596</c:v>
                </c:pt>
                <c:pt idx="1479">
                  <c:v>127.00056361139596</c:v>
                </c:pt>
                <c:pt idx="1480">
                  <c:v>127.00056361139596</c:v>
                </c:pt>
                <c:pt idx="1481">
                  <c:v>127.00056361139596</c:v>
                </c:pt>
                <c:pt idx="1482">
                  <c:v>127.00056361139596</c:v>
                </c:pt>
                <c:pt idx="1483">
                  <c:v>127.00056361139596</c:v>
                </c:pt>
                <c:pt idx="1484">
                  <c:v>127.00056361139596</c:v>
                </c:pt>
                <c:pt idx="1485">
                  <c:v>127.00056361139596</c:v>
                </c:pt>
                <c:pt idx="1486">
                  <c:v>127.00056361139596</c:v>
                </c:pt>
                <c:pt idx="1487">
                  <c:v>127.00056361139596</c:v>
                </c:pt>
                <c:pt idx="1488">
                  <c:v>127.00056361139596</c:v>
                </c:pt>
                <c:pt idx="1489">
                  <c:v>127.00056361139596</c:v>
                </c:pt>
                <c:pt idx="1490">
                  <c:v>127.00056361139596</c:v>
                </c:pt>
                <c:pt idx="1491">
                  <c:v>127.00056361139596</c:v>
                </c:pt>
                <c:pt idx="1492">
                  <c:v>127.00056361139596</c:v>
                </c:pt>
                <c:pt idx="1493">
                  <c:v>127.00056361139596</c:v>
                </c:pt>
                <c:pt idx="1494">
                  <c:v>127.00056361139596</c:v>
                </c:pt>
                <c:pt idx="1495">
                  <c:v>127.00056361139596</c:v>
                </c:pt>
                <c:pt idx="1496">
                  <c:v>127.00056361139596</c:v>
                </c:pt>
                <c:pt idx="1497">
                  <c:v>127.00056361139596</c:v>
                </c:pt>
                <c:pt idx="1498">
                  <c:v>127.00056361139596</c:v>
                </c:pt>
                <c:pt idx="1499">
                  <c:v>127.00056361139596</c:v>
                </c:pt>
                <c:pt idx="1500">
                  <c:v>127.00056361139596</c:v>
                </c:pt>
                <c:pt idx="1501">
                  <c:v>127.00056361139596</c:v>
                </c:pt>
                <c:pt idx="1502">
                  <c:v>127.00056361139596</c:v>
                </c:pt>
                <c:pt idx="1503">
                  <c:v>127.00056361139596</c:v>
                </c:pt>
                <c:pt idx="1504">
                  <c:v>127.00056361139596</c:v>
                </c:pt>
                <c:pt idx="1505">
                  <c:v>127.00056361139596</c:v>
                </c:pt>
                <c:pt idx="1506">
                  <c:v>127.00056361139596</c:v>
                </c:pt>
                <c:pt idx="1507">
                  <c:v>127.00056361139596</c:v>
                </c:pt>
                <c:pt idx="1508">
                  <c:v>127.00056361139596</c:v>
                </c:pt>
                <c:pt idx="1509">
                  <c:v>127.00056361139596</c:v>
                </c:pt>
                <c:pt idx="1510">
                  <c:v>127.00056361139596</c:v>
                </c:pt>
                <c:pt idx="1511">
                  <c:v>127.00056361139596</c:v>
                </c:pt>
                <c:pt idx="1512">
                  <c:v>127.00056361139596</c:v>
                </c:pt>
                <c:pt idx="1513">
                  <c:v>127.00056361139596</c:v>
                </c:pt>
                <c:pt idx="1514">
                  <c:v>127.00056361139596</c:v>
                </c:pt>
                <c:pt idx="1515">
                  <c:v>127.00056361139596</c:v>
                </c:pt>
                <c:pt idx="1516">
                  <c:v>127.00056361139596</c:v>
                </c:pt>
                <c:pt idx="1517">
                  <c:v>127.00056361139596</c:v>
                </c:pt>
                <c:pt idx="1518">
                  <c:v>127.00056361139596</c:v>
                </c:pt>
                <c:pt idx="1519">
                  <c:v>127.00056361139596</c:v>
                </c:pt>
                <c:pt idx="1520">
                  <c:v>127.00056361139596</c:v>
                </c:pt>
                <c:pt idx="1521">
                  <c:v>127.00056361139596</c:v>
                </c:pt>
                <c:pt idx="1522">
                  <c:v>127.00056361139596</c:v>
                </c:pt>
                <c:pt idx="1523">
                  <c:v>127.00056361139596</c:v>
                </c:pt>
                <c:pt idx="1524">
                  <c:v>127.00056361139596</c:v>
                </c:pt>
                <c:pt idx="1525">
                  <c:v>127.00056361139596</c:v>
                </c:pt>
                <c:pt idx="1526">
                  <c:v>127.00056361139596</c:v>
                </c:pt>
                <c:pt idx="1527">
                  <c:v>127.00056361139596</c:v>
                </c:pt>
                <c:pt idx="1528">
                  <c:v>127.00056361139596</c:v>
                </c:pt>
                <c:pt idx="1529">
                  <c:v>127.00056361139596</c:v>
                </c:pt>
                <c:pt idx="1530">
                  <c:v>127.00056361139596</c:v>
                </c:pt>
                <c:pt idx="1531">
                  <c:v>127.00056361139596</c:v>
                </c:pt>
                <c:pt idx="1532">
                  <c:v>127.00056361139596</c:v>
                </c:pt>
                <c:pt idx="1533">
                  <c:v>127.00056361139596</c:v>
                </c:pt>
                <c:pt idx="1534">
                  <c:v>127.00056361139596</c:v>
                </c:pt>
                <c:pt idx="1535">
                  <c:v>127.00056361139596</c:v>
                </c:pt>
                <c:pt idx="1536">
                  <c:v>127.00056361139596</c:v>
                </c:pt>
                <c:pt idx="1537">
                  <c:v>127.00056361139596</c:v>
                </c:pt>
                <c:pt idx="1538">
                  <c:v>127.00056361139596</c:v>
                </c:pt>
                <c:pt idx="1539">
                  <c:v>127.00056361139596</c:v>
                </c:pt>
                <c:pt idx="1540">
                  <c:v>127.00056361139596</c:v>
                </c:pt>
                <c:pt idx="1541">
                  <c:v>127.00056361139596</c:v>
                </c:pt>
                <c:pt idx="1542">
                  <c:v>127.00056361139596</c:v>
                </c:pt>
                <c:pt idx="1543">
                  <c:v>127.00056361139596</c:v>
                </c:pt>
                <c:pt idx="1544">
                  <c:v>127.00056361139596</c:v>
                </c:pt>
                <c:pt idx="1545">
                  <c:v>127.00056361139596</c:v>
                </c:pt>
                <c:pt idx="1546">
                  <c:v>127.00056361139596</c:v>
                </c:pt>
                <c:pt idx="1547">
                  <c:v>127.00056361139596</c:v>
                </c:pt>
                <c:pt idx="1548">
                  <c:v>127.00056361139596</c:v>
                </c:pt>
                <c:pt idx="1549">
                  <c:v>127.00056361139596</c:v>
                </c:pt>
                <c:pt idx="1550">
                  <c:v>127.00056361139596</c:v>
                </c:pt>
                <c:pt idx="1551">
                  <c:v>127.00056361139596</c:v>
                </c:pt>
                <c:pt idx="1552">
                  <c:v>127.00056361139596</c:v>
                </c:pt>
                <c:pt idx="1553">
                  <c:v>127.00056361139596</c:v>
                </c:pt>
                <c:pt idx="1554">
                  <c:v>127.00056361139596</c:v>
                </c:pt>
                <c:pt idx="1555">
                  <c:v>127.00056361139596</c:v>
                </c:pt>
                <c:pt idx="1556">
                  <c:v>127.00056361139596</c:v>
                </c:pt>
                <c:pt idx="1557">
                  <c:v>127.00056361139596</c:v>
                </c:pt>
                <c:pt idx="1558">
                  <c:v>127.00056361139596</c:v>
                </c:pt>
                <c:pt idx="1559">
                  <c:v>127.00056361139596</c:v>
                </c:pt>
                <c:pt idx="1560">
                  <c:v>127.00056361139596</c:v>
                </c:pt>
                <c:pt idx="1561">
                  <c:v>127.00056361139596</c:v>
                </c:pt>
                <c:pt idx="1562">
                  <c:v>127.00056361139596</c:v>
                </c:pt>
                <c:pt idx="1563">
                  <c:v>127.00056361139596</c:v>
                </c:pt>
                <c:pt idx="1564">
                  <c:v>127.00056361139596</c:v>
                </c:pt>
                <c:pt idx="1565">
                  <c:v>127.00056361139596</c:v>
                </c:pt>
                <c:pt idx="1566">
                  <c:v>127.00056361139596</c:v>
                </c:pt>
                <c:pt idx="1567">
                  <c:v>127.00056361139596</c:v>
                </c:pt>
                <c:pt idx="1568">
                  <c:v>127.00056361139596</c:v>
                </c:pt>
                <c:pt idx="1569">
                  <c:v>127.00056361139596</c:v>
                </c:pt>
                <c:pt idx="1570">
                  <c:v>127.00056361139596</c:v>
                </c:pt>
                <c:pt idx="1571">
                  <c:v>127.00056361139596</c:v>
                </c:pt>
                <c:pt idx="1572">
                  <c:v>127.00056361139596</c:v>
                </c:pt>
                <c:pt idx="1573">
                  <c:v>127.00056361139596</c:v>
                </c:pt>
                <c:pt idx="1574">
                  <c:v>127.00056361139596</c:v>
                </c:pt>
                <c:pt idx="1575">
                  <c:v>127.00056361139596</c:v>
                </c:pt>
                <c:pt idx="1576">
                  <c:v>127.00056361139596</c:v>
                </c:pt>
                <c:pt idx="1577">
                  <c:v>127.00056361139596</c:v>
                </c:pt>
                <c:pt idx="1578">
                  <c:v>127.00056361139596</c:v>
                </c:pt>
                <c:pt idx="1579">
                  <c:v>127.00056361139596</c:v>
                </c:pt>
                <c:pt idx="1580">
                  <c:v>127.00056361139596</c:v>
                </c:pt>
                <c:pt idx="1581">
                  <c:v>127.00056361139596</c:v>
                </c:pt>
                <c:pt idx="1582">
                  <c:v>127.00056361139596</c:v>
                </c:pt>
                <c:pt idx="1583">
                  <c:v>127.00056361139596</c:v>
                </c:pt>
                <c:pt idx="1584">
                  <c:v>127.00056361139596</c:v>
                </c:pt>
                <c:pt idx="1585">
                  <c:v>127.00056361139596</c:v>
                </c:pt>
                <c:pt idx="1586">
                  <c:v>127.00056361139596</c:v>
                </c:pt>
                <c:pt idx="1587">
                  <c:v>127.00056361139596</c:v>
                </c:pt>
                <c:pt idx="1588">
                  <c:v>127.00056361139596</c:v>
                </c:pt>
                <c:pt idx="1589">
                  <c:v>127.00056361139596</c:v>
                </c:pt>
                <c:pt idx="1590">
                  <c:v>127.00056361139596</c:v>
                </c:pt>
                <c:pt idx="1591">
                  <c:v>127.00056361139596</c:v>
                </c:pt>
                <c:pt idx="1592">
                  <c:v>127.00056361139596</c:v>
                </c:pt>
                <c:pt idx="1593">
                  <c:v>127.00056361139596</c:v>
                </c:pt>
                <c:pt idx="1594">
                  <c:v>127.00056361139596</c:v>
                </c:pt>
                <c:pt idx="1595">
                  <c:v>127.00056361139596</c:v>
                </c:pt>
                <c:pt idx="1596">
                  <c:v>127.00056361139596</c:v>
                </c:pt>
                <c:pt idx="1597">
                  <c:v>127.00056361139596</c:v>
                </c:pt>
                <c:pt idx="1598">
                  <c:v>127.00056361139596</c:v>
                </c:pt>
                <c:pt idx="1599">
                  <c:v>127.00056361139596</c:v>
                </c:pt>
                <c:pt idx="1600">
                  <c:v>127.00056361139596</c:v>
                </c:pt>
                <c:pt idx="1601">
                  <c:v>127.00056361139596</c:v>
                </c:pt>
                <c:pt idx="1602">
                  <c:v>127.00056361139596</c:v>
                </c:pt>
                <c:pt idx="1603">
                  <c:v>127.00056361139596</c:v>
                </c:pt>
                <c:pt idx="1604">
                  <c:v>127.00056361139596</c:v>
                </c:pt>
                <c:pt idx="1605">
                  <c:v>127.00056361139596</c:v>
                </c:pt>
                <c:pt idx="1606">
                  <c:v>127.00056361139596</c:v>
                </c:pt>
                <c:pt idx="1607">
                  <c:v>127.00056361139596</c:v>
                </c:pt>
                <c:pt idx="1608">
                  <c:v>127.00056361139596</c:v>
                </c:pt>
                <c:pt idx="1609">
                  <c:v>127.00056361139596</c:v>
                </c:pt>
                <c:pt idx="1610">
                  <c:v>127.00056361139596</c:v>
                </c:pt>
                <c:pt idx="1611">
                  <c:v>127.00056361139596</c:v>
                </c:pt>
                <c:pt idx="1612">
                  <c:v>127.00056361139596</c:v>
                </c:pt>
                <c:pt idx="1613">
                  <c:v>127.00056361139596</c:v>
                </c:pt>
                <c:pt idx="1614">
                  <c:v>127.00056361139596</c:v>
                </c:pt>
                <c:pt idx="1615">
                  <c:v>127.00056361139596</c:v>
                </c:pt>
                <c:pt idx="1616">
                  <c:v>127.00056361139596</c:v>
                </c:pt>
                <c:pt idx="1617">
                  <c:v>127.00056361139596</c:v>
                </c:pt>
                <c:pt idx="1618">
                  <c:v>127.00056361139596</c:v>
                </c:pt>
                <c:pt idx="1619">
                  <c:v>127.00056361139596</c:v>
                </c:pt>
                <c:pt idx="1620">
                  <c:v>127.00056361139596</c:v>
                </c:pt>
                <c:pt idx="1621">
                  <c:v>127.00056361139596</c:v>
                </c:pt>
                <c:pt idx="1622">
                  <c:v>127.00056361139596</c:v>
                </c:pt>
                <c:pt idx="1623">
                  <c:v>127.00056361139596</c:v>
                </c:pt>
                <c:pt idx="1624">
                  <c:v>127.00056361139596</c:v>
                </c:pt>
                <c:pt idx="1625">
                  <c:v>127.00056361139596</c:v>
                </c:pt>
                <c:pt idx="1626">
                  <c:v>127.00056361139596</c:v>
                </c:pt>
                <c:pt idx="1627">
                  <c:v>127.00056361139596</c:v>
                </c:pt>
                <c:pt idx="1628">
                  <c:v>127.00056361139596</c:v>
                </c:pt>
                <c:pt idx="1629">
                  <c:v>127.00056361139596</c:v>
                </c:pt>
                <c:pt idx="1630">
                  <c:v>127.00056361139596</c:v>
                </c:pt>
                <c:pt idx="1631">
                  <c:v>127.00056361139596</c:v>
                </c:pt>
                <c:pt idx="1632">
                  <c:v>127.00056361139596</c:v>
                </c:pt>
                <c:pt idx="1633">
                  <c:v>127.00056361139596</c:v>
                </c:pt>
                <c:pt idx="1634">
                  <c:v>127.00056361139596</c:v>
                </c:pt>
                <c:pt idx="1635">
                  <c:v>127.00056361139596</c:v>
                </c:pt>
                <c:pt idx="1636">
                  <c:v>127.00056361139596</c:v>
                </c:pt>
                <c:pt idx="1637">
                  <c:v>127.00056361139596</c:v>
                </c:pt>
                <c:pt idx="1638">
                  <c:v>127.00056361139596</c:v>
                </c:pt>
                <c:pt idx="1639">
                  <c:v>127.00056361139596</c:v>
                </c:pt>
                <c:pt idx="1640">
                  <c:v>127.00056361139596</c:v>
                </c:pt>
                <c:pt idx="1641">
                  <c:v>127.00056361139596</c:v>
                </c:pt>
                <c:pt idx="1642">
                  <c:v>127.00056361139596</c:v>
                </c:pt>
                <c:pt idx="1643">
                  <c:v>127.00056361139596</c:v>
                </c:pt>
                <c:pt idx="1644">
                  <c:v>127.00056361139596</c:v>
                </c:pt>
                <c:pt idx="1645">
                  <c:v>127.00056361139596</c:v>
                </c:pt>
                <c:pt idx="1646">
                  <c:v>127.00056361139596</c:v>
                </c:pt>
                <c:pt idx="1647">
                  <c:v>127.00056361139596</c:v>
                </c:pt>
                <c:pt idx="1648">
                  <c:v>127.00056361139596</c:v>
                </c:pt>
                <c:pt idx="1649">
                  <c:v>127.00056361139596</c:v>
                </c:pt>
                <c:pt idx="1650">
                  <c:v>127.00056361139596</c:v>
                </c:pt>
                <c:pt idx="1651">
                  <c:v>127.00056361139596</c:v>
                </c:pt>
                <c:pt idx="1652">
                  <c:v>127.00056361139596</c:v>
                </c:pt>
                <c:pt idx="1653">
                  <c:v>127.00056361139596</c:v>
                </c:pt>
                <c:pt idx="1654">
                  <c:v>127.00056361139596</c:v>
                </c:pt>
                <c:pt idx="1655">
                  <c:v>127.00056361139596</c:v>
                </c:pt>
                <c:pt idx="1656">
                  <c:v>127.00056361139596</c:v>
                </c:pt>
                <c:pt idx="1657">
                  <c:v>127.00056361139596</c:v>
                </c:pt>
                <c:pt idx="1658">
                  <c:v>127.00056361139596</c:v>
                </c:pt>
                <c:pt idx="1659">
                  <c:v>127.00056361139596</c:v>
                </c:pt>
                <c:pt idx="1660">
                  <c:v>127.00056361139596</c:v>
                </c:pt>
                <c:pt idx="1661">
                  <c:v>127.00056361139596</c:v>
                </c:pt>
                <c:pt idx="1662">
                  <c:v>127.00056361139596</c:v>
                </c:pt>
                <c:pt idx="1663">
                  <c:v>127.00056361139596</c:v>
                </c:pt>
                <c:pt idx="1664">
                  <c:v>127.00056361139596</c:v>
                </c:pt>
                <c:pt idx="1665">
                  <c:v>127.00056361139596</c:v>
                </c:pt>
                <c:pt idx="1666">
                  <c:v>127.00056361139596</c:v>
                </c:pt>
                <c:pt idx="1667">
                  <c:v>127.00056361139596</c:v>
                </c:pt>
                <c:pt idx="1668">
                  <c:v>127.00056361139596</c:v>
                </c:pt>
                <c:pt idx="1669">
                  <c:v>127.00056361139596</c:v>
                </c:pt>
                <c:pt idx="1670">
                  <c:v>127.00056361139596</c:v>
                </c:pt>
                <c:pt idx="1671">
                  <c:v>127.00056361139596</c:v>
                </c:pt>
                <c:pt idx="1672">
                  <c:v>127.00056361139596</c:v>
                </c:pt>
                <c:pt idx="1673">
                  <c:v>127.00056361139596</c:v>
                </c:pt>
                <c:pt idx="1674">
                  <c:v>127.00056361139596</c:v>
                </c:pt>
                <c:pt idx="1675">
                  <c:v>127.00056361139596</c:v>
                </c:pt>
                <c:pt idx="1676">
                  <c:v>127.00056361139596</c:v>
                </c:pt>
                <c:pt idx="1677">
                  <c:v>127.00056361139596</c:v>
                </c:pt>
                <c:pt idx="1678">
                  <c:v>127.00056361139596</c:v>
                </c:pt>
                <c:pt idx="1679">
                  <c:v>127.00056361139596</c:v>
                </c:pt>
                <c:pt idx="1680">
                  <c:v>127.00056361139596</c:v>
                </c:pt>
                <c:pt idx="1681">
                  <c:v>127.00056361139596</c:v>
                </c:pt>
                <c:pt idx="1682">
                  <c:v>127.00056361139596</c:v>
                </c:pt>
                <c:pt idx="1683">
                  <c:v>127.00056361139596</c:v>
                </c:pt>
                <c:pt idx="1684">
                  <c:v>127.00056361139596</c:v>
                </c:pt>
                <c:pt idx="1685">
                  <c:v>127.00056361139596</c:v>
                </c:pt>
                <c:pt idx="1686">
                  <c:v>127.00056361139596</c:v>
                </c:pt>
                <c:pt idx="1687">
                  <c:v>127.00056361139596</c:v>
                </c:pt>
                <c:pt idx="1688">
                  <c:v>127.00056361139596</c:v>
                </c:pt>
                <c:pt idx="1689">
                  <c:v>127.00056361139596</c:v>
                </c:pt>
                <c:pt idx="1690">
                  <c:v>127.00056361139596</c:v>
                </c:pt>
                <c:pt idx="1691">
                  <c:v>127.00056361139596</c:v>
                </c:pt>
                <c:pt idx="1692">
                  <c:v>127.00056361139596</c:v>
                </c:pt>
                <c:pt idx="1693">
                  <c:v>127.00056361139596</c:v>
                </c:pt>
                <c:pt idx="1694">
                  <c:v>127.00056361139596</c:v>
                </c:pt>
                <c:pt idx="1695">
                  <c:v>127.00056361139596</c:v>
                </c:pt>
                <c:pt idx="1696">
                  <c:v>127.00056361139596</c:v>
                </c:pt>
                <c:pt idx="1697">
                  <c:v>127.00056361139596</c:v>
                </c:pt>
                <c:pt idx="1698">
                  <c:v>127.00056361139596</c:v>
                </c:pt>
                <c:pt idx="1699">
                  <c:v>127.00056361139596</c:v>
                </c:pt>
                <c:pt idx="1700">
                  <c:v>127.00056361139596</c:v>
                </c:pt>
                <c:pt idx="1701">
                  <c:v>127.00056361139596</c:v>
                </c:pt>
                <c:pt idx="1702">
                  <c:v>127.00056361139596</c:v>
                </c:pt>
                <c:pt idx="1703">
                  <c:v>127.00056361139596</c:v>
                </c:pt>
                <c:pt idx="1704">
                  <c:v>127.00056361139596</c:v>
                </c:pt>
                <c:pt idx="1705">
                  <c:v>127.00056361139596</c:v>
                </c:pt>
                <c:pt idx="1706">
                  <c:v>127.00056361139596</c:v>
                </c:pt>
                <c:pt idx="1707">
                  <c:v>127.00056361139596</c:v>
                </c:pt>
                <c:pt idx="1708">
                  <c:v>127.00056361139596</c:v>
                </c:pt>
                <c:pt idx="1709">
                  <c:v>127.00056361139596</c:v>
                </c:pt>
                <c:pt idx="1710">
                  <c:v>127.00056361139596</c:v>
                </c:pt>
                <c:pt idx="1711">
                  <c:v>127.00056361139596</c:v>
                </c:pt>
                <c:pt idx="1712">
                  <c:v>127.00056361139596</c:v>
                </c:pt>
                <c:pt idx="1713">
                  <c:v>127.00056361139596</c:v>
                </c:pt>
                <c:pt idx="1714">
                  <c:v>127.00056361139596</c:v>
                </c:pt>
                <c:pt idx="1715">
                  <c:v>127.00056361139596</c:v>
                </c:pt>
                <c:pt idx="1716">
                  <c:v>127.00056361139596</c:v>
                </c:pt>
                <c:pt idx="1717">
                  <c:v>127.00056361139596</c:v>
                </c:pt>
                <c:pt idx="1718">
                  <c:v>127.00056361139596</c:v>
                </c:pt>
                <c:pt idx="1719">
                  <c:v>127.00056361139596</c:v>
                </c:pt>
                <c:pt idx="1720">
                  <c:v>127.00056361139596</c:v>
                </c:pt>
                <c:pt idx="1721">
                  <c:v>127.00056361139596</c:v>
                </c:pt>
                <c:pt idx="1722">
                  <c:v>127.00056361139596</c:v>
                </c:pt>
                <c:pt idx="1723">
                  <c:v>127.00056361139596</c:v>
                </c:pt>
                <c:pt idx="1724">
                  <c:v>127.00056361139596</c:v>
                </c:pt>
                <c:pt idx="1725">
                  <c:v>127.00056361139596</c:v>
                </c:pt>
                <c:pt idx="1726">
                  <c:v>127.00056361139596</c:v>
                </c:pt>
                <c:pt idx="1727">
                  <c:v>127.00056361139596</c:v>
                </c:pt>
                <c:pt idx="1728">
                  <c:v>127.00056361139596</c:v>
                </c:pt>
                <c:pt idx="1729">
                  <c:v>127.00056361139596</c:v>
                </c:pt>
                <c:pt idx="1730">
                  <c:v>127.00056361139596</c:v>
                </c:pt>
                <c:pt idx="1731">
                  <c:v>127.00056361139596</c:v>
                </c:pt>
                <c:pt idx="1732">
                  <c:v>127.00056361139596</c:v>
                </c:pt>
                <c:pt idx="1733">
                  <c:v>127.00056361139596</c:v>
                </c:pt>
                <c:pt idx="1734">
                  <c:v>127.00056361139596</c:v>
                </c:pt>
                <c:pt idx="1735">
                  <c:v>127.00056361139596</c:v>
                </c:pt>
                <c:pt idx="1736">
                  <c:v>127.00056361139596</c:v>
                </c:pt>
                <c:pt idx="1737">
                  <c:v>127.00056361139596</c:v>
                </c:pt>
                <c:pt idx="1738">
                  <c:v>127.00056361139596</c:v>
                </c:pt>
                <c:pt idx="1739">
                  <c:v>127.00056361139596</c:v>
                </c:pt>
                <c:pt idx="1740">
                  <c:v>127.00056361139596</c:v>
                </c:pt>
                <c:pt idx="1741">
                  <c:v>127.00056361139596</c:v>
                </c:pt>
                <c:pt idx="1742">
                  <c:v>127.00056361139596</c:v>
                </c:pt>
                <c:pt idx="1743">
                  <c:v>127.00056361139596</c:v>
                </c:pt>
                <c:pt idx="1744">
                  <c:v>127.00056361139596</c:v>
                </c:pt>
                <c:pt idx="1745">
                  <c:v>127.00056361139596</c:v>
                </c:pt>
                <c:pt idx="1746">
                  <c:v>127.00056361139596</c:v>
                </c:pt>
                <c:pt idx="1747">
                  <c:v>127.00056361139596</c:v>
                </c:pt>
                <c:pt idx="1748">
                  <c:v>127.00056361139596</c:v>
                </c:pt>
                <c:pt idx="1749">
                  <c:v>127.00056361139596</c:v>
                </c:pt>
                <c:pt idx="1750">
                  <c:v>127.00056361139596</c:v>
                </c:pt>
                <c:pt idx="1751">
                  <c:v>127.00056361139596</c:v>
                </c:pt>
                <c:pt idx="1752">
                  <c:v>127.00056361139596</c:v>
                </c:pt>
                <c:pt idx="1753">
                  <c:v>127.00056361139596</c:v>
                </c:pt>
                <c:pt idx="1754">
                  <c:v>127.00056361139596</c:v>
                </c:pt>
                <c:pt idx="1755">
                  <c:v>127.00056361139596</c:v>
                </c:pt>
                <c:pt idx="1756">
                  <c:v>127.00056361139596</c:v>
                </c:pt>
                <c:pt idx="1757">
                  <c:v>127.00056361139596</c:v>
                </c:pt>
                <c:pt idx="1758">
                  <c:v>127.00056361139596</c:v>
                </c:pt>
                <c:pt idx="1759">
                  <c:v>127.00056361139596</c:v>
                </c:pt>
                <c:pt idx="1760">
                  <c:v>127.00056361139596</c:v>
                </c:pt>
                <c:pt idx="1761">
                  <c:v>127.00056361139596</c:v>
                </c:pt>
                <c:pt idx="1762">
                  <c:v>127.00056361139596</c:v>
                </c:pt>
                <c:pt idx="1763">
                  <c:v>127.00056361139596</c:v>
                </c:pt>
                <c:pt idx="1764">
                  <c:v>127.00056361139596</c:v>
                </c:pt>
                <c:pt idx="1765">
                  <c:v>127.00056361139596</c:v>
                </c:pt>
                <c:pt idx="1766">
                  <c:v>127.00056361139596</c:v>
                </c:pt>
                <c:pt idx="1767">
                  <c:v>127.00056361139596</c:v>
                </c:pt>
                <c:pt idx="1768">
                  <c:v>127.00056361139596</c:v>
                </c:pt>
                <c:pt idx="1769">
                  <c:v>127.00056361139596</c:v>
                </c:pt>
                <c:pt idx="1770">
                  <c:v>127.00056361139596</c:v>
                </c:pt>
                <c:pt idx="1771">
                  <c:v>127.00056361139596</c:v>
                </c:pt>
                <c:pt idx="1772">
                  <c:v>127.00056361139596</c:v>
                </c:pt>
                <c:pt idx="1773">
                  <c:v>127.00056361139596</c:v>
                </c:pt>
                <c:pt idx="1774">
                  <c:v>127.00056361139596</c:v>
                </c:pt>
                <c:pt idx="1775">
                  <c:v>127.00056361139596</c:v>
                </c:pt>
                <c:pt idx="1776">
                  <c:v>127.00056361139596</c:v>
                </c:pt>
                <c:pt idx="1777">
                  <c:v>127.00056361139596</c:v>
                </c:pt>
                <c:pt idx="1778">
                  <c:v>127.00056361139596</c:v>
                </c:pt>
                <c:pt idx="1779">
                  <c:v>127.00056361139596</c:v>
                </c:pt>
                <c:pt idx="1780">
                  <c:v>127.00056361139596</c:v>
                </c:pt>
                <c:pt idx="1781">
                  <c:v>127.00056361139596</c:v>
                </c:pt>
                <c:pt idx="1782">
                  <c:v>127.00056361139596</c:v>
                </c:pt>
                <c:pt idx="1783">
                  <c:v>127.00056361139596</c:v>
                </c:pt>
                <c:pt idx="1784">
                  <c:v>127.00056361139596</c:v>
                </c:pt>
                <c:pt idx="1785">
                  <c:v>127.00056361139596</c:v>
                </c:pt>
                <c:pt idx="1786">
                  <c:v>127.00056361139596</c:v>
                </c:pt>
                <c:pt idx="1787">
                  <c:v>127.00056361139596</c:v>
                </c:pt>
                <c:pt idx="1788">
                  <c:v>127.00056361139596</c:v>
                </c:pt>
                <c:pt idx="1789">
                  <c:v>127.00056361139596</c:v>
                </c:pt>
                <c:pt idx="1790">
                  <c:v>127.00056361139596</c:v>
                </c:pt>
                <c:pt idx="1791">
                  <c:v>127.00056361139596</c:v>
                </c:pt>
                <c:pt idx="1792">
                  <c:v>127.00056361139596</c:v>
                </c:pt>
                <c:pt idx="1793">
                  <c:v>127.00056361139596</c:v>
                </c:pt>
                <c:pt idx="1794">
                  <c:v>127.00056361139596</c:v>
                </c:pt>
                <c:pt idx="1795">
                  <c:v>127.00056361139596</c:v>
                </c:pt>
                <c:pt idx="1796">
                  <c:v>127.00056361139596</c:v>
                </c:pt>
                <c:pt idx="1797">
                  <c:v>127.00056361139596</c:v>
                </c:pt>
                <c:pt idx="1798">
                  <c:v>127.00056361139596</c:v>
                </c:pt>
                <c:pt idx="1799">
                  <c:v>127.00056361139596</c:v>
                </c:pt>
                <c:pt idx="1800">
                  <c:v>127.00056361139596</c:v>
                </c:pt>
                <c:pt idx="1801">
                  <c:v>127.00056361139596</c:v>
                </c:pt>
                <c:pt idx="1802">
                  <c:v>127.00056361139596</c:v>
                </c:pt>
                <c:pt idx="1803">
                  <c:v>127.00056361139596</c:v>
                </c:pt>
                <c:pt idx="1804">
                  <c:v>127.00056361139596</c:v>
                </c:pt>
                <c:pt idx="1805">
                  <c:v>127.00056361139596</c:v>
                </c:pt>
                <c:pt idx="1806">
                  <c:v>127.00056361139596</c:v>
                </c:pt>
                <c:pt idx="1807">
                  <c:v>127.00056361139596</c:v>
                </c:pt>
                <c:pt idx="1808">
                  <c:v>127.00056361139596</c:v>
                </c:pt>
                <c:pt idx="1809">
                  <c:v>127.00056361139596</c:v>
                </c:pt>
                <c:pt idx="1810">
                  <c:v>127.00056361139596</c:v>
                </c:pt>
                <c:pt idx="1811">
                  <c:v>127.00056361139596</c:v>
                </c:pt>
                <c:pt idx="1812">
                  <c:v>127.00056361139596</c:v>
                </c:pt>
                <c:pt idx="1813">
                  <c:v>127.00056361139596</c:v>
                </c:pt>
                <c:pt idx="1814">
                  <c:v>127.00056361139596</c:v>
                </c:pt>
                <c:pt idx="1815">
                  <c:v>127.00056361139596</c:v>
                </c:pt>
                <c:pt idx="1816">
                  <c:v>127.00056361139596</c:v>
                </c:pt>
                <c:pt idx="1817">
                  <c:v>127.00056361139596</c:v>
                </c:pt>
                <c:pt idx="1818">
                  <c:v>127.00056361139596</c:v>
                </c:pt>
                <c:pt idx="1819">
                  <c:v>127.00056361139596</c:v>
                </c:pt>
                <c:pt idx="1820">
                  <c:v>127.00056361139596</c:v>
                </c:pt>
                <c:pt idx="1821">
                  <c:v>127.00056361139596</c:v>
                </c:pt>
                <c:pt idx="1822">
                  <c:v>127.00056361139596</c:v>
                </c:pt>
                <c:pt idx="1823">
                  <c:v>127.00056361139596</c:v>
                </c:pt>
                <c:pt idx="1824">
                  <c:v>127.00056361139596</c:v>
                </c:pt>
                <c:pt idx="1825">
                  <c:v>127.00056361139596</c:v>
                </c:pt>
                <c:pt idx="1826">
                  <c:v>127.00056361139596</c:v>
                </c:pt>
                <c:pt idx="1827">
                  <c:v>127.00056361139596</c:v>
                </c:pt>
                <c:pt idx="1828">
                  <c:v>127.00056361139596</c:v>
                </c:pt>
                <c:pt idx="1829">
                  <c:v>127.00056361139596</c:v>
                </c:pt>
                <c:pt idx="1830">
                  <c:v>127.00056361139596</c:v>
                </c:pt>
                <c:pt idx="1831">
                  <c:v>127.00056361139596</c:v>
                </c:pt>
                <c:pt idx="1832">
                  <c:v>127.00056361139596</c:v>
                </c:pt>
                <c:pt idx="1833">
                  <c:v>127.00056361139596</c:v>
                </c:pt>
                <c:pt idx="1834">
                  <c:v>127.00056361139596</c:v>
                </c:pt>
                <c:pt idx="1835">
                  <c:v>127.00056361139596</c:v>
                </c:pt>
                <c:pt idx="1836">
                  <c:v>127.00056361139596</c:v>
                </c:pt>
                <c:pt idx="1837">
                  <c:v>127.00056361139596</c:v>
                </c:pt>
                <c:pt idx="1838">
                  <c:v>127.00056361139596</c:v>
                </c:pt>
                <c:pt idx="1839">
                  <c:v>127.00056361139596</c:v>
                </c:pt>
                <c:pt idx="1840">
                  <c:v>127.00056361139596</c:v>
                </c:pt>
                <c:pt idx="1841">
                  <c:v>127.00056361139596</c:v>
                </c:pt>
                <c:pt idx="1842">
                  <c:v>127.00056361139596</c:v>
                </c:pt>
                <c:pt idx="1843">
                  <c:v>127.00056361139596</c:v>
                </c:pt>
                <c:pt idx="1844">
                  <c:v>127.00056361139596</c:v>
                </c:pt>
                <c:pt idx="1845">
                  <c:v>127.00056361139596</c:v>
                </c:pt>
                <c:pt idx="1846">
                  <c:v>127.00056361139596</c:v>
                </c:pt>
                <c:pt idx="1847">
                  <c:v>127.00056361139596</c:v>
                </c:pt>
                <c:pt idx="1848">
                  <c:v>127.00056361139596</c:v>
                </c:pt>
                <c:pt idx="1849">
                  <c:v>127.00056361139596</c:v>
                </c:pt>
                <c:pt idx="1850">
                  <c:v>127.00056361139596</c:v>
                </c:pt>
                <c:pt idx="1851">
                  <c:v>127.00056361139596</c:v>
                </c:pt>
                <c:pt idx="1852">
                  <c:v>127.00056361139596</c:v>
                </c:pt>
                <c:pt idx="1853">
                  <c:v>127.00056361139596</c:v>
                </c:pt>
                <c:pt idx="1854">
                  <c:v>127.00056361139596</c:v>
                </c:pt>
                <c:pt idx="1855">
                  <c:v>127.00056361139596</c:v>
                </c:pt>
                <c:pt idx="1856">
                  <c:v>127.00056361139596</c:v>
                </c:pt>
                <c:pt idx="1857">
                  <c:v>127.00056361139596</c:v>
                </c:pt>
                <c:pt idx="1858">
                  <c:v>127.00056361139596</c:v>
                </c:pt>
                <c:pt idx="1859">
                  <c:v>127.00056361139596</c:v>
                </c:pt>
                <c:pt idx="1860">
                  <c:v>127.00056361139596</c:v>
                </c:pt>
                <c:pt idx="1861">
                  <c:v>127.00056361139596</c:v>
                </c:pt>
                <c:pt idx="1862">
                  <c:v>127.00056361139596</c:v>
                </c:pt>
                <c:pt idx="1863">
                  <c:v>127.00056361139596</c:v>
                </c:pt>
                <c:pt idx="1864">
                  <c:v>127.00056361139596</c:v>
                </c:pt>
                <c:pt idx="1865">
                  <c:v>127.00056361139596</c:v>
                </c:pt>
                <c:pt idx="1866">
                  <c:v>127.00056361139596</c:v>
                </c:pt>
                <c:pt idx="1867">
                  <c:v>127.00056361139596</c:v>
                </c:pt>
                <c:pt idx="1868">
                  <c:v>127.00056361139596</c:v>
                </c:pt>
                <c:pt idx="1869">
                  <c:v>127.00056361139596</c:v>
                </c:pt>
                <c:pt idx="1870">
                  <c:v>127.00056361139596</c:v>
                </c:pt>
                <c:pt idx="1871">
                  <c:v>127.00056361139596</c:v>
                </c:pt>
                <c:pt idx="1872">
                  <c:v>127.00056361139596</c:v>
                </c:pt>
                <c:pt idx="1873">
                  <c:v>127.00056361139596</c:v>
                </c:pt>
                <c:pt idx="1874">
                  <c:v>127.00056361139596</c:v>
                </c:pt>
                <c:pt idx="1875">
                  <c:v>127.00056361139596</c:v>
                </c:pt>
                <c:pt idx="1876">
                  <c:v>127.00056361139596</c:v>
                </c:pt>
                <c:pt idx="1877">
                  <c:v>127.00056361139596</c:v>
                </c:pt>
                <c:pt idx="1878">
                  <c:v>127.00056361139596</c:v>
                </c:pt>
                <c:pt idx="1879">
                  <c:v>127.00056361139596</c:v>
                </c:pt>
                <c:pt idx="1880">
                  <c:v>127.00056361139596</c:v>
                </c:pt>
                <c:pt idx="1881">
                  <c:v>127.00056361139596</c:v>
                </c:pt>
                <c:pt idx="1882">
                  <c:v>127.00056361139596</c:v>
                </c:pt>
                <c:pt idx="1883">
                  <c:v>127.00056361139596</c:v>
                </c:pt>
                <c:pt idx="1884">
                  <c:v>127.00056361139596</c:v>
                </c:pt>
                <c:pt idx="1885">
                  <c:v>127.00056361139596</c:v>
                </c:pt>
                <c:pt idx="1886">
                  <c:v>127.00056361139596</c:v>
                </c:pt>
                <c:pt idx="1887">
                  <c:v>127.00056361139596</c:v>
                </c:pt>
                <c:pt idx="1888">
                  <c:v>127.00056361139596</c:v>
                </c:pt>
                <c:pt idx="1889">
                  <c:v>127.00056361139596</c:v>
                </c:pt>
                <c:pt idx="1890">
                  <c:v>127.00056361139596</c:v>
                </c:pt>
                <c:pt idx="1891">
                  <c:v>127.00056361139596</c:v>
                </c:pt>
                <c:pt idx="1892">
                  <c:v>127.00056361139596</c:v>
                </c:pt>
                <c:pt idx="1893">
                  <c:v>127.00056361139596</c:v>
                </c:pt>
                <c:pt idx="1894">
                  <c:v>127.00056361139596</c:v>
                </c:pt>
                <c:pt idx="1895">
                  <c:v>127.00056361139596</c:v>
                </c:pt>
                <c:pt idx="1896">
                  <c:v>127.00056361139596</c:v>
                </c:pt>
                <c:pt idx="1897">
                  <c:v>127.00056361139596</c:v>
                </c:pt>
                <c:pt idx="1898">
                  <c:v>127.00056361139596</c:v>
                </c:pt>
                <c:pt idx="1899">
                  <c:v>127.00056361139596</c:v>
                </c:pt>
                <c:pt idx="1900">
                  <c:v>127.00056361139596</c:v>
                </c:pt>
                <c:pt idx="1901">
                  <c:v>127.00056361139596</c:v>
                </c:pt>
                <c:pt idx="1902">
                  <c:v>127.00056361139596</c:v>
                </c:pt>
                <c:pt idx="1903">
                  <c:v>127.00056361139596</c:v>
                </c:pt>
                <c:pt idx="1904">
                  <c:v>127.00056361139596</c:v>
                </c:pt>
                <c:pt idx="1905">
                  <c:v>127.00056361139596</c:v>
                </c:pt>
                <c:pt idx="1906">
                  <c:v>127.00056361139596</c:v>
                </c:pt>
                <c:pt idx="1907">
                  <c:v>127.00056361139596</c:v>
                </c:pt>
                <c:pt idx="1908">
                  <c:v>127.00056361139596</c:v>
                </c:pt>
                <c:pt idx="1909">
                  <c:v>127.00056361139596</c:v>
                </c:pt>
                <c:pt idx="1910">
                  <c:v>127.00056361139596</c:v>
                </c:pt>
                <c:pt idx="1911">
                  <c:v>127.00056361139596</c:v>
                </c:pt>
                <c:pt idx="1912">
                  <c:v>127.00056361139596</c:v>
                </c:pt>
                <c:pt idx="1913">
                  <c:v>127.00056361139596</c:v>
                </c:pt>
                <c:pt idx="1914">
                  <c:v>127.00056361139596</c:v>
                </c:pt>
                <c:pt idx="1915">
                  <c:v>127.00056361139596</c:v>
                </c:pt>
                <c:pt idx="1916">
                  <c:v>127.00056361139596</c:v>
                </c:pt>
                <c:pt idx="1917">
                  <c:v>127.00056361139596</c:v>
                </c:pt>
                <c:pt idx="1918">
                  <c:v>127.00056361139596</c:v>
                </c:pt>
                <c:pt idx="1919">
                  <c:v>127.00056361139596</c:v>
                </c:pt>
                <c:pt idx="1920">
                  <c:v>127.00056361139596</c:v>
                </c:pt>
                <c:pt idx="1921">
                  <c:v>127.00056361139596</c:v>
                </c:pt>
                <c:pt idx="1922">
                  <c:v>127.00056361139596</c:v>
                </c:pt>
                <c:pt idx="1923">
                  <c:v>127.00056361139596</c:v>
                </c:pt>
                <c:pt idx="1924">
                  <c:v>127.00056361139596</c:v>
                </c:pt>
                <c:pt idx="1925">
                  <c:v>127.00056361139596</c:v>
                </c:pt>
                <c:pt idx="1926">
                  <c:v>127.00056361139596</c:v>
                </c:pt>
                <c:pt idx="1927">
                  <c:v>127.00056361139596</c:v>
                </c:pt>
                <c:pt idx="1928">
                  <c:v>127.00056361139596</c:v>
                </c:pt>
                <c:pt idx="1929">
                  <c:v>127.00056361139596</c:v>
                </c:pt>
                <c:pt idx="1930">
                  <c:v>127.00056361139596</c:v>
                </c:pt>
                <c:pt idx="1931">
                  <c:v>127.00056361139596</c:v>
                </c:pt>
                <c:pt idx="1932">
                  <c:v>127.00056361139596</c:v>
                </c:pt>
                <c:pt idx="1933">
                  <c:v>127.00056361139596</c:v>
                </c:pt>
                <c:pt idx="1934">
                  <c:v>127.00056361139596</c:v>
                </c:pt>
                <c:pt idx="1935">
                  <c:v>127.00056361139596</c:v>
                </c:pt>
                <c:pt idx="1936">
                  <c:v>127.00056361139596</c:v>
                </c:pt>
                <c:pt idx="1937">
                  <c:v>127.00056361139596</c:v>
                </c:pt>
                <c:pt idx="1938">
                  <c:v>127.00056361139596</c:v>
                </c:pt>
                <c:pt idx="1939">
                  <c:v>127.00056361139596</c:v>
                </c:pt>
                <c:pt idx="1940">
                  <c:v>127.00056361139596</c:v>
                </c:pt>
                <c:pt idx="1941">
                  <c:v>127.00056361139596</c:v>
                </c:pt>
                <c:pt idx="1942">
                  <c:v>127.00056361139596</c:v>
                </c:pt>
                <c:pt idx="1943">
                  <c:v>127.00056361139596</c:v>
                </c:pt>
                <c:pt idx="1944">
                  <c:v>127.00056361139596</c:v>
                </c:pt>
                <c:pt idx="1945">
                  <c:v>127.00056361139596</c:v>
                </c:pt>
                <c:pt idx="1946">
                  <c:v>127.00056361139596</c:v>
                </c:pt>
                <c:pt idx="1947">
                  <c:v>127.00056361139596</c:v>
                </c:pt>
                <c:pt idx="1948">
                  <c:v>127.00056361139596</c:v>
                </c:pt>
                <c:pt idx="1949">
                  <c:v>127.00056361139596</c:v>
                </c:pt>
                <c:pt idx="1950">
                  <c:v>127.00056361139596</c:v>
                </c:pt>
                <c:pt idx="1951">
                  <c:v>127.00056361139596</c:v>
                </c:pt>
                <c:pt idx="1952">
                  <c:v>127.00056361139596</c:v>
                </c:pt>
                <c:pt idx="1953">
                  <c:v>127.00056361139596</c:v>
                </c:pt>
                <c:pt idx="1954">
                  <c:v>127.00056361139596</c:v>
                </c:pt>
                <c:pt idx="1955">
                  <c:v>127.00056361139596</c:v>
                </c:pt>
                <c:pt idx="1956">
                  <c:v>127.00056361139596</c:v>
                </c:pt>
                <c:pt idx="1957">
                  <c:v>127.00056361139596</c:v>
                </c:pt>
                <c:pt idx="1958">
                  <c:v>127.00056361139596</c:v>
                </c:pt>
                <c:pt idx="1959">
                  <c:v>127.00056361139596</c:v>
                </c:pt>
                <c:pt idx="1960">
                  <c:v>127.00056361139596</c:v>
                </c:pt>
                <c:pt idx="1961">
                  <c:v>127.00056361139596</c:v>
                </c:pt>
                <c:pt idx="1962">
                  <c:v>127.00056361139596</c:v>
                </c:pt>
                <c:pt idx="1963">
                  <c:v>127.00056361139596</c:v>
                </c:pt>
                <c:pt idx="1964">
                  <c:v>127.00056361139596</c:v>
                </c:pt>
                <c:pt idx="1965">
                  <c:v>127.00056361139596</c:v>
                </c:pt>
                <c:pt idx="1966">
                  <c:v>127.00056361139596</c:v>
                </c:pt>
                <c:pt idx="1967">
                  <c:v>127.00056361139596</c:v>
                </c:pt>
                <c:pt idx="1968">
                  <c:v>127.00056361139596</c:v>
                </c:pt>
                <c:pt idx="1969">
                  <c:v>127.00056361139596</c:v>
                </c:pt>
                <c:pt idx="1970">
                  <c:v>127.00056361139596</c:v>
                </c:pt>
                <c:pt idx="1971">
                  <c:v>127.00056361139596</c:v>
                </c:pt>
                <c:pt idx="1972">
                  <c:v>127.00056361139596</c:v>
                </c:pt>
                <c:pt idx="1973">
                  <c:v>127.00056361139596</c:v>
                </c:pt>
                <c:pt idx="1974">
                  <c:v>127.00056361139596</c:v>
                </c:pt>
                <c:pt idx="1975">
                  <c:v>127.00056361139596</c:v>
                </c:pt>
                <c:pt idx="1976">
                  <c:v>127.00056361139596</c:v>
                </c:pt>
                <c:pt idx="1977">
                  <c:v>127.00056361139596</c:v>
                </c:pt>
                <c:pt idx="1978">
                  <c:v>127.00056361139596</c:v>
                </c:pt>
                <c:pt idx="1979">
                  <c:v>127.00056361139596</c:v>
                </c:pt>
                <c:pt idx="1980">
                  <c:v>127.00056361139596</c:v>
                </c:pt>
                <c:pt idx="1981">
                  <c:v>127.00056361139596</c:v>
                </c:pt>
                <c:pt idx="1982">
                  <c:v>127.00056361139596</c:v>
                </c:pt>
                <c:pt idx="1983">
                  <c:v>127.00056361139596</c:v>
                </c:pt>
                <c:pt idx="1984">
                  <c:v>127.00056361139596</c:v>
                </c:pt>
                <c:pt idx="1985">
                  <c:v>127.00056361139596</c:v>
                </c:pt>
                <c:pt idx="1986">
                  <c:v>127.00056361139596</c:v>
                </c:pt>
                <c:pt idx="1987">
                  <c:v>127.00056361139596</c:v>
                </c:pt>
                <c:pt idx="1988">
                  <c:v>127.00056361139596</c:v>
                </c:pt>
                <c:pt idx="1989">
                  <c:v>127.00056361139596</c:v>
                </c:pt>
                <c:pt idx="1990">
                  <c:v>127.00056361139596</c:v>
                </c:pt>
                <c:pt idx="1991">
                  <c:v>127.00056361139596</c:v>
                </c:pt>
                <c:pt idx="1992">
                  <c:v>127.00056361139596</c:v>
                </c:pt>
                <c:pt idx="1993">
                  <c:v>127.00056361139596</c:v>
                </c:pt>
                <c:pt idx="1994">
                  <c:v>127.00056361139596</c:v>
                </c:pt>
                <c:pt idx="1995">
                  <c:v>127.00056361139596</c:v>
                </c:pt>
                <c:pt idx="1996">
                  <c:v>127.00056361139596</c:v>
                </c:pt>
                <c:pt idx="1997">
                  <c:v>127.00056361139596</c:v>
                </c:pt>
                <c:pt idx="1998">
                  <c:v>127.00056361139596</c:v>
                </c:pt>
                <c:pt idx="1999">
                  <c:v>127.00056361139596</c:v>
                </c:pt>
                <c:pt idx="2000">
                  <c:v>127.00056361139596</c:v>
                </c:pt>
              </c:numCache>
            </c:numRef>
          </c:yVal>
          <c:smooth val="1"/>
        </c:ser>
        <c:ser>
          <c:idx val="6"/>
          <c:order val="6"/>
          <c:tx>
            <c:v>NS AXIS LEFT</c:v>
          </c:tx>
          <c:marker>
            <c:symbol val="none"/>
          </c:marker>
          <c:xVal>
            <c:numRef>
              <c:f>Graphing!$Y$8:$Y$2008</c:f>
              <c:numCache>
                <c:formatCode>General</c:formatCode>
                <c:ptCount val="2001"/>
                <c:pt idx="0">
                  <c:v>-71.406763299232722</c:v>
                </c:pt>
                <c:pt idx="1">
                  <c:v>-71.406763299232722</c:v>
                </c:pt>
                <c:pt idx="2">
                  <c:v>-71.406763299232722</c:v>
                </c:pt>
                <c:pt idx="3">
                  <c:v>-71.406763299232722</c:v>
                </c:pt>
                <c:pt idx="4">
                  <c:v>-71.406763299232722</c:v>
                </c:pt>
                <c:pt idx="5">
                  <c:v>-71.406763299232722</c:v>
                </c:pt>
                <c:pt idx="6">
                  <c:v>-71.406763299232722</c:v>
                </c:pt>
                <c:pt idx="7">
                  <c:v>-71.406763299232722</c:v>
                </c:pt>
                <c:pt idx="8">
                  <c:v>-71.406763299232722</c:v>
                </c:pt>
                <c:pt idx="9">
                  <c:v>-71.406763299232722</c:v>
                </c:pt>
                <c:pt idx="10">
                  <c:v>-71.406763299232722</c:v>
                </c:pt>
                <c:pt idx="11">
                  <c:v>-71.406763299232722</c:v>
                </c:pt>
                <c:pt idx="12">
                  <c:v>-71.406763299232722</c:v>
                </c:pt>
                <c:pt idx="13">
                  <c:v>-71.406763299232722</c:v>
                </c:pt>
                <c:pt idx="14">
                  <c:v>-71.406763299232722</c:v>
                </c:pt>
                <c:pt idx="15">
                  <c:v>-71.406763299232722</c:v>
                </c:pt>
                <c:pt idx="16">
                  <c:v>-71.406763299232722</c:v>
                </c:pt>
                <c:pt idx="17">
                  <c:v>-71.406763299232722</c:v>
                </c:pt>
                <c:pt idx="18">
                  <c:v>-71.406763299232722</c:v>
                </c:pt>
                <c:pt idx="19">
                  <c:v>-71.406763299232722</c:v>
                </c:pt>
                <c:pt idx="20">
                  <c:v>-71.406763299232722</c:v>
                </c:pt>
                <c:pt idx="21">
                  <c:v>-71.406763299232722</c:v>
                </c:pt>
                <c:pt idx="22">
                  <c:v>-71.406763299232722</c:v>
                </c:pt>
                <c:pt idx="23">
                  <c:v>-71.406763299232722</c:v>
                </c:pt>
                <c:pt idx="24">
                  <c:v>-71.406763299232722</c:v>
                </c:pt>
                <c:pt idx="25">
                  <c:v>-71.406763299232722</c:v>
                </c:pt>
                <c:pt idx="26">
                  <c:v>-71.406763299232722</c:v>
                </c:pt>
                <c:pt idx="27">
                  <c:v>-71.406763299232722</c:v>
                </c:pt>
                <c:pt idx="28">
                  <c:v>-71.406763299232722</c:v>
                </c:pt>
                <c:pt idx="29">
                  <c:v>-71.406763299232722</c:v>
                </c:pt>
                <c:pt idx="30">
                  <c:v>-71.406763299232722</c:v>
                </c:pt>
                <c:pt idx="31">
                  <c:v>-71.406763299232722</c:v>
                </c:pt>
                <c:pt idx="32">
                  <c:v>-71.406763299232722</c:v>
                </c:pt>
                <c:pt idx="33">
                  <c:v>-71.406763299232722</c:v>
                </c:pt>
                <c:pt idx="34">
                  <c:v>-71.406763299232722</c:v>
                </c:pt>
                <c:pt idx="35">
                  <c:v>-71.406763299232722</c:v>
                </c:pt>
                <c:pt idx="36">
                  <c:v>-71.406763299232722</c:v>
                </c:pt>
                <c:pt idx="37">
                  <c:v>-71.406763299232722</c:v>
                </c:pt>
                <c:pt idx="38">
                  <c:v>-71.406763299232722</c:v>
                </c:pt>
                <c:pt idx="39">
                  <c:v>-71.406763299232722</c:v>
                </c:pt>
                <c:pt idx="40">
                  <c:v>-71.406763299232722</c:v>
                </c:pt>
                <c:pt idx="41">
                  <c:v>-71.406763299232722</c:v>
                </c:pt>
                <c:pt idx="42">
                  <c:v>-71.406763299232722</c:v>
                </c:pt>
                <c:pt idx="43">
                  <c:v>-71.406763299232722</c:v>
                </c:pt>
                <c:pt idx="44">
                  <c:v>-71.406763299232722</c:v>
                </c:pt>
                <c:pt idx="45">
                  <c:v>-71.406763299232722</c:v>
                </c:pt>
                <c:pt idx="46">
                  <c:v>-71.406763299232722</c:v>
                </c:pt>
                <c:pt idx="47">
                  <c:v>-71.406763299232722</c:v>
                </c:pt>
                <c:pt idx="48">
                  <c:v>-71.406763299232722</c:v>
                </c:pt>
                <c:pt idx="49">
                  <c:v>-71.406763299232722</c:v>
                </c:pt>
                <c:pt idx="50">
                  <c:v>-71.406763299232722</c:v>
                </c:pt>
                <c:pt idx="51">
                  <c:v>-71.406763299232722</c:v>
                </c:pt>
                <c:pt idx="52">
                  <c:v>-71.406763299232722</c:v>
                </c:pt>
                <c:pt idx="53">
                  <c:v>-71.406763299232722</c:v>
                </c:pt>
                <c:pt idx="54">
                  <c:v>-71.406763299232722</c:v>
                </c:pt>
                <c:pt idx="55">
                  <c:v>-71.406763299232722</c:v>
                </c:pt>
                <c:pt idx="56">
                  <c:v>-71.406763299232722</c:v>
                </c:pt>
                <c:pt idx="57">
                  <c:v>-71.406763299232722</c:v>
                </c:pt>
                <c:pt idx="58">
                  <c:v>-71.406763299232722</c:v>
                </c:pt>
                <c:pt idx="59">
                  <c:v>-71.406763299232722</c:v>
                </c:pt>
                <c:pt idx="60">
                  <c:v>-71.406763299232722</c:v>
                </c:pt>
                <c:pt idx="61">
                  <c:v>-71.406763299232722</c:v>
                </c:pt>
                <c:pt idx="62">
                  <c:v>-71.406763299232722</c:v>
                </c:pt>
                <c:pt idx="63">
                  <c:v>-71.406763299232722</c:v>
                </c:pt>
                <c:pt idx="64">
                  <c:v>-71.406763299232722</c:v>
                </c:pt>
                <c:pt idx="65">
                  <c:v>-71.406763299232722</c:v>
                </c:pt>
                <c:pt idx="66">
                  <c:v>-71.406763299232722</c:v>
                </c:pt>
                <c:pt idx="67">
                  <c:v>-71.406763299232722</c:v>
                </c:pt>
                <c:pt idx="68">
                  <c:v>-71.406763299232722</c:v>
                </c:pt>
                <c:pt idx="69">
                  <c:v>-71.406763299232722</c:v>
                </c:pt>
                <c:pt idx="70">
                  <c:v>-71.406763299232722</c:v>
                </c:pt>
                <c:pt idx="71">
                  <c:v>-71.406763299232722</c:v>
                </c:pt>
                <c:pt idx="72">
                  <c:v>-71.406763299232722</c:v>
                </c:pt>
                <c:pt idx="73">
                  <c:v>-71.406763299232722</c:v>
                </c:pt>
                <c:pt idx="74">
                  <c:v>-71.406763299232722</c:v>
                </c:pt>
                <c:pt idx="75">
                  <c:v>-71.406763299232722</c:v>
                </c:pt>
                <c:pt idx="76">
                  <c:v>-71.406763299232722</c:v>
                </c:pt>
                <c:pt idx="77">
                  <c:v>-71.406763299232722</c:v>
                </c:pt>
                <c:pt idx="78">
                  <c:v>-71.406763299232722</c:v>
                </c:pt>
                <c:pt idx="79">
                  <c:v>-71.406763299232722</c:v>
                </c:pt>
                <c:pt idx="80">
                  <c:v>-71.406763299232722</c:v>
                </c:pt>
                <c:pt idx="81">
                  <c:v>-71.406763299232722</c:v>
                </c:pt>
                <c:pt idx="82">
                  <c:v>-71.406763299232722</c:v>
                </c:pt>
                <c:pt idx="83">
                  <c:v>-71.406763299232722</c:v>
                </c:pt>
                <c:pt idx="84">
                  <c:v>-71.406763299232722</c:v>
                </c:pt>
                <c:pt idx="85">
                  <c:v>-71.406763299232722</c:v>
                </c:pt>
                <c:pt idx="86">
                  <c:v>-71.406763299232722</c:v>
                </c:pt>
                <c:pt idx="87">
                  <c:v>-71.406763299232722</c:v>
                </c:pt>
                <c:pt idx="88">
                  <c:v>-71.406763299232722</c:v>
                </c:pt>
                <c:pt idx="89">
                  <c:v>-71.406763299232722</c:v>
                </c:pt>
                <c:pt idx="90">
                  <c:v>-71.406763299232722</c:v>
                </c:pt>
                <c:pt idx="91">
                  <c:v>-71.406763299232722</c:v>
                </c:pt>
                <c:pt idx="92">
                  <c:v>-71.406763299232722</c:v>
                </c:pt>
                <c:pt idx="93">
                  <c:v>-71.406763299232722</c:v>
                </c:pt>
                <c:pt idx="94">
                  <c:v>-71.406763299232722</c:v>
                </c:pt>
                <c:pt idx="95">
                  <c:v>-71.406763299232722</c:v>
                </c:pt>
                <c:pt idx="96">
                  <c:v>-71.406763299232722</c:v>
                </c:pt>
                <c:pt idx="97">
                  <c:v>-71.406763299232722</c:v>
                </c:pt>
                <c:pt idx="98">
                  <c:v>-71.406763299232722</c:v>
                </c:pt>
                <c:pt idx="99">
                  <c:v>-71.406763299232722</c:v>
                </c:pt>
                <c:pt idx="100">
                  <c:v>-71.406763299232722</c:v>
                </c:pt>
                <c:pt idx="101">
                  <c:v>-71.406763299232722</c:v>
                </c:pt>
                <c:pt idx="102">
                  <c:v>-71.406763299232722</c:v>
                </c:pt>
                <c:pt idx="103">
                  <c:v>-71.406763299232722</c:v>
                </c:pt>
                <c:pt idx="104">
                  <c:v>-71.406763299232722</c:v>
                </c:pt>
                <c:pt idx="105">
                  <c:v>-71.406763299232722</c:v>
                </c:pt>
                <c:pt idx="106">
                  <c:v>-71.406763299232722</c:v>
                </c:pt>
                <c:pt idx="107">
                  <c:v>-71.406763299232722</c:v>
                </c:pt>
                <c:pt idx="108">
                  <c:v>-71.406763299232722</c:v>
                </c:pt>
                <c:pt idx="109">
                  <c:v>-71.406763299232722</c:v>
                </c:pt>
                <c:pt idx="110">
                  <c:v>-71.406763299232722</c:v>
                </c:pt>
                <c:pt idx="111">
                  <c:v>-71.406763299232722</c:v>
                </c:pt>
                <c:pt idx="112">
                  <c:v>-71.406763299232722</c:v>
                </c:pt>
                <c:pt idx="113">
                  <c:v>-71.406763299232722</c:v>
                </c:pt>
                <c:pt idx="114">
                  <c:v>-71.406763299232722</c:v>
                </c:pt>
                <c:pt idx="115">
                  <c:v>-71.406763299232722</c:v>
                </c:pt>
                <c:pt idx="116">
                  <c:v>-71.406763299232722</c:v>
                </c:pt>
                <c:pt idx="117">
                  <c:v>-71.406763299232722</c:v>
                </c:pt>
                <c:pt idx="118">
                  <c:v>-71.406763299232722</c:v>
                </c:pt>
                <c:pt idx="119">
                  <c:v>-71.406763299232722</c:v>
                </c:pt>
                <c:pt idx="120">
                  <c:v>-71.406763299232722</c:v>
                </c:pt>
                <c:pt idx="121">
                  <c:v>-71.406763299232722</c:v>
                </c:pt>
                <c:pt idx="122">
                  <c:v>-71.406763299232722</c:v>
                </c:pt>
                <c:pt idx="123">
                  <c:v>-71.406763299232722</c:v>
                </c:pt>
                <c:pt idx="124">
                  <c:v>-71.406763299232722</c:v>
                </c:pt>
                <c:pt idx="125">
                  <c:v>-71.406763299232722</c:v>
                </c:pt>
                <c:pt idx="126">
                  <c:v>-71.406763299232722</c:v>
                </c:pt>
                <c:pt idx="127">
                  <c:v>-71.406763299232722</c:v>
                </c:pt>
                <c:pt idx="128">
                  <c:v>-71.406763299232722</c:v>
                </c:pt>
                <c:pt idx="129">
                  <c:v>-71.406763299232722</c:v>
                </c:pt>
                <c:pt idx="130">
                  <c:v>-71.406763299232722</c:v>
                </c:pt>
                <c:pt idx="131">
                  <c:v>-71.406763299232722</c:v>
                </c:pt>
                <c:pt idx="132">
                  <c:v>-71.406763299232722</c:v>
                </c:pt>
                <c:pt idx="133">
                  <c:v>-71.406763299232722</c:v>
                </c:pt>
                <c:pt idx="134">
                  <c:v>-71.406763299232722</c:v>
                </c:pt>
                <c:pt idx="135">
                  <c:v>-71.406763299232722</c:v>
                </c:pt>
                <c:pt idx="136">
                  <c:v>-71.406763299232722</c:v>
                </c:pt>
                <c:pt idx="137">
                  <c:v>-71.406763299232722</c:v>
                </c:pt>
                <c:pt idx="138">
                  <c:v>-71.406763299232722</c:v>
                </c:pt>
                <c:pt idx="139">
                  <c:v>-71.406763299232722</c:v>
                </c:pt>
                <c:pt idx="140">
                  <c:v>-71.406763299232722</c:v>
                </c:pt>
                <c:pt idx="141">
                  <c:v>-71.406763299232722</c:v>
                </c:pt>
                <c:pt idx="142">
                  <c:v>-71.406763299232722</c:v>
                </c:pt>
                <c:pt idx="143">
                  <c:v>-71.406763299232722</c:v>
                </c:pt>
                <c:pt idx="144">
                  <c:v>-71.406763299232722</c:v>
                </c:pt>
                <c:pt idx="145">
                  <c:v>-71.406763299232722</c:v>
                </c:pt>
                <c:pt idx="146">
                  <c:v>-71.406763299232722</c:v>
                </c:pt>
                <c:pt idx="147">
                  <c:v>-71.406763299232722</c:v>
                </c:pt>
                <c:pt idx="148">
                  <c:v>-71.406763299232722</c:v>
                </c:pt>
                <c:pt idx="149">
                  <c:v>-71.406763299232722</c:v>
                </c:pt>
                <c:pt idx="150">
                  <c:v>-71.406763299232722</c:v>
                </c:pt>
                <c:pt idx="151">
                  <c:v>-71.406763299232722</c:v>
                </c:pt>
                <c:pt idx="152">
                  <c:v>-71.406763299232722</c:v>
                </c:pt>
                <c:pt idx="153">
                  <c:v>-71.406763299232722</c:v>
                </c:pt>
                <c:pt idx="154">
                  <c:v>-71.406763299232722</c:v>
                </c:pt>
                <c:pt idx="155">
                  <c:v>-71.406763299232722</c:v>
                </c:pt>
                <c:pt idx="156">
                  <c:v>-71.406763299232722</c:v>
                </c:pt>
                <c:pt idx="157">
                  <c:v>-71.406763299232722</c:v>
                </c:pt>
                <c:pt idx="158">
                  <c:v>-71.406763299232722</c:v>
                </c:pt>
                <c:pt idx="159">
                  <c:v>-71.406763299232722</c:v>
                </c:pt>
                <c:pt idx="160">
                  <c:v>-71.406763299232722</c:v>
                </c:pt>
                <c:pt idx="161">
                  <c:v>-71.406763299232722</c:v>
                </c:pt>
                <c:pt idx="162">
                  <c:v>-71.406763299232722</c:v>
                </c:pt>
                <c:pt idx="163">
                  <c:v>-71.406763299232722</c:v>
                </c:pt>
                <c:pt idx="164">
                  <c:v>-71.406763299232722</c:v>
                </c:pt>
                <c:pt idx="165">
                  <c:v>-71.406763299232722</c:v>
                </c:pt>
                <c:pt idx="166">
                  <c:v>-71.406763299232722</c:v>
                </c:pt>
                <c:pt idx="167">
                  <c:v>-71.406763299232722</c:v>
                </c:pt>
                <c:pt idx="168">
                  <c:v>-71.406763299232722</c:v>
                </c:pt>
                <c:pt idx="169">
                  <c:v>-71.406763299232722</c:v>
                </c:pt>
                <c:pt idx="170">
                  <c:v>-71.406763299232722</c:v>
                </c:pt>
                <c:pt idx="171">
                  <c:v>-71.406763299232722</c:v>
                </c:pt>
                <c:pt idx="172">
                  <c:v>-71.406763299232722</c:v>
                </c:pt>
                <c:pt idx="173">
                  <c:v>-71.406763299232722</c:v>
                </c:pt>
                <c:pt idx="174">
                  <c:v>-71.406763299232722</c:v>
                </c:pt>
                <c:pt idx="175">
                  <c:v>-71.406763299232722</c:v>
                </c:pt>
                <c:pt idx="176">
                  <c:v>-71.406763299232722</c:v>
                </c:pt>
                <c:pt idx="177">
                  <c:v>-71.406763299232722</c:v>
                </c:pt>
                <c:pt idx="178">
                  <c:v>-71.406763299232722</c:v>
                </c:pt>
                <c:pt idx="179">
                  <c:v>-71.406763299232722</c:v>
                </c:pt>
                <c:pt idx="180">
                  <c:v>-71.406763299232722</c:v>
                </c:pt>
                <c:pt idx="181">
                  <c:v>-71.406763299232722</c:v>
                </c:pt>
                <c:pt idx="182">
                  <c:v>-71.406763299232722</c:v>
                </c:pt>
                <c:pt idx="183">
                  <c:v>-71.406763299232722</c:v>
                </c:pt>
                <c:pt idx="184">
                  <c:v>-71.406763299232722</c:v>
                </c:pt>
                <c:pt idx="185">
                  <c:v>-71.406763299232722</c:v>
                </c:pt>
                <c:pt idx="186">
                  <c:v>-71.406763299232722</c:v>
                </c:pt>
                <c:pt idx="187">
                  <c:v>-71.406763299232722</c:v>
                </c:pt>
                <c:pt idx="188">
                  <c:v>-71.406763299232722</c:v>
                </c:pt>
                <c:pt idx="189">
                  <c:v>-71.406763299232722</c:v>
                </c:pt>
                <c:pt idx="190">
                  <c:v>-71.406763299232722</c:v>
                </c:pt>
                <c:pt idx="191">
                  <c:v>-71.406763299232722</c:v>
                </c:pt>
                <c:pt idx="192">
                  <c:v>-71.406763299232722</c:v>
                </c:pt>
                <c:pt idx="193">
                  <c:v>-71.406763299232722</c:v>
                </c:pt>
                <c:pt idx="194">
                  <c:v>-71.406763299232722</c:v>
                </c:pt>
                <c:pt idx="195">
                  <c:v>-71.406763299232722</c:v>
                </c:pt>
                <c:pt idx="196">
                  <c:v>-71.406763299232722</c:v>
                </c:pt>
                <c:pt idx="197">
                  <c:v>-71.406763299232722</c:v>
                </c:pt>
                <c:pt idx="198">
                  <c:v>-71.406763299232722</c:v>
                </c:pt>
                <c:pt idx="199">
                  <c:v>-71.406763299232722</c:v>
                </c:pt>
                <c:pt idx="200">
                  <c:v>-71.406763299232722</c:v>
                </c:pt>
                <c:pt idx="201">
                  <c:v>-71.406763299232722</c:v>
                </c:pt>
                <c:pt idx="202">
                  <c:v>-71.406763299232722</c:v>
                </c:pt>
                <c:pt idx="203">
                  <c:v>-71.406763299232722</c:v>
                </c:pt>
                <c:pt idx="204">
                  <c:v>-71.406763299232722</c:v>
                </c:pt>
                <c:pt idx="205">
                  <c:v>-71.406763299232722</c:v>
                </c:pt>
                <c:pt idx="206">
                  <c:v>-71.406763299232722</c:v>
                </c:pt>
                <c:pt idx="207">
                  <c:v>-71.406763299232722</c:v>
                </c:pt>
                <c:pt idx="208">
                  <c:v>-71.406763299232722</c:v>
                </c:pt>
                <c:pt idx="209">
                  <c:v>-71.406763299232722</c:v>
                </c:pt>
                <c:pt idx="210">
                  <c:v>-71.406763299232722</c:v>
                </c:pt>
                <c:pt idx="211">
                  <c:v>-71.406763299232722</c:v>
                </c:pt>
                <c:pt idx="212">
                  <c:v>-71.406763299232722</c:v>
                </c:pt>
                <c:pt idx="213">
                  <c:v>-71.406763299232722</c:v>
                </c:pt>
                <c:pt idx="214">
                  <c:v>-71.406763299232722</c:v>
                </c:pt>
                <c:pt idx="215">
                  <c:v>-71.406763299232722</c:v>
                </c:pt>
                <c:pt idx="216">
                  <c:v>-71.406763299232722</c:v>
                </c:pt>
                <c:pt idx="217">
                  <c:v>-71.406763299232722</c:v>
                </c:pt>
                <c:pt idx="218">
                  <c:v>-71.406763299232722</c:v>
                </c:pt>
                <c:pt idx="219">
                  <c:v>-71.406763299232722</c:v>
                </c:pt>
                <c:pt idx="220">
                  <c:v>-71.406763299232722</c:v>
                </c:pt>
                <c:pt idx="221">
                  <c:v>-71.406763299232722</c:v>
                </c:pt>
                <c:pt idx="222">
                  <c:v>-71.406763299232722</c:v>
                </c:pt>
                <c:pt idx="223">
                  <c:v>-71.406763299232722</c:v>
                </c:pt>
                <c:pt idx="224">
                  <c:v>-71.406763299232722</c:v>
                </c:pt>
                <c:pt idx="225">
                  <c:v>-71.406763299232722</c:v>
                </c:pt>
                <c:pt idx="226">
                  <c:v>-71.406763299232722</c:v>
                </c:pt>
                <c:pt idx="227">
                  <c:v>-71.406763299232722</c:v>
                </c:pt>
                <c:pt idx="228">
                  <c:v>-71.406763299232722</c:v>
                </c:pt>
                <c:pt idx="229">
                  <c:v>-71.406763299232722</c:v>
                </c:pt>
                <c:pt idx="230">
                  <c:v>-71.406763299232722</c:v>
                </c:pt>
                <c:pt idx="231">
                  <c:v>-71.406763299232722</c:v>
                </c:pt>
                <c:pt idx="232">
                  <c:v>-71.406763299232722</c:v>
                </c:pt>
                <c:pt idx="233">
                  <c:v>-71.406763299232722</c:v>
                </c:pt>
                <c:pt idx="234">
                  <c:v>-71.406763299232722</c:v>
                </c:pt>
                <c:pt idx="235">
                  <c:v>-71.406763299232722</c:v>
                </c:pt>
                <c:pt idx="236">
                  <c:v>-71.406763299232722</c:v>
                </c:pt>
                <c:pt idx="237">
                  <c:v>-71.406763299232722</c:v>
                </c:pt>
                <c:pt idx="238">
                  <c:v>-71.406763299232722</c:v>
                </c:pt>
                <c:pt idx="239">
                  <c:v>-71.406763299232722</c:v>
                </c:pt>
                <c:pt idx="240">
                  <c:v>-71.406763299232722</c:v>
                </c:pt>
                <c:pt idx="241">
                  <c:v>-71.406763299232722</c:v>
                </c:pt>
                <c:pt idx="242">
                  <c:v>-71.406763299232722</c:v>
                </c:pt>
                <c:pt idx="243">
                  <c:v>-71.406763299232722</c:v>
                </c:pt>
                <c:pt idx="244">
                  <c:v>-71.406763299232722</c:v>
                </c:pt>
                <c:pt idx="245">
                  <c:v>-71.406763299232722</c:v>
                </c:pt>
                <c:pt idx="246">
                  <c:v>-71.406763299232722</c:v>
                </c:pt>
                <c:pt idx="247">
                  <c:v>-71.406763299232722</c:v>
                </c:pt>
                <c:pt idx="248">
                  <c:v>-71.406763299232722</c:v>
                </c:pt>
                <c:pt idx="249">
                  <c:v>-71.406763299232722</c:v>
                </c:pt>
                <c:pt idx="250">
                  <c:v>-71.406763299232722</c:v>
                </c:pt>
                <c:pt idx="251">
                  <c:v>-71.406763299232722</c:v>
                </c:pt>
                <c:pt idx="252">
                  <c:v>-71.406763299232722</c:v>
                </c:pt>
                <c:pt idx="253">
                  <c:v>-71.406763299232722</c:v>
                </c:pt>
                <c:pt idx="254">
                  <c:v>-71.406763299232722</c:v>
                </c:pt>
                <c:pt idx="255">
                  <c:v>-71.406763299232722</c:v>
                </c:pt>
                <c:pt idx="256">
                  <c:v>-71.406763299232722</c:v>
                </c:pt>
                <c:pt idx="257">
                  <c:v>-71.406763299232722</c:v>
                </c:pt>
                <c:pt idx="258">
                  <c:v>-71.406763299232722</c:v>
                </c:pt>
                <c:pt idx="259">
                  <c:v>-71.406763299232722</c:v>
                </c:pt>
                <c:pt idx="260">
                  <c:v>-71.406763299232722</c:v>
                </c:pt>
                <c:pt idx="261">
                  <c:v>-71.406763299232722</c:v>
                </c:pt>
                <c:pt idx="262">
                  <c:v>-71.406763299232722</c:v>
                </c:pt>
                <c:pt idx="263">
                  <c:v>-71.406763299232722</c:v>
                </c:pt>
                <c:pt idx="264">
                  <c:v>-71.406763299232722</c:v>
                </c:pt>
                <c:pt idx="265">
                  <c:v>-71.406763299232722</c:v>
                </c:pt>
                <c:pt idx="266">
                  <c:v>-71.406763299232722</c:v>
                </c:pt>
                <c:pt idx="267">
                  <c:v>-71.406763299232722</c:v>
                </c:pt>
                <c:pt idx="268">
                  <c:v>-71.406763299232722</c:v>
                </c:pt>
                <c:pt idx="269">
                  <c:v>-71.406763299232722</c:v>
                </c:pt>
                <c:pt idx="270">
                  <c:v>-71.406763299232722</c:v>
                </c:pt>
                <c:pt idx="271">
                  <c:v>-71.406763299232722</c:v>
                </c:pt>
                <c:pt idx="272">
                  <c:v>-71.406763299232722</c:v>
                </c:pt>
                <c:pt idx="273">
                  <c:v>-71.406763299232722</c:v>
                </c:pt>
                <c:pt idx="274">
                  <c:v>-71.406763299232722</c:v>
                </c:pt>
                <c:pt idx="275">
                  <c:v>-71.406763299232722</c:v>
                </c:pt>
                <c:pt idx="276">
                  <c:v>-71.406763299232722</c:v>
                </c:pt>
                <c:pt idx="277">
                  <c:v>-71.406763299232722</c:v>
                </c:pt>
                <c:pt idx="278">
                  <c:v>-71.406763299232722</c:v>
                </c:pt>
                <c:pt idx="279">
                  <c:v>-71.406763299232722</c:v>
                </c:pt>
                <c:pt idx="280">
                  <c:v>-71.406763299232722</c:v>
                </c:pt>
                <c:pt idx="281">
                  <c:v>-71.406763299232722</c:v>
                </c:pt>
                <c:pt idx="282">
                  <c:v>-71.406763299232722</c:v>
                </c:pt>
                <c:pt idx="283">
                  <c:v>-71.406763299232722</c:v>
                </c:pt>
                <c:pt idx="284">
                  <c:v>-71.406763299232722</c:v>
                </c:pt>
                <c:pt idx="285">
                  <c:v>-71.406763299232722</c:v>
                </c:pt>
                <c:pt idx="286">
                  <c:v>-71.406763299232722</c:v>
                </c:pt>
                <c:pt idx="287">
                  <c:v>-71.406763299232722</c:v>
                </c:pt>
                <c:pt idx="288">
                  <c:v>-71.406763299232722</c:v>
                </c:pt>
                <c:pt idx="289">
                  <c:v>-71.406763299232722</c:v>
                </c:pt>
                <c:pt idx="290">
                  <c:v>-71.406763299232722</c:v>
                </c:pt>
                <c:pt idx="291">
                  <c:v>-71.406763299232722</c:v>
                </c:pt>
                <c:pt idx="292">
                  <c:v>-71.406763299232722</c:v>
                </c:pt>
                <c:pt idx="293">
                  <c:v>-71.406763299232722</c:v>
                </c:pt>
                <c:pt idx="294">
                  <c:v>-71.406763299232722</c:v>
                </c:pt>
                <c:pt idx="295">
                  <c:v>-71.406763299232722</c:v>
                </c:pt>
                <c:pt idx="296">
                  <c:v>-71.406763299232722</c:v>
                </c:pt>
                <c:pt idx="297">
                  <c:v>-71.406763299232722</c:v>
                </c:pt>
                <c:pt idx="298">
                  <c:v>-71.406763299232722</c:v>
                </c:pt>
                <c:pt idx="299">
                  <c:v>-71.406763299232722</c:v>
                </c:pt>
                <c:pt idx="300">
                  <c:v>-71.406763299232722</c:v>
                </c:pt>
                <c:pt idx="301">
                  <c:v>-71.406763299232722</c:v>
                </c:pt>
                <c:pt idx="302">
                  <c:v>-71.406763299232722</c:v>
                </c:pt>
                <c:pt idx="303">
                  <c:v>-71.406763299232722</c:v>
                </c:pt>
                <c:pt idx="304">
                  <c:v>-71.406763299232722</c:v>
                </c:pt>
                <c:pt idx="305">
                  <c:v>-71.406763299232722</c:v>
                </c:pt>
                <c:pt idx="306">
                  <c:v>-71.406763299232722</c:v>
                </c:pt>
                <c:pt idx="307">
                  <c:v>-71.406763299232722</c:v>
                </c:pt>
                <c:pt idx="308">
                  <c:v>-71.406763299232722</c:v>
                </c:pt>
                <c:pt idx="309">
                  <c:v>-71.406763299232722</c:v>
                </c:pt>
                <c:pt idx="310">
                  <c:v>-71.406763299232722</c:v>
                </c:pt>
                <c:pt idx="311">
                  <c:v>-71.406763299232722</c:v>
                </c:pt>
                <c:pt idx="312">
                  <c:v>-71.406763299232722</c:v>
                </c:pt>
                <c:pt idx="313">
                  <c:v>-71.406763299232722</c:v>
                </c:pt>
                <c:pt idx="314">
                  <c:v>-71.406763299232722</c:v>
                </c:pt>
                <c:pt idx="315">
                  <c:v>-71.406763299232722</c:v>
                </c:pt>
                <c:pt idx="316">
                  <c:v>-71.406763299232722</c:v>
                </c:pt>
                <c:pt idx="317">
                  <c:v>-71.406763299232722</c:v>
                </c:pt>
                <c:pt idx="318">
                  <c:v>-71.406763299232722</c:v>
                </c:pt>
                <c:pt idx="319">
                  <c:v>-71.406763299232722</c:v>
                </c:pt>
                <c:pt idx="320">
                  <c:v>-71.406763299232722</c:v>
                </c:pt>
                <c:pt idx="321">
                  <c:v>-71.406763299232722</c:v>
                </c:pt>
                <c:pt idx="322">
                  <c:v>-71.406763299232722</c:v>
                </c:pt>
                <c:pt idx="323">
                  <c:v>-71.406763299232722</c:v>
                </c:pt>
                <c:pt idx="324">
                  <c:v>-71.406763299232722</c:v>
                </c:pt>
                <c:pt idx="325">
                  <c:v>-71.406763299232722</c:v>
                </c:pt>
                <c:pt idx="326">
                  <c:v>-71.406763299232722</c:v>
                </c:pt>
                <c:pt idx="327">
                  <c:v>-71.406763299232722</c:v>
                </c:pt>
                <c:pt idx="328">
                  <c:v>-71.406763299232722</c:v>
                </c:pt>
                <c:pt idx="329">
                  <c:v>-71.406763299232722</c:v>
                </c:pt>
                <c:pt idx="330">
                  <c:v>-71.406763299232722</c:v>
                </c:pt>
                <c:pt idx="331">
                  <c:v>-71.406763299232722</c:v>
                </c:pt>
                <c:pt idx="332">
                  <c:v>-71.406763299232722</c:v>
                </c:pt>
                <c:pt idx="333">
                  <c:v>-71.406763299232722</c:v>
                </c:pt>
                <c:pt idx="334">
                  <c:v>-71.406763299232722</c:v>
                </c:pt>
                <c:pt idx="335">
                  <c:v>-71.406763299232722</c:v>
                </c:pt>
                <c:pt idx="336">
                  <c:v>-71.406763299232722</c:v>
                </c:pt>
                <c:pt idx="337">
                  <c:v>-71.406763299232722</c:v>
                </c:pt>
                <c:pt idx="338">
                  <c:v>-71.406763299232722</c:v>
                </c:pt>
                <c:pt idx="339">
                  <c:v>-71.406763299232722</c:v>
                </c:pt>
                <c:pt idx="340">
                  <c:v>-71.406763299232722</c:v>
                </c:pt>
                <c:pt idx="341">
                  <c:v>-71.406763299232722</c:v>
                </c:pt>
                <c:pt idx="342">
                  <c:v>-71.406763299232722</c:v>
                </c:pt>
                <c:pt idx="343">
                  <c:v>-71.406763299232722</c:v>
                </c:pt>
                <c:pt idx="344">
                  <c:v>-71.406763299232722</c:v>
                </c:pt>
                <c:pt idx="345">
                  <c:v>-71.406763299232722</c:v>
                </c:pt>
                <c:pt idx="346">
                  <c:v>-71.406763299232722</c:v>
                </c:pt>
                <c:pt idx="347">
                  <c:v>-71.406763299232722</c:v>
                </c:pt>
                <c:pt idx="348">
                  <c:v>-71.406763299232722</c:v>
                </c:pt>
                <c:pt idx="349">
                  <c:v>-71.406763299232722</c:v>
                </c:pt>
                <c:pt idx="350">
                  <c:v>-71.406763299232722</c:v>
                </c:pt>
                <c:pt idx="351">
                  <c:v>-71.406763299232722</c:v>
                </c:pt>
                <c:pt idx="352">
                  <c:v>-71.406763299232722</c:v>
                </c:pt>
                <c:pt idx="353">
                  <c:v>-71.406763299232722</c:v>
                </c:pt>
                <c:pt idx="354">
                  <c:v>-71.406763299232722</c:v>
                </c:pt>
                <c:pt idx="355">
                  <c:v>-71.406763299232722</c:v>
                </c:pt>
                <c:pt idx="356">
                  <c:v>-71.406763299232722</c:v>
                </c:pt>
                <c:pt idx="357">
                  <c:v>-71.406763299232722</c:v>
                </c:pt>
                <c:pt idx="358">
                  <c:v>-71.406763299232722</c:v>
                </c:pt>
                <c:pt idx="359">
                  <c:v>-71.406763299232722</c:v>
                </c:pt>
                <c:pt idx="360">
                  <c:v>-71.406763299232722</c:v>
                </c:pt>
                <c:pt idx="361">
                  <c:v>-71.406763299232722</c:v>
                </c:pt>
                <c:pt idx="362">
                  <c:v>-71.406763299232722</c:v>
                </c:pt>
                <c:pt idx="363">
                  <c:v>-71.406763299232722</c:v>
                </c:pt>
                <c:pt idx="364">
                  <c:v>-71.406763299232722</c:v>
                </c:pt>
                <c:pt idx="365">
                  <c:v>-71.406763299232722</c:v>
                </c:pt>
                <c:pt idx="366">
                  <c:v>-71.406763299232722</c:v>
                </c:pt>
                <c:pt idx="367">
                  <c:v>-71.406763299232722</c:v>
                </c:pt>
                <c:pt idx="368">
                  <c:v>-71.406763299232722</c:v>
                </c:pt>
                <c:pt idx="369">
                  <c:v>-71.406763299232722</c:v>
                </c:pt>
                <c:pt idx="370">
                  <c:v>-71.406763299232722</c:v>
                </c:pt>
                <c:pt idx="371">
                  <c:v>-71.406763299232722</c:v>
                </c:pt>
                <c:pt idx="372">
                  <c:v>-71.406763299232722</c:v>
                </c:pt>
                <c:pt idx="373">
                  <c:v>-71.406763299232722</c:v>
                </c:pt>
                <c:pt idx="374">
                  <c:v>-71.406763299232722</c:v>
                </c:pt>
                <c:pt idx="375">
                  <c:v>-71.406763299232722</c:v>
                </c:pt>
                <c:pt idx="376">
                  <c:v>-71.406763299232722</c:v>
                </c:pt>
                <c:pt idx="377">
                  <c:v>-71.406763299232722</c:v>
                </c:pt>
                <c:pt idx="378">
                  <c:v>-71.406763299232722</c:v>
                </c:pt>
                <c:pt idx="379">
                  <c:v>-71.406763299232722</c:v>
                </c:pt>
                <c:pt idx="380">
                  <c:v>-71.406763299232722</c:v>
                </c:pt>
                <c:pt idx="381">
                  <c:v>-71.406763299232722</c:v>
                </c:pt>
                <c:pt idx="382">
                  <c:v>-71.406763299232722</c:v>
                </c:pt>
                <c:pt idx="383">
                  <c:v>-71.406763299232722</c:v>
                </c:pt>
                <c:pt idx="384">
                  <c:v>-71.406763299232722</c:v>
                </c:pt>
                <c:pt idx="385">
                  <c:v>-71.406763299232722</c:v>
                </c:pt>
                <c:pt idx="386">
                  <c:v>-71.406763299232722</c:v>
                </c:pt>
                <c:pt idx="387">
                  <c:v>-71.406763299232722</c:v>
                </c:pt>
                <c:pt idx="388">
                  <c:v>-71.406763299232722</c:v>
                </c:pt>
                <c:pt idx="389">
                  <c:v>-71.406763299232722</c:v>
                </c:pt>
                <c:pt idx="390">
                  <c:v>-71.406763299232722</c:v>
                </c:pt>
                <c:pt idx="391">
                  <c:v>-71.406763299232722</c:v>
                </c:pt>
                <c:pt idx="392">
                  <c:v>-71.406763299232722</c:v>
                </c:pt>
                <c:pt idx="393">
                  <c:v>-71.406763299232722</c:v>
                </c:pt>
                <c:pt idx="394">
                  <c:v>-71.406763299232722</c:v>
                </c:pt>
                <c:pt idx="395">
                  <c:v>-71.406763299232722</c:v>
                </c:pt>
                <c:pt idx="396">
                  <c:v>-71.406763299232722</c:v>
                </c:pt>
                <c:pt idx="397">
                  <c:v>-71.406763299232722</c:v>
                </c:pt>
                <c:pt idx="398">
                  <c:v>-71.406763299232722</c:v>
                </c:pt>
                <c:pt idx="399">
                  <c:v>-71.406763299232722</c:v>
                </c:pt>
                <c:pt idx="400">
                  <c:v>-71.406763299232722</c:v>
                </c:pt>
                <c:pt idx="401">
                  <c:v>-71.406763299232722</c:v>
                </c:pt>
                <c:pt idx="402">
                  <c:v>-71.406763299232722</c:v>
                </c:pt>
                <c:pt idx="403">
                  <c:v>-71.406763299232722</c:v>
                </c:pt>
                <c:pt idx="404">
                  <c:v>-71.406763299232722</c:v>
                </c:pt>
                <c:pt idx="405">
                  <c:v>-71.406763299232722</c:v>
                </c:pt>
                <c:pt idx="406">
                  <c:v>-71.406763299232722</c:v>
                </c:pt>
                <c:pt idx="407">
                  <c:v>-71.406763299232722</c:v>
                </c:pt>
                <c:pt idx="408">
                  <c:v>-71.406763299232722</c:v>
                </c:pt>
                <c:pt idx="409">
                  <c:v>-71.406763299232722</c:v>
                </c:pt>
                <c:pt idx="410">
                  <c:v>-71.406763299232722</c:v>
                </c:pt>
                <c:pt idx="411">
                  <c:v>-71.406763299232722</c:v>
                </c:pt>
                <c:pt idx="412">
                  <c:v>-71.406763299232722</c:v>
                </c:pt>
                <c:pt idx="413">
                  <c:v>-71.406763299232722</c:v>
                </c:pt>
                <c:pt idx="414">
                  <c:v>-71.406763299232722</c:v>
                </c:pt>
                <c:pt idx="415">
                  <c:v>-71.406763299232722</c:v>
                </c:pt>
                <c:pt idx="416">
                  <c:v>-71.406763299232722</c:v>
                </c:pt>
                <c:pt idx="417">
                  <c:v>-71.406763299232722</c:v>
                </c:pt>
                <c:pt idx="418">
                  <c:v>-71.406763299232722</c:v>
                </c:pt>
                <c:pt idx="419">
                  <c:v>-71.406763299232722</c:v>
                </c:pt>
                <c:pt idx="420">
                  <c:v>-71.406763299232722</c:v>
                </c:pt>
                <c:pt idx="421">
                  <c:v>-71.406763299232722</c:v>
                </c:pt>
                <c:pt idx="422">
                  <c:v>-71.406763299232722</c:v>
                </c:pt>
                <c:pt idx="423">
                  <c:v>-71.406763299232722</c:v>
                </c:pt>
                <c:pt idx="424">
                  <c:v>-71.406763299232722</c:v>
                </c:pt>
                <c:pt idx="425">
                  <c:v>-71.406763299232722</c:v>
                </c:pt>
                <c:pt idx="426">
                  <c:v>-71.406763299232722</c:v>
                </c:pt>
                <c:pt idx="427">
                  <c:v>-71.406763299232722</c:v>
                </c:pt>
                <c:pt idx="428">
                  <c:v>-71.406763299232722</c:v>
                </c:pt>
                <c:pt idx="429">
                  <c:v>-71.406763299232722</c:v>
                </c:pt>
                <c:pt idx="430">
                  <c:v>-71.406763299232722</c:v>
                </c:pt>
                <c:pt idx="431">
                  <c:v>-71.406763299232722</c:v>
                </c:pt>
                <c:pt idx="432">
                  <c:v>-71.406763299232722</c:v>
                </c:pt>
                <c:pt idx="433">
                  <c:v>-71.406763299232722</c:v>
                </c:pt>
                <c:pt idx="434">
                  <c:v>-71.406763299232722</c:v>
                </c:pt>
                <c:pt idx="435">
                  <c:v>-71.406763299232722</c:v>
                </c:pt>
                <c:pt idx="436">
                  <c:v>-71.406763299232722</c:v>
                </c:pt>
                <c:pt idx="437">
                  <c:v>-71.406763299232722</c:v>
                </c:pt>
                <c:pt idx="438">
                  <c:v>-71.406763299232722</c:v>
                </c:pt>
                <c:pt idx="439">
                  <c:v>-71.406763299232722</c:v>
                </c:pt>
                <c:pt idx="440">
                  <c:v>-71.406763299232722</c:v>
                </c:pt>
                <c:pt idx="441">
                  <c:v>-71.406763299232722</c:v>
                </c:pt>
                <c:pt idx="442">
                  <c:v>-71.406763299232722</c:v>
                </c:pt>
                <c:pt idx="443">
                  <c:v>-71.406763299232722</c:v>
                </c:pt>
                <c:pt idx="444">
                  <c:v>-71.406763299232722</c:v>
                </c:pt>
                <c:pt idx="445">
                  <c:v>-71.406763299232722</c:v>
                </c:pt>
                <c:pt idx="446">
                  <c:v>-71.406763299232722</c:v>
                </c:pt>
                <c:pt idx="447">
                  <c:v>-71.406763299232722</c:v>
                </c:pt>
                <c:pt idx="448">
                  <c:v>-71.406763299232722</c:v>
                </c:pt>
                <c:pt idx="449">
                  <c:v>-71.406763299232722</c:v>
                </c:pt>
                <c:pt idx="450">
                  <c:v>-71.406763299232722</c:v>
                </c:pt>
                <c:pt idx="451">
                  <c:v>-71.406763299232722</c:v>
                </c:pt>
                <c:pt idx="452">
                  <c:v>-71.406763299232722</c:v>
                </c:pt>
                <c:pt idx="453">
                  <c:v>-71.406763299232722</c:v>
                </c:pt>
                <c:pt idx="454">
                  <c:v>-71.406763299232722</c:v>
                </c:pt>
                <c:pt idx="455">
                  <c:v>-71.406763299232722</c:v>
                </c:pt>
                <c:pt idx="456">
                  <c:v>-71.406763299232722</c:v>
                </c:pt>
                <c:pt idx="457">
                  <c:v>-71.406763299232722</c:v>
                </c:pt>
                <c:pt idx="458">
                  <c:v>-71.406763299232722</c:v>
                </c:pt>
                <c:pt idx="459">
                  <c:v>-71.406763299232722</c:v>
                </c:pt>
                <c:pt idx="460">
                  <c:v>-71.406763299232722</c:v>
                </c:pt>
                <c:pt idx="461">
                  <c:v>-71.406763299232722</c:v>
                </c:pt>
                <c:pt idx="462">
                  <c:v>-71.406763299232722</c:v>
                </c:pt>
                <c:pt idx="463">
                  <c:v>-71.406763299232722</c:v>
                </c:pt>
                <c:pt idx="464">
                  <c:v>-71.406763299232722</c:v>
                </c:pt>
                <c:pt idx="465">
                  <c:v>-71.406763299232722</c:v>
                </c:pt>
                <c:pt idx="466">
                  <c:v>-71.406763299232722</c:v>
                </c:pt>
                <c:pt idx="467">
                  <c:v>-71.406763299232722</c:v>
                </c:pt>
                <c:pt idx="468">
                  <c:v>-71.406763299232722</c:v>
                </c:pt>
                <c:pt idx="469">
                  <c:v>-71.406763299232722</c:v>
                </c:pt>
                <c:pt idx="470">
                  <c:v>-71.406763299232722</c:v>
                </c:pt>
                <c:pt idx="471">
                  <c:v>-71.406763299232722</c:v>
                </c:pt>
                <c:pt idx="472">
                  <c:v>-71.406763299232722</c:v>
                </c:pt>
                <c:pt idx="473">
                  <c:v>-71.406763299232722</c:v>
                </c:pt>
                <c:pt idx="474">
                  <c:v>-71.406763299232722</c:v>
                </c:pt>
                <c:pt idx="475">
                  <c:v>-71.406763299232722</c:v>
                </c:pt>
                <c:pt idx="476">
                  <c:v>-71.406763299232722</c:v>
                </c:pt>
                <c:pt idx="477">
                  <c:v>-71.406763299232722</c:v>
                </c:pt>
                <c:pt idx="478">
                  <c:v>-71.406763299232722</c:v>
                </c:pt>
                <c:pt idx="479">
                  <c:v>-71.406763299232722</c:v>
                </c:pt>
                <c:pt idx="480">
                  <c:v>-71.406763299232722</c:v>
                </c:pt>
                <c:pt idx="481">
                  <c:v>-71.406763299232722</c:v>
                </c:pt>
                <c:pt idx="482">
                  <c:v>-71.406763299232722</c:v>
                </c:pt>
                <c:pt idx="483">
                  <c:v>-71.406763299232722</c:v>
                </c:pt>
                <c:pt idx="484">
                  <c:v>-71.406763299232722</c:v>
                </c:pt>
                <c:pt idx="485">
                  <c:v>-71.406763299232722</c:v>
                </c:pt>
                <c:pt idx="486">
                  <c:v>-71.406763299232722</c:v>
                </c:pt>
                <c:pt idx="487">
                  <c:v>-71.406763299232722</c:v>
                </c:pt>
                <c:pt idx="488">
                  <c:v>-71.406763299232722</c:v>
                </c:pt>
                <c:pt idx="489">
                  <c:v>-71.406763299232722</c:v>
                </c:pt>
                <c:pt idx="490">
                  <c:v>-71.406763299232722</c:v>
                </c:pt>
                <c:pt idx="491">
                  <c:v>-71.406763299232722</c:v>
                </c:pt>
                <c:pt idx="492">
                  <c:v>-71.406763299232722</c:v>
                </c:pt>
                <c:pt idx="493">
                  <c:v>-71.406763299232722</c:v>
                </c:pt>
                <c:pt idx="494">
                  <c:v>-71.406763299232722</c:v>
                </c:pt>
                <c:pt idx="495">
                  <c:v>-71.406763299232722</c:v>
                </c:pt>
                <c:pt idx="496">
                  <c:v>-71.406763299232722</c:v>
                </c:pt>
                <c:pt idx="497">
                  <c:v>-71.406763299232722</c:v>
                </c:pt>
                <c:pt idx="498">
                  <c:v>-71.406763299232722</c:v>
                </c:pt>
                <c:pt idx="499">
                  <c:v>-71.406763299232722</c:v>
                </c:pt>
                <c:pt idx="500">
                  <c:v>-71.406763299232722</c:v>
                </c:pt>
                <c:pt idx="501">
                  <c:v>-71.406763299232722</c:v>
                </c:pt>
                <c:pt idx="502">
                  <c:v>-71.406763299232722</c:v>
                </c:pt>
                <c:pt idx="503">
                  <c:v>-71.406763299232722</c:v>
                </c:pt>
                <c:pt idx="504">
                  <c:v>-71.406763299232722</c:v>
                </c:pt>
                <c:pt idx="505">
                  <c:v>-71.406763299232722</c:v>
                </c:pt>
                <c:pt idx="506">
                  <c:v>-71.406763299232722</c:v>
                </c:pt>
                <c:pt idx="507">
                  <c:v>-71.406763299232722</c:v>
                </c:pt>
                <c:pt idx="508">
                  <c:v>-71.406763299232722</c:v>
                </c:pt>
                <c:pt idx="509">
                  <c:v>-71.406763299232722</c:v>
                </c:pt>
                <c:pt idx="510">
                  <c:v>-71.406763299232722</c:v>
                </c:pt>
                <c:pt idx="511">
                  <c:v>-71.406763299232722</c:v>
                </c:pt>
                <c:pt idx="512">
                  <c:v>-71.406763299232722</c:v>
                </c:pt>
                <c:pt idx="513">
                  <c:v>-71.406763299232722</c:v>
                </c:pt>
                <c:pt idx="514">
                  <c:v>-71.406763299232722</c:v>
                </c:pt>
                <c:pt idx="515">
                  <c:v>-71.406763299232722</c:v>
                </c:pt>
                <c:pt idx="516">
                  <c:v>-71.406763299232722</c:v>
                </c:pt>
                <c:pt idx="517">
                  <c:v>-71.406763299232722</c:v>
                </c:pt>
                <c:pt idx="518">
                  <c:v>-71.406763299232722</c:v>
                </c:pt>
                <c:pt idx="519">
                  <c:v>-71.406763299232722</c:v>
                </c:pt>
                <c:pt idx="520">
                  <c:v>-71.406763299232722</c:v>
                </c:pt>
                <c:pt idx="521">
                  <c:v>-71.406763299232722</c:v>
                </c:pt>
                <c:pt idx="522">
                  <c:v>-71.406763299232722</c:v>
                </c:pt>
                <c:pt idx="523">
                  <c:v>-71.406763299232722</c:v>
                </c:pt>
                <c:pt idx="524">
                  <c:v>-71.406763299232722</c:v>
                </c:pt>
                <c:pt idx="525">
                  <c:v>-71.406763299232722</c:v>
                </c:pt>
                <c:pt idx="526">
                  <c:v>-71.406763299232722</c:v>
                </c:pt>
                <c:pt idx="527">
                  <c:v>-71.406763299232722</c:v>
                </c:pt>
                <c:pt idx="528">
                  <c:v>-71.406763299232722</c:v>
                </c:pt>
                <c:pt idx="529">
                  <c:v>-71.406763299232722</c:v>
                </c:pt>
                <c:pt idx="530">
                  <c:v>-71.406763299232722</c:v>
                </c:pt>
                <c:pt idx="531">
                  <c:v>-71.406763299232722</c:v>
                </c:pt>
                <c:pt idx="532">
                  <c:v>-71.406763299232722</c:v>
                </c:pt>
                <c:pt idx="533">
                  <c:v>-71.406763299232722</c:v>
                </c:pt>
                <c:pt idx="534">
                  <c:v>-71.406763299232722</c:v>
                </c:pt>
                <c:pt idx="535">
                  <c:v>-71.406763299232722</c:v>
                </c:pt>
                <c:pt idx="536">
                  <c:v>-71.406763299232722</c:v>
                </c:pt>
                <c:pt idx="537">
                  <c:v>-71.406763299232722</c:v>
                </c:pt>
                <c:pt idx="538">
                  <c:v>-71.406763299232722</c:v>
                </c:pt>
                <c:pt idx="539">
                  <c:v>-71.406763299232722</c:v>
                </c:pt>
                <c:pt idx="540">
                  <c:v>-71.406763299232722</c:v>
                </c:pt>
                <c:pt idx="541">
                  <c:v>-71.406763299232722</c:v>
                </c:pt>
                <c:pt idx="542">
                  <c:v>-71.406763299232722</c:v>
                </c:pt>
                <c:pt idx="543">
                  <c:v>-71.406763299232722</c:v>
                </c:pt>
                <c:pt idx="544">
                  <c:v>-71.406763299232722</c:v>
                </c:pt>
                <c:pt idx="545">
                  <c:v>-71.406763299232722</c:v>
                </c:pt>
                <c:pt idx="546">
                  <c:v>-71.406763299232722</c:v>
                </c:pt>
                <c:pt idx="547">
                  <c:v>-71.406763299232722</c:v>
                </c:pt>
                <c:pt idx="548">
                  <c:v>-71.406763299232722</c:v>
                </c:pt>
                <c:pt idx="549">
                  <c:v>-71.406763299232722</c:v>
                </c:pt>
                <c:pt idx="550">
                  <c:v>-71.406763299232722</c:v>
                </c:pt>
                <c:pt idx="551">
                  <c:v>-71.406763299232722</c:v>
                </c:pt>
                <c:pt idx="552">
                  <c:v>-71.406763299232722</c:v>
                </c:pt>
                <c:pt idx="553">
                  <c:v>-71.406763299232722</c:v>
                </c:pt>
                <c:pt idx="554">
                  <c:v>-71.406763299232722</c:v>
                </c:pt>
                <c:pt idx="555">
                  <c:v>-71.406763299232722</c:v>
                </c:pt>
                <c:pt idx="556">
                  <c:v>-71.406763299232722</c:v>
                </c:pt>
                <c:pt idx="557">
                  <c:v>-71.406763299232722</c:v>
                </c:pt>
                <c:pt idx="558">
                  <c:v>-71.406763299232722</c:v>
                </c:pt>
                <c:pt idx="559">
                  <c:v>-71.406763299232722</c:v>
                </c:pt>
                <c:pt idx="560">
                  <c:v>-71.406763299232722</c:v>
                </c:pt>
                <c:pt idx="561">
                  <c:v>-71.406763299232722</c:v>
                </c:pt>
                <c:pt idx="562">
                  <c:v>-71.406763299232722</c:v>
                </c:pt>
                <c:pt idx="563">
                  <c:v>-71.406763299232722</c:v>
                </c:pt>
                <c:pt idx="564">
                  <c:v>-71.406763299232722</c:v>
                </c:pt>
                <c:pt idx="565">
                  <c:v>-71.406763299232722</c:v>
                </c:pt>
                <c:pt idx="566">
                  <c:v>-71.406763299232722</c:v>
                </c:pt>
                <c:pt idx="567">
                  <c:v>-71.406763299232722</c:v>
                </c:pt>
                <c:pt idx="568">
                  <c:v>-71.406763299232722</c:v>
                </c:pt>
                <c:pt idx="569">
                  <c:v>-71.406763299232722</c:v>
                </c:pt>
                <c:pt idx="570">
                  <c:v>-71.406763299232722</c:v>
                </c:pt>
                <c:pt idx="571">
                  <c:v>-71.406763299232722</c:v>
                </c:pt>
                <c:pt idx="572">
                  <c:v>-71.406763299232722</c:v>
                </c:pt>
                <c:pt idx="573">
                  <c:v>-71.406763299232722</c:v>
                </c:pt>
                <c:pt idx="574">
                  <c:v>-71.406763299232722</c:v>
                </c:pt>
                <c:pt idx="575">
                  <c:v>-71.406763299232722</c:v>
                </c:pt>
                <c:pt idx="576">
                  <c:v>-71.406763299232722</c:v>
                </c:pt>
                <c:pt idx="577">
                  <c:v>-71.406763299232722</c:v>
                </c:pt>
                <c:pt idx="578">
                  <c:v>-71.406763299232722</c:v>
                </c:pt>
                <c:pt idx="579">
                  <c:v>-71.406763299232722</c:v>
                </c:pt>
                <c:pt idx="580">
                  <c:v>-71.406763299232722</c:v>
                </c:pt>
                <c:pt idx="581">
                  <c:v>-71.406763299232722</c:v>
                </c:pt>
                <c:pt idx="582">
                  <c:v>-71.406763299232722</c:v>
                </c:pt>
                <c:pt idx="583">
                  <c:v>-71.406763299232722</c:v>
                </c:pt>
                <c:pt idx="584">
                  <c:v>-71.406763299232722</c:v>
                </c:pt>
                <c:pt idx="585">
                  <c:v>-71.406763299232722</c:v>
                </c:pt>
                <c:pt idx="586">
                  <c:v>-71.406763299232722</c:v>
                </c:pt>
                <c:pt idx="587">
                  <c:v>-71.406763299232722</c:v>
                </c:pt>
                <c:pt idx="588">
                  <c:v>-71.406763299232722</c:v>
                </c:pt>
                <c:pt idx="589">
                  <c:v>-71.406763299232722</c:v>
                </c:pt>
                <c:pt idx="590">
                  <c:v>-71.406763299232722</c:v>
                </c:pt>
                <c:pt idx="591">
                  <c:v>-71.406763299232722</c:v>
                </c:pt>
                <c:pt idx="592">
                  <c:v>-71.406763299232722</c:v>
                </c:pt>
                <c:pt idx="593">
                  <c:v>-71.406763299232722</c:v>
                </c:pt>
                <c:pt idx="594">
                  <c:v>-71.406763299232722</c:v>
                </c:pt>
                <c:pt idx="595">
                  <c:v>-71.406763299232722</c:v>
                </c:pt>
                <c:pt idx="596">
                  <c:v>-71.406763299232722</c:v>
                </c:pt>
                <c:pt idx="597">
                  <c:v>-71.406763299232722</c:v>
                </c:pt>
                <c:pt idx="598">
                  <c:v>-71.406763299232722</c:v>
                </c:pt>
                <c:pt idx="599">
                  <c:v>-71.406763299232722</c:v>
                </c:pt>
                <c:pt idx="600">
                  <c:v>-71.406763299232722</c:v>
                </c:pt>
                <c:pt idx="601">
                  <c:v>-71.406763299232722</c:v>
                </c:pt>
                <c:pt idx="602">
                  <c:v>-71.406763299232722</c:v>
                </c:pt>
                <c:pt idx="603">
                  <c:v>-71.406763299232722</c:v>
                </c:pt>
                <c:pt idx="604">
                  <c:v>-71.406763299232722</c:v>
                </c:pt>
                <c:pt idx="605">
                  <c:v>-71.406763299232722</c:v>
                </c:pt>
                <c:pt idx="606">
                  <c:v>-71.406763299232722</c:v>
                </c:pt>
                <c:pt idx="607">
                  <c:v>-71.406763299232722</c:v>
                </c:pt>
                <c:pt idx="608">
                  <c:v>-71.406763299232722</c:v>
                </c:pt>
                <c:pt idx="609">
                  <c:v>-71.406763299232722</c:v>
                </c:pt>
                <c:pt idx="610">
                  <c:v>-71.406763299232722</c:v>
                </c:pt>
                <c:pt idx="611">
                  <c:v>-71.406763299232722</c:v>
                </c:pt>
                <c:pt idx="612">
                  <c:v>-71.406763299232722</c:v>
                </c:pt>
                <c:pt idx="613">
                  <c:v>-71.406763299232722</c:v>
                </c:pt>
                <c:pt idx="614">
                  <c:v>-71.406763299232722</c:v>
                </c:pt>
                <c:pt idx="615">
                  <c:v>-71.406763299232722</c:v>
                </c:pt>
                <c:pt idx="616">
                  <c:v>-71.406763299232722</c:v>
                </c:pt>
                <c:pt idx="617">
                  <c:v>-71.406763299232722</c:v>
                </c:pt>
                <c:pt idx="618">
                  <c:v>-71.406763299232722</c:v>
                </c:pt>
                <c:pt idx="619">
                  <c:v>-71.406763299232722</c:v>
                </c:pt>
                <c:pt idx="620">
                  <c:v>-71.406763299232722</c:v>
                </c:pt>
                <c:pt idx="621">
                  <c:v>-71.406763299232722</c:v>
                </c:pt>
                <c:pt idx="622">
                  <c:v>-71.406763299232722</c:v>
                </c:pt>
                <c:pt idx="623">
                  <c:v>-71.406763299232722</c:v>
                </c:pt>
                <c:pt idx="624">
                  <c:v>-71.406763299232722</c:v>
                </c:pt>
                <c:pt idx="625">
                  <c:v>-71.406763299232722</c:v>
                </c:pt>
                <c:pt idx="626">
                  <c:v>-71.406763299232722</c:v>
                </c:pt>
                <c:pt idx="627">
                  <c:v>-71.406763299232722</c:v>
                </c:pt>
                <c:pt idx="628">
                  <c:v>-71.406763299232722</c:v>
                </c:pt>
                <c:pt idx="629">
                  <c:v>-71.406763299232722</c:v>
                </c:pt>
                <c:pt idx="630">
                  <c:v>-71.406763299232722</c:v>
                </c:pt>
                <c:pt idx="631">
                  <c:v>-71.406763299232722</c:v>
                </c:pt>
                <c:pt idx="632">
                  <c:v>-71.406763299232722</c:v>
                </c:pt>
                <c:pt idx="633">
                  <c:v>-71.406763299232722</c:v>
                </c:pt>
                <c:pt idx="634">
                  <c:v>-71.406763299232722</c:v>
                </c:pt>
                <c:pt idx="635">
                  <c:v>-71.406763299232722</c:v>
                </c:pt>
                <c:pt idx="636">
                  <c:v>-71.406763299232722</c:v>
                </c:pt>
                <c:pt idx="637">
                  <c:v>-71.406763299232722</c:v>
                </c:pt>
                <c:pt idx="638">
                  <c:v>-71.406763299232722</c:v>
                </c:pt>
                <c:pt idx="639">
                  <c:v>-71.406763299232722</c:v>
                </c:pt>
                <c:pt idx="640">
                  <c:v>-71.406763299232722</c:v>
                </c:pt>
                <c:pt idx="641">
                  <c:v>-71.406763299232722</c:v>
                </c:pt>
                <c:pt idx="642">
                  <c:v>-71.406763299232722</c:v>
                </c:pt>
                <c:pt idx="643">
                  <c:v>-71.406763299232722</c:v>
                </c:pt>
                <c:pt idx="644">
                  <c:v>-71.406763299232722</c:v>
                </c:pt>
                <c:pt idx="645">
                  <c:v>-71.406763299232722</c:v>
                </c:pt>
                <c:pt idx="646">
                  <c:v>-71.406763299232722</c:v>
                </c:pt>
                <c:pt idx="647">
                  <c:v>-71.406763299232722</c:v>
                </c:pt>
                <c:pt idx="648">
                  <c:v>-71.406763299232722</c:v>
                </c:pt>
                <c:pt idx="649">
                  <c:v>-71.406763299232722</c:v>
                </c:pt>
                <c:pt idx="650">
                  <c:v>-71.406763299232722</c:v>
                </c:pt>
                <c:pt idx="651">
                  <c:v>-71.406763299232722</c:v>
                </c:pt>
                <c:pt idx="652">
                  <c:v>-71.406763299232722</c:v>
                </c:pt>
                <c:pt idx="653">
                  <c:v>-71.406763299232722</c:v>
                </c:pt>
                <c:pt idx="654">
                  <c:v>-71.406763299232722</c:v>
                </c:pt>
                <c:pt idx="655">
                  <c:v>-71.406763299232722</c:v>
                </c:pt>
                <c:pt idx="656">
                  <c:v>-71.406763299232722</c:v>
                </c:pt>
                <c:pt idx="657">
                  <c:v>-71.406763299232722</c:v>
                </c:pt>
                <c:pt idx="658">
                  <c:v>-71.406763299232722</c:v>
                </c:pt>
                <c:pt idx="659">
                  <c:v>-71.406763299232722</c:v>
                </c:pt>
                <c:pt idx="660">
                  <c:v>-71.406763299232722</c:v>
                </c:pt>
                <c:pt idx="661">
                  <c:v>-71.406763299232722</c:v>
                </c:pt>
                <c:pt idx="662">
                  <c:v>-71.406763299232722</c:v>
                </c:pt>
                <c:pt idx="663">
                  <c:v>-71.406763299232722</c:v>
                </c:pt>
                <c:pt idx="664">
                  <c:v>-71.406763299232722</c:v>
                </c:pt>
                <c:pt idx="665">
                  <c:v>-71.406763299232722</c:v>
                </c:pt>
                <c:pt idx="666">
                  <c:v>-71.406763299232722</c:v>
                </c:pt>
                <c:pt idx="667">
                  <c:v>-71.406763299232722</c:v>
                </c:pt>
                <c:pt idx="668">
                  <c:v>-71.406763299232722</c:v>
                </c:pt>
                <c:pt idx="669">
                  <c:v>-71.406763299232722</c:v>
                </c:pt>
                <c:pt idx="670">
                  <c:v>-71.406763299232722</c:v>
                </c:pt>
                <c:pt idx="671">
                  <c:v>-71.406763299232722</c:v>
                </c:pt>
                <c:pt idx="672">
                  <c:v>-71.406763299232722</c:v>
                </c:pt>
                <c:pt idx="673">
                  <c:v>-71.406763299232722</c:v>
                </c:pt>
                <c:pt idx="674">
                  <c:v>-71.406763299232722</c:v>
                </c:pt>
                <c:pt idx="675">
                  <c:v>-71.406763299232722</c:v>
                </c:pt>
                <c:pt idx="676">
                  <c:v>-71.406763299232722</c:v>
                </c:pt>
                <c:pt idx="677">
                  <c:v>-71.406763299232722</c:v>
                </c:pt>
                <c:pt idx="678">
                  <c:v>-71.406763299232722</c:v>
                </c:pt>
                <c:pt idx="679">
                  <c:v>-71.406763299232722</c:v>
                </c:pt>
                <c:pt idx="680">
                  <c:v>-71.406763299232722</c:v>
                </c:pt>
                <c:pt idx="681">
                  <c:v>-71.406763299232722</c:v>
                </c:pt>
                <c:pt idx="682">
                  <c:v>-71.406763299232722</c:v>
                </c:pt>
                <c:pt idx="683">
                  <c:v>-71.406763299232722</c:v>
                </c:pt>
                <c:pt idx="684">
                  <c:v>-71.406763299232722</c:v>
                </c:pt>
                <c:pt idx="685">
                  <c:v>-71.406763299232722</c:v>
                </c:pt>
                <c:pt idx="686">
                  <c:v>-71.406763299232722</c:v>
                </c:pt>
                <c:pt idx="687">
                  <c:v>-71.406763299232722</c:v>
                </c:pt>
                <c:pt idx="688">
                  <c:v>-71.406763299232722</c:v>
                </c:pt>
                <c:pt idx="689">
                  <c:v>-71.406763299232722</c:v>
                </c:pt>
                <c:pt idx="690">
                  <c:v>-71.406763299232722</c:v>
                </c:pt>
                <c:pt idx="691">
                  <c:v>-71.406763299232722</c:v>
                </c:pt>
                <c:pt idx="692">
                  <c:v>-71.406763299232722</c:v>
                </c:pt>
                <c:pt idx="693">
                  <c:v>-71.406763299232722</c:v>
                </c:pt>
                <c:pt idx="694">
                  <c:v>-71.406763299232722</c:v>
                </c:pt>
                <c:pt idx="695">
                  <c:v>-71.406763299232722</c:v>
                </c:pt>
                <c:pt idx="696">
                  <c:v>-71.406763299232722</c:v>
                </c:pt>
                <c:pt idx="697">
                  <c:v>-71.406763299232722</c:v>
                </c:pt>
                <c:pt idx="698">
                  <c:v>-71.406763299232722</c:v>
                </c:pt>
                <c:pt idx="699">
                  <c:v>-71.406763299232722</c:v>
                </c:pt>
                <c:pt idx="700">
                  <c:v>-71.406763299232722</c:v>
                </c:pt>
                <c:pt idx="701">
                  <c:v>-71.406763299232722</c:v>
                </c:pt>
                <c:pt idx="702">
                  <c:v>-71.406763299232722</c:v>
                </c:pt>
                <c:pt idx="703">
                  <c:v>-71.406763299232722</c:v>
                </c:pt>
                <c:pt idx="704">
                  <c:v>-71.406763299232722</c:v>
                </c:pt>
                <c:pt idx="705">
                  <c:v>-71.406763299232722</c:v>
                </c:pt>
                <c:pt idx="706">
                  <c:v>-71.406763299232722</c:v>
                </c:pt>
                <c:pt idx="707">
                  <c:v>-71.406763299232722</c:v>
                </c:pt>
                <c:pt idx="708">
                  <c:v>-71.406763299232722</c:v>
                </c:pt>
                <c:pt idx="709">
                  <c:v>-71.406763299232722</c:v>
                </c:pt>
                <c:pt idx="710">
                  <c:v>-71.406763299232722</c:v>
                </c:pt>
                <c:pt idx="711">
                  <c:v>-71.406763299232722</c:v>
                </c:pt>
                <c:pt idx="712">
                  <c:v>-71.406763299232722</c:v>
                </c:pt>
                <c:pt idx="713">
                  <c:v>-71.406763299232722</c:v>
                </c:pt>
                <c:pt idx="714">
                  <c:v>-71.406763299232722</c:v>
                </c:pt>
                <c:pt idx="715">
                  <c:v>-71.406763299232722</c:v>
                </c:pt>
                <c:pt idx="716">
                  <c:v>-71.406763299232722</c:v>
                </c:pt>
                <c:pt idx="717">
                  <c:v>-71.406763299232722</c:v>
                </c:pt>
                <c:pt idx="718">
                  <c:v>-71.406763299232722</c:v>
                </c:pt>
                <c:pt idx="719">
                  <c:v>-71.406763299232722</c:v>
                </c:pt>
                <c:pt idx="720">
                  <c:v>-71.406763299232722</c:v>
                </c:pt>
                <c:pt idx="721">
                  <c:v>-71.406763299232722</c:v>
                </c:pt>
                <c:pt idx="722">
                  <c:v>-71.406763299232722</c:v>
                </c:pt>
                <c:pt idx="723">
                  <c:v>-71.406763299232722</c:v>
                </c:pt>
                <c:pt idx="724">
                  <c:v>-71.406763299232722</c:v>
                </c:pt>
                <c:pt idx="725">
                  <c:v>-71.406763299232722</c:v>
                </c:pt>
                <c:pt idx="726">
                  <c:v>-71.406763299232722</c:v>
                </c:pt>
                <c:pt idx="727">
                  <c:v>-71.406763299232722</c:v>
                </c:pt>
                <c:pt idx="728">
                  <c:v>-71.406763299232722</c:v>
                </c:pt>
                <c:pt idx="729">
                  <c:v>-71.406763299232722</c:v>
                </c:pt>
                <c:pt idx="730">
                  <c:v>-71.406763299232722</c:v>
                </c:pt>
                <c:pt idx="731">
                  <c:v>-71.406763299232722</c:v>
                </c:pt>
                <c:pt idx="732">
                  <c:v>-71.406763299232722</c:v>
                </c:pt>
                <c:pt idx="733">
                  <c:v>-71.406763299232722</c:v>
                </c:pt>
                <c:pt idx="734">
                  <c:v>-71.406763299232722</c:v>
                </c:pt>
                <c:pt idx="735">
                  <c:v>-71.406763299232722</c:v>
                </c:pt>
                <c:pt idx="736">
                  <c:v>-71.406763299232722</c:v>
                </c:pt>
                <c:pt idx="737">
                  <c:v>-71.406763299232722</c:v>
                </c:pt>
                <c:pt idx="738">
                  <c:v>-71.406763299232722</c:v>
                </c:pt>
                <c:pt idx="739">
                  <c:v>-71.406763299232722</c:v>
                </c:pt>
                <c:pt idx="740">
                  <c:v>-71.406763299232722</c:v>
                </c:pt>
                <c:pt idx="741">
                  <c:v>-71.406763299232722</c:v>
                </c:pt>
                <c:pt idx="742">
                  <c:v>-71.406763299232722</c:v>
                </c:pt>
                <c:pt idx="743">
                  <c:v>-71.406763299232722</c:v>
                </c:pt>
                <c:pt idx="744">
                  <c:v>-71.406763299232722</c:v>
                </c:pt>
                <c:pt idx="745">
                  <c:v>-71.406763299232722</c:v>
                </c:pt>
                <c:pt idx="746">
                  <c:v>-71.406763299232722</c:v>
                </c:pt>
                <c:pt idx="747">
                  <c:v>-71.406763299232722</c:v>
                </c:pt>
                <c:pt idx="748">
                  <c:v>-71.406763299232722</c:v>
                </c:pt>
                <c:pt idx="749">
                  <c:v>-71.406763299232722</c:v>
                </c:pt>
                <c:pt idx="750">
                  <c:v>-71.406763299232722</c:v>
                </c:pt>
                <c:pt idx="751">
                  <c:v>-71.406763299232722</c:v>
                </c:pt>
                <c:pt idx="752">
                  <c:v>-71.406763299232722</c:v>
                </c:pt>
                <c:pt idx="753">
                  <c:v>-71.406763299232722</c:v>
                </c:pt>
                <c:pt idx="754">
                  <c:v>-71.406763299232722</c:v>
                </c:pt>
                <c:pt idx="755">
                  <c:v>-71.406763299232722</c:v>
                </c:pt>
                <c:pt idx="756">
                  <c:v>-71.406763299232722</c:v>
                </c:pt>
                <c:pt idx="757">
                  <c:v>-71.406763299232722</c:v>
                </c:pt>
                <c:pt idx="758">
                  <c:v>-71.406763299232722</c:v>
                </c:pt>
                <c:pt idx="759">
                  <c:v>-71.406763299232722</c:v>
                </c:pt>
                <c:pt idx="760">
                  <c:v>-71.406763299232722</c:v>
                </c:pt>
                <c:pt idx="761">
                  <c:v>-71.406763299232722</c:v>
                </c:pt>
                <c:pt idx="762">
                  <c:v>-71.406763299232722</c:v>
                </c:pt>
                <c:pt idx="763">
                  <c:v>-71.406763299232722</c:v>
                </c:pt>
                <c:pt idx="764">
                  <c:v>-71.406763299232722</c:v>
                </c:pt>
                <c:pt idx="765">
                  <c:v>-71.406763299232722</c:v>
                </c:pt>
                <c:pt idx="766">
                  <c:v>-71.406763299232722</c:v>
                </c:pt>
                <c:pt idx="767">
                  <c:v>-71.406763299232722</c:v>
                </c:pt>
                <c:pt idx="768">
                  <c:v>-71.406763299232722</c:v>
                </c:pt>
                <c:pt idx="769">
                  <c:v>-71.406763299232722</c:v>
                </c:pt>
                <c:pt idx="770">
                  <c:v>-71.406763299232722</c:v>
                </c:pt>
                <c:pt idx="771">
                  <c:v>-71.406763299232722</c:v>
                </c:pt>
                <c:pt idx="772">
                  <c:v>-71.406763299232722</c:v>
                </c:pt>
                <c:pt idx="773">
                  <c:v>-71.406763299232722</c:v>
                </c:pt>
                <c:pt idx="774">
                  <c:v>-71.406763299232722</c:v>
                </c:pt>
                <c:pt idx="775">
                  <c:v>-71.406763299232722</c:v>
                </c:pt>
                <c:pt idx="776">
                  <c:v>-71.406763299232722</c:v>
                </c:pt>
                <c:pt idx="777">
                  <c:v>-71.406763299232722</c:v>
                </c:pt>
                <c:pt idx="778">
                  <c:v>-71.406763299232722</c:v>
                </c:pt>
                <c:pt idx="779">
                  <c:v>-71.406763299232722</c:v>
                </c:pt>
                <c:pt idx="780">
                  <c:v>-71.406763299232722</c:v>
                </c:pt>
                <c:pt idx="781">
                  <c:v>-71.406763299232722</c:v>
                </c:pt>
                <c:pt idx="782">
                  <c:v>-71.406763299232722</c:v>
                </c:pt>
                <c:pt idx="783">
                  <c:v>-71.406763299232722</c:v>
                </c:pt>
                <c:pt idx="784">
                  <c:v>-71.406763299232722</c:v>
                </c:pt>
                <c:pt idx="785">
                  <c:v>-71.406763299232722</c:v>
                </c:pt>
                <c:pt idx="786">
                  <c:v>-71.406763299232722</c:v>
                </c:pt>
                <c:pt idx="787">
                  <c:v>-71.406763299232722</c:v>
                </c:pt>
                <c:pt idx="788">
                  <c:v>-71.406763299232722</c:v>
                </c:pt>
                <c:pt idx="789">
                  <c:v>-71.406763299232722</c:v>
                </c:pt>
                <c:pt idx="790">
                  <c:v>-71.406763299232722</c:v>
                </c:pt>
                <c:pt idx="791">
                  <c:v>-71.406763299232722</c:v>
                </c:pt>
                <c:pt idx="792">
                  <c:v>-71.406763299232722</c:v>
                </c:pt>
                <c:pt idx="793">
                  <c:v>-71.406763299232722</c:v>
                </c:pt>
                <c:pt idx="794">
                  <c:v>-71.406763299232722</c:v>
                </c:pt>
                <c:pt idx="795">
                  <c:v>-71.406763299232722</c:v>
                </c:pt>
                <c:pt idx="796">
                  <c:v>-71.406763299232722</c:v>
                </c:pt>
                <c:pt idx="797">
                  <c:v>-71.406763299232722</c:v>
                </c:pt>
                <c:pt idx="798">
                  <c:v>-71.406763299232722</c:v>
                </c:pt>
                <c:pt idx="799">
                  <c:v>-71.406763299232722</c:v>
                </c:pt>
                <c:pt idx="800">
                  <c:v>-71.406763299232722</c:v>
                </c:pt>
                <c:pt idx="801">
                  <c:v>-71.406763299232722</c:v>
                </c:pt>
                <c:pt idx="802">
                  <c:v>-71.406763299232722</c:v>
                </c:pt>
                <c:pt idx="803">
                  <c:v>-71.406763299232722</c:v>
                </c:pt>
                <c:pt idx="804">
                  <c:v>-71.406763299232722</c:v>
                </c:pt>
                <c:pt idx="805">
                  <c:v>-71.406763299232722</c:v>
                </c:pt>
                <c:pt idx="806">
                  <c:v>-71.406763299232722</c:v>
                </c:pt>
                <c:pt idx="807">
                  <c:v>-71.406763299232722</c:v>
                </c:pt>
                <c:pt idx="808">
                  <c:v>-71.406763299232722</c:v>
                </c:pt>
                <c:pt idx="809">
                  <c:v>-71.406763299232722</c:v>
                </c:pt>
                <c:pt idx="810">
                  <c:v>-71.406763299232722</c:v>
                </c:pt>
                <c:pt idx="811">
                  <c:v>-71.406763299232722</c:v>
                </c:pt>
                <c:pt idx="812">
                  <c:v>-71.406763299232722</c:v>
                </c:pt>
                <c:pt idx="813">
                  <c:v>-71.406763299232722</c:v>
                </c:pt>
                <c:pt idx="814">
                  <c:v>-71.406763299232722</c:v>
                </c:pt>
                <c:pt idx="815">
                  <c:v>-71.406763299232722</c:v>
                </c:pt>
                <c:pt idx="816">
                  <c:v>-71.406763299232722</c:v>
                </c:pt>
                <c:pt idx="817">
                  <c:v>-71.406763299232722</c:v>
                </c:pt>
                <c:pt idx="818">
                  <c:v>-71.406763299232722</c:v>
                </c:pt>
                <c:pt idx="819">
                  <c:v>-71.406763299232722</c:v>
                </c:pt>
                <c:pt idx="820">
                  <c:v>-71.406763299232722</c:v>
                </c:pt>
                <c:pt idx="821">
                  <c:v>-71.406763299232722</c:v>
                </c:pt>
                <c:pt idx="822">
                  <c:v>-71.406763299232722</c:v>
                </c:pt>
                <c:pt idx="823">
                  <c:v>-71.406763299232722</c:v>
                </c:pt>
                <c:pt idx="824">
                  <c:v>-71.406763299232722</c:v>
                </c:pt>
                <c:pt idx="825">
                  <c:v>-71.406763299232722</c:v>
                </c:pt>
                <c:pt idx="826">
                  <c:v>-71.406763299232722</c:v>
                </c:pt>
                <c:pt idx="827">
                  <c:v>-71.406763299232722</c:v>
                </c:pt>
                <c:pt idx="828">
                  <c:v>-71.406763299232722</c:v>
                </c:pt>
                <c:pt idx="829">
                  <c:v>-71.406763299232722</c:v>
                </c:pt>
                <c:pt idx="830">
                  <c:v>-71.406763299232722</c:v>
                </c:pt>
                <c:pt idx="831">
                  <c:v>-71.406763299232722</c:v>
                </c:pt>
                <c:pt idx="832">
                  <c:v>-71.406763299232722</c:v>
                </c:pt>
                <c:pt idx="833">
                  <c:v>-71.406763299232722</c:v>
                </c:pt>
                <c:pt idx="834">
                  <c:v>-71.406763299232722</c:v>
                </c:pt>
                <c:pt idx="835">
                  <c:v>-71.406763299232722</c:v>
                </c:pt>
                <c:pt idx="836">
                  <c:v>-71.406763299232722</c:v>
                </c:pt>
                <c:pt idx="837">
                  <c:v>-71.406763299232722</c:v>
                </c:pt>
                <c:pt idx="838">
                  <c:v>-71.406763299232722</c:v>
                </c:pt>
                <c:pt idx="839">
                  <c:v>-71.406763299232722</c:v>
                </c:pt>
                <c:pt idx="840">
                  <c:v>-71.406763299232722</c:v>
                </c:pt>
                <c:pt idx="841">
                  <c:v>-71.406763299232722</c:v>
                </c:pt>
                <c:pt idx="842">
                  <c:v>-71.406763299232722</c:v>
                </c:pt>
                <c:pt idx="843">
                  <c:v>-71.406763299232722</c:v>
                </c:pt>
                <c:pt idx="844">
                  <c:v>-71.406763299232722</c:v>
                </c:pt>
                <c:pt idx="845">
                  <c:v>-71.406763299232722</c:v>
                </c:pt>
                <c:pt idx="846">
                  <c:v>-71.406763299232722</c:v>
                </c:pt>
                <c:pt idx="847">
                  <c:v>-71.406763299232722</c:v>
                </c:pt>
                <c:pt idx="848">
                  <c:v>-71.406763299232722</c:v>
                </c:pt>
                <c:pt idx="849">
                  <c:v>-71.406763299232722</c:v>
                </c:pt>
                <c:pt idx="850">
                  <c:v>-71.406763299232722</c:v>
                </c:pt>
                <c:pt idx="851">
                  <c:v>-71.406763299232722</c:v>
                </c:pt>
                <c:pt idx="852">
                  <c:v>-71.406763299232722</c:v>
                </c:pt>
                <c:pt idx="853">
                  <c:v>-71.406763299232722</c:v>
                </c:pt>
                <c:pt idx="854">
                  <c:v>-71.406763299232722</c:v>
                </c:pt>
                <c:pt idx="855">
                  <c:v>-71.406763299232722</c:v>
                </c:pt>
                <c:pt idx="856">
                  <c:v>-71.406763299232722</c:v>
                </c:pt>
                <c:pt idx="857">
                  <c:v>-71.406763299232722</c:v>
                </c:pt>
                <c:pt idx="858">
                  <c:v>-71.406763299232722</c:v>
                </c:pt>
                <c:pt idx="859">
                  <c:v>-71.406763299232722</c:v>
                </c:pt>
                <c:pt idx="860">
                  <c:v>-71.406763299232722</c:v>
                </c:pt>
                <c:pt idx="861">
                  <c:v>-71.406763299232722</c:v>
                </c:pt>
                <c:pt idx="862">
                  <c:v>-71.406763299232722</c:v>
                </c:pt>
                <c:pt idx="863">
                  <c:v>-71.406763299232722</c:v>
                </c:pt>
                <c:pt idx="864">
                  <c:v>-71.406763299232722</c:v>
                </c:pt>
                <c:pt idx="865">
                  <c:v>-71.406763299232722</c:v>
                </c:pt>
                <c:pt idx="866">
                  <c:v>-71.406763299232722</c:v>
                </c:pt>
                <c:pt idx="867">
                  <c:v>-71.406763299232722</c:v>
                </c:pt>
                <c:pt idx="868">
                  <c:v>-71.406763299232722</c:v>
                </c:pt>
                <c:pt idx="869">
                  <c:v>-71.406763299232722</c:v>
                </c:pt>
                <c:pt idx="870">
                  <c:v>-71.406763299232722</c:v>
                </c:pt>
                <c:pt idx="871">
                  <c:v>-71.406763299232722</c:v>
                </c:pt>
                <c:pt idx="872">
                  <c:v>-71.406763299232722</c:v>
                </c:pt>
                <c:pt idx="873">
                  <c:v>-71.406763299232722</c:v>
                </c:pt>
                <c:pt idx="874">
                  <c:v>-71.406763299232722</c:v>
                </c:pt>
                <c:pt idx="875">
                  <c:v>-71.406763299232722</c:v>
                </c:pt>
                <c:pt idx="876">
                  <c:v>-71.406763299232722</c:v>
                </c:pt>
                <c:pt idx="877">
                  <c:v>-71.406763299232722</c:v>
                </c:pt>
                <c:pt idx="878">
                  <c:v>-71.406763299232722</c:v>
                </c:pt>
                <c:pt idx="879">
                  <c:v>-71.406763299232722</c:v>
                </c:pt>
                <c:pt idx="880">
                  <c:v>-71.406763299232722</c:v>
                </c:pt>
                <c:pt idx="881">
                  <c:v>-71.406763299232722</c:v>
                </c:pt>
                <c:pt idx="882">
                  <c:v>-71.406763299232722</c:v>
                </c:pt>
                <c:pt idx="883">
                  <c:v>-71.406763299232722</c:v>
                </c:pt>
                <c:pt idx="884">
                  <c:v>-71.406763299232722</c:v>
                </c:pt>
                <c:pt idx="885">
                  <c:v>-71.406763299232722</c:v>
                </c:pt>
                <c:pt idx="886">
                  <c:v>-71.406763299232722</c:v>
                </c:pt>
                <c:pt idx="887">
                  <c:v>-71.406763299232722</c:v>
                </c:pt>
                <c:pt idx="888">
                  <c:v>-71.406763299232722</c:v>
                </c:pt>
                <c:pt idx="889">
                  <c:v>-71.406763299232722</c:v>
                </c:pt>
                <c:pt idx="890">
                  <c:v>-71.406763299232722</c:v>
                </c:pt>
                <c:pt idx="891">
                  <c:v>-71.406763299232722</c:v>
                </c:pt>
                <c:pt idx="892">
                  <c:v>-71.406763299232722</c:v>
                </c:pt>
                <c:pt idx="893">
                  <c:v>-71.406763299232722</c:v>
                </c:pt>
                <c:pt idx="894">
                  <c:v>-71.406763299232722</c:v>
                </c:pt>
                <c:pt idx="895">
                  <c:v>-71.406763299232722</c:v>
                </c:pt>
                <c:pt idx="896">
                  <c:v>-71.406763299232722</c:v>
                </c:pt>
                <c:pt idx="897">
                  <c:v>-71.406763299232722</c:v>
                </c:pt>
                <c:pt idx="898">
                  <c:v>-71.406763299232722</c:v>
                </c:pt>
                <c:pt idx="899">
                  <c:v>-71.406763299232722</c:v>
                </c:pt>
                <c:pt idx="900">
                  <c:v>-71.406763299232722</c:v>
                </c:pt>
                <c:pt idx="901">
                  <c:v>-71.406763299232722</c:v>
                </c:pt>
                <c:pt idx="902">
                  <c:v>-71.406763299232722</c:v>
                </c:pt>
                <c:pt idx="903">
                  <c:v>-71.406763299232722</c:v>
                </c:pt>
                <c:pt idx="904">
                  <c:v>-71.406763299232722</c:v>
                </c:pt>
                <c:pt idx="905">
                  <c:v>-71.406763299232722</c:v>
                </c:pt>
                <c:pt idx="906">
                  <c:v>-71.406763299232722</c:v>
                </c:pt>
                <c:pt idx="907">
                  <c:v>-71.406763299232722</c:v>
                </c:pt>
                <c:pt idx="908">
                  <c:v>-71.406763299232722</c:v>
                </c:pt>
                <c:pt idx="909">
                  <c:v>-71.406763299232722</c:v>
                </c:pt>
                <c:pt idx="910">
                  <c:v>-71.406763299232722</c:v>
                </c:pt>
                <c:pt idx="911">
                  <c:v>-71.406763299232722</c:v>
                </c:pt>
                <c:pt idx="912">
                  <c:v>-71.406763299232722</c:v>
                </c:pt>
                <c:pt idx="913">
                  <c:v>-71.406763299232722</c:v>
                </c:pt>
                <c:pt idx="914">
                  <c:v>-71.406763299232722</c:v>
                </c:pt>
                <c:pt idx="915">
                  <c:v>-71.406763299232722</c:v>
                </c:pt>
                <c:pt idx="916">
                  <c:v>-71.406763299232722</c:v>
                </c:pt>
                <c:pt idx="917">
                  <c:v>-71.406763299232722</c:v>
                </c:pt>
                <c:pt idx="918">
                  <c:v>-71.406763299232722</c:v>
                </c:pt>
                <c:pt idx="919">
                  <c:v>-71.406763299232722</c:v>
                </c:pt>
                <c:pt idx="920">
                  <c:v>-71.406763299232722</c:v>
                </c:pt>
                <c:pt idx="921">
                  <c:v>-71.406763299232722</c:v>
                </c:pt>
                <c:pt idx="922">
                  <c:v>-71.406763299232722</c:v>
                </c:pt>
                <c:pt idx="923">
                  <c:v>-71.406763299232722</c:v>
                </c:pt>
                <c:pt idx="924">
                  <c:v>-71.406763299232722</c:v>
                </c:pt>
                <c:pt idx="925">
                  <c:v>-71.406763299232722</c:v>
                </c:pt>
                <c:pt idx="926">
                  <c:v>-71.406763299232722</c:v>
                </c:pt>
                <c:pt idx="927">
                  <c:v>-71.406763299232722</c:v>
                </c:pt>
                <c:pt idx="928">
                  <c:v>-71.406763299232722</c:v>
                </c:pt>
                <c:pt idx="929">
                  <c:v>-71.406763299232722</c:v>
                </c:pt>
                <c:pt idx="930">
                  <c:v>-71.406763299232722</c:v>
                </c:pt>
                <c:pt idx="931">
                  <c:v>-71.406763299232722</c:v>
                </c:pt>
                <c:pt idx="932">
                  <c:v>-71.406763299232722</c:v>
                </c:pt>
                <c:pt idx="933">
                  <c:v>-71.406763299232722</c:v>
                </c:pt>
                <c:pt idx="934">
                  <c:v>-71.406763299232722</c:v>
                </c:pt>
                <c:pt idx="935">
                  <c:v>-71.406763299232722</c:v>
                </c:pt>
                <c:pt idx="936">
                  <c:v>-71.406763299232722</c:v>
                </c:pt>
                <c:pt idx="937">
                  <c:v>-71.406763299232722</c:v>
                </c:pt>
                <c:pt idx="938">
                  <c:v>-71.406763299232722</c:v>
                </c:pt>
                <c:pt idx="939">
                  <c:v>-71.406763299232722</c:v>
                </c:pt>
                <c:pt idx="940">
                  <c:v>-71.406763299232722</c:v>
                </c:pt>
                <c:pt idx="941">
                  <c:v>-71.406763299232722</c:v>
                </c:pt>
                <c:pt idx="942">
                  <c:v>-71.406763299232722</c:v>
                </c:pt>
                <c:pt idx="943">
                  <c:v>-71.406763299232722</c:v>
                </c:pt>
                <c:pt idx="944">
                  <c:v>-71.406763299232722</c:v>
                </c:pt>
                <c:pt idx="945">
                  <c:v>-71.406763299232722</c:v>
                </c:pt>
                <c:pt idx="946">
                  <c:v>-71.406763299232722</c:v>
                </c:pt>
                <c:pt idx="947">
                  <c:v>-71.406763299232722</c:v>
                </c:pt>
                <c:pt idx="948">
                  <c:v>-71.406763299232722</c:v>
                </c:pt>
                <c:pt idx="949">
                  <c:v>-71.406763299232722</c:v>
                </c:pt>
                <c:pt idx="950">
                  <c:v>-71.406763299232722</c:v>
                </c:pt>
                <c:pt idx="951">
                  <c:v>-71.406763299232722</c:v>
                </c:pt>
                <c:pt idx="952">
                  <c:v>-71.406763299232722</c:v>
                </c:pt>
                <c:pt idx="953">
                  <c:v>-71.406763299232722</c:v>
                </c:pt>
                <c:pt idx="954">
                  <c:v>-71.406763299232722</c:v>
                </c:pt>
                <c:pt idx="955">
                  <c:v>-71.406763299232722</c:v>
                </c:pt>
                <c:pt idx="956">
                  <c:v>-71.406763299232722</c:v>
                </c:pt>
                <c:pt idx="957">
                  <c:v>-71.406763299232722</c:v>
                </c:pt>
                <c:pt idx="958">
                  <c:v>-71.406763299232722</c:v>
                </c:pt>
                <c:pt idx="959">
                  <c:v>-71.406763299232722</c:v>
                </c:pt>
                <c:pt idx="960">
                  <c:v>-71.406763299232722</c:v>
                </c:pt>
                <c:pt idx="961">
                  <c:v>-71.406763299232722</c:v>
                </c:pt>
                <c:pt idx="962">
                  <c:v>-71.406763299232722</c:v>
                </c:pt>
                <c:pt idx="963">
                  <c:v>-71.406763299232722</c:v>
                </c:pt>
                <c:pt idx="964">
                  <c:v>-71.406763299232722</c:v>
                </c:pt>
                <c:pt idx="965">
                  <c:v>-71.406763299232722</c:v>
                </c:pt>
                <c:pt idx="966">
                  <c:v>-71.406763299232722</c:v>
                </c:pt>
                <c:pt idx="967">
                  <c:v>-71.406763299232722</c:v>
                </c:pt>
                <c:pt idx="968">
                  <c:v>-71.406763299232722</c:v>
                </c:pt>
                <c:pt idx="969">
                  <c:v>-71.406763299232722</c:v>
                </c:pt>
                <c:pt idx="970">
                  <c:v>-71.406763299232722</c:v>
                </c:pt>
                <c:pt idx="971">
                  <c:v>-71.406763299232722</c:v>
                </c:pt>
                <c:pt idx="972">
                  <c:v>-71.406763299232722</c:v>
                </c:pt>
                <c:pt idx="973">
                  <c:v>-71.406763299232722</c:v>
                </c:pt>
                <c:pt idx="974">
                  <c:v>-71.406763299232722</c:v>
                </c:pt>
                <c:pt idx="975">
                  <c:v>-71.406763299232722</c:v>
                </c:pt>
                <c:pt idx="976">
                  <c:v>-71.406763299232722</c:v>
                </c:pt>
                <c:pt idx="977">
                  <c:v>-71.406763299232722</c:v>
                </c:pt>
                <c:pt idx="978">
                  <c:v>-71.406763299232722</c:v>
                </c:pt>
                <c:pt idx="979">
                  <c:v>-71.406763299232722</c:v>
                </c:pt>
                <c:pt idx="980">
                  <c:v>-71.406763299232722</c:v>
                </c:pt>
                <c:pt idx="981">
                  <c:v>-71.406763299232722</c:v>
                </c:pt>
                <c:pt idx="982">
                  <c:v>-71.406763299232722</c:v>
                </c:pt>
                <c:pt idx="983">
                  <c:v>-71.406763299232722</c:v>
                </c:pt>
                <c:pt idx="984">
                  <c:v>-71.406763299232722</c:v>
                </c:pt>
                <c:pt idx="985">
                  <c:v>-71.406763299232722</c:v>
                </c:pt>
                <c:pt idx="986">
                  <c:v>-71.406763299232722</c:v>
                </c:pt>
                <c:pt idx="987">
                  <c:v>-71.406763299232722</c:v>
                </c:pt>
                <c:pt idx="988">
                  <c:v>-71.406763299232722</c:v>
                </c:pt>
                <c:pt idx="989">
                  <c:v>-71.406763299232722</c:v>
                </c:pt>
                <c:pt idx="990">
                  <c:v>-71.406763299232722</c:v>
                </c:pt>
                <c:pt idx="991">
                  <c:v>-71.406763299232722</c:v>
                </c:pt>
                <c:pt idx="992">
                  <c:v>-71.406763299232722</c:v>
                </c:pt>
                <c:pt idx="993">
                  <c:v>-71.406763299232722</c:v>
                </c:pt>
                <c:pt idx="994">
                  <c:v>-71.406763299232722</c:v>
                </c:pt>
                <c:pt idx="995">
                  <c:v>-71.406763299232722</c:v>
                </c:pt>
                <c:pt idx="996">
                  <c:v>-71.406763299232722</c:v>
                </c:pt>
                <c:pt idx="997">
                  <c:v>-71.406763299232722</c:v>
                </c:pt>
                <c:pt idx="998">
                  <c:v>-71.406763299232722</c:v>
                </c:pt>
                <c:pt idx="999">
                  <c:v>-71.406763299232722</c:v>
                </c:pt>
                <c:pt idx="1000">
                  <c:v>-71.406763299232722</c:v>
                </c:pt>
                <c:pt idx="1001">
                  <c:v>-71.406763299232722</c:v>
                </c:pt>
                <c:pt idx="1002">
                  <c:v>-71.406763299232722</c:v>
                </c:pt>
                <c:pt idx="1003">
                  <c:v>-71.406763299232722</c:v>
                </c:pt>
                <c:pt idx="1004">
                  <c:v>-71.406763299232722</c:v>
                </c:pt>
                <c:pt idx="1005">
                  <c:v>-71.406763299232722</c:v>
                </c:pt>
                <c:pt idx="1006">
                  <c:v>-71.406763299232722</c:v>
                </c:pt>
                <c:pt idx="1007">
                  <c:v>-71.406763299232722</c:v>
                </c:pt>
                <c:pt idx="1008">
                  <c:v>-71.406763299232722</c:v>
                </c:pt>
                <c:pt idx="1009">
                  <c:v>-71.406763299232722</c:v>
                </c:pt>
                <c:pt idx="1010">
                  <c:v>-71.406763299232722</c:v>
                </c:pt>
                <c:pt idx="1011">
                  <c:v>-71.406763299232722</c:v>
                </c:pt>
                <c:pt idx="1012">
                  <c:v>-71.406763299232722</c:v>
                </c:pt>
                <c:pt idx="1013">
                  <c:v>-71.406763299232722</c:v>
                </c:pt>
                <c:pt idx="1014">
                  <c:v>-71.406763299232722</c:v>
                </c:pt>
                <c:pt idx="1015">
                  <c:v>-71.406763299232722</c:v>
                </c:pt>
                <c:pt idx="1016">
                  <c:v>-71.406763299232722</c:v>
                </c:pt>
                <c:pt idx="1017">
                  <c:v>-71.406763299232722</c:v>
                </c:pt>
                <c:pt idx="1018">
                  <c:v>-71.406763299232722</c:v>
                </c:pt>
                <c:pt idx="1019">
                  <c:v>-71.406763299232722</c:v>
                </c:pt>
                <c:pt idx="1020">
                  <c:v>-71.406763299232722</c:v>
                </c:pt>
                <c:pt idx="1021">
                  <c:v>-71.406763299232722</c:v>
                </c:pt>
                <c:pt idx="1022">
                  <c:v>-71.406763299232722</c:v>
                </c:pt>
                <c:pt idx="1023">
                  <c:v>-71.406763299232722</c:v>
                </c:pt>
                <c:pt idx="1024">
                  <c:v>-71.406763299232722</c:v>
                </c:pt>
                <c:pt idx="1025">
                  <c:v>-71.406763299232722</c:v>
                </c:pt>
                <c:pt idx="1026">
                  <c:v>-71.406763299232722</c:v>
                </c:pt>
                <c:pt idx="1027">
                  <c:v>-71.406763299232722</c:v>
                </c:pt>
                <c:pt idx="1028">
                  <c:v>-71.406763299232722</c:v>
                </c:pt>
                <c:pt idx="1029">
                  <c:v>-71.406763299232722</c:v>
                </c:pt>
                <c:pt idx="1030">
                  <c:v>-71.406763299232722</c:v>
                </c:pt>
                <c:pt idx="1031">
                  <c:v>-71.406763299232722</c:v>
                </c:pt>
                <c:pt idx="1032">
                  <c:v>-71.406763299232722</c:v>
                </c:pt>
                <c:pt idx="1033">
                  <c:v>-71.406763299232722</c:v>
                </c:pt>
                <c:pt idx="1034">
                  <c:v>-71.406763299232722</c:v>
                </c:pt>
                <c:pt idx="1035">
                  <c:v>-71.406763299232722</c:v>
                </c:pt>
                <c:pt idx="1036">
                  <c:v>-71.406763299232722</c:v>
                </c:pt>
                <c:pt idx="1037">
                  <c:v>-71.406763299232722</c:v>
                </c:pt>
                <c:pt idx="1038">
                  <c:v>-71.406763299232722</c:v>
                </c:pt>
                <c:pt idx="1039">
                  <c:v>-71.406763299232722</c:v>
                </c:pt>
                <c:pt idx="1040">
                  <c:v>-71.406763299232722</c:v>
                </c:pt>
                <c:pt idx="1041">
                  <c:v>-71.406763299232722</c:v>
                </c:pt>
                <c:pt idx="1042">
                  <c:v>-71.406763299232722</c:v>
                </c:pt>
                <c:pt idx="1043">
                  <c:v>-71.406763299232722</c:v>
                </c:pt>
                <c:pt idx="1044">
                  <c:v>-71.406763299232722</c:v>
                </c:pt>
                <c:pt idx="1045">
                  <c:v>-71.406763299232722</c:v>
                </c:pt>
                <c:pt idx="1046">
                  <c:v>-71.406763299232722</c:v>
                </c:pt>
                <c:pt idx="1047">
                  <c:v>-71.406763299232722</c:v>
                </c:pt>
                <c:pt idx="1048">
                  <c:v>-71.406763299232722</c:v>
                </c:pt>
                <c:pt idx="1049">
                  <c:v>-71.406763299232722</c:v>
                </c:pt>
                <c:pt idx="1050">
                  <c:v>-71.406763299232722</c:v>
                </c:pt>
                <c:pt idx="1051">
                  <c:v>-71.406763299232722</c:v>
                </c:pt>
                <c:pt idx="1052">
                  <c:v>-71.406763299232722</c:v>
                </c:pt>
                <c:pt idx="1053">
                  <c:v>-71.406763299232722</c:v>
                </c:pt>
                <c:pt idx="1054">
                  <c:v>-71.406763299232722</c:v>
                </c:pt>
                <c:pt idx="1055">
                  <c:v>-71.406763299232722</c:v>
                </c:pt>
                <c:pt idx="1056">
                  <c:v>-71.406763299232722</c:v>
                </c:pt>
                <c:pt idx="1057">
                  <c:v>-71.406763299232722</c:v>
                </c:pt>
                <c:pt idx="1058">
                  <c:v>-71.406763299232722</c:v>
                </c:pt>
                <c:pt idx="1059">
                  <c:v>-71.406763299232722</c:v>
                </c:pt>
                <c:pt idx="1060">
                  <c:v>-71.406763299232722</c:v>
                </c:pt>
                <c:pt idx="1061">
                  <c:v>-71.406763299232722</c:v>
                </c:pt>
                <c:pt idx="1062">
                  <c:v>-71.406763299232722</c:v>
                </c:pt>
                <c:pt idx="1063">
                  <c:v>-71.406763299232722</c:v>
                </c:pt>
                <c:pt idx="1064">
                  <c:v>-71.406763299232722</c:v>
                </c:pt>
                <c:pt idx="1065">
                  <c:v>-71.406763299232722</c:v>
                </c:pt>
                <c:pt idx="1066">
                  <c:v>-71.406763299232722</c:v>
                </c:pt>
                <c:pt idx="1067">
                  <c:v>-71.406763299232722</c:v>
                </c:pt>
                <c:pt idx="1068">
                  <c:v>-71.406763299232722</c:v>
                </c:pt>
                <c:pt idx="1069">
                  <c:v>-71.406763299232722</c:v>
                </c:pt>
                <c:pt idx="1070">
                  <c:v>-71.406763299232722</c:v>
                </c:pt>
                <c:pt idx="1071">
                  <c:v>-71.406763299232722</c:v>
                </c:pt>
                <c:pt idx="1072">
                  <c:v>-71.406763299232722</c:v>
                </c:pt>
                <c:pt idx="1073">
                  <c:v>-71.406763299232722</c:v>
                </c:pt>
                <c:pt idx="1074">
                  <c:v>-71.406763299232722</c:v>
                </c:pt>
                <c:pt idx="1075">
                  <c:v>-71.406763299232722</c:v>
                </c:pt>
                <c:pt idx="1076">
                  <c:v>-71.406763299232722</c:v>
                </c:pt>
                <c:pt idx="1077">
                  <c:v>-71.406763299232722</c:v>
                </c:pt>
                <c:pt idx="1078">
                  <c:v>-71.406763299232722</c:v>
                </c:pt>
                <c:pt idx="1079">
                  <c:v>-71.406763299232722</c:v>
                </c:pt>
                <c:pt idx="1080">
                  <c:v>-71.406763299232722</c:v>
                </c:pt>
                <c:pt idx="1081">
                  <c:v>-71.406763299232722</c:v>
                </c:pt>
                <c:pt idx="1082">
                  <c:v>-71.406763299232722</c:v>
                </c:pt>
                <c:pt idx="1083">
                  <c:v>-71.406763299232722</c:v>
                </c:pt>
                <c:pt idx="1084">
                  <c:v>-71.406763299232722</c:v>
                </c:pt>
                <c:pt idx="1085">
                  <c:v>-71.406763299232722</c:v>
                </c:pt>
                <c:pt idx="1086">
                  <c:v>-71.406763299232722</c:v>
                </c:pt>
                <c:pt idx="1087">
                  <c:v>-71.406763299232722</c:v>
                </c:pt>
                <c:pt idx="1088">
                  <c:v>-71.406763299232722</c:v>
                </c:pt>
                <c:pt idx="1089">
                  <c:v>-71.406763299232722</c:v>
                </c:pt>
                <c:pt idx="1090">
                  <c:v>-71.406763299232722</c:v>
                </c:pt>
                <c:pt idx="1091">
                  <c:v>-71.406763299232722</c:v>
                </c:pt>
                <c:pt idx="1092">
                  <c:v>-71.406763299232722</c:v>
                </c:pt>
                <c:pt idx="1093">
                  <c:v>-71.406763299232722</c:v>
                </c:pt>
                <c:pt idx="1094">
                  <c:v>-71.406763299232722</c:v>
                </c:pt>
                <c:pt idx="1095">
                  <c:v>-71.406763299232722</c:v>
                </c:pt>
                <c:pt idx="1096">
                  <c:v>-71.406763299232722</c:v>
                </c:pt>
                <c:pt idx="1097">
                  <c:v>-71.406763299232722</c:v>
                </c:pt>
                <c:pt idx="1098">
                  <c:v>-71.406763299232722</c:v>
                </c:pt>
                <c:pt idx="1099">
                  <c:v>-71.406763299232722</c:v>
                </c:pt>
                <c:pt idx="1100">
                  <c:v>-71.406763299232722</c:v>
                </c:pt>
                <c:pt idx="1101">
                  <c:v>-71.406763299232722</c:v>
                </c:pt>
                <c:pt idx="1102">
                  <c:v>-71.406763299232722</c:v>
                </c:pt>
                <c:pt idx="1103">
                  <c:v>-71.406763299232722</c:v>
                </c:pt>
                <c:pt idx="1104">
                  <c:v>-71.406763299232722</c:v>
                </c:pt>
                <c:pt idx="1105">
                  <c:v>-71.406763299232722</c:v>
                </c:pt>
                <c:pt idx="1106">
                  <c:v>-71.406763299232722</c:v>
                </c:pt>
                <c:pt idx="1107">
                  <c:v>-71.406763299232722</c:v>
                </c:pt>
                <c:pt idx="1108">
                  <c:v>-71.406763299232722</c:v>
                </c:pt>
                <c:pt idx="1109">
                  <c:v>-71.406763299232722</c:v>
                </c:pt>
                <c:pt idx="1110">
                  <c:v>-71.406763299232722</c:v>
                </c:pt>
                <c:pt idx="1111">
                  <c:v>-71.406763299232722</c:v>
                </c:pt>
                <c:pt idx="1112">
                  <c:v>-71.406763299232722</c:v>
                </c:pt>
                <c:pt idx="1113">
                  <c:v>-71.406763299232722</c:v>
                </c:pt>
                <c:pt idx="1114">
                  <c:v>-71.406763299232722</c:v>
                </c:pt>
                <c:pt idx="1115">
                  <c:v>-71.406763299232722</c:v>
                </c:pt>
                <c:pt idx="1116">
                  <c:v>-71.406763299232722</c:v>
                </c:pt>
                <c:pt idx="1117">
                  <c:v>-71.406763299232722</c:v>
                </c:pt>
                <c:pt idx="1118">
                  <c:v>-71.406763299232722</c:v>
                </c:pt>
                <c:pt idx="1119">
                  <c:v>-71.406763299232722</c:v>
                </c:pt>
                <c:pt idx="1120">
                  <c:v>-71.406763299232722</c:v>
                </c:pt>
                <c:pt idx="1121">
                  <c:v>-71.406763299232722</c:v>
                </c:pt>
                <c:pt idx="1122">
                  <c:v>-71.406763299232722</c:v>
                </c:pt>
                <c:pt idx="1123">
                  <c:v>-71.406763299232722</c:v>
                </c:pt>
                <c:pt idx="1124">
                  <c:v>-71.406763299232722</c:v>
                </c:pt>
                <c:pt idx="1125">
                  <c:v>-71.406763299232722</c:v>
                </c:pt>
                <c:pt idx="1126">
                  <c:v>-71.406763299232722</c:v>
                </c:pt>
                <c:pt idx="1127">
                  <c:v>-71.406763299232722</c:v>
                </c:pt>
                <c:pt idx="1128">
                  <c:v>-71.406763299232722</c:v>
                </c:pt>
                <c:pt idx="1129">
                  <c:v>-71.406763299232722</c:v>
                </c:pt>
                <c:pt idx="1130">
                  <c:v>-71.406763299232722</c:v>
                </c:pt>
                <c:pt idx="1131">
                  <c:v>-71.406763299232722</c:v>
                </c:pt>
                <c:pt idx="1132">
                  <c:v>-71.406763299232722</c:v>
                </c:pt>
                <c:pt idx="1133">
                  <c:v>-71.406763299232722</c:v>
                </c:pt>
                <c:pt idx="1134">
                  <c:v>-71.406763299232722</c:v>
                </c:pt>
                <c:pt idx="1135">
                  <c:v>-71.406763299232722</c:v>
                </c:pt>
                <c:pt idx="1136">
                  <c:v>-71.406763299232722</c:v>
                </c:pt>
                <c:pt idx="1137">
                  <c:v>-71.406763299232722</c:v>
                </c:pt>
                <c:pt idx="1138">
                  <c:v>-71.406763299232722</c:v>
                </c:pt>
                <c:pt idx="1139">
                  <c:v>-71.406763299232722</c:v>
                </c:pt>
                <c:pt idx="1140">
                  <c:v>-71.406763299232722</c:v>
                </c:pt>
                <c:pt idx="1141">
                  <c:v>-71.406763299232722</c:v>
                </c:pt>
                <c:pt idx="1142">
                  <c:v>-71.406763299232722</c:v>
                </c:pt>
                <c:pt idx="1143">
                  <c:v>-71.406763299232722</c:v>
                </c:pt>
                <c:pt idx="1144">
                  <c:v>-71.406763299232722</c:v>
                </c:pt>
                <c:pt idx="1145">
                  <c:v>-71.406763299232722</c:v>
                </c:pt>
                <c:pt idx="1146">
                  <c:v>-71.406763299232722</c:v>
                </c:pt>
                <c:pt idx="1147">
                  <c:v>-71.406763299232722</c:v>
                </c:pt>
                <c:pt idx="1148">
                  <c:v>-71.406763299232722</c:v>
                </c:pt>
                <c:pt idx="1149">
                  <c:v>-71.406763299232722</c:v>
                </c:pt>
                <c:pt idx="1150">
                  <c:v>-71.406763299232722</c:v>
                </c:pt>
                <c:pt idx="1151">
                  <c:v>-71.406763299232722</c:v>
                </c:pt>
                <c:pt idx="1152">
                  <c:v>-71.406763299232722</c:v>
                </c:pt>
                <c:pt idx="1153">
                  <c:v>-71.406763299232722</c:v>
                </c:pt>
                <c:pt idx="1154">
                  <c:v>-71.406763299232722</c:v>
                </c:pt>
                <c:pt idx="1155">
                  <c:v>-71.406763299232722</c:v>
                </c:pt>
                <c:pt idx="1156">
                  <c:v>-71.406763299232722</c:v>
                </c:pt>
                <c:pt idx="1157">
                  <c:v>-71.406763299232722</c:v>
                </c:pt>
                <c:pt idx="1158">
                  <c:v>-71.406763299232722</c:v>
                </c:pt>
                <c:pt idx="1159">
                  <c:v>-71.406763299232722</c:v>
                </c:pt>
                <c:pt idx="1160">
                  <c:v>-71.406763299232722</c:v>
                </c:pt>
                <c:pt idx="1161">
                  <c:v>-71.406763299232722</c:v>
                </c:pt>
                <c:pt idx="1162">
                  <c:v>-71.406763299232722</c:v>
                </c:pt>
                <c:pt idx="1163">
                  <c:v>-71.406763299232722</c:v>
                </c:pt>
                <c:pt idx="1164">
                  <c:v>-71.406763299232722</c:v>
                </c:pt>
                <c:pt idx="1165">
                  <c:v>-71.406763299232722</c:v>
                </c:pt>
                <c:pt idx="1166">
                  <c:v>-71.406763299232722</c:v>
                </c:pt>
                <c:pt idx="1167">
                  <c:v>-71.406763299232722</c:v>
                </c:pt>
                <c:pt idx="1168">
                  <c:v>-71.406763299232722</c:v>
                </c:pt>
                <c:pt idx="1169">
                  <c:v>-71.406763299232722</c:v>
                </c:pt>
                <c:pt idx="1170">
                  <c:v>-71.406763299232722</c:v>
                </c:pt>
                <c:pt idx="1171">
                  <c:v>-71.406763299232722</c:v>
                </c:pt>
                <c:pt idx="1172">
                  <c:v>-71.406763299232722</c:v>
                </c:pt>
                <c:pt idx="1173">
                  <c:v>-71.406763299232722</c:v>
                </c:pt>
                <c:pt idx="1174">
                  <c:v>-71.406763299232722</c:v>
                </c:pt>
                <c:pt idx="1175">
                  <c:v>-71.406763299232722</c:v>
                </c:pt>
                <c:pt idx="1176">
                  <c:v>-71.406763299232722</c:v>
                </c:pt>
                <c:pt idx="1177">
                  <c:v>-71.406763299232722</c:v>
                </c:pt>
                <c:pt idx="1178">
                  <c:v>-71.406763299232722</c:v>
                </c:pt>
                <c:pt idx="1179">
                  <c:v>-71.406763299232722</c:v>
                </c:pt>
                <c:pt idx="1180">
                  <c:v>-71.406763299232722</c:v>
                </c:pt>
                <c:pt idx="1181">
                  <c:v>-71.406763299232722</c:v>
                </c:pt>
                <c:pt idx="1182">
                  <c:v>-71.406763299232722</c:v>
                </c:pt>
                <c:pt idx="1183">
                  <c:v>-71.406763299232722</c:v>
                </c:pt>
                <c:pt idx="1184">
                  <c:v>-71.406763299232722</c:v>
                </c:pt>
                <c:pt idx="1185">
                  <c:v>-71.406763299232722</c:v>
                </c:pt>
                <c:pt idx="1186">
                  <c:v>-71.406763299232722</c:v>
                </c:pt>
                <c:pt idx="1187">
                  <c:v>-71.406763299232722</c:v>
                </c:pt>
                <c:pt idx="1188">
                  <c:v>-71.406763299232722</c:v>
                </c:pt>
                <c:pt idx="1189">
                  <c:v>-71.406763299232722</c:v>
                </c:pt>
                <c:pt idx="1190">
                  <c:v>-71.406763299232722</c:v>
                </c:pt>
                <c:pt idx="1191">
                  <c:v>-71.406763299232722</c:v>
                </c:pt>
                <c:pt idx="1192">
                  <c:v>-71.406763299232722</c:v>
                </c:pt>
                <c:pt idx="1193">
                  <c:v>-71.406763299232722</c:v>
                </c:pt>
                <c:pt idx="1194">
                  <c:v>-71.406763299232722</c:v>
                </c:pt>
                <c:pt idx="1195">
                  <c:v>-71.406763299232722</c:v>
                </c:pt>
                <c:pt idx="1196">
                  <c:v>-71.406763299232722</c:v>
                </c:pt>
                <c:pt idx="1197">
                  <c:v>-71.406763299232722</c:v>
                </c:pt>
                <c:pt idx="1198">
                  <c:v>-71.406763299232722</c:v>
                </c:pt>
                <c:pt idx="1199">
                  <c:v>-71.406763299232722</c:v>
                </c:pt>
                <c:pt idx="1200">
                  <c:v>-71.406763299232722</c:v>
                </c:pt>
                <c:pt idx="1201">
                  <c:v>-71.406763299232722</c:v>
                </c:pt>
                <c:pt idx="1202">
                  <c:v>-71.406763299232722</c:v>
                </c:pt>
                <c:pt idx="1203">
                  <c:v>-71.406763299232722</c:v>
                </c:pt>
                <c:pt idx="1204">
                  <c:v>-71.406763299232722</c:v>
                </c:pt>
                <c:pt idx="1205">
                  <c:v>-71.406763299232722</c:v>
                </c:pt>
                <c:pt idx="1206">
                  <c:v>-71.406763299232722</c:v>
                </c:pt>
                <c:pt idx="1207">
                  <c:v>-71.406763299232722</c:v>
                </c:pt>
                <c:pt idx="1208">
                  <c:v>-71.406763299232722</c:v>
                </c:pt>
                <c:pt idx="1209">
                  <c:v>-71.406763299232722</c:v>
                </c:pt>
                <c:pt idx="1210">
                  <c:v>-71.406763299232722</c:v>
                </c:pt>
                <c:pt idx="1211">
                  <c:v>-71.406763299232722</c:v>
                </c:pt>
                <c:pt idx="1212">
                  <c:v>-71.406763299232722</c:v>
                </c:pt>
                <c:pt idx="1213">
                  <c:v>-71.406763299232722</c:v>
                </c:pt>
                <c:pt idx="1214">
                  <c:v>-71.406763299232722</c:v>
                </c:pt>
                <c:pt idx="1215">
                  <c:v>-71.406763299232722</c:v>
                </c:pt>
                <c:pt idx="1216">
                  <c:v>-71.406763299232722</c:v>
                </c:pt>
                <c:pt idx="1217">
                  <c:v>-71.406763299232722</c:v>
                </c:pt>
                <c:pt idx="1218">
                  <c:v>-71.406763299232722</c:v>
                </c:pt>
                <c:pt idx="1219">
                  <c:v>-71.406763299232722</c:v>
                </c:pt>
                <c:pt idx="1220">
                  <c:v>-71.406763299232722</c:v>
                </c:pt>
                <c:pt idx="1221">
                  <c:v>-71.406763299232722</c:v>
                </c:pt>
                <c:pt idx="1222">
                  <c:v>-71.406763299232722</c:v>
                </c:pt>
                <c:pt idx="1223">
                  <c:v>-71.406763299232722</c:v>
                </c:pt>
                <c:pt idx="1224">
                  <c:v>-71.406763299232722</c:v>
                </c:pt>
                <c:pt idx="1225">
                  <c:v>-71.406763299232722</c:v>
                </c:pt>
                <c:pt idx="1226">
                  <c:v>-71.406763299232722</c:v>
                </c:pt>
                <c:pt idx="1227">
                  <c:v>-71.406763299232722</c:v>
                </c:pt>
                <c:pt idx="1228">
                  <c:v>-71.406763299232722</c:v>
                </c:pt>
                <c:pt idx="1229">
                  <c:v>-71.406763299232722</c:v>
                </c:pt>
                <c:pt idx="1230">
                  <c:v>-71.406763299232722</c:v>
                </c:pt>
                <c:pt idx="1231">
                  <c:v>-71.406763299232722</c:v>
                </c:pt>
                <c:pt idx="1232">
                  <c:v>-71.406763299232722</c:v>
                </c:pt>
                <c:pt idx="1233">
                  <c:v>-71.406763299232722</c:v>
                </c:pt>
                <c:pt idx="1234">
                  <c:v>-71.406763299232722</c:v>
                </c:pt>
                <c:pt idx="1235">
                  <c:v>-71.406763299232722</c:v>
                </c:pt>
                <c:pt idx="1236">
                  <c:v>-71.406763299232722</c:v>
                </c:pt>
                <c:pt idx="1237">
                  <c:v>-71.406763299232722</c:v>
                </c:pt>
                <c:pt idx="1238">
                  <c:v>-71.406763299232722</c:v>
                </c:pt>
                <c:pt idx="1239">
                  <c:v>-71.406763299232722</c:v>
                </c:pt>
                <c:pt idx="1240">
                  <c:v>-71.406763299232722</c:v>
                </c:pt>
                <c:pt idx="1241">
                  <c:v>-71.406763299232722</c:v>
                </c:pt>
                <c:pt idx="1242">
                  <c:v>-71.406763299232722</c:v>
                </c:pt>
                <c:pt idx="1243">
                  <c:v>-71.406763299232722</c:v>
                </c:pt>
                <c:pt idx="1244">
                  <c:v>-71.406763299232722</c:v>
                </c:pt>
                <c:pt idx="1245">
                  <c:v>-71.406763299232722</c:v>
                </c:pt>
                <c:pt idx="1246">
                  <c:v>-71.406763299232722</c:v>
                </c:pt>
                <c:pt idx="1247">
                  <c:v>-71.406763299232722</c:v>
                </c:pt>
                <c:pt idx="1248">
                  <c:v>-71.406763299232722</c:v>
                </c:pt>
                <c:pt idx="1249">
                  <c:v>-71.406763299232722</c:v>
                </c:pt>
                <c:pt idx="1250">
                  <c:v>-71.406763299232722</c:v>
                </c:pt>
                <c:pt idx="1251">
                  <c:v>-71.406763299232722</c:v>
                </c:pt>
                <c:pt idx="1252">
                  <c:v>-71.406763299232722</c:v>
                </c:pt>
                <c:pt idx="1253">
                  <c:v>-71.406763299232722</c:v>
                </c:pt>
                <c:pt idx="1254">
                  <c:v>-71.406763299232722</c:v>
                </c:pt>
                <c:pt idx="1255">
                  <c:v>-71.406763299232722</c:v>
                </c:pt>
                <c:pt idx="1256">
                  <c:v>-71.406763299232722</c:v>
                </c:pt>
                <c:pt idx="1257">
                  <c:v>-71.406763299232722</c:v>
                </c:pt>
                <c:pt idx="1258">
                  <c:v>-71.406763299232722</c:v>
                </c:pt>
                <c:pt idx="1259">
                  <c:v>-71.406763299232722</c:v>
                </c:pt>
                <c:pt idx="1260">
                  <c:v>-71.406763299232722</c:v>
                </c:pt>
                <c:pt idx="1261">
                  <c:v>-71.406763299232722</c:v>
                </c:pt>
                <c:pt idx="1262">
                  <c:v>-71.406763299232722</c:v>
                </c:pt>
                <c:pt idx="1263">
                  <c:v>-71.406763299232722</c:v>
                </c:pt>
                <c:pt idx="1264">
                  <c:v>-71.406763299232722</c:v>
                </c:pt>
                <c:pt idx="1265">
                  <c:v>-71.406763299232722</c:v>
                </c:pt>
                <c:pt idx="1266">
                  <c:v>-71.406763299232722</c:v>
                </c:pt>
                <c:pt idx="1267">
                  <c:v>-71.406763299232722</c:v>
                </c:pt>
                <c:pt idx="1268">
                  <c:v>-71.406763299232722</c:v>
                </c:pt>
                <c:pt idx="1269">
                  <c:v>-71.406763299232722</c:v>
                </c:pt>
                <c:pt idx="1270">
                  <c:v>-71.406763299232722</c:v>
                </c:pt>
                <c:pt idx="1271">
                  <c:v>-71.406763299232722</c:v>
                </c:pt>
                <c:pt idx="1272">
                  <c:v>-71.406763299232722</c:v>
                </c:pt>
                <c:pt idx="1273">
                  <c:v>-71.406763299232722</c:v>
                </c:pt>
                <c:pt idx="1274">
                  <c:v>-71.406763299232722</c:v>
                </c:pt>
                <c:pt idx="1275">
                  <c:v>-71.406763299232722</c:v>
                </c:pt>
                <c:pt idx="1276">
                  <c:v>-71.406763299232722</c:v>
                </c:pt>
                <c:pt idx="1277">
                  <c:v>-71.406763299232722</c:v>
                </c:pt>
                <c:pt idx="1278">
                  <c:v>-71.406763299232722</c:v>
                </c:pt>
                <c:pt idx="1279">
                  <c:v>-71.406763299232722</c:v>
                </c:pt>
                <c:pt idx="1280">
                  <c:v>-71.406763299232722</c:v>
                </c:pt>
                <c:pt idx="1281">
                  <c:v>-71.406763299232722</c:v>
                </c:pt>
                <c:pt idx="1282">
                  <c:v>-71.406763299232722</c:v>
                </c:pt>
                <c:pt idx="1283">
                  <c:v>-71.406763299232722</c:v>
                </c:pt>
                <c:pt idx="1284">
                  <c:v>-71.406763299232722</c:v>
                </c:pt>
                <c:pt idx="1285">
                  <c:v>-71.406763299232722</c:v>
                </c:pt>
                <c:pt idx="1286">
                  <c:v>-71.406763299232722</c:v>
                </c:pt>
                <c:pt idx="1287">
                  <c:v>-71.406763299232722</c:v>
                </c:pt>
                <c:pt idx="1288">
                  <c:v>-71.406763299232722</c:v>
                </c:pt>
                <c:pt idx="1289">
                  <c:v>-71.406763299232722</c:v>
                </c:pt>
                <c:pt idx="1290">
                  <c:v>-71.406763299232722</c:v>
                </c:pt>
                <c:pt idx="1291">
                  <c:v>-71.406763299232722</c:v>
                </c:pt>
                <c:pt idx="1292">
                  <c:v>-71.406763299232722</c:v>
                </c:pt>
                <c:pt idx="1293">
                  <c:v>-71.406763299232722</c:v>
                </c:pt>
                <c:pt idx="1294">
                  <c:v>-71.406763299232722</c:v>
                </c:pt>
                <c:pt idx="1295">
                  <c:v>-71.406763299232722</c:v>
                </c:pt>
                <c:pt idx="1296">
                  <c:v>-71.406763299232722</c:v>
                </c:pt>
                <c:pt idx="1297">
                  <c:v>-71.406763299232722</c:v>
                </c:pt>
                <c:pt idx="1298">
                  <c:v>-71.406763299232722</c:v>
                </c:pt>
                <c:pt idx="1299">
                  <c:v>-71.406763299232722</c:v>
                </c:pt>
                <c:pt idx="1300">
                  <c:v>-71.406763299232722</c:v>
                </c:pt>
                <c:pt idx="1301">
                  <c:v>-71.406763299232722</c:v>
                </c:pt>
                <c:pt idx="1302">
                  <c:v>-71.406763299232722</c:v>
                </c:pt>
                <c:pt idx="1303">
                  <c:v>-71.406763299232722</c:v>
                </c:pt>
                <c:pt idx="1304">
                  <c:v>-71.406763299232722</c:v>
                </c:pt>
                <c:pt idx="1305">
                  <c:v>-71.406763299232722</c:v>
                </c:pt>
                <c:pt idx="1306">
                  <c:v>-71.406763299232722</c:v>
                </c:pt>
                <c:pt idx="1307">
                  <c:v>-71.406763299232722</c:v>
                </c:pt>
                <c:pt idx="1308">
                  <c:v>-71.406763299232722</c:v>
                </c:pt>
                <c:pt idx="1309">
                  <c:v>-71.406763299232722</c:v>
                </c:pt>
                <c:pt idx="1310">
                  <c:v>-71.406763299232722</c:v>
                </c:pt>
                <c:pt idx="1311">
                  <c:v>-71.406763299232722</c:v>
                </c:pt>
                <c:pt idx="1312">
                  <c:v>-71.406763299232722</c:v>
                </c:pt>
                <c:pt idx="1313">
                  <c:v>-71.406763299232722</c:v>
                </c:pt>
                <c:pt idx="1314">
                  <c:v>-71.406763299232722</c:v>
                </c:pt>
                <c:pt idx="1315">
                  <c:v>-71.406763299232722</c:v>
                </c:pt>
                <c:pt idx="1316">
                  <c:v>-71.406763299232722</c:v>
                </c:pt>
                <c:pt idx="1317">
                  <c:v>-71.406763299232722</c:v>
                </c:pt>
                <c:pt idx="1318">
                  <c:v>-71.406763299232722</c:v>
                </c:pt>
                <c:pt idx="1319">
                  <c:v>-71.406763299232722</c:v>
                </c:pt>
                <c:pt idx="1320">
                  <c:v>-71.406763299232722</c:v>
                </c:pt>
                <c:pt idx="1321">
                  <c:v>-71.406763299232722</c:v>
                </c:pt>
                <c:pt idx="1322">
                  <c:v>-71.406763299232722</c:v>
                </c:pt>
                <c:pt idx="1323">
                  <c:v>-71.406763299232722</c:v>
                </c:pt>
                <c:pt idx="1324">
                  <c:v>-71.406763299232722</c:v>
                </c:pt>
                <c:pt idx="1325">
                  <c:v>-71.406763299232722</c:v>
                </c:pt>
                <c:pt idx="1326">
                  <c:v>-71.406763299232722</c:v>
                </c:pt>
                <c:pt idx="1327">
                  <c:v>-71.406763299232722</c:v>
                </c:pt>
                <c:pt idx="1328">
                  <c:v>-71.406763299232722</c:v>
                </c:pt>
                <c:pt idx="1329">
                  <c:v>-71.406763299232722</c:v>
                </c:pt>
                <c:pt idx="1330">
                  <c:v>-71.406763299232722</c:v>
                </c:pt>
                <c:pt idx="1331">
                  <c:v>-71.406763299232722</c:v>
                </c:pt>
                <c:pt idx="1332">
                  <c:v>-71.406763299232722</c:v>
                </c:pt>
                <c:pt idx="1333">
                  <c:v>-71.406763299232722</c:v>
                </c:pt>
                <c:pt idx="1334">
                  <c:v>-71.406763299232722</c:v>
                </c:pt>
                <c:pt idx="1335">
                  <c:v>-71.406763299232722</c:v>
                </c:pt>
                <c:pt idx="1336">
                  <c:v>-71.406763299232722</c:v>
                </c:pt>
                <c:pt idx="1337">
                  <c:v>-71.406763299232722</c:v>
                </c:pt>
                <c:pt idx="1338">
                  <c:v>-71.406763299232722</c:v>
                </c:pt>
                <c:pt idx="1339">
                  <c:v>-71.406763299232722</c:v>
                </c:pt>
                <c:pt idx="1340">
                  <c:v>-71.406763299232722</c:v>
                </c:pt>
                <c:pt idx="1341">
                  <c:v>-71.406763299232722</c:v>
                </c:pt>
                <c:pt idx="1342">
                  <c:v>-71.406763299232722</c:v>
                </c:pt>
                <c:pt idx="1343">
                  <c:v>-71.406763299232722</c:v>
                </c:pt>
                <c:pt idx="1344">
                  <c:v>-71.406763299232722</c:v>
                </c:pt>
                <c:pt idx="1345">
                  <c:v>-71.406763299232722</c:v>
                </c:pt>
                <c:pt idx="1346">
                  <c:v>-71.406763299232722</c:v>
                </c:pt>
                <c:pt idx="1347">
                  <c:v>-71.406763299232722</c:v>
                </c:pt>
                <c:pt idx="1348">
                  <c:v>-71.406763299232722</c:v>
                </c:pt>
                <c:pt idx="1349">
                  <c:v>-71.406763299232722</c:v>
                </c:pt>
                <c:pt idx="1350">
                  <c:v>-71.406763299232722</c:v>
                </c:pt>
                <c:pt idx="1351">
                  <c:v>-71.406763299232722</c:v>
                </c:pt>
                <c:pt idx="1352">
                  <c:v>-71.406763299232722</c:v>
                </c:pt>
                <c:pt idx="1353">
                  <c:v>-71.406763299232722</c:v>
                </c:pt>
                <c:pt idx="1354">
                  <c:v>-71.406763299232722</c:v>
                </c:pt>
                <c:pt idx="1355">
                  <c:v>-71.406763299232722</c:v>
                </c:pt>
                <c:pt idx="1356">
                  <c:v>-71.406763299232722</c:v>
                </c:pt>
                <c:pt idx="1357">
                  <c:v>-71.406763299232722</c:v>
                </c:pt>
                <c:pt idx="1358">
                  <c:v>-71.406763299232722</c:v>
                </c:pt>
                <c:pt idx="1359">
                  <c:v>-71.406763299232722</c:v>
                </c:pt>
                <c:pt idx="1360">
                  <c:v>-71.406763299232722</c:v>
                </c:pt>
                <c:pt idx="1361">
                  <c:v>-71.406763299232722</c:v>
                </c:pt>
                <c:pt idx="1362">
                  <c:v>-71.406763299232722</c:v>
                </c:pt>
                <c:pt idx="1363">
                  <c:v>-71.406763299232722</c:v>
                </c:pt>
                <c:pt idx="1364">
                  <c:v>-71.406763299232722</c:v>
                </c:pt>
                <c:pt idx="1365">
                  <c:v>-71.406763299232722</c:v>
                </c:pt>
                <c:pt idx="1366">
                  <c:v>-71.406763299232722</c:v>
                </c:pt>
                <c:pt idx="1367">
                  <c:v>-71.406763299232722</c:v>
                </c:pt>
                <c:pt idx="1368">
                  <c:v>-71.406763299232722</c:v>
                </c:pt>
                <c:pt idx="1369">
                  <c:v>-71.406763299232722</c:v>
                </c:pt>
                <c:pt idx="1370">
                  <c:v>-71.406763299232722</c:v>
                </c:pt>
                <c:pt idx="1371">
                  <c:v>-71.406763299232722</c:v>
                </c:pt>
                <c:pt idx="1372">
                  <c:v>-71.406763299232722</c:v>
                </c:pt>
                <c:pt idx="1373">
                  <c:v>-71.406763299232722</c:v>
                </c:pt>
                <c:pt idx="1374">
                  <c:v>-71.406763299232722</c:v>
                </c:pt>
                <c:pt idx="1375">
                  <c:v>-71.406763299232722</c:v>
                </c:pt>
                <c:pt idx="1376">
                  <c:v>-71.406763299232722</c:v>
                </c:pt>
                <c:pt idx="1377">
                  <c:v>-71.406763299232722</c:v>
                </c:pt>
                <c:pt idx="1378">
                  <c:v>-71.406763299232722</c:v>
                </c:pt>
                <c:pt idx="1379">
                  <c:v>-71.406763299232722</c:v>
                </c:pt>
                <c:pt idx="1380">
                  <c:v>-71.406763299232722</c:v>
                </c:pt>
                <c:pt idx="1381">
                  <c:v>-71.406763299232722</c:v>
                </c:pt>
                <c:pt idx="1382">
                  <c:v>-71.406763299232722</c:v>
                </c:pt>
                <c:pt idx="1383">
                  <c:v>-71.406763299232722</c:v>
                </c:pt>
                <c:pt idx="1384">
                  <c:v>-71.406763299232722</c:v>
                </c:pt>
                <c:pt idx="1385">
                  <c:v>-71.406763299232722</c:v>
                </c:pt>
                <c:pt idx="1386">
                  <c:v>-71.406763299232722</c:v>
                </c:pt>
                <c:pt idx="1387">
                  <c:v>-71.406763299232722</c:v>
                </c:pt>
                <c:pt idx="1388">
                  <c:v>-71.406763299232722</c:v>
                </c:pt>
                <c:pt idx="1389">
                  <c:v>-71.406763299232722</c:v>
                </c:pt>
                <c:pt idx="1390">
                  <c:v>-71.406763299232722</c:v>
                </c:pt>
                <c:pt idx="1391">
                  <c:v>-71.406763299232722</c:v>
                </c:pt>
                <c:pt idx="1392">
                  <c:v>-71.406763299232722</c:v>
                </c:pt>
                <c:pt idx="1393">
                  <c:v>-71.406763299232722</c:v>
                </c:pt>
                <c:pt idx="1394">
                  <c:v>-71.406763299232722</c:v>
                </c:pt>
                <c:pt idx="1395">
                  <c:v>-71.406763299232722</c:v>
                </c:pt>
                <c:pt idx="1396">
                  <c:v>-71.406763299232722</c:v>
                </c:pt>
                <c:pt idx="1397">
                  <c:v>-71.406763299232722</c:v>
                </c:pt>
                <c:pt idx="1398">
                  <c:v>-71.406763299232722</c:v>
                </c:pt>
                <c:pt idx="1399">
                  <c:v>-71.406763299232722</c:v>
                </c:pt>
                <c:pt idx="1400">
                  <c:v>-71.406763299232722</c:v>
                </c:pt>
                <c:pt idx="1401">
                  <c:v>-71.406763299232722</c:v>
                </c:pt>
                <c:pt idx="1402">
                  <c:v>-71.406763299232722</c:v>
                </c:pt>
                <c:pt idx="1403">
                  <c:v>-71.406763299232722</c:v>
                </c:pt>
                <c:pt idx="1404">
                  <c:v>-71.406763299232722</c:v>
                </c:pt>
                <c:pt idx="1405">
                  <c:v>-71.406763299232722</c:v>
                </c:pt>
                <c:pt idx="1406">
                  <c:v>-71.406763299232722</c:v>
                </c:pt>
                <c:pt idx="1407">
                  <c:v>-71.406763299232722</c:v>
                </c:pt>
                <c:pt idx="1408">
                  <c:v>-71.406763299232722</c:v>
                </c:pt>
                <c:pt idx="1409">
                  <c:v>-71.406763299232722</c:v>
                </c:pt>
                <c:pt idx="1410">
                  <c:v>-71.406763299232722</c:v>
                </c:pt>
                <c:pt idx="1411">
                  <c:v>-71.406763299232722</c:v>
                </c:pt>
                <c:pt idx="1412">
                  <c:v>-71.406763299232722</c:v>
                </c:pt>
                <c:pt idx="1413">
                  <c:v>-71.406763299232722</c:v>
                </c:pt>
                <c:pt idx="1414">
                  <c:v>-71.406763299232722</c:v>
                </c:pt>
                <c:pt idx="1415">
                  <c:v>-71.406763299232722</c:v>
                </c:pt>
                <c:pt idx="1416">
                  <c:v>-71.406763299232722</c:v>
                </c:pt>
                <c:pt idx="1417">
                  <c:v>-71.406763299232722</c:v>
                </c:pt>
                <c:pt idx="1418">
                  <c:v>-71.406763299232722</c:v>
                </c:pt>
                <c:pt idx="1419">
                  <c:v>-71.406763299232722</c:v>
                </c:pt>
                <c:pt idx="1420">
                  <c:v>-71.406763299232722</c:v>
                </c:pt>
                <c:pt idx="1421">
                  <c:v>-71.406763299232722</c:v>
                </c:pt>
                <c:pt idx="1422">
                  <c:v>-71.406763299232722</c:v>
                </c:pt>
                <c:pt idx="1423">
                  <c:v>-71.406763299232722</c:v>
                </c:pt>
                <c:pt idx="1424">
                  <c:v>-71.406763299232722</c:v>
                </c:pt>
                <c:pt idx="1425">
                  <c:v>-71.406763299232722</c:v>
                </c:pt>
                <c:pt idx="1426">
                  <c:v>-71.406763299232722</c:v>
                </c:pt>
                <c:pt idx="1427">
                  <c:v>-71.406763299232722</c:v>
                </c:pt>
                <c:pt idx="1428">
                  <c:v>-71.406763299232722</c:v>
                </c:pt>
                <c:pt idx="1429">
                  <c:v>-71.406763299232722</c:v>
                </c:pt>
                <c:pt idx="1430">
                  <c:v>-71.406763299232722</c:v>
                </c:pt>
                <c:pt idx="1431">
                  <c:v>-71.406763299232722</c:v>
                </c:pt>
                <c:pt idx="1432">
                  <c:v>-71.406763299232722</c:v>
                </c:pt>
                <c:pt idx="1433">
                  <c:v>-71.406763299232722</c:v>
                </c:pt>
                <c:pt idx="1434">
                  <c:v>-71.406763299232722</c:v>
                </c:pt>
                <c:pt idx="1435">
                  <c:v>-71.406763299232722</c:v>
                </c:pt>
                <c:pt idx="1436">
                  <c:v>-71.406763299232722</c:v>
                </c:pt>
                <c:pt idx="1437">
                  <c:v>-71.406763299232722</c:v>
                </c:pt>
                <c:pt idx="1438">
                  <c:v>-71.406763299232722</c:v>
                </c:pt>
                <c:pt idx="1439">
                  <c:v>-71.406763299232722</c:v>
                </c:pt>
                <c:pt idx="1440">
                  <c:v>-71.406763299232722</c:v>
                </c:pt>
                <c:pt idx="1441">
                  <c:v>-71.406763299232722</c:v>
                </c:pt>
                <c:pt idx="1442">
                  <c:v>-71.406763299232722</c:v>
                </c:pt>
                <c:pt idx="1443">
                  <c:v>-71.406763299232722</c:v>
                </c:pt>
                <c:pt idx="1444">
                  <c:v>-71.406763299232722</c:v>
                </c:pt>
                <c:pt idx="1445">
                  <c:v>-71.406763299232722</c:v>
                </c:pt>
                <c:pt idx="1446">
                  <c:v>-71.406763299232722</c:v>
                </c:pt>
                <c:pt idx="1447">
                  <c:v>-71.406763299232722</c:v>
                </c:pt>
                <c:pt idx="1448">
                  <c:v>-71.406763299232722</c:v>
                </c:pt>
                <c:pt idx="1449">
                  <c:v>-71.406763299232722</c:v>
                </c:pt>
                <c:pt idx="1450">
                  <c:v>-71.406763299232722</c:v>
                </c:pt>
                <c:pt idx="1451">
                  <c:v>-71.406763299232722</c:v>
                </c:pt>
                <c:pt idx="1452">
                  <c:v>-71.406763299232722</c:v>
                </c:pt>
                <c:pt idx="1453">
                  <c:v>-71.406763299232722</c:v>
                </c:pt>
                <c:pt idx="1454">
                  <c:v>-71.406763299232722</c:v>
                </c:pt>
                <c:pt idx="1455">
                  <c:v>-71.406763299232722</c:v>
                </c:pt>
                <c:pt idx="1456">
                  <c:v>-71.406763299232722</c:v>
                </c:pt>
                <c:pt idx="1457">
                  <c:v>-71.406763299232722</c:v>
                </c:pt>
                <c:pt idx="1458">
                  <c:v>-71.406763299232722</c:v>
                </c:pt>
                <c:pt idx="1459">
                  <c:v>-71.406763299232722</c:v>
                </c:pt>
                <c:pt idx="1460">
                  <c:v>-71.406763299232722</c:v>
                </c:pt>
                <c:pt idx="1461">
                  <c:v>-71.406763299232722</c:v>
                </c:pt>
                <c:pt idx="1462">
                  <c:v>-71.406763299232722</c:v>
                </c:pt>
                <c:pt idx="1463">
                  <c:v>-71.406763299232722</c:v>
                </c:pt>
                <c:pt idx="1464">
                  <c:v>-71.406763299232722</c:v>
                </c:pt>
                <c:pt idx="1465">
                  <c:v>-71.406763299232722</c:v>
                </c:pt>
                <c:pt idx="1466">
                  <c:v>-71.406763299232722</c:v>
                </c:pt>
                <c:pt idx="1467">
                  <c:v>-71.406763299232722</c:v>
                </c:pt>
                <c:pt idx="1468">
                  <c:v>-71.406763299232722</c:v>
                </c:pt>
                <c:pt idx="1469">
                  <c:v>-71.406763299232722</c:v>
                </c:pt>
                <c:pt idx="1470">
                  <c:v>-71.406763299232722</c:v>
                </c:pt>
                <c:pt idx="1471">
                  <c:v>-71.406763299232722</c:v>
                </c:pt>
                <c:pt idx="1472">
                  <c:v>-71.406763299232722</c:v>
                </c:pt>
                <c:pt idx="1473">
                  <c:v>-71.406763299232722</c:v>
                </c:pt>
                <c:pt idx="1474">
                  <c:v>-71.406763299232722</c:v>
                </c:pt>
                <c:pt idx="1475">
                  <c:v>-71.406763299232722</c:v>
                </c:pt>
                <c:pt idx="1476">
                  <c:v>-71.406763299232722</c:v>
                </c:pt>
                <c:pt idx="1477">
                  <c:v>-71.406763299232722</c:v>
                </c:pt>
                <c:pt idx="1478">
                  <c:v>-71.406763299232722</c:v>
                </c:pt>
                <c:pt idx="1479">
                  <c:v>-71.406763299232722</c:v>
                </c:pt>
                <c:pt idx="1480">
                  <c:v>-71.406763299232722</c:v>
                </c:pt>
                <c:pt idx="1481">
                  <c:v>-71.406763299232722</c:v>
                </c:pt>
                <c:pt idx="1482">
                  <c:v>-71.406763299232722</c:v>
                </c:pt>
                <c:pt idx="1483">
                  <c:v>-71.406763299232722</c:v>
                </c:pt>
                <c:pt idx="1484">
                  <c:v>-71.406763299232722</c:v>
                </c:pt>
                <c:pt idx="1485">
                  <c:v>-71.406763299232722</c:v>
                </c:pt>
                <c:pt idx="1486">
                  <c:v>-71.406763299232722</c:v>
                </c:pt>
                <c:pt idx="1487">
                  <c:v>-71.406763299232722</c:v>
                </c:pt>
                <c:pt idx="1488">
                  <c:v>-71.406763299232722</c:v>
                </c:pt>
                <c:pt idx="1489">
                  <c:v>-71.406763299232722</c:v>
                </c:pt>
                <c:pt idx="1490">
                  <c:v>-71.406763299232722</c:v>
                </c:pt>
                <c:pt idx="1491">
                  <c:v>-71.406763299232722</c:v>
                </c:pt>
                <c:pt idx="1492">
                  <c:v>-71.406763299232722</c:v>
                </c:pt>
                <c:pt idx="1493">
                  <c:v>-71.406763299232722</c:v>
                </c:pt>
                <c:pt idx="1494">
                  <c:v>-71.406763299232722</c:v>
                </c:pt>
                <c:pt idx="1495">
                  <c:v>-71.406763299232722</c:v>
                </c:pt>
                <c:pt idx="1496">
                  <c:v>-71.406763299232722</c:v>
                </c:pt>
                <c:pt idx="1497">
                  <c:v>-71.406763299232722</c:v>
                </c:pt>
                <c:pt idx="1498">
                  <c:v>-71.406763299232722</c:v>
                </c:pt>
                <c:pt idx="1499">
                  <c:v>-71.406763299232722</c:v>
                </c:pt>
                <c:pt idx="1500">
                  <c:v>-71.406763299232722</c:v>
                </c:pt>
                <c:pt idx="1501">
                  <c:v>-71.406763299232722</c:v>
                </c:pt>
                <c:pt idx="1502">
                  <c:v>-71.406763299232722</c:v>
                </c:pt>
                <c:pt idx="1503">
                  <c:v>-71.406763299232722</c:v>
                </c:pt>
                <c:pt idx="1504">
                  <c:v>-71.406763299232722</c:v>
                </c:pt>
                <c:pt idx="1505">
                  <c:v>-71.406763299232722</c:v>
                </c:pt>
                <c:pt idx="1506">
                  <c:v>-71.406763299232722</c:v>
                </c:pt>
                <c:pt idx="1507">
                  <c:v>-71.406763299232722</c:v>
                </c:pt>
                <c:pt idx="1508">
                  <c:v>-71.406763299232722</c:v>
                </c:pt>
                <c:pt idx="1509">
                  <c:v>-71.406763299232722</c:v>
                </c:pt>
                <c:pt idx="1510">
                  <c:v>-71.406763299232722</c:v>
                </c:pt>
                <c:pt idx="1511">
                  <c:v>-71.406763299232722</c:v>
                </c:pt>
                <c:pt idx="1512">
                  <c:v>-71.406763299232722</c:v>
                </c:pt>
                <c:pt idx="1513">
                  <c:v>-71.406763299232722</c:v>
                </c:pt>
                <c:pt idx="1514">
                  <c:v>-71.406763299232722</c:v>
                </c:pt>
                <c:pt idx="1515">
                  <c:v>-71.406763299232722</c:v>
                </c:pt>
                <c:pt idx="1516">
                  <c:v>-71.406763299232722</c:v>
                </c:pt>
                <c:pt idx="1517">
                  <c:v>-71.406763299232722</c:v>
                </c:pt>
                <c:pt idx="1518">
                  <c:v>-71.406763299232722</c:v>
                </c:pt>
                <c:pt idx="1519">
                  <c:v>-71.406763299232722</c:v>
                </c:pt>
                <c:pt idx="1520">
                  <c:v>-71.406763299232722</c:v>
                </c:pt>
                <c:pt idx="1521">
                  <c:v>-71.406763299232722</c:v>
                </c:pt>
                <c:pt idx="1522">
                  <c:v>-71.406763299232722</c:v>
                </c:pt>
                <c:pt idx="1523">
                  <c:v>-71.406763299232722</c:v>
                </c:pt>
                <c:pt idx="1524">
                  <c:v>-71.406763299232722</c:v>
                </c:pt>
                <c:pt idx="1525">
                  <c:v>-71.406763299232722</c:v>
                </c:pt>
                <c:pt idx="1526">
                  <c:v>-71.406763299232722</c:v>
                </c:pt>
                <c:pt idx="1527">
                  <c:v>-71.406763299232722</c:v>
                </c:pt>
                <c:pt idx="1528">
                  <c:v>-71.406763299232722</c:v>
                </c:pt>
                <c:pt idx="1529">
                  <c:v>-71.406763299232722</c:v>
                </c:pt>
                <c:pt idx="1530">
                  <c:v>-71.406763299232722</c:v>
                </c:pt>
                <c:pt idx="1531">
                  <c:v>-71.406763299232722</c:v>
                </c:pt>
                <c:pt idx="1532">
                  <c:v>-71.406763299232722</c:v>
                </c:pt>
                <c:pt idx="1533">
                  <c:v>-71.406763299232722</c:v>
                </c:pt>
                <c:pt idx="1534">
                  <c:v>-71.406763299232722</c:v>
                </c:pt>
                <c:pt idx="1535">
                  <c:v>-71.406763299232722</c:v>
                </c:pt>
                <c:pt idx="1536">
                  <c:v>-71.406763299232722</c:v>
                </c:pt>
                <c:pt idx="1537">
                  <c:v>-71.406763299232722</c:v>
                </c:pt>
                <c:pt idx="1538">
                  <c:v>-71.406763299232722</c:v>
                </c:pt>
                <c:pt idx="1539">
                  <c:v>-71.406763299232722</c:v>
                </c:pt>
                <c:pt idx="1540">
                  <c:v>-71.406763299232722</c:v>
                </c:pt>
                <c:pt idx="1541">
                  <c:v>-71.406763299232722</c:v>
                </c:pt>
                <c:pt idx="1542">
                  <c:v>-71.406763299232722</c:v>
                </c:pt>
                <c:pt idx="1543">
                  <c:v>-71.406763299232722</c:v>
                </c:pt>
                <c:pt idx="1544">
                  <c:v>-71.406763299232722</c:v>
                </c:pt>
                <c:pt idx="1545">
                  <c:v>-71.406763299232722</c:v>
                </c:pt>
                <c:pt idx="1546">
                  <c:v>-71.406763299232722</c:v>
                </c:pt>
                <c:pt idx="1547">
                  <c:v>-71.406763299232722</c:v>
                </c:pt>
                <c:pt idx="1548">
                  <c:v>-71.406763299232722</c:v>
                </c:pt>
                <c:pt idx="1549">
                  <c:v>-71.406763299232722</c:v>
                </c:pt>
                <c:pt idx="1550">
                  <c:v>-71.406763299232722</c:v>
                </c:pt>
                <c:pt idx="1551">
                  <c:v>-71.406763299232722</c:v>
                </c:pt>
                <c:pt idx="1552">
                  <c:v>-71.406763299232722</c:v>
                </c:pt>
                <c:pt idx="1553">
                  <c:v>-71.406763299232722</c:v>
                </c:pt>
                <c:pt idx="1554">
                  <c:v>-71.406763299232722</c:v>
                </c:pt>
                <c:pt idx="1555">
                  <c:v>-71.406763299232722</c:v>
                </c:pt>
                <c:pt idx="1556">
                  <c:v>-71.406763299232722</c:v>
                </c:pt>
                <c:pt idx="1557">
                  <c:v>-71.406763299232722</c:v>
                </c:pt>
                <c:pt idx="1558">
                  <c:v>-71.406763299232722</c:v>
                </c:pt>
                <c:pt idx="1559">
                  <c:v>-71.406763299232722</c:v>
                </c:pt>
                <c:pt idx="1560">
                  <c:v>-71.406763299232722</c:v>
                </c:pt>
                <c:pt idx="1561">
                  <c:v>-71.406763299232722</c:v>
                </c:pt>
                <c:pt idx="1562">
                  <c:v>-71.406763299232722</c:v>
                </c:pt>
                <c:pt idx="1563">
                  <c:v>-71.406763299232722</c:v>
                </c:pt>
                <c:pt idx="1564">
                  <c:v>-71.406763299232722</c:v>
                </c:pt>
                <c:pt idx="1565">
                  <c:v>-71.406763299232722</c:v>
                </c:pt>
                <c:pt idx="1566">
                  <c:v>-71.406763299232722</c:v>
                </c:pt>
                <c:pt idx="1567">
                  <c:v>-71.406763299232722</c:v>
                </c:pt>
                <c:pt idx="1568">
                  <c:v>-71.406763299232722</c:v>
                </c:pt>
                <c:pt idx="1569">
                  <c:v>-71.406763299232722</c:v>
                </c:pt>
                <c:pt idx="1570">
                  <c:v>-71.406763299232722</c:v>
                </c:pt>
                <c:pt idx="1571">
                  <c:v>-71.406763299232722</c:v>
                </c:pt>
                <c:pt idx="1572">
                  <c:v>-71.406763299232722</c:v>
                </c:pt>
                <c:pt idx="1573">
                  <c:v>-71.406763299232722</c:v>
                </c:pt>
                <c:pt idx="1574">
                  <c:v>-71.406763299232722</c:v>
                </c:pt>
                <c:pt idx="1575">
                  <c:v>-71.406763299232722</c:v>
                </c:pt>
                <c:pt idx="1576">
                  <c:v>-71.406763299232722</c:v>
                </c:pt>
                <c:pt idx="1577">
                  <c:v>-71.406763299232722</c:v>
                </c:pt>
                <c:pt idx="1578">
                  <c:v>-71.406763299232722</c:v>
                </c:pt>
                <c:pt idx="1579">
                  <c:v>-71.406763299232722</c:v>
                </c:pt>
                <c:pt idx="1580">
                  <c:v>-71.406763299232722</c:v>
                </c:pt>
                <c:pt idx="1581">
                  <c:v>-71.406763299232722</c:v>
                </c:pt>
                <c:pt idx="1582">
                  <c:v>-71.406763299232722</c:v>
                </c:pt>
                <c:pt idx="1583">
                  <c:v>-71.406763299232722</c:v>
                </c:pt>
                <c:pt idx="1584">
                  <c:v>-71.406763299232722</c:v>
                </c:pt>
                <c:pt idx="1585">
                  <c:v>-71.406763299232722</c:v>
                </c:pt>
                <c:pt idx="1586">
                  <c:v>-71.406763299232722</c:v>
                </c:pt>
                <c:pt idx="1587">
                  <c:v>-71.406763299232722</c:v>
                </c:pt>
                <c:pt idx="1588">
                  <c:v>-71.406763299232722</c:v>
                </c:pt>
                <c:pt idx="1589">
                  <c:v>-71.406763299232722</c:v>
                </c:pt>
                <c:pt idx="1590">
                  <c:v>-71.406763299232722</c:v>
                </c:pt>
                <c:pt idx="1591">
                  <c:v>-71.406763299232722</c:v>
                </c:pt>
                <c:pt idx="1592">
                  <c:v>-71.406763299232722</c:v>
                </c:pt>
                <c:pt idx="1593">
                  <c:v>-71.406763299232722</c:v>
                </c:pt>
                <c:pt idx="1594">
                  <c:v>-71.406763299232722</c:v>
                </c:pt>
                <c:pt idx="1595">
                  <c:v>-71.406763299232722</c:v>
                </c:pt>
                <c:pt idx="1596">
                  <c:v>-71.406763299232722</c:v>
                </c:pt>
                <c:pt idx="1597">
                  <c:v>-71.406763299232722</c:v>
                </c:pt>
                <c:pt idx="1598">
                  <c:v>-71.406763299232722</c:v>
                </c:pt>
                <c:pt idx="1599">
                  <c:v>-71.406763299232722</c:v>
                </c:pt>
                <c:pt idx="1600">
                  <c:v>-71.406763299232722</c:v>
                </c:pt>
                <c:pt idx="1601">
                  <c:v>-71.406763299232722</c:v>
                </c:pt>
                <c:pt idx="1602">
                  <c:v>-71.406763299232722</c:v>
                </c:pt>
                <c:pt idx="1603">
                  <c:v>-71.406763299232722</c:v>
                </c:pt>
                <c:pt idx="1604">
                  <c:v>-71.406763299232722</c:v>
                </c:pt>
                <c:pt idx="1605">
                  <c:v>-71.406763299232722</c:v>
                </c:pt>
                <c:pt idx="1606">
                  <c:v>-71.406763299232722</c:v>
                </c:pt>
                <c:pt idx="1607">
                  <c:v>-71.406763299232722</c:v>
                </c:pt>
                <c:pt idx="1608">
                  <c:v>-71.406763299232722</c:v>
                </c:pt>
                <c:pt idx="1609">
                  <c:v>-71.406763299232722</c:v>
                </c:pt>
                <c:pt idx="1610">
                  <c:v>-71.406763299232722</c:v>
                </c:pt>
                <c:pt idx="1611">
                  <c:v>-71.406763299232722</c:v>
                </c:pt>
                <c:pt idx="1612">
                  <c:v>-71.406763299232722</c:v>
                </c:pt>
                <c:pt idx="1613">
                  <c:v>-71.406763299232722</c:v>
                </c:pt>
                <c:pt idx="1614">
                  <c:v>-71.406763299232722</c:v>
                </c:pt>
                <c:pt idx="1615">
                  <c:v>-71.406763299232722</c:v>
                </c:pt>
                <c:pt idx="1616">
                  <c:v>-71.406763299232722</c:v>
                </c:pt>
                <c:pt idx="1617">
                  <c:v>-71.406763299232722</c:v>
                </c:pt>
                <c:pt idx="1618">
                  <c:v>-71.406763299232722</c:v>
                </c:pt>
                <c:pt idx="1619">
                  <c:v>-71.406763299232722</c:v>
                </c:pt>
                <c:pt idx="1620">
                  <c:v>-71.406763299232722</c:v>
                </c:pt>
                <c:pt idx="1621">
                  <c:v>-71.406763299232722</c:v>
                </c:pt>
                <c:pt idx="1622">
                  <c:v>-71.406763299232722</c:v>
                </c:pt>
                <c:pt idx="1623">
                  <c:v>-71.406763299232722</c:v>
                </c:pt>
                <c:pt idx="1624">
                  <c:v>-71.406763299232722</c:v>
                </c:pt>
                <c:pt idx="1625">
                  <c:v>-71.406763299232722</c:v>
                </c:pt>
                <c:pt idx="1626">
                  <c:v>-71.406763299232722</c:v>
                </c:pt>
                <c:pt idx="1627">
                  <c:v>-71.406763299232722</c:v>
                </c:pt>
                <c:pt idx="1628">
                  <c:v>-71.406763299232722</c:v>
                </c:pt>
                <c:pt idx="1629">
                  <c:v>-71.406763299232722</c:v>
                </c:pt>
                <c:pt idx="1630">
                  <c:v>-71.406763299232722</c:v>
                </c:pt>
                <c:pt idx="1631">
                  <c:v>-71.406763299232722</c:v>
                </c:pt>
                <c:pt idx="1632">
                  <c:v>-71.406763299232722</c:v>
                </c:pt>
                <c:pt idx="1633">
                  <c:v>-71.406763299232722</c:v>
                </c:pt>
                <c:pt idx="1634">
                  <c:v>-71.406763299232722</c:v>
                </c:pt>
                <c:pt idx="1635">
                  <c:v>-71.406763299232722</c:v>
                </c:pt>
                <c:pt idx="1636">
                  <c:v>-71.406763299232722</c:v>
                </c:pt>
                <c:pt idx="1637">
                  <c:v>-71.406763299232722</c:v>
                </c:pt>
                <c:pt idx="1638">
                  <c:v>-71.406763299232722</c:v>
                </c:pt>
                <c:pt idx="1639">
                  <c:v>-71.406763299232722</c:v>
                </c:pt>
                <c:pt idx="1640">
                  <c:v>-71.406763299232722</c:v>
                </c:pt>
                <c:pt idx="1641">
                  <c:v>-71.406763299232722</c:v>
                </c:pt>
                <c:pt idx="1642">
                  <c:v>-71.406763299232722</c:v>
                </c:pt>
                <c:pt idx="1643">
                  <c:v>-71.406763299232722</c:v>
                </c:pt>
                <c:pt idx="1644">
                  <c:v>-71.406763299232722</c:v>
                </c:pt>
                <c:pt idx="1645">
                  <c:v>-71.406763299232722</c:v>
                </c:pt>
                <c:pt idx="1646">
                  <c:v>-71.406763299232722</c:v>
                </c:pt>
                <c:pt idx="1647">
                  <c:v>-71.406763299232722</c:v>
                </c:pt>
                <c:pt idx="1648">
                  <c:v>-71.406763299232722</c:v>
                </c:pt>
                <c:pt idx="1649">
                  <c:v>-71.406763299232722</c:v>
                </c:pt>
                <c:pt idx="1650">
                  <c:v>-71.406763299232722</c:v>
                </c:pt>
                <c:pt idx="1651">
                  <c:v>-71.406763299232722</c:v>
                </c:pt>
                <c:pt idx="1652">
                  <c:v>-71.406763299232722</c:v>
                </c:pt>
                <c:pt idx="1653">
                  <c:v>-71.406763299232722</c:v>
                </c:pt>
                <c:pt idx="1654">
                  <c:v>-71.406763299232722</c:v>
                </c:pt>
                <c:pt idx="1655">
                  <c:v>-71.406763299232722</c:v>
                </c:pt>
                <c:pt idx="1656">
                  <c:v>-71.406763299232722</c:v>
                </c:pt>
                <c:pt idx="1657">
                  <c:v>-71.406763299232722</c:v>
                </c:pt>
                <c:pt idx="1658">
                  <c:v>-71.406763299232722</c:v>
                </c:pt>
                <c:pt idx="1659">
                  <c:v>-71.406763299232722</c:v>
                </c:pt>
                <c:pt idx="1660">
                  <c:v>-71.406763299232722</c:v>
                </c:pt>
                <c:pt idx="1661">
                  <c:v>-71.406763299232722</c:v>
                </c:pt>
                <c:pt idx="1662">
                  <c:v>-71.406763299232722</c:v>
                </c:pt>
                <c:pt idx="1663">
                  <c:v>-71.406763299232722</c:v>
                </c:pt>
                <c:pt idx="1664">
                  <c:v>-71.406763299232722</c:v>
                </c:pt>
                <c:pt idx="1665">
                  <c:v>-71.406763299232722</c:v>
                </c:pt>
                <c:pt idx="1666">
                  <c:v>-71.406763299232722</c:v>
                </c:pt>
                <c:pt idx="1667">
                  <c:v>-71.406763299232722</c:v>
                </c:pt>
                <c:pt idx="1668">
                  <c:v>-71.406763299232722</c:v>
                </c:pt>
                <c:pt idx="1669">
                  <c:v>-71.406763299232722</c:v>
                </c:pt>
                <c:pt idx="1670">
                  <c:v>-71.406763299232722</c:v>
                </c:pt>
                <c:pt idx="1671">
                  <c:v>-71.406763299232722</c:v>
                </c:pt>
                <c:pt idx="1672">
                  <c:v>-71.406763299232722</c:v>
                </c:pt>
                <c:pt idx="1673">
                  <c:v>-71.406763299232722</c:v>
                </c:pt>
                <c:pt idx="1674">
                  <c:v>-71.406763299232722</c:v>
                </c:pt>
                <c:pt idx="1675">
                  <c:v>-71.406763299232722</c:v>
                </c:pt>
                <c:pt idx="1676">
                  <c:v>-71.406763299232722</c:v>
                </c:pt>
                <c:pt idx="1677">
                  <c:v>-71.406763299232722</c:v>
                </c:pt>
                <c:pt idx="1678">
                  <c:v>-71.406763299232722</c:v>
                </c:pt>
                <c:pt idx="1679">
                  <c:v>-71.406763299232722</c:v>
                </c:pt>
                <c:pt idx="1680">
                  <c:v>-71.406763299232722</c:v>
                </c:pt>
                <c:pt idx="1681">
                  <c:v>-71.406763299232722</c:v>
                </c:pt>
                <c:pt idx="1682">
                  <c:v>-71.406763299232722</c:v>
                </c:pt>
                <c:pt idx="1683">
                  <c:v>-71.406763299232722</c:v>
                </c:pt>
                <c:pt idx="1684">
                  <c:v>-71.406763299232722</c:v>
                </c:pt>
                <c:pt idx="1685">
                  <c:v>-71.406763299232722</c:v>
                </c:pt>
                <c:pt idx="1686">
                  <c:v>-71.406763299232722</c:v>
                </c:pt>
                <c:pt idx="1687">
                  <c:v>-71.406763299232722</c:v>
                </c:pt>
                <c:pt idx="1688">
                  <c:v>-71.406763299232722</c:v>
                </c:pt>
                <c:pt idx="1689">
                  <c:v>-71.406763299232722</c:v>
                </c:pt>
                <c:pt idx="1690">
                  <c:v>-71.406763299232722</c:v>
                </c:pt>
                <c:pt idx="1691">
                  <c:v>-71.406763299232722</c:v>
                </c:pt>
                <c:pt idx="1692">
                  <c:v>-71.406763299232722</c:v>
                </c:pt>
                <c:pt idx="1693">
                  <c:v>-71.406763299232722</c:v>
                </c:pt>
                <c:pt idx="1694">
                  <c:v>-71.406763299232722</c:v>
                </c:pt>
                <c:pt idx="1695">
                  <c:v>-71.406763299232722</c:v>
                </c:pt>
                <c:pt idx="1696">
                  <c:v>-71.406763299232722</c:v>
                </c:pt>
                <c:pt idx="1697">
                  <c:v>-71.406763299232722</c:v>
                </c:pt>
                <c:pt idx="1698">
                  <c:v>-71.406763299232722</c:v>
                </c:pt>
                <c:pt idx="1699">
                  <c:v>-71.406763299232722</c:v>
                </c:pt>
                <c:pt idx="1700">
                  <c:v>-71.406763299232722</c:v>
                </c:pt>
                <c:pt idx="1701">
                  <c:v>-71.406763299232722</c:v>
                </c:pt>
                <c:pt idx="1702">
                  <c:v>-71.406763299232722</c:v>
                </c:pt>
                <c:pt idx="1703">
                  <c:v>-71.406763299232722</c:v>
                </c:pt>
                <c:pt idx="1704">
                  <c:v>-71.406763299232722</c:v>
                </c:pt>
                <c:pt idx="1705">
                  <c:v>-71.406763299232722</c:v>
                </c:pt>
                <c:pt idx="1706">
                  <c:v>-71.406763299232722</c:v>
                </c:pt>
                <c:pt idx="1707">
                  <c:v>-71.406763299232722</c:v>
                </c:pt>
                <c:pt idx="1708">
                  <c:v>-71.406763299232722</c:v>
                </c:pt>
                <c:pt idx="1709">
                  <c:v>-71.406763299232722</c:v>
                </c:pt>
                <c:pt idx="1710">
                  <c:v>-71.406763299232722</c:v>
                </c:pt>
                <c:pt idx="1711">
                  <c:v>-71.406763299232722</c:v>
                </c:pt>
                <c:pt idx="1712">
                  <c:v>-71.406763299232722</c:v>
                </c:pt>
                <c:pt idx="1713">
                  <c:v>-71.406763299232722</c:v>
                </c:pt>
                <c:pt idx="1714">
                  <c:v>-71.406763299232722</c:v>
                </c:pt>
                <c:pt idx="1715">
                  <c:v>-71.406763299232722</c:v>
                </c:pt>
                <c:pt idx="1716">
                  <c:v>-71.406763299232722</c:v>
                </c:pt>
                <c:pt idx="1717">
                  <c:v>-71.406763299232722</c:v>
                </c:pt>
                <c:pt idx="1718">
                  <c:v>-71.406763299232722</c:v>
                </c:pt>
                <c:pt idx="1719">
                  <c:v>-71.406763299232722</c:v>
                </c:pt>
                <c:pt idx="1720">
                  <c:v>-71.406763299232722</c:v>
                </c:pt>
                <c:pt idx="1721">
                  <c:v>-71.406763299232722</c:v>
                </c:pt>
                <c:pt idx="1722">
                  <c:v>-71.406763299232722</c:v>
                </c:pt>
                <c:pt idx="1723">
                  <c:v>-71.406763299232722</c:v>
                </c:pt>
                <c:pt idx="1724">
                  <c:v>-71.406763299232722</c:v>
                </c:pt>
                <c:pt idx="1725">
                  <c:v>-71.406763299232722</c:v>
                </c:pt>
                <c:pt idx="1726">
                  <c:v>-71.406763299232722</c:v>
                </c:pt>
                <c:pt idx="1727">
                  <c:v>-71.406763299232722</c:v>
                </c:pt>
                <c:pt idx="1728">
                  <c:v>-71.406763299232722</c:v>
                </c:pt>
                <c:pt idx="1729">
                  <c:v>-71.406763299232722</c:v>
                </c:pt>
                <c:pt idx="1730">
                  <c:v>-71.406763299232722</c:v>
                </c:pt>
                <c:pt idx="1731">
                  <c:v>-71.406763299232722</c:v>
                </c:pt>
                <c:pt idx="1732">
                  <c:v>-71.406763299232722</c:v>
                </c:pt>
                <c:pt idx="1733">
                  <c:v>-71.406763299232722</c:v>
                </c:pt>
                <c:pt idx="1734">
                  <c:v>-71.406763299232722</c:v>
                </c:pt>
                <c:pt idx="1735">
                  <c:v>-71.406763299232722</c:v>
                </c:pt>
                <c:pt idx="1736">
                  <c:v>-71.406763299232722</c:v>
                </c:pt>
                <c:pt idx="1737">
                  <c:v>-71.406763299232722</c:v>
                </c:pt>
                <c:pt idx="1738">
                  <c:v>-71.406763299232722</c:v>
                </c:pt>
                <c:pt idx="1739">
                  <c:v>-71.406763299232722</c:v>
                </c:pt>
                <c:pt idx="1740">
                  <c:v>-71.406763299232722</c:v>
                </c:pt>
                <c:pt idx="1741">
                  <c:v>-71.406763299232722</c:v>
                </c:pt>
                <c:pt idx="1742">
                  <c:v>-71.406763299232722</c:v>
                </c:pt>
                <c:pt idx="1743">
                  <c:v>-71.406763299232722</c:v>
                </c:pt>
                <c:pt idx="1744">
                  <c:v>-71.406763299232722</c:v>
                </c:pt>
                <c:pt idx="1745">
                  <c:v>-71.406763299232722</c:v>
                </c:pt>
                <c:pt idx="1746">
                  <c:v>-71.406763299232722</c:v>
                </c:pt>
                <c:pt idx="1747">
                  <c:v>-71.406763299232722</c:v>
                </c:pt>
                <c:pt idx="1748">
                  <c:v>-71.406763299232722</c:v>
                </c:pt>
                <c:pt idx="1749">
                  <c:v>-71.406763299232722</c:v>
                </c:pt>
                <c:pt idx="1750">
                  <c:v>-71.406763299232722</c:v>
                </c:pt>
                <c:pt idx="1751">
                  <c:v>-71.406763299232722</c:v>
                </c:pt>
                <c:pt idx="1752">
                  <c:v>-71.406763299232722</c:v>
                </c:pt>
                <c:pt idx="1753">
                  <c:v>-71.406763299232722</c:v>
                </c:pt>
                <c:pt idx="1754">
                  <c:v>-71.406763299232722</c:v>
                </c:pt>
                <c:pt idx="1755">
                  <c:v>-71.406763299232722</c:v>
                </c:pt>
                <c:pt idx="1756">
                  <c:v>-71.406763299232722</c:v>
                </c:pt>
                <c:pt idx="1757">
                  <c:v>-71.406763299232722</c:v>
                </c:pt>
                <c:pt idx="1758">
                  <c:v>-71.406763299232722</c:v>
                </c:pt>
                <c:pt idx="1759">
                  <c:v>-71.406763299232722</c:v>
                </c:pt>
                <c:pt idx="1760">
                  <c:v>-71.406763299232722</c:v>
                </c:pt>
                <c:pt idx="1761">
                  <c:v>-71.406763299232722</c:v>
                </c:pt>
                <c:pt idx="1762">
                  <c:v>-71.406763299232722</c:v>
                </c:pt>
                <c:pt idx="1763">
                  <c:v>-71.406763299232722</c:v>
                </c:pt>
                <c:pt idx="1764">
                  <c:v>-71.406763299232722</c:v>
                </c:pt>
                <c:pt idx="1765">
                  <c:v>-71.406763299232722</c:v>
                </c:pt>
                <c:pt idx="1766">
                  <c:v>-71.406763299232722</c:v>
                </c:pt>
                <c:pt idx="1767">
                  <c:v>-71.406763299232722</c:v>
                </c:pt>
                <c:pt idx="1768">
                  <c:v>-71.406763299232722</c:v>
                </c:pt>
                <c:pt idx="1769">
                  <c:v>-71.406763299232722</c:v>
                </c:pt>
                <c:pt idx="1770">
                  <c:v>-71.406763299232722</c:v>
                </c:pt>
                <c:pt idx="1771">
                  <c:v>-71.406763299232722</c:v>
                </c:pt>
                <c:pt idx="1772">
                  <c:v>-71.406763299232722</c:v>
                </c:pt>
                <c:pt idx="1773">
                  <c:v>-71.406763299232722</c:v>
                </c:pt>
                <c:pt idx="1774">
                  <c:v>-71.406763299232722</c:v>
                </c:pt>
                <c:pt idx="1775">
                  <c:v>-71.406763299232722</c:v>
                </c:pt>
                <c:pt idx="1776">
                  <c:v>-71.406763299232722</c:v>
                </c:pt>
                <c:pt idx="1777">
                  <c:v>-71.406763299232722</c:v>
                </c:pt>
                <c:pt idx="1778">
                  <c:v>-71.406763299232722</c:v>
                </c:pt>
                <c:pt idx="1779">
                  <c:v>-71.406763299232722</c:v>
                </c:pt>
                <c:pt idx="1780">
                  <c:v>-71.406763299232722</c:v>
                </c:pt>
                <c:pt idx="1781">
                  <c:v>-71.406763299232722</c:v>
                </c:pt>
                <c:pt idx="1782">
                  <c:v>-71.406763299232722</c:v>
                </c:pt>
                <c:pt idx="1783">
                  <c:v>-71.406763299232722</c:v>
                </c:pt>
                <c:pt idx="1784">
                  <c:v>-71.406763299232722</c:v>
                </c:pt>
                <c:pt idx="1785">
                  <c:v>-71.406763299232722</c:v>
                </c:pt>
                <c:pt idx="1786">
                  <c:v>-71.406763299232722</c:v>
                </c:pt>
                <c:pt idx="1787">
                  <c:v>-71.406763299232722</c:v>
                </c:pt>
                <c:pt idx="1788">
                  <c:v>-71.406763299232722</c:v>
                </c:pt>
                <c:pt idx="1789">
                  <c:v>-71.406763299232722</c:v>
                </c:pt>
                <c:pt idx="1790">
                  <c:v>-71.406763299232722</c:v>
                </c:pt>
                <c:pt idx="1791">
                  <c:v>-71.406763299232722</c:v>
                </c:pt>
                <c:pt idx="1792">
                  <c:v>-71.406763299232722</c:v>
                </c:pt>
                <c:pt idx="1793">
                  <c:v>-71.406763299232722</c:v>
                </c:pt>
                <c:pt idx="1794">
                  <c:v>-71.406763299232722</c:v>
                </c:pt>
                <c:pt idx="1795">
                  <c:v>-71.406763299232722</c:v>
                </c:pt>
                <c:pt idx="1796">
                  <c:v>-71.406763299232722</c:v>
                </c:pt>
                <c:pt idx="1797">
                  <c:v>-71.406763299232722</c:v>
                </c:pt>
                <c:pt idx="1798">
                  <c:v>-71.406763299232722</c:v>
                </c:pt>
                <c:pt idx="1799">
                  <c:v>-71.406763299232722</c:v>
                </c:pt>
                <c:pt idx="1800">
                  <c:v>-71.406763299232722</c:v>
                </c:pt>
                <c:pt idx="1801">
                  <c:v>-71.406763299232722</c:v>
                </c:pt>
                <c:pt idx="1802">
                  <c:v>-71.406763299232722</c:v>
                </c:pt>
                <c:pt idx="1803">
                  <c:v>-71.406763299232722</c:v>
                </c:pt>
                <c:pt idx="1804">
                  <c:v>-71.406763299232722</c:v>
                </c:pt>
                <c:pt idx="1805">
                  <c:v>-71.406763299232722</c:v>
                </c:pt>
                <c:pt idx="1806">
                  <c:v>-71.406763299232722</c:v>
                </c:pt>
                <c:pt idx="1807">
                  <c:v>-71.406763299232722</c:v>
                </c:pt>
                <c:pt idx="1808">
                  <c:v>-71.406763299232722</c:v>
                </c:pt>
                <c:pt idx="1809">
                  <c:v>-71.406763299232722</c:v>
                </c:pt>
                <c:pt idx="1810">
                  <c:v>-71.406763299232722</c:v>
                </c:pt>
                <c:pt idx="1811">
                  <c:v>-71.406763299232722</c:v>
                </c:pt>
                <c:pt idx="1812">
                  <c:v>-71.406763299232722</c:v>
                </c:pt>
                <c:pt idx="1813">
                  <c:v>-71.406763299232722</c:v>
                </c:pt>
                <c:pt idx="1814">
                  <c:v>-71.406763299232722</c:v>
                </c:pt>
                <c:pt idx="1815">
                  <c:v>-71.406763299232722</c:v>
                </c:pt>
                <c:pt idx="1816">
                  <c:v>-71.406763299232722</c:v>
                </c:pt>
                <c:pt idx="1817">
                  <c:v>-71.406763299232722</c:v>
                </c:pt>
                <c:pt idx="1818">
                  <c:v>-71.406763299232722</c:v>
                </c:pt>
                <c:pt idx="1819">
                  <c:v>-71.406763299232722</c:v>
                </c:pt>
                <c:pt idx="1820">
                  <c:v>-71.406763299232722</c:v>
                </c:pt>
                <c:pt idx="1821">
                  <c:v>-71.406763299232722</c:v>
                </c:pt>
                <c:pt idx="1822">
                  <c:v>-71.406763299232722</c:v>
                </c:pt>
                <c:pt idx="1823">
                  <c:v>-71.406763299232722</c:v>
                </c:pt>
                <c:pt idx="1824">
                  <c:v>-71.406763299232722</c:v>
                </c:pt>
                <c:pt idx="1825">
                  <c:v>-71.406763299232722</c:v>
                </c:pt>
                <c:pt idx="1826">
                  <c:v>-71.406763299232722</c:v>
                </c:pt>
                <c:pt idx="1827">
                  <c:v>-71.406763299232722</c:v>
                </c:pt>
                <c:pt idx="1828">
                  <c:v>-71.406763299232722</c:v>
                </c:pt>
                <c:pt idx="1829">
                  <c:v>-71.406763299232722</c:v>
                </c:pt>
                <c:pt idx="1830">
                  <c:v>-71.406763299232722</c:v>
                </c:pt>
                <c:pt idx="1831">
                  <c:v>-71.406763299232722</c:v>
                </c:pt>
                <c:pt idx="1832">
                  <c:v>-71.406763299232722</c:v>
                </c:pt>
                <c:pt idx="1833">
                  <c:v>-71.406763299232722</c:v>
                </c:pt>
                <c:pt idx="1834">
                  <c:v>-71.406763299232722</c:v>
                </c:pt>
                <c:pt idx="1835">
                  <c:v>-71.406763299232722</c:v>
                </c:pt>
                <c:pt idx="1836">
                  <c:v>-71.406763299232722</c:v>
                </c:pt>
                <c:pt idx="1837">
                  <c:v>-71.406763299232722</c:v>
                </c:pt>
                <c:pt idx="1838">
                  <c:v>-71.406763299232722</c:v>
                </c:pt>
                <c:pt idx="1839">
                  <c:v>-71.406763299232722</c:v>
                </c:pt>
                <c:pt idx="1840">
                  <c:v>-71.406763299232722</c:v>
                </c:pt>
                <c:pt idx="1841">
                  <c:v>-71.406763299232722</c:v>
                </c:pt>
                <c:pt idx="1842">
                  <c:v>-71.406763299232722</c:v>
                </c:pt>
                <c:pt idx="1843">
                  <c:v>-71.406763299232722</c:v>
                </c:pt>
                <c:pt idx="1844">
                  <c:v>-71.406763299232722</c:v>
                </c:pt>
                <c:pt idx="1845">
                  <c:v>-71.406763299232722</c:v>
                </c:pt>
                <c:pt idx="1846">
                  <c:v>-71.406763299232722</c:v>
                </c:pt>
                <c:pt idx="1847">
                  <c:v>-71.406763299232722</c:v>
                </c:pt>
                <c:pt idx="1848">
                  <c:v>-71.406763299232722</c:v>
                </c:pt>
                <c:pt idx="1849">
                  <c:v>-71.406763299232722</c:v>
                </c:pt>
                <c:pt idx="1850">
                  <c:v>-71.406763299232722</c:v>
                </c:pt>
                <c:pt idx="1851">
                  <c:v>-71.406763299232722</c:v>
                </c:pt>
                <c:pt idx="1852">
                  <c:v>-71.406763299232722</c:v>
                </c:pt>
                <c:pt idx="1853">
                  <c:v>-71.406763299232722</c:v>
                </c:pt>
                <c:pt idx="1854">
                  <c:v>-71.406763299232722</c:v>
                </c:pt>
                <c:pt idx="1855">
                  <c:v>-71.406763299232722</c:v>
                </c:pt>
                <c:pt idx="1856">
                  <c:v>-71.406763299232722</c:v>
                </c:pt>
                <c:pt idx="1857">
                  <c:v>-71.406763299232722</c:v>
                </c:pt>
                <c:pt idx="1858">
                  <c:v>-71.406763299232722</c:v>
                </c:pt>
                <c:pt idx="1859">
                  <c:v>-71.406763299232722</c:v>
                </c:pt>
                <c:pt idx="1860">
                  <c:v>-71.406763299232722</c:v>
                </c:pt>
                <c:pt idx="1861">
                  <c:v>-71.406763299232722</c:v>
                </c:pt>
                <c:pt idx="1862">
                  <c:v>-71.406763299232722</c:v>
                </c:pt>
                <c:pt idx="1863">
                  <c:v>-71.406763299232722</c:v>
                </c:pt>
                <c:pt idx="1864">
                  <c:v>-71.406763299232722</c:v>
                </c:pt>
                <c:pt idx="1865">
                  <c:v>-71.406763299232722</c:v>
                </c:pt>
                <c:pt idx="1866">
                  <c:v>-71.406763299232722</c:v>
                </c:pt>
                <c:pt idx="1867">
                  <c:v>-71.406763299232722</c:v>
                </c:pt>
                <c:pt idx="1868">
                  <c:v>-71.406763299232722</c:v>
                </c:pt>
                <c:pt idx="1869">
                  <c:v>-71.406763299232722</c:v>
                </c:pt>
                <c:pt idx="1870">
                  <c:v>-71.406763299232722</c:v>
                </c:pt>
                <c:pt idx="1871">
                  <c:v>-71.406763299232722</c:v>
                </c:pt>
                <c:pt idx="1872">
                  <c:v>-71.406763299232722</c:v>
                </c:pt>
                <c:pt idx="1873">
                  <c:v>-71.406763299232722</c:v>
                </c:pt>
                <c:pt idx="1874">
                  <c:v>-71.406763299232722</c:v>
                </c:pt>
                <c:pt idx="1875">
                  <c:v>-71.406763299232722</c:v>
                </c:pt>
                <c:pt idx="1876">
                  <c:v>-71.406763299232722</c:v>
                </c:pt>
                <c:pt idx="1877">
                  <c:v>-71.406763299232722</c:v>
                </c:pt>
                <c:pt idx="1878">
                  <c:v>-71.406763299232722</c:v>
                </c:pt>
                <c:pt idx="1879">
                  <c:v>-71.406763299232722</c:v>
                </c:pt>
                <c:pt idx="1880">
                  <c:v>-71.406763299232722</c:v>
                </c:pt>
                <c:pt idx="1881">
                  <c:v>-71.406763299232722</c:v>
                </c:pt>
                <c:pt idx="1882">
                  <c:v>-71.406763299232722</c:v>
                </c:pt>
                <c:pt idx="1883">
                  <c:v>-71.406763299232722</c:v>
                </c:pt>
                <c:pt idx="1884">
                  <c:v>-71.406763299232722</c:v>
                </c:pt>
                <c:pt idx="1885">
                  <c:v>-71.406763299232722</c:v>
                </c:pt>
                <c:pt idx="1886">
                  <c:v>-71.406763299232722</c:v>
                </c:pt>
                <c:pt idx="1887">
                  <c:v>-71.406763299232722</c:v>
                </c:pt>
                <c:pt idx="1888">
                  <c:v>-71.406763299232722</c:v>
                </c:pt>
                <c:pt idx="1889">
                  <c:v>-71.406763299232722</c:v>
                </c:pt>
                <c:pt idx="1890">
                  <c:v>-71.406763299232722</c:v>
                </c:pt>
                <c:pt idx="1891">
                  <c:v>-71.406763299232722</c:v>
                </c:pt>
                <c:pt idx="1892">
                  <c:v>-71.406763299232722</c:v>
                </c:pt>
                <c:pt idx="1893">
                  <c:v>-71.406763299232722</c:v>
                </c:pt>
                <c:pt idx="1894">
                  <c:v>-71.406763299232722</c:v>
                </c:pt>
                <c:pt idx="1895">
                  <c:v>-71.406763299232722</c:v>
                </c:pt>
                <c:pt idx="1896">
                  <c:v>-71.406763299232722</c:v>
                </c:pt>
                <c:pt idx="1897">
                  <c:v>-71.406763299232722</c:v>
                </c:pt>
                <c:pt idx="1898">
                  <c:v>-71.406763299232722</c:v>
                </c:pt>
                <c:pt idx="1899">
                  <c:v>-71.406763299232722</c:v>
                </c:pt>
                <c:pt idx="1900">
                  <c:v>-71.406763299232722</c:v>
                </c:pt>
                <c:pt idx="1901">
                  <c:v>-71.406763299232722</c:v>
                </c:pt>
                <c:pt idx="1902">
                  <c:v>-71.406763299232722</c:v>
                </c:pt>
                <c:pt idx="1903">
                  <c:v>-71.406763299232722</c:v>
                </c:pt>
                <c:pt idx="1904">
                  <c:v>-71.406763299232722</c:v>
                </c:pt>
                <c:pt idx="1905">
                  <c:v>-71.406763299232722</c:v>
                </c:pt>
                <c:pt idx="1906">
                  <c:v>-71.406763299232722</c:v>
                </c:pt>
                <c:pt idx="1907">
                  <c:v>-71.406763299232722</c:v>
                </c:pt>
                <c:pt idx="1908">
                  <c:v>-71.406763299232722</c:v>
                </c:pt>
                <c:pt idx="1909">
                  <c:v>-71.406763299232722</c:v>
                </c:pt>
                <c:pt idx="1910">
                  <c:v>-71.406763299232722</c:v>
                </c:pt>
                <c:pt idx="1911">
                  <c:v>-71.406763299232722</c:v>
                </c:pt>
                <c:pt idx="1912">
                  <c:v>-71.406763299232722</c:v>
                </c:pt>
                <c:pt idx="1913">
                  <c:v>-71.406763299232722</c:v>
                </c:pt>
                <c:pt idx="1914">
                  <c:v>-71.406763299232722</c:v>
                </c:pt>
                <c:pt idx="1915">
                  <c:v>-71.406763299232722</c:v>
                </c:pt>
                <c:pt idx="1916">
                  <c:v>-71.406763299232722</c:v>
                </c:pt>
                <c:pt idx="1917">
                  <c:v>-71.406763299232722</c:v>
                </c:pt>
                <c:pt idx="1918">
                  <c:v>-71.406763299232722</c:v>
                </c:pt>
                <c:pt idx="1919">
                  <c:v>-71.406763299232722</c:v>
                </c:pt>
                <c:pt idx="1920">
                  <c:v>-71.406763299232722</c:v>
                </c:pt>
                <c:pt idx="1921">
                  <c:v>-71.406763299232722</c:v>
                </c:pt>
                <c:pt idx="1922">
                  <c:v>-71.406763299232722</c:v>
                </c:pt>
                <c:pt idx="1923">
                  <c:v>-71.406763299232722</c:v>
                </c:pt>
                <c:pt idx="1924">
                  <c:v>-71.406763299232722</c:v>
                </c:pt>
                <c:pt idx="1925">
                  <c:v>-71.406763299232722</c:v>
                </c:pt>
                <c:pt idx="1926">
                  <c:v>-71.406763299232722</c:v>
                </c:pt>
                <c:pt idx="1927">
                  <c:v>-71.406763299232722</c:v>
                </c:pt>
                <c:pt idx="1928">
                  <c:v>-71.406763299232722</c:v>
                </c:pt>
                <c:pt idx="1929">
                  <c:v>-71.406763299232722</c:v>
                </c:pt>
                <c:pt idx="1930">
                  <c:v>-71.406763299232722</c:v>
                </c:pt>
                <c:pt idx="1931">
                  <c:v>-71.406763299232722</c:v>
                </c:pt>
                <c:pt idx="1932">
                  <c:v>-71.406763299232722</c:v>
                </c:pt>
                <c:pt idx="1933">
                  <c:v>-71.406763299232722</c:v>
                </c:pt>
                <c:pt idx="1934">
                  <c:v>-71.406763299232722</c:v>
                </c:pt>
                <c:pt idx="1935">
                  <c:v>-71.406763299232722</c:v>
                </c:pt>
                <c:pt idx="1936">
                  <c:v>-71.406763299232722</c:v>
                </c:pt>
                <c:pt idx="1937">
                  <c:v>-71.406763299232722</c:v>
                </c:pt>
                <c:pt idx="1938">
                  <c:v>-71.406763299232722</c:v>
                </c:pt>
                <c:pt idx="1939">
                  <c:v>-71.406763299232722</c:v>
                </c:pt>
                <c:pt idx="1940">
                  <c:v>-71.406763299232722</c:v>
                </c:pt>
                <c:pt idx="1941">
                  <c:v>-71.406763299232722</c:v>
                </c:pt>
                <c:pt idx="1942">
                  <c:v>-71.406763299232722</c:v>
                </c:pt>
                <c:pt idx="1943">
                  <c:v>-71.406763299232722</c:v>
                </c:pt>
                <c:pt idx="1944">
                  <c:v>-71.406763299232722</c:v>
                </c:pt>
                <c:pt idx="1945">
                  <c:v>-71.406763299232722</c:v>
                </c:pt>
                <c:pt idx="1946">
                  <c:v>-71.406763299232722</c:v>
                </c:pt>
                <c:pt idx="1947">
                  <c:v>-71.406763299232722</c:v>
                </c:pt>
                <c:pt idx="1948">
                  <c:v>-71.406763299232722</c:v>
                </c:pt>
                <c:pt idx="1949">
                  <c:v>-71.406763299232722</c:v>
                </c:pt>
                <c:pt idx="1950">
                  <c:v>-71.406763299232722</c:v>
                </c:pt>
                <c:pt idx="1951">
                  <c:v>-71.406763299232722</c:v>
                </c:pt>
                <c:pt idx="1952">
                  <c:v>-71.406763299232722</c:v>
                </c:pt>
                <c:pt idx="1953">
                  <c:v>-71.406763299232722</c:v>
                </c:pt>
                <c:pt idx="1954">
                  <c:v>-71.406763299232722</c:v>
                </c:pt>
                <c:pt idx="1955">
                  <c:v>-71.406763299232722</c:v>
                </c:pt>
                <c:pt idx="1956">
                  <c:v>-71.406763299232722</c:v>
                </c:pt>
                <c:pt idx="1957">
                  <c:v>-71.406763299232722</c:v>
                </c:pt>
                <c:pt idx="1958">
                  <c:v>-71.406763299232722</c:v>
                </c:pt>
                <c:pt idx="1959">
                  <c:v>-71.406763299232722</c:v>
                </c:pt>
                <c:pt idx="1960">
                  <c:v>-71.406763299232722</c:v>
                </c:pt>
                <c:pt idx="1961">
                  <c:v>-71.406763299232722</c:v>
                </c:pt>
                <c:pt idx="1962">
                  <c:v>-71.406763299232722</c:v>
                </c:pt>
                <c:pt idx="1963">
                  <c:v>-71.406763299232722</c:v>
                </c:pt>
                <c:pt idx="1964">
                  <c:v>-71.406763299232722</c:v>
                </c:pt>
                <c:pt idx="1965">
                  <c:v>-71.406763299232722</c:v>
                </c:pt>
                <c:pt idx="1966">
                  <c:v>-71.406763299232722</c:v>
                </c:pt>
                <c:pt idx="1967">
                  <c:v>-71.406763299232722</c:v>
                </c:pt>
                <c:pt idx="1968">
                  <c:v>-71.406763299232722</c:v>
                </c:pt>
                <c:pt idx="1969">
                  <c:v>-71.406763299232722</c:v>
                </c:pt>
                <c:pt idx="1970">
                  <c:v>-71.406763299232722</c:v>
                </c:pt>
                <c:pt idx="1971">
                  <c:v>-71.406763299232722</c:v>
                </c:pt>
                <c:pt idx="1972">
                  <c:v>-71.406763299232722</c:v>
                </c:pt>
                <c:pt idx="1973">
                  <c:v>-71.406763299232722</c:v>
                </c:pt>
                <c:pt idx="1974">
                  <c:v>-71.406763299232722</c:v>
                </c:pt>
                <c:pt idx="1975">
                  <c:v>-71.406763299232722</c:v>
                </c:pt>
                <c:pt idx="1976">
                  <c:v>-71.406763299232722</c:v>
                </c:pt>
                <c:pt idx="1977">
                  <c:v>-71.406763299232722</c:v>
                </c:pt>
                <c:pt idx="1978">
                  <c:v>-71.406763299232722</c:v>
                </c:pt>
                <c:pt idx="1979">
                  <c:v>-71.406763299232722</c:v>
                </c:pt>
                <c:pt idx="1980">
                  <c:v>-71.406763299232722</c:v>
                </c:pt>
                <c:pt idx="1981">
                  <c:v>-71.406763299232722</c:v>
                </c:pt>
                <c:pt idx="1982">
                  <c:v>-71.406763299232722</c:v>
                </c:pt>
                <c:pt idx="1983">
                  <c:v>-71.406763299232722</c:v>
                </c:pt>
                <c:pt idx="1984">
                  <c:v>-71.406763299232722</c:v>
                </c:pt>
                <c:pt idx="1985">
                  <c:v>-71.406763299232722</c:v>
                </c:pt>
                <c:pt idx="1986">
                  <c:v>-71.406763299232722</c:v>
                </c:pt>
                <c:pt idx="1987">
                  <c:v>-71.406763299232722</c:v>
                </c:pt>
                <c:pt idx="1988">
                  <c:v>-71.406763299232722</c:v>
                </c:pt>
                <c:pt idx="1989">
                  <c:v>-71.406763299232722</c:v>
                </c:pt>
                <c:pt idx="1990">
                  <c:v>-71.406763299232722</c:v>
                </c:pt>
                <c:pt idx="1991">
                  <c:v>-71.406763299232722</c:v>
                </c:pt>
                <c:pt idx="1992">
                  <c:v>-71.406763299232722</c:v>
                </c:pt>
                <c:pt idx="1993">
                  <c:v>-71.406763299232722</c:v>
                </c:pt>
                <c:pt idx="1994">
                  <c:v>-71.406763299232722</c:v>
                </c:pt>
                <c:pt idx="1995">
                  <c:v>-71.406763299232722</c:v>
                </c:pt>
                <c:pt idx="1996">
                  <c:v>-71.406763299232722</c:v>
                </c:pt>
                <c:pt idx="1997">
                  <c:v>-71.406763299232722</c:v>
                </c:pt>
                <c:pt idx="1998">
                  <c:v>-71.406763299232722</c:v>
                </c:pt>
                <c:pt idx="1999">
                  <c:v>-71.406763299232722</c:v>
                </c:pt>
                <c:pt idx="2000">
                  <c:v>-71.406763299232722</c:v>
                </c:pt>
              </c:numCache>
            </c:numRef>
          </c:xVal>
          <c:yVal>
            <c:numRef>
              <c:f>Graphing!$W$8:$W$2008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EW AXIS BOTTOM</c:v>
          </c:tx>
          <c:marker>
            <c:symbol val="none"/>
          </c:marker>
          <c:xVal>
            <c:numRef>
              <c:f>Graphing!$AA$8:$AA$2008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Graphing!$AC$8:$AC$2008</c:f>
              <c:numCache>
                <c:formatCode>General</c:formatCode>
                <c:ptCount val="2001"/>
                <c:pt idx="0">
                  <c:v>-127.00507248755457</c:v>
                </c:pt>
                <c:pt idx="1">
                  <c:v>-127.00507248755457</c:v>
                </c:pt>
                <c:pt idx="2">
                  <c:v>-127.00507248755457</c:v>
                </c:pt>
                <c:pt idx="3">
                  <c:v>-127.00507248755457</c:v>
                </c:pt>
                <c:pt idx="4">
                  <c:v>-127.00507248755457</c:v>
                </c:pt>
                <c:pt idx="5">
                  <c:v>-127.00507248755457</c:v>
                </c:pt>
                <c:pt idx="6">
                  <c:v>-127.00507248755457</c:v>
                </c:pt>
                <c:pt idx="7">
                  <c:v>-127.00507248755457</c:v>
                </c:pt>
                <c:pt idx="8">
                  <c:v>-127.00507248755457</c:v>
                </c:pt>
                <c:pt idx="9">
                  <c:v>-127.00507248755457</c:v>
                </c:pt>
                <c:pt idx="10">
                  <c:v>-127.00507248755457</c:v>
                </c:pt>
                <c:pt idx="11">
                  <c:v>-127.00507248755457</c:v>
                </c:pt>
                <c:pt idx="12">
                  <c:v>-127.00507248755457</c:v>
                </c:pt>
                <c:pt idx="13">
                  <c:v>-127.00507248755457</c:v>
                </c:pt>
                <c:pt idx="14">
                  <c:v>-127.00507248755457</c:v>
                </c:pt>
                <c:pt idx="15">
                  <c:v>-127.00507248755457</c:v>
                </c:pt>
                <c:pt idx="16">
                  <c:v>-127.00507248755457</c:v>
                </c:pt>
                <c:pt idx="17">
                  <c:v>-127.00507248755457</c:v>
                </c:pt>
                <c:pt idx="18">
                  <c:v>-127.00507248755457</c:v>
                </c:pt>
                <c:pt idx="19">
                  <c:v>-127.00507248755457</c:v>
                </c:pt>
                <c:pt idx="20">
                  <c:v>-127.00507248755457</c:v>
                </c:pt>
                <c:pt idx="21">
                  <c:v>-127.00507248755457</c:v>
                </c:pt>
                <c:pt idx="22">
                  <c:v>-127.00507248755457</c:v>
                </c:pt>
                <c:pt idx="23">
                  <c:v>-127.00507248755457</c:v>
                </c:pt>
                <c:pt idx="24">
                  <c:v>-127.00507248755457</c:v>
                </c:pt>
                <c:pt idx="25">
                  <c:v>-127.00507248755457</c:v>
                </c:pt>
                <c:pt idx="26">
                  <c:v>-127.00507248755457</c:v>
                </c:pt>
                <c:pt idx="27">
                  <c:v>-127.00507248755457</c:v>
                </c:pt>
                <c:pt idx="28">
                  <c:v>-127.00507248755457</c:v>
                </c:pt>
                <c:pt idx="29">
                  <c:v>-127.00507248755457</c:v>
                </c:pt>
                <c:pt idx="30">
                  <c:v>-127.00507248755457</c:v>
                </c:pt>
                <c:pt idx="31">
                  <c:v>-127.00507248755457</c:v>
                </c:pt>
                <c:pt idx="32">
                  <c:v>-127.00507248755457</c:v>
                </c:pt>
                <c:pt idx="33">
                  <c:v>-127.00507248755457</c:v>
                </c:pt>
                <c:pt idx="34">
                  <c:v>-127.00507248755457</c:v>
                </c:pt>
                <c:pt idx="35">
                  <c:v>-127.00507248755457</c:v>
                </c:pt>
                <c:pt idx="36">
                  <c:v>-127.00507248755457</c:v>
                </c:pt>
                <c:pt idx="37">
                  <c:v>-127.00507248755457</c:v>
                </c:pt>
                <c:pt idx="38">
                  <c:v>-127.00507248755457</c:v>
                </c:pt>
                <c:pt idx="39">
                  <c:v>-127.00507248755457</c:v>
                </c:pt>
                <c:pt idx="40">
                  <c:v>-127.00507248755457</c:v>
                </c:pt>
                <c:pt idx="41">
                  <c:v>-127.00507248755457</c:v>
                </c:pt>
                <c:pt idx="42">
                  <c:v>-127.00507248755457</c:v>
                </c:pt>
                <c:pt idx="43">
                  <c:v>-127.00507248755457</c:v>
                </c:pt>
                <c:pt idx="44">
                  <c:v>-127.00507248755457</c:v>
                </c:pt>
                <c:pt idx="45">
                  <c:v>-127.00507248755457</c:v>
                </c:pt>
                <c:pt idx="46">
                  <c:v>-127.00507248755457</c:v>
                </c:pt>
                <c:pt idx="47">
                  <c:v>-127.00507248755457</c:v>
                </c:pt>
                <c:pt idx="48">
                  <c:v>-127.00507248755457</c:v>
                </c:pt>
                <c:pt idx="49">
                  <c:v>-127.00507248755457</c:v>
                </c:pt>
                <c:pt idx="50">
                  <c:v>-127.00507248755457</c:v>
                </c:pt>
                <c:pt idx="51">
                  <c:v>-127.00507248755457</c:v>
                </c:pt>
                <c:pt idx="52">
                  <c:v>-127.00507248755457</c:v>
                </c:pt>
                <c:pt idx="53">
                  <c:v>-127.00507248755457</c:v>
                </c:pt>
                <c:pt idx="54">
                  <c:v>-127.00507248755457</c:v>
                </c:pt>
                <c:pt idx="55">
                  <c:v>-127.00507248755457</c:v>
                </c:pt>
                <c:pt idx="56">
                  <c:v>-127.00507248755457</c:v>
                </c:pt>
                <c:pt idx="57">
                  <c:v>-127.00507248755457</c:v>
                </c:pt>
                <c:pt idx="58">
                  <c:v>-127.00507248755457</c:v>
                </c:pt>
                <c:pt idx="59">
                  <c:v>-127.00507248755457</c:v>
                </c:pt>
                <c:pt idx="60">
                  <c:v>-127.00507248755457</c:v>
                </c:pt>
                <c:pt idx="61">
                  <c:v>-127.00507248755457</c:v>
                </c:pt>
                <c:pt idx="62">
                  <c:v>-127.00507248755457</c:v>
                </c:pt>
                <c:pt idx="63">
                  <c:v>-127.00507248755457</c:v>
                </c:pt>
                <c:pt idx="64">
                  <c:v>-127.00507248755457</c:v>
                </c:pt>
                <c:pt idx="65">
                  <c:v>-127.00507248755457</c:v>
                </c:pt>
                <c:pt idx="66">
                  <c:v>-127.00507248755457</c:v>
                </c:pt>
                <c:pt idx="67">
                  <c:v>-127.00507248755457</c:v>
                </c:pt>
                <c:pt idx="68">
                  <c:v>-127.00507248755457</c:v>
                </c:pt>
                <c:pt idx="69">
                  <c:v>-127.00507248755457</c:v>
                </c:pt>
                <c:pt idx="70">
                  <c:v>-127.00507248755457</c:v>
                </c:pt>
                <c:pt idx="71">
                  <c:v>-127.00507248755457</c:v>
                </c:pt>
                <c:pt idx="72">
                  <c:v>-127.00507248755457</c:v>
                </c:pt>
                <c:pt idx="73">
                  <c:v>-127.00507248755457</c:v>
                </c:pt>
                <c:pt idx="74">
                  <c:v>-127.00507248755457</c:v>
                </c:pt>
                <c:pt idx="75">
                  <c:v>-127.00507248755457</c:v>
                </c:pt>
                <c:pt idx="76">
                  <c:v>-127.00507248755457</c:v>
                </c:pt>
                <c:pt idx="77">
                  <c:v>-127.00507248755457</c:v>
                </c:pt>
                <c:pt idx="78">
                  <c:v>-127.00507248755457</c:v>
                </c:pt>
                <c:pt idx="79">
                  <c:v>-127.00507248755457</c:v>
                </c:pt>
                <c:pt idx="80">
                  <c:v>-127.00507248755457</c:v>
                </c:pt>
                <c:pt idx="81">
                  <c:v>-127.00507248755457</c:v>
                </c:pt>
                <c:pt idx="82">
                  <c:v>-127.00507248755457</c:v>
                </c:pt>
                <c:pt idx="83">
                  <c:v>-127.00507248755457</c:v>
                </c:pt>
                <c:pt idx="84">
                  <c:v>-127.00507248755457</c:v>
                </c:pt>
                <c:pt idx="85">
                  <c:v>-127.00507248755457</c:v>
                </c:pt>
                <c:pt idx="86">
                  <c:v>-127.00507248755457</c:v>
                </c:pt>
                <c:pt idx="87">
                  <c:v>-127.00507248755457</c:v>
                </c:pt>
                <c:pt idx="88">
                  <c:v>-127.00507248755457</c:v>
                </c:pt>
                <c:pt idx="89">
                  <c:v>-127.00507248755457</c:v>
                </c:pt>
                <c:pt idx="90">
                  <c:v>-127.00507248755457</c:v>
                </c:pt>
                <c:pt idx="91">
                  <c:v>-127.00507248755457</c:v>
                </c:pt>
                <c:pt idx="92">
                  <c:v>-127.00507248755457</c:v>
                </c:pt>
                <c:pt idx="93">
                  <c:v>-127.00507248755457</c:v>
                </c:pt>
                <c:pt idx="94">
                  <c:v>-127.00507248755457</c:v>
                </c:pt>
                <c:pt idx="95">
                  <c:v>-127.00507248755457</c:v>
                </c:pt>
                <c:pt idx="96">
                  <c:v>-127.00507248755457</c:v>
                </c:pt>
                <c:pt idx="97">
                  <c:v>-127.00507248755457</c:v>
                </c:pt>
                <c:pt idx="98">
                  <c:v>-127.00507248755457</c:v>
                </c:pt>
                <c:pt idx="99">
                  <c:v>-127.00507248755457</c:v>
                </c:pt>
                <c:pt idx="100">
                  <c:v>-127.00507248755457</c:v>
                </c:pt>
                <c:pt idx="101">
                  <c:v>-127.00507248755457</c:v>
                </c:pt>
                <c:pt idx="102">
                  <c:v>-127.00507248755457</c:v>
                </c:pt>
                <c:pt idx="103">
                  <c:v>-127.00507248755457</c:v>
                </c:pt>
                <c:pt idx="104">
                  <c:v>-127.00507248755457</c:v>
                </c:pt>
                <c:pt idx="105">
                  <c:v>-127.00507248755457</c:v>
                </c:pt>
                <c:pt idx="106">
                  <c:v>-127.00507248755457</c:v>
                </c:pt>
                <c:pt idx="107">
                  <c:v>-127.00507248755457</c:v>
                </c:pt>
                <c:pt idx="108">
                  <c:v>-127.00507248755457</c:v>
                </c:pt>
                <c:pt idx="109">
                  <c:v>-127.00507248755457</c:v>
                </c:pt>
                <c:pt idx="110">
                  <c:v>-127.00507248755457</c:v>
                </c:pt>
                <c:pt idx="111">
                  <c:v>-127.00507248755457</c:v>
                </c:pt>
                <c:pt idx="112">
                  <c:v>-127.00507248755457</c:v>
                </c:pt>
                <c:pt idx="113">
                  <c:v>-127.00507248755457</c:v>
                </c:pt>
                <c:pt idx="114">
                  <c:v>-127.00507248755457</c:v>
                </c:pt>
                <c:pt idx="115">
                  <c:v>-127.00507248755457</c:v>
                </c:pt>
                <c:pt idx="116">
                  <c:v>-127.00507248755457</c:v>
                </c:pt>
                <c:pt idx="117">
                  <c:v>-127.00507248755457</c:v>
                </c:pt>
                <c:pt idx="118">
                  <c:v>-127.00507248755457</c:v>
                </c:pt>
                <c:pt idx="119">
                  <c:v>-127.00507248755457</c:v>
                </c:pt>
                <c:pt idx="120">
                  <c:v>-127.00507248755457</c:v>
                </c:pt>
                <c:pt idx="121">
                  <c:v>-127.00507248755457</c:v>
                </c:pt>
                <c:pt idx="122">
                  <c:v>-127.00507248755457</c:v>
                </c:pt>
                <c:pt idx="123">
                  <c:v>-127.00507248755457</c:v>
                </c:pt>
                <c:pt idx="124">
                  <c:v>-127.00507248755457</c:v>
                </c:pt>
                <c:pt idx="125">
                  <c:v>-127.00507248755457</c:v>
                </c:pt>
                <c:pt idx="126">
                  <c:v>-127.00507248755457</c:v>
                </c:pt>
                <c:pt idx="127">
                  <c:v>-127.00507248755457</c:v>
                </c:pt>
                <c:pt idx="128">
                  <c:v>-127.00507248755457</c:v>
                </c:pt>
                <c:pt idx="129">
                  <c:v>-127.00507248755457</c:v>
                </c:pt>
                <c:pt idx="130">
                  <c:v>-127.00507248755457</c:v>
                </c:pt>
                <c:pt idx="131">
                  <c:v>-127.00507248755457</c:v>
                </c:pt>
                <c:pt idx="132">
                  <c:v>-127.00507248755457</c:v>
                </c:pt>
                <c:pt idx="133">
                  <c:v>-127.00507248755457</c:v>
                </c:pt>
                <c:pt idx="134">
                  <c:v>-127.00507248755457</c:v>
                </c:pt>
                <c:pt idx="135">
                  <c:v>-127.00507248755457</c:v>
                </c:pt>
                <c:pt idx="136">
                  <c:v>-127.00507248755457</c:v>
                </c:pt>
                <c:pt idx="137">
                  <c:v>-127.00507248755457</c:v>
                </c:pt>
                <c:pt idx="138">
                  <c:v>-127.00507248755457</c:v>
                </c:pt>
                <c:pt idx="139">
                  <c:v>-127.00507248755457</c:v>
                </c:pt>
                <c:pt idx="140">
                  <c:v>-127.00507248755457</c:v>
                </c:pt>
                <c:pt idx="141">
                  <c:v>-127.00507248755457</c:v>
                </c:pt>
                <c:pt idx="142">
                  <c:v>-127.00507248755457</c:v>
                </c:pt>
                <c:pt idx="143">
                  <c:v>-127.00507248755457</c:v>
                </c:pt>
                <c:pt idx="144">
                  <c:v>-127.00507248755457</c:v>
                </c:pt>
                <c:pt idx="145">
                  <c:v>-127.00507248755457</c:v>
                </c:pt>
                <c:pt idx="146">
                  <c:v>-127.00507248755457</c:v>
                </c:pt>
                <c:pt idx="147">
                  <c:v>-127.00507248755457</c:v>
                </c:pt>
                <c:pt idx="148">
                  <c:v>-127.00507248755457</c:v>
                </c:pt>
                <c:pt idx="149">
                  <c:v>-127.00507248755457</c:v>
                </c:pt>
                <c:pt idx="150">
                  <c:v>-127.00507248755457</c:v>
                </c:pt>
                <c:pt idx="151">
                  <c:v>-127.00507248755457</c:v>
                </c:pt>
                <c:pt idx="152">
                  <c:v>-127.00507248755457</c:v>
                </c:pt>
                <c:pt idx="153">
                  <c:v>-127.00507248755457</c:v>
                </c:pt>
                <c:pt idx="154">
                  <c:v>-127.00507248755457</c:v>
                </c:pt>
                <c:pt idx="155">
                  <c:v>-127.00507248755457</c:v>
                </c:pt>
                <c:pt idx="156">
                  <c:v>-127.00507248755457</c:v>
                </c:pt>
                <c:pt idx="157">
                  <c:v>-127.00507248755457</c:v>
                </c:pt>
                <c:pt idx="158">
                  <c:v>-127.00507248755457</c:v>
                </c:pt>
                <c:pt idx="159">
                  <c:v>-127.00507248755457</c:v>
                </c:pt>
                <c:pt idx="160">
                  <c:v>-127.00507248755457</c:v>
                </c:pt>
                <c:pt idx="161">
                  <c:v>-127.00507248755457</c:v>
                </c:pt>
                <c:pt idx="162">
                  <c:v>-127.00507248755457</c:v>
                </c:pt>
                <c:pt idx="163">
                  <c:v>-127.00507248755457</c:v>
                </c:pt>
                <c:pt idx="164">
                  <c:v>-127.00507248755457</c:v>
                </c:pt>
                <c:pt idx="165">
                  <c:v>-127.00507248755457</c:v>
                </c:pt>
                <c:pt idx="166">
                  <c:v>-127.00507248755457</c:v>
                </c:pt>
                <c:pt idx="167">
                  <c:v>-127.00507248755457</c:v>
                </c:pt>
                <c:pt idx="168">
                  <c:v>-127.00507248755457</c:v>
                </c:pt>
                <c:pt idx="169">
                  <c:v>-127.00507248755457</c:v>
                </c:pt>
                <c:pt idx="170">
                  <c:v>-127.00507248755457</c:v>
                </c:pt>
                <c:pt idx="171">
                  <c:v>-127.00507248755457</c:v>
                </c:pt>
                <c:pt idx="172">
                  <c:v>-127.00507248755457</c:v>
                </c:pt>
                <c:pt idx="173">
                  <c:v>-127.00507248755457</c:v>
                </c:pt>
                <c:pt idx="174">
                  <c:v>-127.00507248755457</c:v>
                </c:pt>
                <c:pt idx="175">
                  <c:v>-127.00507248755457</c:v>
                </c:pt>
                <c:pt idx="176">
                  <c:v>-127.00507248755457</c:v>
                </c:pt>
                <c:pt idx="177">
                  <c:v>-127.00507248755457</c:v>
                </c:pt>
                <c:pt idx="178">
                  <c:v>-127.00507248755457</c:v>
                </c:pt>
                <c:pt idx="179">
                  <c:v>-127.00507248755457</c:v>
                </c:pt>
                <c:pt idx="180">
                  <c:v>-127.00507248755457</c:v>
                </c:pt>
                <c:pt idx="181">
                  <c:v>-127.00507248755457</c:v>
                </c:pt>
                <c:pt idx="182">
                  <c:v>-127.00507248755457</c:v>
                </c:pt>
                <c:pt idx="183">
                  <c:v>-127.00507248755457</c:v>
                </c:pt>
                <c:pt idx="184">
                  <c:v>-127.00507248755457</c:v>
                </c:pt>
                <c:pt idx="185">
                  <c:v>-127.00507248755457</c:v>
                </c:pt>
                <c:pt idx="186">
                  <c:v>-127.00507248755457</c:v>
                </c:pt>
                <c:pt idx="187">
                  <c:v>-127.00507248755457</c:v>
                </c:pt>
                <c:pt idx="188">
                  <c:v>-127.00507248755457</c:v>
                </c:pt>
                <c:pt idx="189">
                  <c:v>-127.00507248755457</c:v>
                </c:pt>
                <c:pt idx="190">
                  <c:v>-127.00507248755457</c:v>
                </c:pt>
                <c:pt idx="191">
                  <c:v>-127.00507248755457</c:v>
                </c:pt>
                <c:pt idx="192">
                  <c:v>-127.00507248755457</c:v>
                </c:pt>
                <c:pt idx="193">
                  <c:v>-127.00507248755457</c:v>
                </c:pt>
                <c:pt idx="194">
                  <c:v>-127.00507248755457</c:v>
                </c:pt>
                <c:pt idx="195">
                  <c:v>-127.00507248755457</c:v>
                </c:pt>
                <c:pt idx="196">
                  <c:v>-127.00507248755457</c:v>
                </c:pt>
                <c:pt idx="197">
                  <c:v>-127.00507248755457</c:v>
                </c:pt>
                <c:pt idx="198">
                  <c:v>-127.00507248755457</c:v>
                </c:pt>
                <c:pt idx="199">
                  <c:v>-127.00507248755457</c:v>
                </c:pt>
                <c:pt idx="200">
                  <c:v>-127.00507248755457</c:v>
                </c:pt>
                <c:pt idx="201">
                  <c:v>-127.00507248755457</c:v>
                </c:pt>
                <c:pt idx="202">
                  <c:v>-127.00507248755457</c:v>
                </c:pt>
                <c:pt idx="203">
                  <c:v>-127.00507248755457</c:v>
                </c:pt>
                <c:pt idx="204">
                  <c:v>-127.00507248755457</c:v>
                </c:pt>
                <c:pt idx="205">
                  <c:v>-127.00507248755457</c:v>
                </c:pt>
                <c:pt idx="206">
                  <c:v>-127.00507248755457</c:v>
                </c:pt>
                <c:pt idx="207">
                  <c:v>-127.00507248755457</c:v>
                </c:pt>
                <c:pt idx="208">
                  <c:v>-127.00507248755457</c:v>
                </c:pt>
                <c:pt idx="209">
                  <c:v>-127.00507248755457</c:v>
                </c:pt>
                <c:pt idx="210">
                  <c:v>-127.00507248755457</c:v>
                </c:pt>
                <c:pt idx="211">
                  <c:v>-127.00507248755457</c:v>
                </c:pt>
                <c:pt idx="212">
                  <c:v>-127.00507248755457</c:v>
                </c:pt>
                <c:pt idx="213">
                  <c:v>-127.00507248755457</c:v>
                </c:pt>
                <c:pt idx="214">
                  <c:v>-127.00507248755457</c:v>
                </c:pt>
                <c:pt idx="215">
                  <c:v>-127.00507248755457</c:v>
                </c:pt>
                <c:pt idx="216">
                  <c:v>-127.00507248755457</c:v>
                </c:pt>
                <c:pt idx="217">
                  <c:v>-127.00507248755457</c:v>
                </c:pt>
                <c:pt idx="218">
                  <c:v>-127.00507248755457</c:v>
                </c:pt>
                <c:pt idx="219">
                  <c:v>-127.00507248755457</c:v>
                </c:pt>
                <c:pt idx="220">
                  <c:v>-127.00507248755457</c:v>
                </c:pt>
                <c:pt idx="221">
                  <c:v>-127.00507248755457</c:v>
                </c:pt>
                <c:pt idx="222">
                  <c:v>-127.00507248755457</c:v>
                </c:pt>
                <c:pt idx="223">
                  <c:v>-127.00507248755457</c:v>
                </c:pt>
                <c:pt idx="224">
                  <c:v>-127.00507248755457</c:v>
                </c:pt>
                <c:pt idx="225">
                  <c:v>-127.00507248755457</c:v>
                </c:pt>
                <c:pt idx="226">
                  <c:v>-127.00507248755457</c:v>
                </c:pt>
                <c:pt idx="227">
                  <c:v>-127.00507248755457</c:v>
                </c:pt>
                <c:pt idx="228">
                  <c:v>-127.00507248755457</c:v>
                </c:pt>
                <c:pt idx="229">
                  <c:v>-127.00507248755457</c:v>
                </c:pt>
                <c:pt idx="230">
                  <c:v>-127.00507248755457</c:v>
                </c:pt>
                <c:pt idx="231">
                  <c:v>-127.00507248755457</c:v>
                </c:pt>
                <c:pt idx="232">
                  <c:v>-127.00507248755457</c:v>
                </c:pt>
                <c:pt idx="233">
                  <c:v>-127.00507248755457</c:v>
                </c:pt>
                <c:pt idx="234">
                  <c:v>-127.00507248755457</c:v>
                </c:pt>
                <c:pt idx="235">
                  <c:v>-127.00507248755457</c:v>
                </c:pt>
                <c:pt idx="236">
                  <c:v>-127.00507248755457</c:v>
                </c:pt>
                <c:pt idx="237">
                  <c:v>-127.00507248755457</c:v>
                </c:pt>
                <c:pt idx="238">
                  <c:v>-127.00507248755457</c:v>
                </c:pt>
                <c:pt idx="239">
                  <c:v>-127.00507248755457</c:v>
                </c:pt>
                <c:pt idx="240">
                  <c:v>-127.00507248755457</c:v>
                </c:pt>
                <c:pt idx="241">
                  <c:v>-127.00507248755457</c:v>
                </c:pt>
                <c:pt idx="242">
                  <c:v>-127.00507248755457</c:v>
                </c:pt>
                <c:pt idx="243">
                  <c:v>-127.00507248755457</c:v>
                </c:pt>
                <c:pt idx="244">
                  <c:v>-127.00507248755457</c:v>
                </c:pt>
                <c:pt idx="245">
                  <c:v>-127.00507248755457</c:v>
                </c:pt>
                <c:pt idx="246">
                  <c:v>-127.00507248755457</c:v>
                </c:pt>
                <c:pt idx="247">
                  <c:v>-127.00507248755457</c:v>
                </c:pt>
                <c:pt idx="248">
                  <c:v>-127.00507248755457</c:v>
                </c:pt>
                <c:pt idx="249">
                  <c:v>-127.00507248755457</c:v>
                </c:pt>
                <c:pt idx="250">
                  <c:v>-127.00507248755457</c:v>
                </c:pt>
                <c:pt idx="251">
                  <c:v>-127.00507248755457</c:v>
                </c:pt>
                <c:pt idx="252">
                  <c:v>-127.00507248755457</c:v>
                </c:pt>
                <c:pt idx="253">
                  <c:v>-127.00507248755457</c:v>
                </c:pt>
                <c:pt idx="254">
                  <c:v>-127.00507248755457</c:v>
                </c:pt>
                <c:pt idx="255">
                  <c:v>-127.00507248755457</c:v>
                </c:pt>
                <c:pt idx="256">
                  <c:v>-127.00507248755457</c:v>
                </c:pt>
                <c:pt idx="257">
                  <c:v>-127.00507248755457</c:v>
                </c:pt>
                <c:pt idx="258">
                  <c:v>-127.00507248755457</c:v>
                </c:pt>
                <c:pt idx="259">
                  <c:v>-127.00507248755457</c:v>
                </c:pt>
                <c:pt idx="260">
                  <c:v>-127.00507248755457</c:v>
                </c:pt>
                <c:pt idx="261">
                  <c:v>-127.00507248755457</c:v>
                </c:pt>
                <c:pt idx="262">
                  <c:v>-127.00507248755457</c:v>
                </c:pt>
                <c:pt idx="263">
                  <c:v>-127.00507248755457</c:v>
                </c:pt>
                <c:pt idx="264">
                  <c:v>-127.00507248755457</c:v>
                </c:pt>
                <c:pt idx="265">
                  <c:v>-127.00507248755457</c:v>
                </c:pt>
                <c:pt idx="266">
                  <c:v>-127.00507248755457</c:v>
                </c:pt>
                <c:pt idx="267">
                  <c:v>-127.00507248755457</c:v>
                </c:pt>
                <c:pt idx="268">
                  <c:v>-127.00507248755457</c:v>
                </c:pt>
                <c:pt idx="269">
                  <c:v>-127.00507248755457</c:v>
                </c:pt>
                <c:pt idx="270">
                  <c:v>-127.00507248755457</c:v>
                </c:pt>
                <c:pt idx="271">
                  <c:v>-127.00507248755457</c:v>
                </c:pt>
                <c:pt idx="272">
                  <c:v>-127.00507248755457</c:v>
                </c:pt>
                <c:pt idx="273">
                  <c:v>-127.00507248755457</c:v>
                </c:pt>
                <c:pt idx="274">
                  <c:v>-127.00507248755457</c:v>
                </c:pt>
                <c:pt idx="275">
                  <c:v>-127.00507248755457</c:v>
                </c:pt>
                <c:pt idx="276">
                  <c:v>-127.00507248755457</c:v>
                </c:pt>
                <c:pt idx="277">
                  <c:v>-127.00507248755457</c:v>
                </c:pt>
                <c:pt idx="278">
                  <c:v>-127.00507248755457</c:v>
                </c:pt>
                <c:pt idx="279">
                  <c:v>-127.00507248755457</c:v>
                </c:pt>
                <c:pt idx="280">
                  <c:v>-127.00507248755457</c:v>
                </c:pt>
                <c:pt idx="281">
                  <c:v>-127.00507248755457</c:v>
                </c:pt>
                <c:pt idx="282">
                  <c:v>-127.00507248755457</c:v>
                </c:pt>
                <c:pt idx="283">
                  <c:v>-127.00507248755457</c:v>
                </c:pt>
                <c:pt idx="284">
                  <c:v>-127.00507248755457</c:v>
                </c:pt>
                <c:pt idx="285">
                  <c:v>-127.00507248755457</c:v>
                </c:pt>
                <c:pt idx="286">
                  <c:v>-127.00507248755457</c:v>
                </c:pt>
                <c:pt idx="287">
                  <c:v>-127.00507248755457</c:v>
                </c:pt>
                <c:pt idx="288">
                  <c:v>-127.00507248755457</c:v>
                </c:pt>
                <c:pt idx="289">
                  <c:v>-127.00507248755457</c:v>
                </c:pt>
                <c:pt idx="290">
                  <c:v>-127.00507248755457</c:v>
                </c:pt>
                <c:pt idx="291">
                  <c:v>-127.00507248755457</c:v>
                </c:pt>
                <c:pt idx="292">
                  <c:v>-127.00507248755457</c:v>
                </c:pt>
                <c:pt idx="293">
                  <c:v>-127.00507248755457</c:v>
                </c:pt>
                <c:pt idx="294">
                  <c:v>-127.00507248755457</c:v>
                </c:pt>
                <c:pt idx="295">
                  <c:v>-127.00507248755457</c:v>
                </c:pt>
                <c:pt idx="296">
                  <c:v>-127.00507248755457</c:v>
                </c:pt>
                <c:pt idx="297">
                  <c:v>-127.00507248755457</c:v>
                </c:pt>
                <c:pt idx="298">
                  <c:v>-127.00507248755457</c:v>
                </c:pt>
                <c:pt idx="299">
                  <c:v>-127.00507248755457</c:v>
                </c:pt>
                <c:pt idx="300">
                  <c:v>-127.00507248755457</c:v>
                </c:pt>
                <c:pt idx="301">
                  <c:v>-127.00507248755457</c:v>
                </c:pt>
                <c:pt idx="302">
                  <c:v>-127.00507248755457</c:v>
                </c:pt>
                <c:pt idx="303">
                  <c:v>-127.00507248755457</c:v>
                </c:pt>
                <c:pt idx="304">
                  <c:v>-127.00507248755457</c:v>
                </c:pt>
                <c:pt idx="305">
                  <c:v>-127.00507248755457</c:v>
                </c:pt>
                <c:pt idx="306">
                  <c:v>-127.00507248755457</c:v>
                </c:pt>
                <c:pt idx="307">
                  <c:v>-127.00507248755457</c:v>
                </c:pt>
                <c:pt idx="308">
                  <c:v>-127.00507248755457</c:v>
                </c:pt>
                <c:pt idx="309">
                  <c:v>-127.00507248755457</c:v>
                </c:pt>
                <c:pt idx="310">
                  <c:v>-127.00507248755457</c:v>
                </c:pt>
                <c:pt idx="311">
                  <c:v>-127.00507248755457</c:v>
                </c:pt>
                <c:pt idx="312">
                  <c:v>-127.00507248755457</c:v>
                </c:pt>
                <c:pt idx="313">
                  <c:v>-127.00507248755457</c:v>
                </c:pt>
                <c:pt idx="314">
                  <c:v>-127.00507248755457</c:v>
                </c:pt>
                <c:pt idx="315">
                  <c:v>-127.00507248755457</c:v>
                </c:pt>
                <c:pt idx="316">
                  <c:v>-127.00507248755457</c:v>
                </c:pt>
                <c:pt idx="317">
                  <c:v>-127.00507248755457</c:v>
                </c:pt>
                <c:pt idx="318">
                  <c:v>-127.00507248755457</c:v>
                </c:pt>
                <c:pt idx="319">
                  <c:v>-127.00507248755457</c:v>
                </c:pt>
                <c:pt idx="320">
                  <c:v>-127.00507248755457</c:v>
                </c:pt>
                <c:pt idx="321">
                  <c:v>-127.00507248755457</c:v>
                </c:pt>
                <c:pt idx="322">
                  <c:v>-127.00507248755457</c:v>
                </c:pt>
                <c:pt idx="323">
                  <c:v>-127.00507248755457</c:v>
                </c:pt>
                <c:pt idx="324">
                  <c:v>-127.00507248755457</c:v>
                </c:pt>
                <c:pt idx="325">
                  <c:v>-127.00507248755457</c:v>
                </c:pt>
                <c:pt idx="326">
                  <c:v>-127.00507248755457</c:v>
                </c:pt>
                <c:pt idx="327">
                  <c:v>-127.00507248755457</c:v>
                </c:pt>
                <c:pt idx="328">
                  <c:v>-127.00507248755457</c:v>
                </c:pt>
                <c:pt idx="329">
                  <c:v>-127.00507248755457</c:v>
                </c:pt>
                <c:pt idx="330">
                  <c:v>-127.00507248755457</c:v>
                </c:pt>
                <c:pt idx="331">
                  <c:v>-127.00507248755457</c:v>
                </c:pt>
                <c:pt idx="332">
                  <c:v>-127.00507248755457</c:v>
                </c:pt>
                <c:pt idx="333">
                  <c:v>-127.00507248755457</c:v>
                </c:pt>
                <c:pt idx="334">
                  <c:v>-127.00507248755457</c:v>
                </c:pt>
                <c:pt idx="335">
                  <c:v>-127.00507248755457</c:v>
                </c:pt>
                <c:pt idx="336">
                  <c:v>-127.00507248755457</c:v>
                </c:pt>
                <c:pt idx="337">
                  <c:v>-127.00507248755457</c:v>
                </c:pt>
                <c:pt idx="338">
                  <c:v>-127.00507248755457</c:v>
                </c:pt>
                <c:pt idx="339">
                  <c:v>-127.00507248755457</c:v>
                </c:pt>
                <c:pt idx="340">
                  <c:v>-127.00507248755457</c:v>
                </c:pt>
                <c:pt idx="341">
                  <c:v>-127.00507248755457</c:v>
                </c:pt>
                <c:pt idx="342">
                  <c:v>-127.00507248755457</c:v>
                </c:pt>
                <c:pt idx="343">
                  <c:v>-127.00507248755457</c:v>
                </c:pt>
                <c:pt idx="344">
                  <c:v>-127.00507248755457</c:v>
                </c:pt>
                <c:pt idx="345">
                  <c:v>-127.00507248755457</c:v>
                </c:pt>
                <c:pt idx="346">
                  <c:v>-127.00507248755457</c:v>
                </c:pt>
                <c:pt idx="347">
                  <c:v>-127.00507248755457</c:v>
                </c:pt>
                <c:pt idx="348">
                  <c:v>-127.00507248755457</c:v>
                </c:pt>
                <c:pt idx="349">
                  <c:v>-127.00507248755457</c:v>
                </c:pt>
                <c:pt idx="350">
                  <c:v>-127.00507248755457</c:v>
                </c:pt>
                <c:pt idx="351">
                  <c:v>-127.00507248755457</c:v>
                </c:pt>
                <c:pt idx="352">
                  <c:v>-127.00507248755457</c:v>
                </c:pt>
                <c:pt idx="353">
                  <c:v>-127.00507248755457</c:v>
                </c:pt>
                <c:pt idx="354">
                  <c:v>-127.00507248755457</c:v>
                </c:pt>
                <c:pt idx="355">
                  <c:v>-127.00507248755457</c:v>
                </c:pt>
                <c:pt idx="356">
                  <c:v>-127.00507248755457</c:v>
                </c:pt>
                <c:pt idx="357">
                  <c:v>-127.00507248755457</c:v>
                </c:pt>
                <c:pt idx="358">
                  <c:v>-127.00507248755457</c:v>
                </c:pt>
                <c:pt idx="359">
                  <c:v>-127.00507248755457</c:v>
                </c:pt>
                <c:pt idx="360">
                  <c:v>-127.00507248755457</c:v>
                </c:pt>
                <c:pt idx="361">
                  <c:v>-127.00507248755457</c:v>
                </c:pt>
                <c:pt idx="362">
                  <c:v>-127.00507248755457</c:v>
                </c:pt>
                <c:pt idx="363">
                  <c:v>-127.00507248755457</c:v>
                </c:pt>
                <c:pt idx="364">
                  <c:v>-127.00507248755457</c:v>
                </c:pt>
                <c:pt idx="365">
                  <c:v>-127.00507248755457</c:v>
                </c:pt>
                <c:pt idx="366">
                  <c:v>-127.00507248755457</c:v>
                </c:pt>
                <c:pt idx="367">
                  <c:v>-127.00507248755457</c:v>
                </c:pt>
                <c:pt idx="368">
                  <c:v>-127.00507248755457</c:v>
                </c:pt>
                <c:pt idx="369">
                  <c:v>-127.00507248755457</c:v>
                </c:pt>
                <c:pt idx="370">
                  <c:v>-127.00507248755457</c:v>
                </c:pt>
                <c:pt idx="371">
                  <c:v>-127.00507248755457</c:v>
                </c:pt>
                <c:pt idx="372">
                  <c:v>-127.00507248755457</c:v>
                </c:pt>
                <c:pt idx="373">
                  <c:v>-127.00507248755457</c:v>
                </c:pt>
                <c:pt idx="374">
                  <c:v>-127.00507248755457</c:v>
                </c:pt>
                <c:pt idx="375">
                  <c:v>-127.00507248755457</c:v>
                </c:pt>
                <c:pt idx="376">
                  <c:v>-127.00507248755457</c:v>
                </c:pt>
                <c:pt idx="377">
                  <c:v>-127.00507248755457</c:v>
                </c:pt>
                <c:pt idx="378">
                  <c:v>-127.00507248755457</c:v>
                </c:pt>
                <c:pt idx="379">
                  <c:v>-127.00507248755457</c:v>
                </c:pt>
                <c:pt idx="380">
                  <c:v>-127.00507248755457</c:v>
                </c:pt>
                <c:pt idx="381">
                  <c:v>-127.00507248755457</c:v>
                </c:pt>
                <c:pt idx="382">
                  <c:v>-127.00507248755457</c:v>
                </c:pt>
                <c:pt idx="383">
                  <c:v>-127.00507248755457</c:v>
                </c:pt>
                <c:pt idx="384">
                  <c:v>-127.00507248755457</c:v>
                </c:pt>
                <c:pt idx="385">
                  <c:v>-127.00507248755457</c:v>
                </c:pt>
                <c:pt idx="386">
                  <c:v>-127.00507248755457</c:v>
                </c:pt>
                <c:pt idx="387">
                  <c:v>-127.00507248755457</c:v>
                </c:pt>
                <c:pt idx="388">
                  <c:v>-127.00507248755457</c:v>
                </c:pt>
                <c:pt idx="389">
                  <c:v>-127.00507248755457</c:v>
                </c:pt>
                <c:pt idx="390">
                  <c:v>-127.00507248755457</c:v>
                </c:pt>
                <c:pt idx="391">
                  <c:v>-127.00507248755457</c:v>
                </c:pt>
                <c:pt idx="392">
                  <c:v>-127.00507248755457</c:v>
                </c:pt>
                <c:pt idx="393">
                  <c:v>-127.00507248755457</c:v>
                </c:pt>
                <c:pt idx="394">
                  <c:v>-127.00507248755457</c:v>
                </c:pt>
                <c:pt idx="395">
                  <c:v>-127.00507248755457</c:v>
                </c:pt>
                <c:pt idx="396">
                  <c:v>-127.00507248755457</c:v>
                </c:pt>
                <c:pt idx="397">
                  <c:v>-127.00507248755457</c:v>
                </c:pt>
                <c:pt idx="398">
                  <c:v>-127.00507248755457</c:v>
                </c:pt>
                <c:pt idx="399">
                  <c:v>-127.00507248755457</c:v>
                </c:pt>
                <c:pt idx="400">
                  <c:v>-127.00507248755457</c:v>
                </c:pt>
                <c:pt idx="401">
                  <c:v>-127.00507248755457</c:v>
                </c:pt>
                <c:pt idx="402">
                  <c:v>-127.00507248755457</c:v>
                </c:pt>
                <c:pt idx="403">
                  <c:v>-127.00507248755457</c:v>
                </c:pt>
                <c:pt idx="404">
                  <c:v>-127.00507248755457</c:v>
                </c:pt>
                <c:pt idx="405">
                  <c:v>-127.00507248755457</c:v>
                </c:pt>
                <c:pt idx="406">
                  <c:v>-127.00507248755457</c:v>
                </c:pt>
                <c:pt idx="407">
                  <c:v>-127.00507248755457</c:v>
                </c:pt>
                <c:pt idx="408">
                  <c:v>-127.00507248755457</c:v>
                </c:pt>
                <c:pt idx="409">
                  <c:v>-127.00507248755457</c:v>
                </c:pt>
                <c:pt idx="410">
                  <c:v>-127.00507248755457</c:v>
                </c:pt>
                <c:pt idx="411">
                  <c:v>-127.00507248755457</c:v>
                </c:pt>
                <c:pt idx="412">
                  <c:v>-127.00507248755457</c:v>
                </c:pt>
                <c:pt idx="413">
                  <c:v>-127.00507248755457</c:v>
                </c:pt>
                <c:pt idx="414">
                  <c:v>-127.00507248755457</c:v>
                </c:pt>
                <c:pt idx="415">
                  <c:v>-127.00507248755457</c:v>
                </c:pt>
                <c:pt idx="416">
                  <c:v>-127.00507248755457</c:v>
                </c:pt>
                <c:pt idx="417">
                  <c:v>-127.00507248755457</c:v>
                </c:pt>
                <c:pt idx="418">
                  <c:v>-127.00507248755457</c:v>
                </c:pt>
                <c:pt idx="419">
                  <c:v>-127.00507248755457</c:v>
                </c:pt>
                <c:pt idx="420">
                  <c:v>-127.00507248755457</c:v>
                </c:pt>
                <c:pt idx="421">
                  <c:v>-127.00507248755457</c:v>
                </c:pt>
                <c:pt idx="422">
                  <c:v>-127.00507248755457</c:v>
                </c:pt>
                <c:pt idx="423">
                  <c:v>-127.00507248755457</c:v>
                </c:pt>
                <c:pt idx="424">
                  <c:v>-127.00507248755457</c:v>
                </c:pt>
                <c:pt idx="425">
                  <c:v>-127.00507248755457</c:v>
                </c:pt>
                <c:pt idx="426">
                  <c:v>-127.00507248755457</c:v>
                </c:pt>
                <c:pt idx="427">
                  <c:v>-127.00507248755457</c:v>
                </c:pt>
                <c:pt idx="428">
                  <c:v>-127.00507248755457</c:v>
                </c:pt>
                <c:pt idx="429">
                  <c:v>-127.00507248755457</c:v>
                </c:pt>
                <c:pt idx="430">
                  <c:v>-127.00507248755457</c:v>
                </c:pt>
                <c:pt idx="431">
                  <c:v>-127.00507248755457</c:v>
                </c:pt>
                <c:pt idx="432">
                  <c:v>-127.00507248755457</c:v>
                </c:pt>
                <c:pt idx="433">
                  <c:v>-127.00507248755457</c:v>
                </c:pt>
                <c:pt idx="434">
                  <c:v>-127.00507248755457</c:v>
                </c:pt>
                <c:pt idx="435">
                  <c:v>-127.00507248755457</c:v>
                </c:pt>
                <c:pt idx="436">
                  <c:v>-127.00507248755457</c:v>
                </c:pt>
                <c:pt idx="437">
                  <c:v>-127.00507248755457</c:v>
                </c:pt>
                <c:pt idx="438">
                  <c:v>-127.00507248755457</c:v>
                </c:pt>
                <c:pt idx="439">
                  <c:v>-127.00507248755457</c:v>
                </c:pt>
                <c:pt idx="440">
                  <c:v>-127.00507248755457</c:v>
                </c:pt>
                <c:pt idx="441">
                  <c:v>-127.00507248755457</c:v>
                </c:pt>
                <c:pt idx="442">
                  <c:v>-127.00507248755457</c:v>
                </c:pt>
                <c:pt idx="443">
                  <c:v>-127.00507248755457</c:v>
                </c:pt>
                <c:pt idx="444">
                  <c:v>-127.00507248755457</c:v>
                </c:pt>
                <c:pt idx="445">
                  <c:v>-127.00507248755457</c:v>
                </c:pt>
                <c:pt idx="446">
                  <c:v>-127.00507248755457</c:v>
                </c:pt>
                <c:pt idx="447">
                  <c:v>-127.00507248755457</c:v>
                </c:pt>
                <c:pt idx="448">
                  <c:v>-127.00507248755457</c:v>
                </c:pt>
                <c:pt idx="449">
                  <c:v>-127.00507248755457</c:v>
                </c:pt>
                <c:pt idx="450">
                  <c:v>-127.00507248755457</c:v>
                </c:pt>
                <c:pt idx="451">
                  <c:v>-127.00507248755457</c:v>
                </c:pt>
                <c:pt idx="452">
                  <c:v>-127.00507248755457</c:v>
                </c:pt>
                <c:pt idx="453">
                  <c:v>-127.00507248755457</c:v>
                </c:pt>
                <c:pt idx="454">
                  <c:v>-127.00507248755457</c:v>
                </c:pt>
                <c:pt idx="455">
                  <c:v>-127.00507248755457</c:v>
                </c:pt>
                <c:pt idx="456">
                  <c:v>-127.00507248755457</c:v>
                </c:pt>
                <c:pt idx="457">
                  <c:v>-127.00507248755457</c:v>
                </c:pt>
                <c:pt idx="458">
                  <c:v>-127.00507248755457</c:v>
                </c:pt>
                <c:pt idx="459">
                  <c:v>-127.00507248755457</c:v>
                </c:pt>
                <c:pt idx="460">
                  <c:v>-127.00507248755457</c:v>
                </c:pt>
                <c:pt idx="461">
                  <c:v>-127.00507248755457</c:v>
                </c:pt>
                <c:pt idx="462">
                  <c:v>-127.00507248755457</c:v>
                </c:pt>
                <c:pt idx="463">
                  <c:v>-127.00507248755457</c:v>
                </c:pt>
                <c:pt idx="464">
                  <c:v>-127.00507248755457</c:v>
                </c:pt>
                <c:pt idx="465">
                  <c:v>-127.00507248755457</c:v>
                </c:pt>
                <c:pt idx="466">
                  <c:v>-127.00507248755457</c:v>
                </c:pt>
                <c:pt idx="467">
                  <c:v>-127.00507248755457</c:v>
                </c:pt>
                <c:pt idx="468">
                  <c:v>-127.00507248755457</c:v>
                </c:pt>
                <c:pt idx="469">
                  <c:v>-127.00507248755457</c:v>
                </c:pt>
                <c:pt idx="470">
                  <c:v>-127.00507248755457</c:v>
                </c:pt>
                <c:pt idx="471">
                  <c:v>-127.00507248755457</c:v>
                </c:pt>
                <c:pt idx="472">
                  <c:v>-127.00507248755457</c:v>
                </c:pt>
                <c:pt idx="473">
                  <c:v>-127.00507248755457</c:v>
                </c:pt>
                <c:pt idx="474">
                  <c:v>-127.00507248755457</c:v>
                </c:pt>
                <c:pt idx="475">
                  <c:v>-127.00507248755457</c:v>
                </c:pt>
                <c:pt idx="476">
                  <c:v>-127.00507248755457</c:v>
                </c:pt>
                <c:pt idx="477">
                  <c:v>-127.00507248755457</c:v>
                </c:pt>
                <c:pt idx="478">
                  <c:v>-127.00507248755457</c:v>
                </c:pt>
                <c:pt idx="479">
                  <c:v>-127.00507248755457</c:v>
                </c:pt>
                <c:pt idx="480">
                  <c:v>-127.00507248755457</c:v>
                </c:pt>
                <c:pt idx="481">
                  <c:v>-127.00507248755457</c:v>
                </c:pt>
                <c:pt idx="482">
                  <c:v>-127.00507248755457</c:v>
                </c:pt>
                <c:pt idx="483">
                  <c:v>-127.00507248755457</c:v>
                </c:pt>
                <c:pt idx="484">
                  <c:v>-127.00507248755457</c:v>
                </c:pt>
                <c:pt idx="485">
                  <c:v>-127.00507248755457</c:v>
                </c:pt>
                <c:pt idx="486">
                  <c:v>-127.00507248755457</c:v>
                </c:pt>
                <c:pt idx="487">
                  <c:v>-127.00507248755457</c:v>
                </c:pt>
                <c:pt idx="488">
                  <c:v>-127.00507248755457</c:v>
                </c:pt>
                <c:pt idx="489">
                  <c:v>-127.00507248755457</c:v>
                </c:pt>
                <c:pt idx="490">
                  <c:v>-127.00507248755457</c:v>
                </c:pt>
                <c:pt idx="491">
                  <c:v>-127.00507248755457</c:v>
                </c:pt>
                <c:pt idx="492">
                  <c:v>-127.00507248755457</c:v>
                </c:pt>
                <c:pt idx="493">
                  <c:v>-127.00507248755457</c:v>
                </c:pt>
                <c:pt idx="494">
                  <c:v>-127.00507248755457</c:v>
                </c:pt>
                <c:pt idx="495">
                  <c:v>-127.00507248755457</c:v>
                </c:pt>
                <c:pt idx="496">
                  <c:v>-127.00507248755457</c:v>
                </c:pt>
                <c:pt idx="497">
                  <c:v>-127.00507248755457</c:v>
                </c:pt>
                <c:pt idx="498">
                  <c:v>-127.00507248755457</c:v>
                </c:pt>
                <c:pt idx="499">
                  <c:v>-127.00507248755457</c:v>
                </c:pt>
                <c:pt idx="500">
                  <c:v>-127.00507248755457</c:v>
                </c:pt>
                <c:pt idx="501">
                  <c:v>-127.00507248755457</c:v>
                </c:pt>
                <c:pt idx="502">
                  <c:v>-127.00507248755457</c:v>
                </c:pt>
                <c:pt idx="503">
                  <c:v>-127.00507248755457</c:v>
                </c:pt>
                <c:pt idx="504">
                  <c:v>-127.00507248755457</c:v>
                </c:pt>
                <c:pt idx="505">
                  <c:v>-127.00507248755457</c:v>
                </c:pt>
                <c:pt idx="506">
                  <c:v>-127.00507248755457</c:v>
                </c:pt>
                <c:pt idx="507">
                  <c:v>-127.00507248755457</c:v>
                </c:pt>
                <c:pt idx="508">
                  <c:v>-127.00507248755457</c:v>
                </c:pt>
                <c:pt idx="509">
                  <c:v>-127.00507248755457</c:v>
                </c:pt>
                <c:pt idx="510">
                  <c:v>-127.00507248755457</c:v>
                </c:pt>
                <c:pt idx="511">
                  <c:v>-127.00507248755457</c:v>
                </c:pt>
                <c:pt idx="512">
                  <c:v>-127.00507248755457</c:v>
                </c:pt>
                <c:pt idx="513">
                  <c:v>-127.00507248755457</c:v>
                </c:pt>
                <c:pt idx="514">
                  <c:v>-127.00507248755457</c:v>
                </c:pt>
                <c:pt idx="515">
                  <c:v>-127.00507248755457</c:v>
                </c:pt>
                <c:pt idx="516">
                  <c:v>-127.00507248755457</c:v>
                </c:pt>
                <c:pt idx="517">
                  <c:v>-127.00507248755457</c:v>
                </c:pt>
                <c:pt idx="518">
                  <c:v>-127.00507248755457</c:v>
                </c:pt>
                <c:pt idx="519">
                  <c:v>-127.00507248755457</c:v>
                </c:pt>
                <c:pt idx="520">
                  <c:v>-127.00507248755457</c:v>
                </c:pt>
                <c:pt idx="521">
                  <c:v>-127.00507248755457</c:v>
                </c:pt>
                <c:pt idx="522">
                  <c:v>-127.00507248755457</c:v>
                </c:pt>
                <c:pt idx="523">
                  <c:v>-127.00507248755457</c:v>
                </c:pt>
                <c:pt idx="524">
                  <c:v>-127.00507248755457</c:v>
                </c:pt>
                <c:pt idx="525">
                  <c:v>-127.00507248755457</c:v>
                </c:pt>
                <c:pt idx="526">
                  <c:v>-127.00507248755457</c:v>
                </c:pt>
                <c:pt idx="527">
                  <c:v>-127.00507248755457</c:v>
                </c:pt>
                <c:pt idx="528">
                  <c:v>-127.00507248755457</c:v>
                </c:pt>
                <c:pt idx="529">
                  <c:v>-127.00507248755457</c:v>
                </c:pt>
                <c:pt idx="530">
                  <c:v>-127.00507248755457</c:v>
                </c:pt>
                <c:pt idx="531">
                  <c:v>-127.00507248755457</c:v>
                </c:pt>
                <c:pt idx="532">
                  <c:v>-127.00507248755457</c:v>
                </c:pt>
                <c:pt idx="533">
                  <c:v>-127.00507248755457</c:v>
                </c:pt>
                <c:pt idx="534">
                  <c:v>-127.00507248755457</c:v>
                </c:pt>
                <c:pt idx="535">
                  <c:v>-127.00507248755457</c:v>
                </c:pt>
                <c:pt idx="536">
                  <c:v>-127.00507248755457</c:v>
                </c:pt>
                <c:pt idx="537">
                  <c:v>-127.00507248755457</c:v>
                </c:pt>
                <c:pt idx="538">
                  <c:v>-127.00507248755457</c:v>
                </c:pt>
                <c:pt idx="539">
                  <c:v>-127.00507248755457</c:v>
                </c:pt>
                <c:pt idx="540">
                  <c:v>-127.00507248755457</c:v>
                </c:pt>
                <c:pt idx="541">
                  <c:v>-127.00507248755457</c:v>
                </c:pt>
                <c:pt idx="542">
                  <c:v>-127.00507248755457</c:v>
                </c:pt>
                <c:pt idx="543">
                  <c:v>-127.00507248755457</c:v>
                </c:pt>
                <c:pt idx="544">
                  <c:v>-127.00507248755457</c:v>
                </c:pt>
                <c:pt idx="545">
                  <c:v>-127.00507248755457</c:v>
                </c:pt>
                <c:pt idx="546">
                  <c:v>-127.00507248755457</c:v>
                </c:pt>
                <c:pt idx="547">
                  <c:v>-127.00507248755457</c:v>
                </c:pt>
                <c:pt idx="548">
                  <c:v>-127.00507248755457</c:v>
                </c:pt>
                <c:pt idx="549">
                  <c:v>-127.00507248755457</c:v>
                </c:pt>
                <c:pt idx="550">
                  <c:v>-127.00507248755457</c:v>
                </c:pt>
                <c:pt idx="551">
                  <c:v>-127.00507248755457</c:v>
                </c:pt>
                <c:pt idx="552">
                  <c:v>-127.00507248755457</c:v>
                </c:pt>
                <c:pt idx="553">
                  <c:v>-127.00507248755457</c:v>
                </c:pt>
                <c:pt idx="554">
                  <c:v>-127.00507248755457</c:v>
                </c:pt>
                <c:pt idx="555">
                  <c:v>-127.00507248755457</c:v>
                </c:pt>
                <c:pt idx="556">
                  <c:v>-127.00507248755457</c:v>
                </c:pt>
                <c:pt idx="557">
                  <c:v>-127.00507248755457</c:v>
                </c:pt>
                <c:pt idx="558">
                  <c:v>-127.00507248755457</c:v>
                </c:pt>
                <c:pt idx="559">
                  <c:v>-127.00507248755457</c:v>
                </c:pt>
                <c:pt idx="560">
                  <c:v>-127.00507248755457</c:v>
                </c:pt>
                <c:pt idx="561">
                  <c:v>-127.00507248755457</c:v>
                </c:pt>
                <c:pt idx="562">
                  <c:v>-127.00507248755457</c:v>
                </c:pt>
                <c:pt idx="563">
                  <c:v>-127.00507248755457</c:v>
                </c:pt>
                <c:pt idx="564">
                  <c:v>-127.00507248755457</c:v>
                </c:pt>
                <c:pt idx="565">
                  <c:v>-127.00507248755457</c:v>
                </c:pt>
                <c:pt idx="566">
                  <c:v>-127.00507248755457</c:v>
                </c:pt>
                <c:pt idx="567">
                  <c:v>-127.00507248755457</c:v>
                </c:pt>
                <c:pt idx="568">
                  <c:v>-127.00507248755457</c:v>
                </c:pt>
                <c:pt idx="569">
                  <c:v>-127.00507248755457</c:v>
                </c:pt>
                <c:pt idx="570">
                  <c:v>-127.00507248755457</c:v>
                </c:pt>
                <c:pt idx="571">
                  <c:v>-127.00507248755457</c:v>
                </c:pt>
                <c:pt idx="572">
                  <c:v>-127.00507248755457</c:v>
                </c:pt>
                <c:pt idx="573">
                  <c:v>-127.00507248755457</c:v>
                </c:pt>
                <c:pt idx="574">
                  <c:v>-127.00507248755457</c:v>
                </c:pt>
                <c:pt idx="575">
                  <c:v>-127.00507248755457</c:v>
                </c:pt>
                <c:pt idx="576">
                  <c:v>-127.00507248755457</c:v>
                </c:pt>
                <c:pt idx="577">
                  <c:v>-127.00507248755457</c:v>
                </c:pt>
                <c:pt idx="578">
                  <c:v>-127.00507248755457</c:v>
                </c:pt>
                <c:pt idx="579">
                  <c:v>-127.00507248755457</c:v>
                </c:pt>
                <c:pt idx="580">
                  <c:v>-127.00507248755457</c:v>
                </c:pt>
                <c:pt idx="581">
                  <c:v>-127.00507248755457</c:v>
                </c:pt>
                <c:pt idx="582">
                  <c:v>-127.00507248755457</c:v>
                </c:pt>
                <c:pt idx="583">
                  <c:v>-127.00507248755457</c:v>
                </c:pt>
                <c:pt idx="584">
                  <c:v>-127.00507248755457</c:v>
                </c:pt>
                <c:pt idx="585">
                  <c:v>-127.00507248755457</c:v>
                </c:pt>
                <c:pt idx="586">
                  <c:v>-127.00507248755457</c:v>
                </c:pt>
                <c:pt idx="587">
                  <c:v>-127.00507248755457</c:v>
                </c:pt>
                <c:pt idx="588">
                  <c:v>-127.00507248755457</c:v>
                </c:pt>
                <c:pt idx="589">
                  <c:v>-127.00507248755457</c:v>
                </c:pt>
                <c:pt idx="590">
                  <c:v>-127.00507248755457</c:v>
                </c:pt>
                <c:pt idx="591">
                  <c:v>-127.00507248755457</c:v>
                </c:pt>
                <c:pt idx="592">
                  <c:v>-127.00507248755457</c:v>
                </c:pt>
                <c:pt idx="593">
                  <c:v>-127.00507248755457</c:v>
                </c:pt>
                <c:pt idx="594">
                  <c:v>-127.00507248755457</c:v>
                </c:pt>
                <c:pt idx="595">
                  <c:v>-127.00507248755457</c:v>
                </c:pt>
                <c:pt idx="596">
                  <c:v>-127.00507248755457</c:v>
                </c:pt>
                <c:pt idx="597">
                  <c:v>-127.00507248755457</c:v>
                </c:pt>
                <c:pt idx="598">
                  <c:v>-127.00507248755457</c:v>
                </c:pt>
                <c:pt idx="599">
                  <c:v>-127.00507248755457</c:v>
                </c:pt>
                <c:pt idx="600">
                  <c:v>-127.00507248755457</c:v>
                </c:pt>
                <c:pt idx="601">
                  <c:v>-127.00507248755457</c:v>
                </c:pt>
                <c:pt idx="602">
                  <c:v>-127.00507248755457</c:v>
                </c:pt>
                <c:pt idx="603">
                  <c:v>-127.00507248755457</c:v>
                </c:pt>
                <c:pt idx="604">
                  <c:v>-127.00507248755457</c:v>
                </c:pt>
                <c:pt idx="605">
                  <c:v>-127.00507248755457</c:v>
                </c:pt>
                <c:pt idx="606">
                  <c:v>-127.00507248755457</c:v>
                </c:pt>
                <c:pt idx="607">
                  <c:v>-127.00507248755457</c:v>
                </c:pt>
                <c:pt idx="608">
                  <c:v>-127.00507248755457</c:v>
                </c:pt>
                <c:pt idx="609">
                  <c:v>-127.00507248755457</c:v>
                </c:pt>
                <c:pt idx="610">
                  <c:v>-127.00507248755457</c:v>
                </c:pt>
                <c:pt idx="611">
                  <c:v>-127.00507248755457</c:v>
                </c:pt>
                <c:pt idx="612">
                  <c:v>-127.00507248755457</c:v>
                </c:pt>
                <c:pt idx="613">
                  <c:v>-127.00507248755457</c:v>
                </c:pt>
                <c:pt idx="614">
                  <c:v>-127.00507248755457</c:v>
                </c:pt>
                <c:pt idx="615">
                  <c:v>-127.00507248755457</c:v>
                </c:pt>
                <c:pt idx="616">
                  <c:v>-127.00507248755457</c:v>
                </c:pt>
                <c:pt idx="617">
                  <c:v>-127.00507248755457</c:v>
                </c:pt>
                <c:pt idx="618">
                  <c:v>-127.00507248755457</c:v>
                </c:pt>
                <c:pt idx="619">
                  <c:v>-127.00507248755457</c:v>
                </c:pt>
                <c:pt idx="620">
                  <c:v>-127.00507248755457</c:v>
                </c:pt>
                <c:pt idx="621">
                  <c:v>-127.00507248755457</c:v>
                </c:pt>
                <c:pt idx="622">
                  <c:v>-127.00507248755457</c:v>
                </c:pt>
                <c:pt idx="623">
                  <c:v>-127.00507248755457</c:v>
                </c:pt>
                <c:pt idx="624">
                  <c:v>-127.00507248755457</c:v>
                </c:pt>
                <c:pt idx="625">
                  <c:v>-127.00507248755457</c:v>
                </c:pt>
                <c:pt idx="626">
                  <c:v>-127.00507248755457</c:v>
                </c:pt>
                <c:pt idx="627">
                  <c:v>-127.00507248755457</c:v>
                </c:pt>
                <c:pt idx="628">
                  <c:v>-127.00507248755457</c:v>
                </c:pt>
                <c:pt idx="629">
                  <c:v>-127.00507248755457</c:v>
                </c:pt>
                <c:pt idx="630">
                  <c:v>-127.00507248755457</c:v>
                </c:pt>
                <c:pt idx="631">
                  <c:v>-127.00507248755457</c:v>
                </c:pt>
                <c:pt idx="632">
                  <c:v>-127.00507248755457</c:v>
                </c:pt>
                <c:pt idx="633">
                  <c:v>-127.00507248755457</c:v>
                </c:pt>
                <c:pt idx="634">
                  <c:v>-127.00507248755457</c:v>
                </c:pt>
                <c:pt idx="635">
                  <c:v>-127.00507248755457</c:v>
                </c:pt>
                <c:pt idx="636">
                  <c:v>-127.00507248755457</c:v>
                </c:pt>
                <c:pt idx="637">
                  <c:v>-127.00507248755457</c:v>
                </c:pt>
                <c:pt idx="638">
                  <c:v>-127.00507248755457</c:v>
                </c:pt>
                <c:pt idx="639">
                  <c:v>-127.00507248755457</c:v>
                </c:pt>
                <c:pt idx="640">
                  <c:v>-127.00507248755457</c:v>
                </c:pt>
                <c:pt idx="641">
                  <c:v>-127.00507248755457</c:v>
                </c:pt>
                <c:pt idx="642">
                  <c:v>-127.00507248755457</c:v>
                </c:pt>
                <c:pt idx="643">
                  <c:v>-127.00507248755457</c:v>
                </c:pt>
                <c:pt idx="644">
                  <c:v>-127.00507248755457</c:v>
                </c:pt>
                <c:pt idx="645">
                  <c:v>-127.00507248755457</c:v>
                </c:pt>
                <c:pt idx="646">
                  <c:v>-127.00507248755457</c:v>
                </c:pt>
                <c:pt idx="647">
                  <c:v>-127.00507248755457</c:v>
                </c:pt>
                <c:pt idx="648">
                  <c:v>-127.00507248755457</c:v>
                </c:pt>
                <c:pt idx="649">
                  <c:v>-127.00507248755457</c:v>
                </c:pt>
                <c:pt idx="650">
                  <c:v>-127.00507248755457</c:v>
                </c:pt>
                <c:pt idx="651">
                  <c:v>-127.00507248755457</c:v>
                </c:pt>
                <c:pt idx="652">
                  <c:v>-127.00507248755457</c:v>
                </c:pt>
                <c:pt idx="653">
                  <c:v>-127.00507248755457</c:v>
                </c:pt>
                <c:pt idx="654">
                  <c:v>-127.00507248755457</c:v>
                </c:pt>
                <c:pt idx="655">
                  <c:v>-127.00507248755457</c:v>
                </c:pt>
                <c:pt idx="656">
                  <c:v>-127.00507248755457</c:v>
                </c:pt>
                <c:pt idx="657">
                  <c:v>-127.00507248755457</c:v>
                </c:pt>
                <c:pt idx="658">
                  <c:v>-127.00507248755457</c:v>
                </c:pt>
                <c:pt idx="659">
                  <c:v>-127.00507248755457</c:v>
                </c:pt>
                <c:pt idx="660">
                  <c:v>-127.00507248755457</c:v>
                </c:pt>
                <c:pt idx="661">
                  <c:v>-127.00507248755457</c:v>
                </c:pt>
                <c:pt idx="662">
                  <c:v>-127.00507248755457</c:v>
                </c:pt>
                <c:pt idx="663">
                  <c:v>-127.00507248755457</c:v>
                </c:pt>
                <c:pt idx="664">
                  <c:v>-127.00507248755457</c:v>
                </c:pt>
                <c:pt idx="665">
                  <c:v>-127.00507248755457</c:v>
                </c:pt>
                <c:pt idx="666">
                  <c:v>-127.00507248755457</c:v>
                </c:pt>
                <c:pt idx="667">
                  <c:v>-127.00507248755457</c:v>
                </c:pt>
                <c:pt idx="668">
                  <c:v>-127.00507248755457</c:v>
                </c:pt>
                <c:pt idx="669">
                  <c:v>-127.00507248755457</c:v>
                </c:pt>
                <c:pt idx="670">
                  <c:v>-127.00507248755457</c:v>
                </c:pt>
                <c:pt idx="671">
                  <c:v>-127.00507248755457</c:v>
                </c:pt>
                <c:pt idx="672">
                  <c:v>-127.00507248755457</c:v>
                </c:pt>
                <c:pt idx="673">
                  <c:v>-127.00507248755457</c:v>
                </c:pt>
                <c:pt idx="674">
                  <c:v>-127.00507248755457</c:v>
                </c:pt>
                <c:pt idx="675">
                  <c:v>-127.00507248755457</c:v>
                </c:pt>
                <c:pt idx="676">
                  <c:v>-127.00507248755457</c:v>
                </c:pt>
                <c:pt idx="677">
                  <c:v>-127.00507248755457</c:v>
                </c:pt>
                <c:pt idx="678">
                  <c:v>-127.00507248755457</c:v>
                </c:pt>
                <c:pt idx="679">
                  <c:v>-127.00507248755457</c:v>
                </c:pt>
                <c:pt idx="680">
                  <c:v>-127.00507248755457</c:v>
                </c:pt>
                <c:pt idx="681">
                  <c:v>-127.00507248755457</c:v>
                </c:pt>
                <c:pt idx="682">
                  <c:v>-127.00507248755457</c:v>
                </c:pt>
                <c:pt idx="683">
                  <c:v>-127.00507248755457</c:v>
                </c:pt>
                <c:pt idx="684">
                  <c:v>-127.00507248755457</c:v>
                </c:pt>
                <c:pt idx="685">
                  <c:v>-127.00507248755457</c:v>
                </c:pt>
                <c:pt idx="686">
                  <c:v>-127.00507248755457</c:v>
                </c:pt>
                <c:pt idx="687">
                  <c:v>-127.00507248755457</c:v>
                </c:pt>
                <c:pt idx="688">
                  <c:v>-127.00507248755457</c:v>
                </c:pt>
                <c:pt idx="689">
                  <c:v>-127.00507248755457</c:v>
                </c:pt>
                <c:pt idx="690">
                  <c:v>-127.00507248755457</c:v>
                </c:pt>
                <c:pt idx="691">
                  <c:v>-127.00507248755457</c:v>
                </c:pt>
                <c:pt idx="692">
                  <c:v>-127.00507248755457</c:v>
                </c:pt>
                <c:pt idx="693">
                  <c:v>-127.00507248755457</c:v>
                </c:pt>
                <c:pt idx="694">
                  <c:v>-127.00507248755457</c:v>
                </c:pt>
                <c:pt idx="695">
                  <c:v>-127.00507248755457</c:v>
                </c:pt>
                <c:pt idx="696">
                  <c:v>-127.00507248755457</c:v>
                </c:pt>
                <c:pt idx="697">
                  <c:v>-127.00507248755457</c:v>
                </c:pt>
                <c:pt idx="698">
                  <c:v>-127.00507248755457</c:v>
                </c:pt>
                <c:pt idx="699">
                  <c:v>-127.00507248755457</c:v>
                </c:pt>
                <c:pt idx="700">
                  <c:v>-127.00507248755457</c:v>
                </c:pt>
                <c:pt idx="701">
                  <c:v>-127.00507248755457</c:v>
                </c:pt>
                <c:pt idx="702">
                  <c:v>-127.00507248755457</c:v>
                </c:pt>
                <c:pt idx="703">
                  <c:v>-127.00507248755457</c:v>
                </c:pt>
                <c:pt idx="704">
                  <c:v>-127.00507248755457</c:v>
                </c:pt>
                <c:pt idx="705">
                  <c:v>-127.00507248755457</c:v>
                </c:pt>
                <c:pt idx="706">
                  <c:v>-127.00507248755457</c:v>
                </c:pt>
                <c:pt idx="707">
                  <c:v>-127.00507248755457</c:v>
                </c:pt>
                <c:pt idx="708">
                  <c:v>-127.00507248755457</c:v>
                </c:pt>
                <c:pt idx="709">
                  <c:v>-127.00507248755457</c:v>
                </c:pt>
                <c:pt idx="710">
                  <c:v>-127.00507248755457</c:v>
                </c:pt>
                <c:pt idx="711">
                  <c:v>-127.00507248755457</c:v>
                </c:pt>
                <c:pt idx="712">
                  <c:v>-127.00507248755457</c:v>
                </c:pt>
                <c:pt idx="713">
                  <c:v>-127.00507248755457</c:v>
                </c:pt>
                <c:pt idx="714">
                  <c:v>-127.00507248755457</c:v>
                </c:pt>
                <c:pt idx="715">
                  <c:v>-127.00507248755457</c:v>
                </c:pt>
                <c:pt idx="716">
                  <c:v>-127.00507248755457</c:v>
                </c:pt>
                <c:pt idx="717">
                  <c:v>-127.00507248755457</c:v>
                </c:pt>
                <c:pt idx="718">
                  <c:v>-127.00507248755457</c:v>
                </c:pt>
                <c:pt idx="719">
                  <c:v>-127.00507248755457</c:v>
                </c:pt>
                <c:pt idx="720">
                  <c:v>-127.00507248755457</c:v>
                </c:pt>
                <c:pt idx="721">
                  <c:v>-127.00507248755457</c:v>
                </c:pt>
                <c:pt idx="722">
                  <c:v>-127.00507248755457</c:v>
                </c:pt>
                <c:pt idx="723">
                  <c:v>-127.00507248755457</c:v>
                </c:pt>
                <c:pt idx="724">
                  <c:v>-127.00507248755457</c:v>
                </c:pt>
                <c:pt idx="725">
                  <c:v>-127.00507248755457</c:v>
                </c:pt>
                <c:pt idx="726">
                  <c:v>-127.00507248755457</c:v>
                </c:pt>
                <c:pt idx="727">
                  <c:v>-127.00507248755457</c:v>
                </c:pt>
                <c:pt idx="728">
                  <c:v>-127.00507248755457</c:v>
                </c:pt>
                <c:pt idx="729">
                  <c:v>-127.00507248755457</c:v>
                </c:pt>
                <c:pt idx="730">
                  <c:v>-127.00507248755457</c:v>
                </c:pt>
                <c:pt idx="731">
                  <c:v>-127.00507248755457</c:v>
                </c:pt>
                <c:pt idx="732">
                  <c:v>-127.00507248755457</c:v>
                </c:pt>
                <c:pt idx="733">
                  <c:v>-127.00507248755457</c:v>
                </c:pt>
                <c:pt idx="734">
                  <c:v>-127.00507248755457</c:v>
                </c:pt>
                <c:pt idx="735">
                  <c:v>-127.00507248755457</c:v>
                </c:pt>
                <c:pt idx="736">
                  <c:v>-127.00507248755457</c:v>
                </c:pt>
                <c:pt idx="737">
                  <c:v>-127.00507248755457</c:v>
                </c:pt>
                <c:pt idx="738">
                  <c:v>-127.00507248755457</c:v>
                </c:pt>
                <c:pt idx="739">
                  <c:v>-127.00507248755457</c:v>
                </c:pt>
                <c:pt idx="740">
                  <c:v>-127.00507248755457</c:v>
                </c:pt>
                <c:pt idx="741">
                  <c:v>-127.00507248755457</c:v>
                </c:pt>
                <c:pt idx="742">
                  <c:v>-127.00507248755457</c:v>
                </c:pt>
                <c:pt idx="743">
                  <c:v>-127.00507248755457</c:v>
                </c:pt>
                <c:pt idx="744">
                  <c:v>-127.00507248755457</c:v>
                </c:pt>
                <c:pt idx="745">
                  <c:v>-127.00507248755457</c:v>
                </c:pt>
                <c:pt idx="746">
                  <c:v>-127.00507248755457</c:v>
                </c:pt>
                <c:pt idx="747">
                  <c:v>-127.00507248755457</c:v>
                </c:pt>
                <c:pt idx="748">
                  <c:v>-127.00507248755457</c:v>
                </c:pt>
                <c:pt idx="749">
                  <c:v>-127.00507248755457</c:v>
                </c:pt>
                <c:pt idx="750">
                  <c:v>-127.00507248755457</c:v>
                </c:pt>
                <c:pt idx="751">
                  <c:v>-127.00507248755457</c:v>
                </c:pt>
                <c:pt idx="752">
                  <c:v>-127.00507248755457</c:v>
                </c:pt>
                <c:pt idx="753">
                  <c:v>-127.00507248755457</c:v>
                </c:pt>
                <c:pt idx="754">
                  <c:v>-127.00507248755457</c:v>
                </c:pt>
                <c:pt idx="755">
                  <c:v>-127.00507248755457</c:v>
                </c:pt>
                <c:pt idx="756">
                  <c:v>-127.00507248755457</c:v>
                </c:pt>
                <c:pt idx="757">
                  <c:v>-127.00507248755457</c:v>
                </c:pt>
                <c:pt idx="758">
                  <c:v>-127.00507248755457</c:v>
                </c:pt>
                <c:pt idx="759">
                  <c:v>-127.00507248755457</c:v>
                </c:pt>
                <c:pt idx="760">
                  <c:v>-127.00507248755457</c:v>
                </c:pt>
                <c:pt idx="761">
                  <c:v>-127.00507248755457</c:v>
                </c:pt>
                <c:pt idx="762">
                  <c:v>-127.00507248755457</c:v>
                </c:pt>
                <c:pt idx="763">
                  <c:v>-127.00507248755457</c:v>
                </c:pt>
                <c:pt idx="764">
                  <c:v>-127.00507248755457</c:v>
                </c:pt>
                <c:pt idx="765">
                  <c:v>-127.00507248755457</c:v>
                </c:pt>
                <c:pt idx="766">
                  <c:v>-127.00507248755457</c:v>
                </c:pt>
                <c:pt idx="767">
                  <c:v>-127.00507248755457</c:v>
                </c:pt>
                <c:pt idx="768">
                  <c:v>-127.00507248755457</c:v>
                </c:pt>
                <c:pt idx="769">
                  <c:v>-127.00507248755457</c:v>
                </c:pt>
                <c:pt idx="770">
                  <c:v>-127.00507248755457</c:v>
                </c:pt>
                <c:pt idx="771">
                  <c:v>-127.00507248755457</c:v>
                </c:pt>
                <c:pt idx="772">
                  <c:v>-127.00507248755457</c:v>
                </c:pt>
                <c:pt idx="773">
                  <c:v>-127.00507248755457</c:v>
                </c:pt>
                <c:pt idx="774">
                  <c:v>-127.00507248755457</c:v>
                </c:pt>
                <c:pt idx="775">
                  <c:v>-127.00507248755457</c:v>
                </c:pt>
                <c:pt idx="776">
                  <c:v>-127.00507248755457</c:v>
                </c:pt>
                <c:pt idx="777">
                  <c:v>-127.00507248755457</c:v>
                </c:pt>
                <c:pt idx="778">
                  <c:v>-127.00507248755457</c:v>
                </c:pt>
                <c:pt idx="779">
                  <c:v>-127.00507248755457</c:v>
                </c:pt>
                <c:pt idx="780">
                  <c:v>-127.00507248755457</c:v>
                </c:pt>
                <c:pt idx="781">
                  <c:v>-127.00507248755457</c:v>
                </c:pt>
                <c:pt idx="782">
                  <c:v>-127.00507248755457</c:v>
                </c:pt>
                <c:pt idx="783">
                  <c:v>-127.00507248755457</c:v>
                </c:pt>
                <c:pt idx="784">
                  <c:v>-127.00507248755457</c:v>
                </c:pt>
                <c:pt idx="785">
                  <c:v>-127.00507248755457</c:v>
                </c:pt>
                <c:pt idx="786">
                  <c:v>-127.00507248755457</c:v>
                </c:pt>
                <c:pt idx="787">
                  <c:v>-127.00507248755457</c:v>
                </c:pt>
                <c:pt idx="788">
                  <c:v>-127.00507248755457</c:v>
                </c:pt>
                <c:pt idx="789">
                  <c:v>-127.00507248755457</c:v>
                </c:pt>
                <c:pt idx="790">
                  <c:v>-127.00507248755457</c:v>
                </c:pt>
                <c:pt idx="791">
                  <c:v>-127.00507248755457</c:v>
                </c:pt>
                <c:pt idx="792">
                  <c:v>-127.00507248755457</c:v>
                </c:pt>
                <c:pt idx="793">
                  <c:v>-127.00507248755457</c:v>
                </c:pt>
                <c:pt idx="794">
                  <c:v>-127.00507248755457</c:v>
                </c:pt>
                <c:pt idx="795">
                  <c:v>-127.00507248755457</c:v>
                </c:pt>
                <c:pt idx="796">
                  <c:v>-127.00507248755457</c:v>
                </c:pt>
                <c:pt idx="797">
                  <c:v>-127.00507248755457</c:v>
                </c:pt>
                <c:pt idx="798">
                  <c:v>-127.00507248755457</c:v>
                </c:pt>
                <c:pt idx="799">
                  <c:v>-127.00507248755457</c:v>
                </c:pt>
                <c:pt idx="800">
                  <c:v>-127.00507248755457</c:v>
                </c:pt>
                <c:pt idx="801">
                  <c:v>-127.00507248755457</c:v>
                </c:pt>
                <c:pt idx="802">
                  <c:v>-127.00507248755457</c:v>
                </c:pt>
                <c:pt idx="803">
                  <c:v>-127.00507248755457</c:v>
                </c:pt>
                <c:pt idx="804">
                  <c:v>-127.00507248755457</c:v>
                </c:pt>
                <c:pt idx="805">
                  <c:v>-127.00507248755457</c:v>
                </c:pt>
                <c:pt idx="806">
                  <c:v>-127.00507248755457</c:v>
                </c:pt>
                <c:pt idx="807">
                  <c:v>-127.00507248755457</c:v>
                </c:pt>
                <c:pt idx="808">
                  <c:v>-127.00507248755457</c:v>
                </c:pt>
                <c:pt idx="809">
                  <c:v>-127.00507248755457</c:v>
                </c:pt>
                <c:pt idx="810">
                  <c:v>-127.00507248755457</c:v>
                </c:pt>
                <c:pt idx="811">
                  <c:v>-127.00507248755457</c:v>
                </c:pt>
                <c:pt idx="812">
                  <c:v>-127.00507248755457</c:v>
                </c:pt>
                <c:pt idx="813">
                  <c:v>-127.00507248755457</c:v>
                </c:pt>
                <c:pt idx="814">
                  <c:v>-127.00507248755457</c:v>
                </c:pt>
                <c:pt idx="815">
                  <c:v>-127.00507248755457</c:v>
                </c:pt>
                <c:pt idx="816">
                  <c:v>-127.00507248755457</c:v>
                </c:pt>
                <c:pt idx="817">
                  <c:v>-127.00507248755457</c:v>
                </c:pt>
                <c:pt idx="818">
                  <c:v>-127.00507248755457</c:v>
                </c:pt>
                <c:pt idx="819">
                  <c:v>-127.00507248755457</c:v>
                </c:pt>
                <c:pt idx="820">
                  <c:v>-127.00507248755457</c:v>
                </c:pt>
                <c:pt idx="821">
                  <c:v>-127.00507248755457</c:v>
                </c:pt>
                <c:pt idx="822">
                  <c:v>-127.00507248755457</c:v>
                </c:pt>
                <c:pt idx="823">
                  <c:v>-127.00507248755457</c:v>
                </c:pt>
                <c:pt idx="824">
                  <c:v>-127.00507248755457</c:v>
                </c:pt>
                <c:pt idx="825">
                  <c:v>-127.00507248755457</c:v>
                </c:pt>
                <c:pt idx="826">
                  <c:v>-127.00507248755457</c:v>
                </c:pt>
                <c:pt idx="827">
                  <c:v>-127.00507248755457</c:v>
                </c:pt>
                <c:pt idx="828">
                  <c:v>-127.00507248755457</c:v>
                </c:pt>
                <c:pt idx="829">
                  <c:v>-127.00507248755457</c:v>
                </c:pt>
                <c:pt idx="830">
                  <c:v>-127.00507248755457</c:v>
                </c:pt>
                <c:pt idx="831">
                  <c:v>-127.00507248755457</c:v>
                </c:pt>
                <c:pt idx="832">
                  <c:v>-127.00507248755457</c:v>
                </c:pt>
                <c:pt idx="833">
                  <c:v>-127.00507248755457</c:v>
                </c:pt>
                <c:pt idx="834">
                  <c:v>-127.00507248755457</c:v>
                </c:pt>
                <c:pt idx="835">
                  <c:v>-127.00507248755457</c:v>
                </c:pt>
                <c:pt idx="836">
                  <c:v>-127.00507248755457</c:v>
                </c:pt>
                <c:pt idx="837">
                  <c:v>-127.00507248755457</c:v>
                </c:pt>
                <c:pt idx="838">
                  <c:v>-127.00507248755457</c:v>
                </c:pt>
                <c:pt idx="839">
                  <c:v>-127.00507248755457</c:v>
                </c:pt>
                <c:pt idx="840">
                  <c:v>-127.00507248755457</c:v>
                </c:pt>
                <c:pt idx="841">
                  <c:v>-127.00507248755457</c:v>
                </c:pt>
                <c:pt idx="842">
                  <c:v>-127.00507248755457</c:v>
                </c:pt>
                <c:pt idx="843">
                  <c:v>-127.00507248755457</c:v>
                </c:pt>
                <c:pt idx="844">
                  <c:v>-127.00507248755457</c:v>
                </c:pt>
                <c:pt idx="845">
                  <c:v>-127.00507248755457</c:v>
                </c:pt>
                <c:pt idx="846">
                  <c:v>-127.00507248755457</c:v>
                </c:pt>
                <c:pt idx="847">
                  <c:v>-127.00507248755457</c:v>
                </c:pt>
                <c:pt idx="848">
                  <c:v>-127.00507248755457</c:v>
                </c:pt>
                <c:pt idx="849">
                  <c:v>-127.00507248755457</c:v>
                </c:pt>
                <c:pt idx="850">
                  <c:v>-127.00507248755457</c:v>
                </c:pt>
                <c:pt idx="851">
                  <c:v>-127.00507248755457</c:v>
                </c:pt>
                <c:pt idx="852">
                  <c:v>-127.00507248755457</c:v>
                </c:pt>
                <c:pt idx="853">
                  <c:v>-127.00507248755457</c:v>
                </c:pt>
                <c:pt idx="854">
                  <c:v>-127.00507248755457</c:v>
                </c:pt>
                <c:pt idx="855">
                  <c:v>-127.00507248755457</c:v>
                </c:pt>
                <c:pt idx="856">
                  <c:v>-127.00507248755457</c:v>
                </c:pt>
                <c:pt idx="857">
                  <c:v>-127.00507248755457</c:v>
                </c:pt>
                <c:pt idx="858">
                  <c:v>-127.00507248755457</c:v>
                </c:pt>
                <c:pt idx="859">
                  <c:v>-127.00507248755457</c:v>
                </c:pt>
                <c:pt idx="860">
                  <c:v>-127.00507248755457</c:v>
                </c:pt>
                <c:pt idx="861">
                  <c:v>-127.00507248755457</c:v>
                </c:pt>
                <c:pt idx="862">
                  <c:v>-127.00507248755457</c:v>
                </c:pt>
                <c:pt idx="863">
                  <c:v>-127.00507248755457</c:v>
                </c:pt>
                <c:pt idx="864">
                  <c:v>-127.00507248755457</c:v>
                </c:pt>
                <c:pt idx="865">
                  <c:v>-127.00507248755457</c:v>
                </c:pt>
                <c:pt idx="866">
                  <c:v>-127.00507248755457</c:v>
                </c:pt>
                <c:pt idx="867">
                  <c:v>-127.00507248755457</c:v>
                </c:pt>
                <c:pt idx="868">
                  <c:v>-127.00507248755457</c:v>
                </c:pt>
                <c:pt idx="869">
                  <c:v>-127.00507248755457</c:v>
                </c:pt>
                <c:pt idx="870">
                  <c:v>-127.00507248755457</c:v>
                </c:pt>
                <c:pt idx="871">
                  <c:v>-127.00507248755457</c:v>
                </c:pt>
                <c:pt idx="872">
                  <c:v>-127.00507248755457</c:v>
                </c:pt>
                <c:pt idx="873">
                  <c:v>-127.00507248755457</c:v>
                </c:pt>
                <c:pt idx="874">
                  <c:v>-127.00507248755457</c:v>
                </c:pt>
                <c:pt idx="875">
                  <c:v>-127.00507248755457</c:v>
                </c:pt>
                <c:pt idx="876">
                  <c:v>-127.00507248755457</c:v>
                </c:pt>
                <c:pt idx="877">
                  <c:v>-127.00507248755457</c:v>
                </c:pt>
                <c:pt idx="878">
                  <c:v>-127.00507248755457</c:v>
                </c:pt>
                <c:pt idx="879">
                  <c:v>-127.00507248755457</c:v>
                </c:pt>
                <c:pt idx="880">
                  <c:v>-127.00507248755457</c:v>
                </c:pt>
                <c:pt idx="881">
                  <c:v>-127.00507248755457</c:v>
                </c:pt>
                <c:pt idx="882">
                  <c:v>-127.00507248755457</c:v>
                </c:pt>
                <c:pt idx="883">
                  <c:v>-127.00507248755457</c:v>
                </c:pt>
                <c:pt idx="884">
                  <c:v>-127.00507248755457</c:v>
                </c:pt>
                <c:pt idx="885">
                  <c:v>-127.00507248755457</c:v>
                </c:pt>
                <c:pt idx="886">
                  <c:v>-127.00507248755457</c:v>
                </c:pt>
                <c:pt idx="887">
                  <c:v>-127.00507248755457</c:v>
                </c:pt>
                <c:pt idx="888">
                  <c:v>-127.00507248755457</c:v>
                </c:pt>
                <c:pt idx="889">
                  <c:v>-127.00507248755457</c:v>
                </c:pt>
                <c:pt idx="890">
                  <c:v>-127.00507248755457</c:v>
                </c:pt>
                <c:pt idx="891">
                  <c:v>-127.00507248755457</c:v>
                </c:pt>
                <c:pt idx="892">
                  <c:v>-127.00507248755457</c:v>
                </c:pt>
                <c:pt idx="893">
                  <c:v>-127.00507248755457</c:v>
                </c:pt>
                <c:pt idx="894">
                  <c:v>-127.00507248755457</c:v>
                </c:pt>
                <c:pt idx="895">
                  <c:v>-127.00507248755457</c:v>
                </c:pt>
                <c:pt idx="896">
                  <c:v>-127.00507248755457</c:v>
                </c:pt>
                <c:pt idx="897">
                  <c:v>-127.00507248755457</c:v>
                </c:pt>
                <c:pt idx="898">
                  <c:v>-127.00507248755457</c:v>
                </c:pt>
                <c:pt idx="899">
                  <c:v>-127.00507248755457</c:v>
                </c:pt>
                <c:pt idx="900">
                  <c:v>-127.00507248755457</c:v>
                </c:pt>
                <c:pt idx="901">
                  <c:v>-127.00507248755457</c:v>
                </c:pt>
                <c:pt idx="902">
                  <c:v>-127.00507248755457</c:v>
                </c:pt>
                <c:pt idx="903">
                  <c:v>-127.00507248755457</c:v>
                </c:pt>
                <c:pt idx="904">
                  <c:v>-127.00507248755457</c:v>
                </c:pt>
                <c:pt idx="905">
                  <c:v>-127.00507248755457</c:v>
                </c:pt>
                <c:pt idx="906">
                  <c:v>-127.00507248755457</c:v>
                </c:pt>
                <c:pt idx="907">
                  <c:v>-127.00507248755457</c:v>
                </c:pt>
                <c:pt idx="908">
                  <c:v>-127.00507248755457</c:v>
                </c:pt>
                <c:pt idx="909">
                  <c:v>-127.00507248755457</c:v>
                </c:pt>
                <c:pt idx="910">
                  <c:v>-127.00507248755457</c:v>
                </c:pt>
                <c:pt idx="911">
                  <c:v>-127.00507248755457</c:v>
                </c:pt>
                <c:pt idx="912">
                  <c:v>-127.00507248755457</c:v>
                </c:pt>
                <c:pt idx="913">
                  <c:v>-127.00507248755457</c:v>
                </c:pt>
                <c:pt idx="914">
                  <c:v>-127.00507248755457</c:v>
                </c:pt>
                <c:pt idx="915">
                  <c:v>-127.00507248755457</c:v>
                </c:pt>
                <c:pt idx="916">
                  <c:v>-127.00507248755457</c:v>
                </c:pt>
                <c:pt idx="917">
                  <c:v>-127.00507248755457</c:v>
                </c:pt>
                <c:pt idx="918">
                  <c:v>-127.00507248755457</c:v>
                </c:pt>
                <c:pt idx="919">
                  <c:v>-127.00507248755457</c:v>
                </c:pt>
                <c:pt idx="920">
                  <c:v>-127.00507248755457</c:v>
                </c:pt>
                <c:pt idx="921">
                  <c:v>-127.00507248755457</c:v>
                </c:pt>
                <c:pt idx="922">
                  <c:v>-127.00507248755457</c:v>
                </c:pt>
                <c:pt idx="923">
                  <c:v>-127.00507248755457</c:v>
                </c:pt>
                <c:pt idx="924">
                  <c:v>-127.00507248755457</c:v>
                </c:pt>
                <c:pt idx="925">
                  <c:v>-127.00507248755457</c:v>
                </c:pt>
                <c:pt idx="926">
                  <c:v>-127.00507248755457</c:v>
                </c:pt>
                <c:pt idx="927">
                  <c:v>-127.00507248755457</c:v>
                </c:pt>
                <c:pt idx="928">
                  <c:v>-127.00507248755457</c:v>
                </c:pt>
                <c:pt idx="929">
                  <c:v>-127.00507248755457</c:v>
                </c:pt>
                <c:pt idx="930">
                  <c:v>-127.00507248755457</c:v>
                </c:pt>
                <c:pt idx="931">
                  <c:v>-127.00507248755457</c:v>
                </c:pt>
                <c:pt idx="932">
                  <c:v>-127.00507248755457</c:v>
                </c:pt>
                <c:pt idx="933">
                  <c:v>-127.00507248755457</c:v>
                </c:pt>
                <c:pt idx="934">
                  <c:v>-127.00507248755457</c:v>
                </c:pt>
                <c:pt idx="935">
                  <c:v>-127.00507248755457</c:v>
                </c:pt>
                <c:pt idx="936">
                  <c:v>-127.00507248755457</c:v>
                </c:pt>
                <c:pt idx="937">
                  <c:v>-127.00507248755457</c:v>
                </c:pt>
                <c:pt idx="938">
                  <c:v>-127.00507248755457</c:v>
                </c:pt>
                <c:pt idx="939">
                  <c:v>-127.00507248755457</c:v>
                </c:pt>
                <c:pt idx="940">
                  <c:v>-127.00507248755457</c:v>
                </c:pt>
                <c:pt idx="941">
                  <c:v>-127.00507248755457</c:v>
                </c:pt>
                <c:pt idx="942">
                  <c:v>-127.00507248755457</c:v>
                </c:pt>
                <c:pt idx="943">
                  <c:v>-127.00507248755457</c:v>
                </c:pt>
                <c:pt idx="944">
                  <c:v>-127.00507248755457</c:v>
                </c:pt>
                <c:pt idx="945">
                  <c:v>-127.00507248755457</c:v>
                </c:pt>
                <c:pt idx="946">
                  <c:v>-127.00507248755457</c:v>
                </c:pt>
                <c:pt idx="947">
                  <c:v>-127.00507248755457</c:v>
                </c:pt>
                <c:pt idx="948">
                  <c:v>-127.00507248755457</c:v>
                </c:pt>
                <c:pt idx="949">
                  <c:v>-127.00507248755457</c:v>
                </c:pt>
                <c:pt idx="950">
                  <c:v>-127.00507248755457</c:v>
                </c:pt>
                <c:pt idx="951">
                  <c:v>-127.00507248755457</c:v>
                </c:pt>
                <c:pt idx="952">
                  <c:v>-127.00507248755457</c:v>
                </c:pt>
                <c:pt idx="953">
                  <c:v>-127.00507248755457</c:v>
                </c:pt>
                <c:pt idx="954">
                  <c:v>-127.00507248755457</c:v>
                </c:pt>
                <c:pt idx="955">
                  <c:v>-127.00507248755457</c:v>
                </c:pt>
                <c:pt idx="956">
                  <c:v>-127.00507248755457</c:v>
                </c:pt>
                <c:pt idx="957">
                  <c:v>-127.00507248755457</c:v>
                </c:pt>
                <c:pt idx="958">
                  <c:v>-127.00507248755457</c:v>
                </c:pt>
                <c:pt idx="959">
                  <c:v>-127.00507248755457</c:v>
                </c:pt>
                <c:pt idx="960">
                  <c:v>-127.00507248755457</c:v>
                </c:pt>
                <c:pt idx="961">
                  <c:v>-127.00507248755457</c:v>
                </c:pt>
                <c:pt idx="962">
                  <c:v>-127.00507248755457</c:v>
                </c:pt>
                <c:pt idx="963">
                  <c:v>-127.00507248755457</c:v>
                </c:pt>
                <c:pt idx="964">
                  <c:v>-127.00507248755457</c:v>
                </c:pt>
                <c:pt idx="965">
                  <c:v>-127.00507248755457</c:v>
                </c:pt>
                <c:pt idx="966">
                  <c:v>-127.00507248755457</c:v>
                </c:pt>
                <c:pt idx="967">
                  <c:v>-127.00507248755457</c:v>
                </c:pt>
                <c:pt idx="968">
                  <c:v>-127.00507248755457</c:v>
                </c:pt>
                <c:pt idx="969">
                  <c:v>-127.00507248755457</c:v>
                </c:pt>
                <c:pt idx="970">
                  <c:v>-127.00507248755457</c:v>
                </c:pt>
                <c:pt idx="971">
                  <c:v>-127.00507248755457</c:v>
                </c:pt>
                <c:pt idx="972">
                  <c:v>-127.00507248755457</c:v>
                </c:pt>
                <c:pt idx="973">
                  <c:v>-127.00507248755457</c:v>
                </c:pt>
                <c:pt idx="974">
                  <c:v>-127.00507248755457</c:v>
                </c:pt>
                <c:pt idx="975">
                  <c:v>-127.00507248755457</c:v>
                </c:pt>
                <c:pt idx="976">
                  <c:v>-127.00507248755457</c:v>
                </c:pt>
                <c:pt idx="977">
                  <c:v>-127.00507248755457</c:v>
                </c:pt>
                <c:pt idx="978">
                  <c:v>-127.00507248755457</c:v>
                </c:pt>
                <c:pt idx="979">
                  <c:v>-127.00507248755457</c:v>
                </c:pt>
                <c:pt idx="980">
                  <c:v>-127.00507248755457</c:v>
                </c:pt>
                <c:pt idx="981">
                  <c:v>-127.00507248755457</c:v>
                </c:pt>
                <c:pt idx="982">
                  <c:v>-127.00507248755457</c:v>
                </c:pt>
                <c:pt idx="983">
                  <c:v>-127.00507248755457</c:v>
                </c:pt>
                <c:pt idx="984">
                  <c:v>-127.00507248755457</c:v>
                </c:pt>
                <c:pt idx="985">
                  <c:v>-127.00507248755457</c:v>
                </c:pt>
                <c:pt idx="986">
                  <c:v>-127.00507248755457</c:v>
                </c:pt>
                <c:pt idx="987">
                  <c:v>-127.00507248755457</c:v>
                </c:pt>
                <c:pt idx="988">
                  <c:v>-127.00507248755457</c:v>
                </c:pt>
                <c:pt idx="989">
                  <c:v>-127.00507248755457</c:v>
                </c:pt>
                <c:pt idx="990">
                  <c:v>-127.00507248755457</c:v>
                </c:pt>
                <c:pt idx="991">
                  <c:v>-127.00507248755457</c:v>
                </c:pt>
                <c:pt idx="992">
                  <c:v>-127.00507248755457</c:v>
                </c:pt>
                <c:pt idx="993">
                  <c:v>-127.00507248755457</c:v>
                </c:pt>
                <c:pt idx="994">
                  <c:v>-127.00507248755457</c:v>
                </c:pt>
                <c:pt idx="995">
                  <c:v>-127.00507248755457</c:v>
                </c:pt>
                <c:pt idx="996">
                  <c:v>-127.00507248755457</c:v>
                </c:pt>
                <c:pt idx="997">
                  <c:v>-127.00507248755457</c:v>
                </c:pt>
                <c:pt idx="998">
                  <c:v>-127.00507248755457</c:v>
                </c:pt>
                <c:pt idx="999">
                  <c:v>-127.00507248755457</c:v>
                </c:pt>
                <c:pt idx="1000">
                  <c:v>-127.00507248755457</c:v>
                </c:pt>
                <c:pt idx="1001">
                  <c:v>-127.00507248755457</c:v>
                </c:pt>
                <c:pt idx="1002">
                  <c:v>-127.00507248755457</c:v>
                </c:pt>
                <c:pt idx="1003">
                  <c:v>-127.00507248755457</c:v>
                </c:pt>
                <c:pt idx="1004">
                  <c:v>-127.00507248755457</c:v>
                </c:pt>
                <c:pt idx="1005">
                  <c:v>-127.00507248755457</c:v>
                </c:pt>
                <c:pt idx="1006">
                  <c:v>-127.00507248755457</c:v>
                </c:pt>
                <c:pt idx="1007">
                  <c:v>-127.00507248755457</c:v>
                </c:pt>
                <c:pt idx="1008">
                  <c:v>-127.00507248755457</c:v>
                </c:pt>
                <c:pt idx="1009">
                  <c:v>-127.00507248755457</c:v>
                </c:pt>
                <c:pt idx="1010">
                  <c:v>-127.00507248755457</c:v>
                </c:pt>
                <c:pt idx="1011">
                  <c:v>-127.00507248755457</c:v>
                </c:pt>
                <c:pt idx="1012">
                  <c:v>-127.00507248755457</c:v>
                </c:pt>
                <c:pt idx="1013">
                  <c:v>-127.00507248755457</c:v>
                </c:pt>
                <c:pt idx="1014">
                  <c:v>-127.00507248755457</c:v>
                </c:pt>
                <c:pt idx="1015">
                  <c:v>-127.00507248755457</c:v>
                </c:pt>
                <c:pt idx="1016">
                  <c:v>-127.00507248755457</c:v>
                </c:pt>
                <c:pt idx="1017">
                  <c:v>-127.00507248755457</c:v>
                </c:pt>
                <c:pt idx="1018">
                  <c:v>-127.00507248755457</c:v>
                </c:pt>
                <c:pt idx="1019">
                  <c:v>-127.00507248755457</c:v>
                </c:pt>
                <c:pt idx="1020">
                  <c:v>-127.00507248755457</c:v>
                </c:pt>
                <c:pt idx="1021">
                  <c:v>-127.00507248755457</c:v>
                </c:pt>
                <c:pt idx="1022">
                  <c:v>-127.00507248755457</c:v>
                </c:pt>
                <c:pt idx="1023">
                  <c:v>-127.00507248755457</c:v>
                </c:pt>
                <c:pt idx="1024">
                  <c:v>-127.00507248755457</c:v>
                </c:pt>
                <c:pt idx="1025">
                  <c:v>-127.00507248755457</c:v>
                </c:pt>
                <c:pt idx="1026">
                  <c:v>-127.00507248755457</c:v>
                </c:pt>
                <c:pt idx="1027">
                  <c:v>-127.00507248755457</c:v>
                </c:pt>
                <c:pt idx="1028">
                  <c:v>-127.00507248755457</c:v>
                </c:pt>
                <c:pt idx="1029">
                  <c:v>-127.00507248755457</c:v>
                </c:pt>
                <c:pt idx="1030">
                  <c:v>-127.00507248755457</c:v>
                </c:pt>
                <c:pt idx="1031">
                  <c:v>-127.00507248755457</c:v>
                </c:pt>
                <c:pt idx="1032">
                  <c:v>-127.00507248755457</c:v>
                </c:pt>
                <c:pt idx="1033">
                  <c:v>-127.00507248755457</c:v>
                </c:pt>
                <c:pt idx="1034">
                  <c:v>-127.00507248755457</c:v>
                </c:pt>
                <c:pt idx="1035">
                  <c:v>-127.00507248755457</c:v>
                </c:pt>
                <c:pt idx="1036">
                  <c:v>-127.00507248755457</c:v>
                </c:pt>
                <c:pt idx="1037">
                  <c:v>-127.00507248755457</c:v>
                </c:pt>
                <c:pt idx="1038">
                  <c:v>-127.00507248755457</c:v>
                </c:pt>
                <c:pt idx="1039">
                  <c:v>-127.00507248755457</c:v>
                </c:pt>
                <c:pt idx="1040">
                  <c:v>-127.00507248755457</c:v>
                </c:pt>
                <c:pt idx="1041">
                  <c:v>-127.00507248755457</c:v>
                </c:pt>
                <c:pt idx="1042">
                  <c:v>-127.00507248755457</c:v>
                </c:pt>
                <c:pt idx="1043">
                  <c:v>-127.00507248755457</c:v>
                </c:pt>
                <c:pt idx="1044">
                  <c:v>-127.00507248755457</c:v>
                </c:pt>
                <c:pt idx="1045">
                  <c:v>-127.00507248755457</c:v>
                </c:pt>
                <c:pt idx="1046">
                  <c:v>-127.00507248755457</c:v>
                </c:pt>
                <c:pt idx="1047">
                  <c:v>-127.00507248755457</c:v>
                </c:pt>
                <c:pt idx="1048">
                  <c:v>-127.00507248755457</c:v>
                </c:pt>
                <c:pt idx="1049">
                  <c:v>-127.00507248755457</c:v>
                </c:pt>
                <c:pt idx="1050">
                  <c:v>-127.00507248755457</c:v>
                </c:pt>
                <c:pt idx="1051">
                  <c:v>-127.00507248755457</c:v>
                </c:pt>
                <c:pt idx="1052">
                  <c:v>-127.00507248755457</c:v>
                </c:pt>
                <c:pt idx="1053">
                  <c:v>-127.00507248755457</c:v>
                </c:pt>
                <c:pt idx="1054">
                  <c:v>-127.00507248755457</c:v>
                </c:pt>
                <c:pt idx="1055">
                  <c:v>-127.00507248755457</c:v>
                </c:pt>
                <c:pt idx="1056">
                  <c:v>-127.00507248755457</c:v>
                </c:pt>
                <c:pt idx="1057">
                  <c:v>-127.00507248755457</c:v>
                </c:pt>
                <c:pt idx="1058">
                  <c:v>-127.00507248755457</c:v>
                </c:pt>
                <c:pt idx="1059">
                  <c:v>-127.00507248755457</c:v>
                </c:pt>
                <c:pt idx="1060">
                  <c:v>-127.00507248755457</c:v>
                </c:pt>
                <c:pt idx="1061">
                  <c:v>-127.00507248755457</c:v>
                </c:pt>
                <c:pt idx="1062">
                  <c:v>-127.00507248755457</c:v>
                </c:pt>
                <c:pt idx="1063">
                  <c:v>-127.00507248755457</c:v>
                </c:pt>
                <c:pt idx="1064">
                  <c:v>-127.00507248755457</c:v>
                </c:pt>
                <c:pt idx="1065">
                  <c:v>-127.00507248755457</c:v>
                </c:pt>
                <c:pt idx="1066">
                  <c:v>-127.00507248755457</c:v>
                </c:pt>
                <c:pt idx="1067">
                  <c:v>-127.00507248755457</c:v>
                </c:pt>
                <c:pt idx="1068">
                  <c:v>-127.00507248755457</c:v>
                </c:pt>
                <c:pt idx="1069">
                  <c:v>-127.00507248755457</c:v>
                </c:pt>
                <c:pt idx="1070">
                  <c:v>-127.00507248755457</c:v>
                </c:pt>
                <c:pt idx="1071">
                  <c:v>-127.00507248755457</c:v>
                </c:pt>
                <c:pt idx="1072">
                  <c:v>-127.00507248755457</c:v>
                </c:pt>
                <c:pt idx="1073">
                  <c:v>-127.00507248755457</c:v>
                </c:pt>
                <c:pt idx="1074">
                  <c:v>-127.00507248755457</c:v>
                </c:pt>
                <c:pt idx="1075">
                  <c:v>-127.00507248755457</c:v>
                </c:pt>
                <c:pt idx="1076">
                  <c:v>-127.00507248755457</c:v>
                </c:pt>
                <c:pt idx="1077">
                  <c:v>-127.00507248755457</c:v>
                </c:pt>
                <c:pt idx="1078">
                  <c:v>-127.00507248755457</c:v>
                </c:pt>
                <c:pt idx="1079">
                  <c:v>-127.00507248755457</c:v>
                </c:pt>
                <c:pt idx="1080">
                  <c:v>-127.00507248755457</c:v>
                </c:pt>
                <c:pt idx="1081">
                  <c:v>-127.00507248755457</c:v>
                </c:pt>
                <c:pt idx="1082">
                  <c:v>-127.00507248755457</c:v>
                </c:pt>
                <c:pt idx="1083">
                  <c:v>-127.00507248755457</c:v>
                </c:pt>
                <c:pt idx="1084">
                  <c:v>-127.00507248755457</c:v>
                </c:pt>
                <c:pt idx="1085">
                  <c:v>-127.00507248755457</c:v>
                </c:pt>
                <c:pt idx="1086">
                  <c:v>-127.00507248755457</c:v>
                </c:pt>
                <c:pt idx="1087">
                  <c:v>-127.00507248755457</c:v>
                </c:pt>
                <c:pt idx="1088">
                  <c:v>-127.00507248755457</c:v>
                </c:pt>
                <c:pt idx="1089">
                  <c:v>-127.00507248755457</c:v>
                </c:pt>
                <c:pt idx="1090">
                  <c:v>-127.00507248755457</c:v>
                </c:pt>
                <c:pt idx="1091">
                  <c:v>-127.00507248755457</c:v>
                </c:pt>
                <c:pt idx="1092">
                  <c:v>-127.00507248755457</c:v>
                </c:pt>
                <c:pt idx="1093">
                  <c:v>-127.00507248755457</c:v>
                </c:pt>
                <c:pt idx="1094">
                  <c:v>-127.00507248755457</c:v>
                </c:pt>
                <c:pt idx="1095">
                  <c:v>-127.00507248755457</c:v>
                </c:pt>
                <c:pt idx="1096">
                  <c:v>-127.00507248755457</c:v>
                </c:pt>
                <c:pt idx="1097">
                  <c:v>-127.00507248755457</c:v>
                </c:pt>
                <c:pt idx="1098">
                  <c:v>-127.00507248755457</c:v>
                </c:pt>
                <c:pt idx="1099">
                  <c:v>-127.00507248755457</c:v>
                </c:pt>
                <c:pt idx="1100">
                  <c:v>-127.00507248755457</c:v>
                </c:pt>
                <c:pt idx="1101">
                  <c:v>-127.00507248755457</c:v>
                </c:pt>
                <c:pt idx="1102">
                  <c:v>-127.00507248755457</c:v>
                </c:pt>
                <c:pt idx="1103">
                  <c:v>-127.00507248755457</c:v>
                </c:pt>
                <c:pt idx="1104">
                  <c:v>-127.00507248755457</c:v>
                </c:pt>
                <c:pt idx="1105">
                  <c:v>-127.00507248755457</c:v>
                </c:pt>
                <c:pt idx="1106">
                  <c:v>-127.00507248755457</c:v>
                </c:pt>
                <c:pt idx="1107">
                  <c:v>-127.00507248755457</c:v>
                </c:pt>
                <c:pt idx="1108">
                  <c:v>-127.00507248755457</c:v>
                </c:pt>
                <c:pt idx="1109">
                  <c:v>-127.00507248755457</c:v>
                </c:pt>
                <c:pt idx="1110">
                  <c:v>-127.00507248755457</c:v>
                </c:pt>
                <c:pt idx="1111">
                  <c:v>-127.00507248755457</c:v>
                </c:pt>
                <c:pt idx="1112">
                  <c:v>-127.00507248755457</c:v>
                </c:pt>
                <c:pt idx="1113">
                  <c:v>-127.00507248755457</c:v>
                </c:pt>
                <c:pt idx="1114">
                  <c:v>-127.00507248755457</c:v>
                </c:pt>
                <c:pt idx="1115">
                  <c:v>-127.00507248755457</c:v>
                </c:pt>
                <c:pt idx="1116">
                  <c:v>-127.00507248755457</c:v>
                </c:pt>
                <c:pt idx="1117">
                  <c:v>-127.00507248755457</c:v>
                </c:pt>
                <c:pt idx="1118">
                  <c:v>-127.00507248755457</c:v>
                </c:pt>
                <c:pt idx="1119">
                  <c:v>-127.00507248755457</c:v>
                </c:pt>
                <c:pt idx="1120">
                  <c:v>-127.00507248755457</c:v>
                </c:pt>
                <c:pt idx="1121">
                  <c:v>-127.00507248755457</c:v>
                </c:pt>
                <c:pt idx="1122">
                  <c:v>-127.00507248755457</c:v>
                </c:pt>
                <c:pt idx="1123">
                  <c:v>-127.00507248755457</c:v>
                </c:pt>
                <c:pt idx="1124">
                  <c:v>-127.00507248755457</c:v>
                </c:pt>
                <c:pt idx="1125">
                  <c:v>-127.00507248755457</c:v>
                </c:pt>
                <c:pt idx="1126">
                  <c:v>-127.00507248755457</c:v>
                </c:pt>
                <c:pt idx="1127">
                  <c:v>-127.00507248755457</c:v>
                </c:pt>
                <c:pt idx="1128">
                  <c:v>-127.00507248755457</c:v>
                </c:pt>
                <c:pt idx="1129">
                  <c:v>-127.00507248755457</c:v>
                </c:pt>
                <c:pt idx="1130">
                  <c:v>-127.00507248755457</c:v>
                </c:pt>
                <c:pt idx="1131">
                  <c:v>-127.00507248755457</c:v>
                </c:pt>
                <c:pt idx="1132">
                  <c:v>-127.00507248755457</c:v>
                </c:pt>
                <c:pt idx="1133">
                  <c:v>-127.00507248755457</c:v>
                </c:pt>
                <c:pt idx="1134">
                  <c:v>-127.00507248755457</c:v>
                </c:pt>
                <c:pt idx="1135">
                  <c:v>-127.00507248755457</c:v>
                </c:pt>
                <c:pt idx="1136">
                  <c:v>-127.00507248755457</c:v>
                </c:pt>
                <c:pt idx="1137">
                  <c:v>-127.00507248755457</c:v>
                </c:pt>
                <c:pt idx="1138">
                  <c:v>-127.00507248755457</c:v>
                </c:pt>
                <c:pt idx="1139">
                  <c:v>-127.00507248755457</c:v>
                </c:pt>
                <c:pt idx="1140">
                  <c:v>-127.00507248755457</c:v>
                </c:pt>
                <c:pt idx="1141">
                  <c:v>-127.00507248755457</c:v>
                </c:pt>
                <c:pt idx="1142">
                  <c:v>-127.00507248755457</c:v>
                </c:pt>
                <c:pt idx="1143">
                  <c:v>-127.00507248755457</c:v>
                </c:pt>
                <c:pt idx="1144">
                  <c:v>-127.00507248755457</c:v>
                </c:pt>
                <c:pt idx="1145">
                  <c:v>-127.00507248755457</c:v>
                </c:pt>
                <c:pt idx="1146">
                  <c:v>-127.00507248755457</c:v>
                </c:pt>
                <c:pt idx="1147">
                  <c:v>-127.00507248755457</c:v>
                </c:pt>
                <c:pt idx="1148">
                  <c:v>-127.00507248755457</c:v>
                </c:pt>
                <c:pt idx="1149">
                  <c:v>-127.00507248755457</c:v>
                </c:pt>
                <c:pt idx="1150">
                  <c:v>-127.00507248755457</c:v>
                </c:pt>
                <c:pt idx="1151">
                  <c:v>-127.00507248755457</c:v>
                </c:pt>
                <c:pt idx="1152">
                  <c:v>-127.00507248755457</c:v>
                </c:pt>
                <c:pt idx="1153">
                  <c:v>-127.00507248755457</c:v>
                </c:pt>
                <c:pt idx="1154">
                  <c:v>-127.00507248755457</c:v>
                </c:pt>
                <c:pt idx="1155">
                  <c:v>-127.00507248755457</c:v>
                </c:pt>
                <c:pt idx="1156">
                  <c:v>-127.00507248755457</c:v>
                </c:pt>
                <c:pt idx="1157">
                  <c:v>-127.00507248755457</c:v>
                </c:pt>
                <c:pt idx="1158">
                  <c:v>-127.00507248755457</c:v>
                </c:pt>
                <c:pt idx="1159">
                  <c:v>-127.00507248755457</c:v>
                </c:pt>
                <c:pt idx="1160">
                  <c:v>-127.00507248755457</c:v>
                </c:pt>
                <c:pt idx="1161">
                  <c:v>-127.00507248755457</c:v>
                </c:pt>
                <c:pt idx="1162">
                  <c:v>-127.00507248755457</c:v>
                </c:pt>
                <c:pt idx="1163">
                  <c:v>-127.00507248755457</c:v>
                </c:pt>
                <c:pt idx="1164">
                  <c:v>-127.00507248755457</c:v>
                </c:pt>
                <c:pt idx="1165">
                  <c:v>-127.00507248755457</c:v>
                </c:pt>
                <c:pt idx="1166">
                  <c:v>-127.00507248755457</c:v>
                </c:pt>
                <c:pt idx="1167">
                  <c:v>-127.00507248755457</c:v>
                </c:pt>
                <c:pt idx="1168">
                  <c:v>-127.00507248755457</c:v>
                </c:pt>
                <c:pt idx="1169">
                  <c:v>-127.00507248755457</c:v>
                </c:pt>
                <c:pt idx="1170">
                  <c:v>-127.00507248755457</c:v>
                </c:pt>
                <c:pt idx="1171">
                  <c:v>-127.00507248755457</c:v>
                </c:pt>
                <c:pt idx="1172">
                  <c:v>-127.00507248755457</c:v>
                </c:pt>
                <c:pt idx="1173">
                  <c:v>-127.00507248755457</c:v>
                </c:pt>
                <c:pt idx="1174">
                  <c:v>-127.00507248755457</c:v>
                </c:pt>
                <c:pt idx="1175">
                  <c:v>-127.00507248755457</c:v>
                </c:pt>
                <c:pt idx="1176">
                  <c:v>-127.00507248755457</c:v>
                </c:pt>
                <c:pt idx="1177">
                  <c:v>-127.00507248755457</c:v>
                </c:pt>
                <c:pt idx="1178">
                  <c:v>-127.00507248755457</c:v>
                </c:pt>
                <c:pt idx="1179">
                  <c:v>-127.00507248755457</c:v>
                </c:pt>
                <c:pt idx="1180">
                  <c:v>-127.00507248755457</c:v>
                </c:pt>
                <c:pt idx="1181">
                  <c:v>-127.00507248755457</c:v>
                </c:pt>
                <c:pt idx="1182">
                  <c:v>-127.00507248755457</c:v>
                </c:pt>
                <c:pt idx="1183">
                  <c:v>-127.00507248755457</c:v>
                </c:pt>
                <c:pt idx="1184">
                  <c:v>-127.00507248755457</c:v>
                </c:pt>
                <c:pt idx="1185">
                  <c:v>-127.00507248755457</c:v>
                </c:pt>
                <c:pt idx="1186">
                  <c:v>-127.00507248755457</c:v>
                </c:pt>
                <c:pt idx="1187">
                  <c:v>-127.00507248755457</c:v>
                </c:pt>
                <c:pt idx="1188">
                  <c:v>-127.00507248755457</c:v>
                </c:pt>
                <c:pt idx="1189">
                  <c:v>-127.00507248755457</c:v>
                </c:pt>
                <c:pt idx="1190">
                  <c:v>-127.00507248755457</c:v>
                </c:pt>
                <c:pt idx="1191">
                  <c:v>-127.00507248755457</c:v>
                </c:pt>
                <c:pt idx="1192">
                  <c:v>-127.00507248755457</c:v>
                </c:pt>
                <c:pt idx="1193">
                  <c:v>-127.00507248755457</c:v>
                </c:pt>
                <c:pt idx="1194">
                  <c:v>-127.00507248755457</c:v>
                </c:pt>
                <c:pt idx="1195">
                  <c:v>-127.00507248755457</c:v>
                </c:pt>
                <c:pt idx="1196">
                  <c:v>-127.00507248755457</c:v>
                </c:pt>
                <c:pt idx="1197">
                  <c:v>-127.00507248755457</c:v>
                </c:pt>
                <c:pt idx="1198">
                  <c:v>-127.00507248755457</c:v>
                </c:pt>
                <c:pt idx="1199">
                  <c:v>-127.00507248755457</c:v>
                </c:pt>
                <c:pt idx="1200">
                  <c:v>-127.00507248755457</c:v>
                </c:pt>
                <c:pt idx="1201">
                  <c:v>-127.00507248755457</c:v>
                </c:pt>
                <c:pt idx="1202">
                  <c:v>-127.00507248755457</c:v>
                </c:pt>
                <c:pt idx="1203">
                  <c:v>-127.00507248755457</c:v>
                </c:pt>
                <c:pt idx="1204">
                  <c:v>-127.00507248755457</c:v>
                </c:pt>
                <c:pt idx="1205">
                  <c:v>-127.00507248755457</c:v>
                </c:pt>
                <c:pt idx="1206">
                  <c:v>-127.00507248755457</c:v>
                </c:pt>
                <c:pt idx="1207">
                  <c:v>-127.00507248755457</c:v>
                </c:pt>
                <c:pt idx="1208">
                  <c:v>-127.00507248755457</c:v>
                </c:pt>
                <c:pt idx="1209">
                  <c:v>-127.00507248755457</c:v>
                </c:pt>
                <c:pt idx="1210">
                  <c:v>-127.00507248755457</c:v>
                </c:pt>
                <c:pt idx="1211">
                  <c:v>-127.00507248755457</c:v>
                </c:pt>
                <c:pt idx="1212">
                  <c:v>-127.00507248755457</c:v>
                </c:pt>
                <c:pt idx="1213">
                  <c:v>-127.00507248755457</c:v>
                </c:pt>
                <c:pt idx="1214">
                  <c:v>-127.00507248755457</c:v>
                </c:pt>
                <c:pt idx="1215">
                  <c:v>-127.00507248755457</c:v>
                </c:pt>
                <c:pt idx="1216">
                  <c:v>-127.00507248755457</c:v>
                </c:pt>
                <c:pt idx="1217">
                  <c:v>-127.00507248755457</c:v>
                </c:pt>
                <c:pt idx="1218">
                  <c:v>-127.00507248755457</c:v>
                </c:pt>
                <c:pt idx="1219">
                  <c:v>-127.00507248755457</c:v>
                </c:pt>
                <c:pt idx="1220">
                  <c:v>-127.00507248755457</c:v>
                </c:pt>
                <c:pt idx="1221">
                  <c:v>-127.00507248755457</c:v>
                </c:pt>
                <c:pt idx="1222">
                  <c:v>-127.00507248755457</c:v>
                </c:pt>
                <c:pt idx="1223">
                  <c:v>-127.00507248755457</c:v>
                </c:pt>
                <c:pt idx="1224">
                  <c:v>-127.00507248755457</c:v>
                </c:pt>
                <c:pt idx="1225">
                  <c:v>-127.00507248755457</c:v>
                </c:pt>
                <c:pt idx="1226">
                  <c:v>-127.00507248755457</c:v>
                </c:pt>
                <c:pt idx="1227">
                  <c:v>-127.00507248755457</c:v>
                </c:pt>
                <c:pt idx="1228">
                  <c:v>-127.00507248755457</c:v>
                </c:pt>
                <c:pt idx="1229">
                  <c:v>-127.00507248755457</c:v>
                </c:pt>
                <c:pt idx="1230">
                  <c:v>-127.00507248755457</c:v>
                </c:pt>
                <c:pt idx="1231">
                  <c:v>-127.00507248755457</c:v>
                </c:pt>
                <c:pt idx="1232">
                  <c:v>-127.00507248755457</c:v>
                </c:pt>
                <c:pt idx="1233">
                  <c:v>-127.00507248755457</c:v>
                </c:pt>
                <c:pt idx="1234">
                  <c:v>-127.00507248755457</c:v>
                </c:pt>
                <c:pt idx="1235">
                  <c:v>-127.00507248755457</c:v>
                </c:pt>
                <c:pt idx="1236">
                  <c:v>-127.00507248755457</c:v>
                </c:pt>
                <c:pt idx="1237">
                  <c:v>-127.00507248755457</c:v>
                </c:pt>
                <c:pt idx="1238">
                  <c:v>-127.00507248755457</c:v>
                </c:pt>
                <c:pt idx="1239">
                  <c:v>-127.00507248755457</c:v>
                </c:pt>
                <c:pt idx="1240">
                  <c:v>-127.00507248755457</c:v>
                </c:pt>
                <c:pt idx="1241">
                  <c:v>-127.00507248755457</c:v>
                </c:pt>
                <c:pt idx="1242">
                  <c:v>-127.00507248755457</c:v>
                </c:pt>
                <c:pt idx="1243">
                  <c:v>-127.00507248755457</c:v>
                </c:pt>
                <c:pt idx="1244">
                  <c:v>-127.00507248755457</c:v>
                </c:pt>
                <c:pt idx="1245">
                  <c:v>-127.00507248755457</c:v>
                </c:pt>
                <c:pt idx="1246">
                  <c:v>-127.00507248755457</c:v>
                </c:pt>
                <c:pt idx="1247">
                  <c:v>-127.00507248755457</c:v>
                </c:pt>
                <c:pt idx="1248">
                  <c:v>-127.00507248755457</c:v>
                </c:pt>
                <c:pt idx="1249">
                  <c:v>-127.00507248755457</c:v>
                </c:pt>
                <c:pt idx="1250">
                  <c:v>-127.00507248755457</c:v>
                </c:pt>
                <c:pt idx="1251">
                  <c:v>-127.00507248755457</c:v>
                </c:pt>
                <c:pt idx="1252">
                  <c:v>-127.00507248755457</c:v>
                </c:pt>
                <c:pt idx="1253">
                  <c:v>-127.00507248755457</c:v>
                </c:pt>
                <c:pt idx="1254">
                  <c:v>-127.00507248755457</c:v>
                </c:pt>
                <c:pt idx="1255">
                  <c:v>-127.00507248755457</c:v>
                </c:pt>
                <c:pt idx="1256">
                  <c:v>-127.00507248755457</c:v>
                </c:pt>
                <c:pt idx="1257">
                  <c:v>-127.00507248755457</c:v>
                </c:pt>
                <c:pt idx="1258">
                  <c:v>-127.00507248755457</c:v>
                </c:pt>
                <c:pt idx="1259">
                  <c:v>-127.00507248755457</c:v>
                </c:pt>
                <c:pt idx="1260">
                  <c:v>-127.00507248755457</c:v>
                </c:pt>
                <c:pt idx="1261">
                  <c:v>-127.00507248755457</c:v>
                </c:pt>
                <c:pt idx="1262">
                  <c:v>-127.00507248755457</c:v>
                </c:pt>
                <c:pt idx="1263">
                  <c:v>-127.00507248755457</c:v>
                </c:pt>
                <c:pt idx="1264">
                  <c:v>-127.00507248755457</c:v>
                </c:pt>
                <c:pt idx="1265">
                  <c:v>-127.00507248755457</c:v>
                </c:pt>
                <c:pt idx="1266">
                  <c:v>-127.00507248755457</c:v>
                </c:pt>
                <c:pt idx="1267">
                  <c:v>-127.00507248755457</c:v>
                </c:pt>
                <c:pt idx="1268">
                  <c:v>-127.00507248755457</c:v>
                </c:pt>
                <c:pt idx="1269">
                  <c:v>-127.00507248755457</c:v>
                </c:pt>
                <c:pt idx="1270">
                  <c:v>-127.00507248755457</c:v>
                </c:pt>
                <c:pt idx="1271">
                  <c:v>-127.00507248755457</c:v>
                </c:pt>
                <c:pt idx="1272">
                  <c:v>-127.00507248755457</c:v>
                </c:pt>
                <c:pt idx="1273">
                  <c:v>-127.00507248755457</c:v>
                </c:pt>
                <c:pt idx="1274">
                  <c:v>-127.00507248755457</c:v>
                </c:pt>
                <c:pt idx="1275">
                  <c:v>-127.00507248755457</c:v>
                </c:pt>
                <c:pt idx="1276">
                  <c:v>-127.00507248755457</c:v>
                </c:pt>
                <c:pt idx="1277">
                  <c:v>-127.00507248755457</c:v>
                </c:pt>
                <c:pt idx="1278">
                  <c:v>-127.00507248755457</c:v>
                </c:pt>
                <c:pt idx="1279">
                  <c:v>-127.00507248755457</c:v>
                </c:pt>
                <c:pt idx="1280">
                  <c:v>-127.00507248755457</c:v>
                </c:pt>
                <c:pt idx="1281">
                  <c:v>-127.00507248755457</c:v>
                </c:pt>
                <c:pt idx="1282">
                  <c:v>-127.00507248755457</c:v>
                </c:pt>
                <c:pt idx="1283">
                  <c:v>-127.00507248755457</c:v>
                </c:pt>
                <c:pt idx="1284">
                  <c:v>-127.00507248755457</c:v>
                </c:pt>
                <c:pt idx="1285">
                  <c:v>-127.00507248755457</c:v>
                </c:pt>
                <c:pt idx="1286">
                  <c:v>-127.00507248755457</c:v>
                </c:pt>
                <c:pt idx="1287">
                  <c:v>-127.00507248755457</c:v>
                </c:pt>
                <c:pt idx="1288">
                  <c:v>-127.00507248755457</c:v>
                </c:pt>
                <c:pt idx="1289">
                  <c:v>-127.00507248755457</c:v>
                </c:pt>
                <c:pt idx="1290">
                  <c:v>-127.00507248755457</c:v>
                </c:pt>
                <c:pt idx="1291">
                  <c:v>-127.00507248755457</c:v>
                </c:pt>
                <c:pt idx="1292">
                  <c:v>-127.00507248755457</c:v>
                </c:pt>
                <c:pt idx="1293">
                  <c:v>-127.00507248755457</c:v>
                </c:pt>
                <c:pt idx="1294">
                  <c:v>-127.00507248755457</c:v>
                </c:pt>
                <c:pt idx="1295">
                  <c:v>-127.00507248755457</c:v>
                </c:pt>
                <c:pt idx="1296">
                  <c:v>-127.00507248755457</c:v>
                </c:pt>
                <c:pt idx="1297">
                  <c:v>-127.00507248755457</c:v>
                </c:pt>
                <c:pt idx="1298">
                  <c:v>-127.00507248755457</c:v>
                </c:pt>
                <c:pt idx="1299">
                  <c:v>-127.00507248755457</c:v>
                </c:pt>
                <c:pt idx="1300">
                  <c:v>-127.00507248755457</c:v>
                </c:pt>
                <c:pt idx="1301">
                  <c:v>-127.00507248755457</c:v>
                </c:pt>
                <c:pt idx="1302">
                  <c:v>-127.00507248755457</c:v>
                </c:pt>
                <c:pt idx="1303">
                  <c:v>-127.00507248755457</c:v>
                </c:pt>
                <c:pt idx="1304">
                  <c:v>-127.00507248755457</c:v>
                </c:pt>
                <c:pt idx="1305">
                  <c:v>-127.00507248755457</c:v>
                </c:pt>
                <c:pt idx="1306">
                  <c:v>-127.00507248755457</c:v>
                </c:pt>
                <c:pt idx="1307">
                  <c:v>-127.00507248755457</c:v>
                </c:pt>
                <c:pt idx="1308">
                  <c:v>-127.00507248755457</c:v>
                </c:pt>
                <c:pt idx="1309">
                  <c:v>-127.00507248755457</c:v>
                </c:pt>
                <c:pt idx="1310">
                  <c:v>-127.00507248755457</c:v>
                </c:pt>
                <c:pt idx="1311">
                  <c:v>-127.00507248755457</c:v>
                </c:pt>
                <c:pt idx="1312">
                  <c:v>-127.00507248755457</c:v>
                </c:pt>
                <c:pt idx="1313">
                  <c:v>-127.00507248755457</c:v>
                </c:pt>
                <c:pt idx="1314">
                  <c:v>-127.00507248755457</c:v>
                </c:pt>
                <c:pt idx="1315">
                  <c:v>-127.00507248755457</c:v>
                </c:pt>
                <c:pt idx="1316">
                  <c:v>-127.00507248755457</c:v>
                </c:pt>
                <c:pt idx="1317">
                  <c:v>-127.00507248755457</c:v>
                </c:pt>
                <c:pt idx="1318">
                  <c:v>-127.00507248755457</c:v>
                </c:pt>
                <c:pt idx="1319">
                  <c:v>-127.00507248755457</c:v>
                </c:pt>
                <c:pt idx="1320">
                  <c:v>-127.00507248755457</c:v>
                </c:pt>
                <c:pt idx="1321">
                  <c:v>-127.00507248755457</c:v>
                </c:pt>
                <c:pt idx="1322">
                  <c:v>-127.00507248755457</c:v>
                </c:pt>
                <c:pt idx="1323">
                  <c:v>-127.00507248755457</c:v>
                </c:pt>
                <c:pt idx="1324">
                  <c:v>-127.00507248755457</c:v>
                </c:pt>
                <c:pt idx="1325">
                  <c:v>-127.00507248755457</c:v>
                </c:pt>
                <c:pt idx="1326">
                  <c:v>-127.00507248755457</c:v>
                </c:pt>
                <c:pt idx="1327">
                  <c:v>-127.00507248755457</c:v>
                </c:pt>
                <c:pt idx="1328">
                  <c:v>-127.00507248755457</c:v>
                </c:pt>
                <c:pt idx="1329">
                  <c:v>-127.00507248755457</c:v>
                </c:pt>
                <c:pt idx="1330">
                  <c:v>-127.00507248755457</c:v>
                </c:pt>
                <c:pt idx="1331">
                  <c:v>-127.00507248755457</c:v>
                </c:pt>
                <c:pt idx="1332">
                  <c:v>-127.00507248755457</c:v>
                </c:pt>
                <c:pt idx="1333">
                  <c:v>-127.00507248755457</c:v>
                </c:pt>
                <c:pt idx="1334">
                  <c:v>-127.00507248755457</c:v>
                </c:pt>
                <c:pt idx="1335">
                  <c:v>-127.00507248755457</c:v>
                </c:pt>
                <c:pt idx="1336">
                  <c:v>-127.00507248755457</c:v>
                </c:pt>
                <c:pt idx="1337">
                  <c:v>-127.00507248755457</c:v>
                </c:pt>
                <c:pt idx="1338">
                  <c:v>-127.00507248755457</c:v>
                </c:pt>
                <c:pt idx="1339">
                  <c:v>-127.00507248755457</c:v>
                </c:pt>
                <c:pt idx="1340">
                  <c:v>-127.00507248755457</c:v>
                </c:pt>
                <c:pt idx="1341">
                  <c:v>-127.00507248755457</c:v>
                </c:pt>
                <c:pt idx="1342">
                  <c:v>-127.00507248755457</c:v>
                </c:pt>
                <c:pt idx="1343">
                  <c:v>-127.00507248755457</c:v>
                </c:pt>
                <c:pt idx="1344">
                  <c:v>-127.00507248755457</c:v>
                </c:pt>
                <c:pt idx="1345">
                  <c:v>-127.00507248755457</c:v>
                </c:pt>
                <c:pt idx="1346">
                  <c:v>-127.00507248755457</c:v>
                </c:pt>
                <c:pt idx="1347">
                  <c:v>-127.00507248755457</c:v>
                </c:pt>
                <c:pt idx="1348">
                  <c:v>-127.00507248755457</c:v>
                </c:pt>
                <c:pt idx="1349">
                  <c:v>-127.00507248755457</c:v>
                </c:pt>
                <c:pt idx="1350">
                  <c:v>-127.00507248755457</c:v>
                </c:pt>
                <c:pt idx="1351">
                  <c:v>-127.00507248755457</c:v>
                </c:pt>
                <c:pt idx="1352">
                  <c:v>-127.00507248755457</c:v>
                </c:pt>
                <c:pt idx="1353">
                  <c:v>-127.00507248755457</c:v>
                </c:pt>
                <c:pt idx="1354">
                  <c:v>-127.00507248755457</c:v>
                </c:pt>
                <c:pt idx="1355">
                  <c:v>-127.00507248755457</c:v>
                </c:pt>
                <c:pt idx="1356">
                  <c:v>-127.00507248755457</c:v>
                </c:pt>
                <c:pt idx="1357">
                  <c:v>-127.00507248755457</c:v>
                </c:pt>
                <c:pt idx="1358">
                  <c:v>-127.00507248755457</c:v>
                </c:pt>
                <c:pt idx="1359">
                  <c:v>-127.00507248755457</c:v>
                </c:pt>
                <c:pt idx="1360">
                  <c:v>-127.00507248755457</c:v>
                </c:pt>
                <c:pt idx="1361">
                  <c:v>-127.00507248755457</c:v>
                </c:pt>
                <c:pt idx="1362">
                  <c:v>-127.00507248755457</c:v>
                </c:pt>
                <c:pt idx="1363">
                  <c:v>-127.00507248755457</c:v>
                </c:pt>
                <c:pt idx="1364">
                  <c:v>-127.00507248755457</c:v>
                </c:pt>
                <c:pt idx="1365">
                  <c:v>-127.00507248755457</c:v>
                </c:pt>
                <c:pt idx="1366">
                  <c:v>-127.00507248755457</c:v>
                </c:pt>
                <c:pt idx="1367">
                  <c:v>-127.00507248755457</c:v>
                </c:pt>
                <c:pt idx="1368">
                  <c:v>-127.00507248755457</c:v>
                </c:pt>
                <c:pt idx="1369">
                  <c:v>-127.00507248755457</c:v>
                </c:pt>
                <c:pt idx="1370">
                  <c:v>-127.00507248755457</c:v>
                </c:pt>
                <c:pt idx="1371">
                  <c:v>-127.00507248755457</c:v>
                </c:pt>
                <c:pt idx="1372">
                  <c:v>-127.00507248755457</c:v>
                </c:pt>
                <c:pt idx="1373">
                  <c:v>-127.00507248755457</c:v>
                </c:pt>
                <c:pt idx="1374">
                  <c:v>-127.00507248755457</c:v>
                </c:pt>
                <c:pt idx="1375">
                  <c:v>-127.00507248755457</c:v>
                </c:pt>
                <c:pt idx="1376">
                  <c:v>-127.00507248755457</c:v>
                </c:pt>
                <c:pt idx="1377">
                  <c:v>-127.00507248755457</c:v>
                </c:pt>
                <c:pt idx="1378">
                  <c:v>-127.00507248755457</c:v>
                </c:pt>
                <c:pt idx="1379">
                  <c:v>-127.00507248755457</c:v>
                </c:pt>
                <c:pt idx="1380">
                  <c:v>-127.00507248755457</c:v>
                </c:pt>
                <c:pt idx="1381">
                  <c:v>-127.00507248755457</c:v>
                </c:pt>
                <c:pt idx="1382">
                  <c:v>-127.00507248755457</c:v>
                </c:pt>
                <c:pt idx="1383">
                  <c:v>-127.00507248755457</c:v>
                </c:pt>
                <c:pt idx="1384">
                  <c:v>-127.00507248755457</c:v>
                </c:pt>
                <c:pt idx="1385">
                  <c:v>-127.00507248755457</c:v>
                </c:pt>
                <c:pt idx="1386">
                  <c:v>-127.00507248755457</c:v>
                </c:pt>
                <c:pt idx="1387">
                  <c:v>-127.00507248755457</c:v>
                </c:pt>
                <c:pt idx="1388">
                  <c:v>-127.00507248755457</c:v>
                </c:pt>
                <c:pt idx="1389">
                  <c:v>-127.00507248755457</c:v>
                </c:pt>
                <c:pt idx="1390">
                  <c:v>-127.00507248755457</c:v>
                </c:pt>
                <c:pt idx="1391">
                  <c:v>-127.00507248755457</c:v>
                </c:pt>
                <c:pt idx="1392">
                  <c:v>-127.00507248755457</c:v>
                </c:pt>
                <c:pt idx="1393">
                  <c:v>-127.00507248755457</c:v>
                </c:pt>
                <c:pt idx="1394">
                  <c:v>-127.00507248755457</c:v>
                </c:pt>
                <c:pt idx="1395">
                  <c:v>-127.00507248755457</c:v>
                </c:pt>
                <c:pt idx="1396">
                  <c:v>-127.00507248755457</c:v>
                </c:pt>
                <c:pt idx="1397">
                  <c:v>-127.00507248755457</c:v>
                </c:pt>
                <c:pt idx="1398">
                  <c:v>-127.00507248755457</c:v>
                </c:pt>
                <c:pt idx="1399">
                  <c:v>-127.00507248755457</c:v>
                </c:pt>
                <c:pt idx="1400">
                  <c:v>-127.00507248755457</c:v>
                </c:pt>
                <c:pt idx="1401">
                  <c:v>-127.00507248755457</c:v>
                </c:pt>
                <c:pt idx="1402">
                  <c:v>-127.00507248755457</c:v>
                </c:pt>
                <c:pt idx="1403">
                  <c:v>-127.00507248755457</c:v>
                </c:pt>
                <c:pt idx="1404">
                  <c:v>-127.00507248755457</c:v>
                </c:pt>
                <c:pt idx="1405">
                  <c:v>-127.00507248755457</c:v>
                </c:pt>
                <c:pt idx="1406">
                  <c:v>-127.00507248755457</c:v>
                </c:pt>
                <c:pt idx="1407">
                  <c:v>-127.00507248755457</c:v>
                </c:pt>
                <c:pt idx="1408">
                  <c:v>-127.00507248755457</c:v>
                </c:pt>
                <c:pt idx="1409">
                  <c:v>-127.00507248755457</c:v>
                </c:pt>
                <c:pt idx="1410">
                  <c:v>-127.00507248755457</c:v>
                </c:pt>
                <c:pt idx="1411">
                  <c:v>-127.00507248755457</c:v>
                </c:pt>
                <c:pt idx="1412">
                  <c:v>-127.00507248755457</c:v>
                </c:pt>
                <c:pt idx="1413">
                  <c:v>-127.00507248755457</c:v>
                </c:pt>
                <c:pt idx="1414">
                  <c:v>-127.00507248755457</c:v>
                </c:pt>
                <c:pt idx="1415">
                  <c:v>-127.00507248755457</c:v>
                </c:pt>
                <c:pt idx="1416">
                  <c:v>-127.00507248755457</c:v>
                </c:pt>
                <c:pt idx="1417">
                  <c:v>-127.00507248755457</c:v>
                </c:pt>
                <c:pt idx="1418">
                  <c:v>-127.00507248755457</c:v>
                </c:pt>
                <c:pt idx="1419">
                  <c:v>-127.00507248755457</c:v>
                </c:pt>
                <c:pt idx="1420">
                  <c:v>-127.00507248755457</c:v>
                </c:pt>
                <c:pt idx="1421">
                  <c:v>-127.00507248755457</c:v>
                </c:pt>
                <c:pt idx="1422">
                  <c:v>-127.00507248755457</c:v>
                </c:pt>
                <c:pt idx="1423">
                  <c:v>-127.00507248755457</c:v>
                </c:pt>
                <c:pt idx="1424">
                  <c:v>-127.00507248755457</c:v>
                </c:pt>
                <c:pt idx="1425">
                  <c:v>-127.00507248755457</c:v>
                </c:pt>
                <c:pt idx="1426">
                  <c:v>-127.00507248755457</c:v>
                </c:pt>
                <c:pt idx="1427">
                  <c:v>-127.00507248755457</c:v>
                </c:pt>
                <c:pt idx="1428">
                  <c:v>-127.00507248755457</c:v>
                </c:pt>
                <c:pt idx="1429">
                  <c:v>-127.00507248755457</c:v>
                </c:pt>
                <c:pt idx="1430">
                  <c:v>-127.00507248755457</c:v>
                </c:pt>
                <c:pt idx="1431">
                  <c:v>-127.00507248755457</c:v>
                </c:pt>
                <c:pt idx="1432">
                  <c:v>-127.00507248755457</c:v>
                </c:pt>
                <c:pt idx="1433">
                  <c:v>-127.00507248755457</c:v>
                </c:pt>
                <c:pt idx="1434">
                  <c:v>-127.00507248755457</c:v>
                </c:pt>
                <c:pt idx="1435">
                  <c:v>-127.00507248755457</c:v>
                </c:pt>
                <c:pt idx="1436">
                  <c:v>-127.00507248755457</c:v>
                </c:pt>
                <c:pt idx="1437">
                  <c:v>-127.00507248755457</c:v>
                </c:pt>
                <c:pt idx="1438">
                  <c:v>-127.00507248755457</c:v>
                </c:pt>
                <c:pt idx="1439">
                  <c:v>-127.00507248755457</c:v>
                </c:pt>
                <c:pt idx="1440">
                  <c:v>-127.00507248755457</c:v>
                </c:pt>
                <c:pt idx="1441">
                  <c:v>-127.00507248755457</c:v>
                </c:pt>
                <c:pt idx="1442">
                  <c:v>-127.00507248755457</c:v>
                </c:pt>
                <c:pt idx="1443">
                  <c:v>-127.00507248755457</c:v>
                </c:pt>
                <c:pt idx="1444">
                  <c:v>-127.00507248755457</c:v>
                </c:pt>
                <c:pt idx="1445">
                  <c:v>-127.00507248755457</c:v>
                </c:pt>
                <c:pt idx="1446">
                  <c:v>-127.00507248755457</c:v>
                </c:pt>
                <c:pt idx="1447">
                  <c:v>-127.00507248755457</c:v>
                </c:pt>
                <c:pt idx="1448">
                  <c:v>-127.00507248755457</c:v>
                </c:pt>
                <c:pt idx="1449">
                  <c:v>-127.00507248755457</c:v>
                </c:pt>
                <c:pt idx="1450">
                  <c:v>-127.00507248755457</c:v>
                </c:pt>
                <c:pt idx="1451">
                  <c:v>-127.00507248755457</c:v>
                </c:pt>
                <c:pt idx="1452">
                  <c:v>-127.00507248755457</c:v>
                </c:pt>
                <c:pt idx="1453">
                  <c:v>-127.00507248755457</c:v>
                </c:pt>
                <c:pt idx="1454">
                  <c:v>-127.00507248755457</c:v>
                </c:pt>
                <c:pt idx="1455">
                  <c:v>-127.00507248755457</c:v>
                </c:pt>
                <c:pt idx="1456">
                  <c:v>-127.00507248755457</c:v>
                </c:pt>
                <c:pt idx="1457">
                  <c:v>-127.00507248755457</c:v>
                </c:pt>
                <c:pt idx="1458">
                  <c:v>-127.00507248755457</c:v>
                </c:pt>
                <c:pt idx="1459">
                  <c:v>-127.00507248755457</c:v>
                </c:pt>
                <c:pt idx="1460">
                  <c:v>-127.00507248755457</c:v>
                </c:pt>
                <c:pt idx="1461">
                  <c:v>-127.00507248755457</c:v>
                </c:pt>
                <c:pt idx="1462">
                  <c:v>-127.00507248755457</c:v>
                </c:pt>
                <c:pt idx="1463">
                  <c:v>-127.00507248755457</c:v>
                </c:pt>
                <c:pt idx="1464">
                  <c:v>-127.00507248755457</c:v>
                </c:pt>
                <c:pt idx="1465">
                  <c:v>-127.00507248755457</c:v>
                </c:pt>
                <c:pt idx="1466">
                  <c:v>-127.00507248755457</c:v>
                </c:pt>
                <c:pt idx="1467">
                  <c:v>-127.00507248755457</c:v>
                </c:pt>
                <c:pt idx="1468">
                  <c:v>-127.00507248755457</c:v>
                </c:pt>
                <c:pt idx="1469">
                  <c:v>-127.00507248755457</c:v>
                </c:pt>
                <c:pt idx="1470">
                  <c:v>-127.00507248755457</c:v>
                </c:pt>
                <c:pt idx="1471">
                  <c:v>-127.00507248755457</c:v>
                </c:pt>
                <c:pt idx="1472">
                  <c:v>-127.00507248755457</c:v>
                </c:pt>
                <c:pt idx="1473">
                  <c:v>-127.00507248755457</c:v>
                </c:pt>
                <c:pt idx="1474">
                  <c:v>-127.00507248755457</c:v>
                </c:pt>
                <c:pt idx="1475">
                  <c:v>-127.00507248755457</c:v>
                </c:pt>
                <c:pt idx="1476">
                  <c:v>-127.00507248755457</c:v>
                </c:pt>
                <c:pt idx="1477">
                  <c:v>-127.00507248755457</c:v>
                </c:pt>
                <c:pt idx="1478">
                  <c:v>-127.00507248755457</c:v>
                </c:pt>
                <c:pt idx="1479">
                  <c:v>-127.00507248755457</c:v>
                </c:pt>
                <c:pt idx="1480">
                  <c:v>-127.00507248755457</c:v>
                </c:pt>
                <c:pt idx="1481">
                  <c:v>-127.00507248755457</c:v>
                </c:pt>
                <c:pt idx="1482">
                  <c:v>-127.00507248755457</c:v>
                </c:pt>
                <c:pt idx="1483">
                  <c:v>-127.00507248755457</c:v>
                </c:pt>
                <c:pt idx="1484">
                  <c:v>-127.00507248755457</c:v>
                </c:pt>
                <c:pt idx="1485">
                  <c:v>-127.00507248755457</c:v>
                </c:pt>
                <c:pt idx="1486">
                  <c:v>-127.00507248755457</c:v>
                </c:pt>
                <c:pt idx="1487">
                  <c:v>-127.00507248755457</c:v>
                </c:pt>
                <c:pt idx="1488">
                  <c:v>-127.00507248755457</c:v>
                </c:pt>
                <c:pt idx="1489">
                  <c:v>-127.00507248755457</c:v>
                </c:pt>
                <c:pt idx="1490">
                  <c:v>-127.00507248755457</c:v>
                </c:pt>
                <c:pt idx="1491">
                  <c:v>-127.00507248755457</c:v>
                </c:pt>
                <c:pt idx="1492">
                  <c:v>-127.00507248755457</c:v>
                </c:pt>
                <c:pt idx="1493">
                  <c:v>-127.00507248755457</c:v>
                </c:pt>
                <c:pt idx="1494">
                  <c:v>-127.00507248755457</c:v>
                </c:pt>
                <c:pt idx="1495">
                  <c:v>-127.00507248755457</c:v>
                </c:pt>
                <c:pt idx="1496">
                  <c:v>-127.00507248755457</c:v>
                </c:pt>
                <c:pt idx="1497">
                  <c:v>-127.00507248755457</c:v>
                </c:pt>
                <c:pt idx="1498">
                  <c:v>-127.00507248755457</c:v>
                </c:pt>
                <c:pt idx="1499">
                  <c:v>-127.00507248755457</c:v>
                </c:pt>
                <c:pt idx="1500">
                  <c:v>-127.00507248755457</c:v>
                </c:pt>
                <c:pt idx="1501">
                  <c:v>-127.00507248755457</c:v>
                </c:pt>
                <c:pt idx="1502">
                  <c:v>-127.00507248755457</c:v>
                </c:pt>
                <c:pt idx="1503">
                  <c:v>-127.00507248755457</c:v>
                </c:pt>
                <c:pt idx="1504">
                  <c:v>-127.00507248755457</c:v>
                </c:pt>
                <c:pt idx="1505">
                  <c:v>-127.00507248755457</c:v>
                </c:pt>
                <c:pt idx="1506">
                  <c:v>-127.00507248755457</c:v>
                </c:pt>
                <c:pt idx="1507">
                  <c:v>-127.00507248755457</c:v>
                </c:pt>
                <c:pt idx="1508">
                  <c:v>-127.00507248755457</c:v>
                </c:pt>
                <c:pt idx="1509">
                  <c:v>-127.00507248755457</c:v>
                </c:pt>
                <c:pt idx="1510">
                  <c:v>-127.00507248755457</c:v>
                </c:pt>
                <c:pt idx="1511">
                  <c:v>-127.00507248755457</c:v>
                </c:pt>
                <c:pt idx="1512">
                  <c:v>-127.00507248755457</c:v>
                </c:pt>
                <c:pt idx="1513">
                  <c:v>-127.00507248755457</c:v>
                </c:pt>
                <c:pt idx="1514">
                  <c:v>-127.00507248755457</c:v>
                </c:pt>
                <c:pt idx="1515">
                  <c:v>-127.00507248755457</c:v>
                </c:pt>
                <c:pt idx="1516">
                  <c:v>-127.00507248755457</c:v>
                </c:pt>
                <c:pt idx="1517">
                  <c:v>-127.00507248755457</c:v>
                </c:pt>
                <c:pt idx="1518">
                  <c:v>-127.00507248755457</c:v>
                </c:pt>
                <c:pt idx="1519">
                  <c:v>-127.00507248755457</c:v>
                </c:pt>
                <c:pt idx="1520">
                  <c:v>-127.00507248755457</c:v>
                </c:pt>
                <c:pt idx="1521">
                  <c:v>-127.00507248755457</c:v>
                </c:pt>
                <c:pt idx="1522">
                  <c:v>-127.00507248755457</c:v>
                </c:pt>
                <c:pt idx="1523">
                  <c:v>-127.00507248755457</c:v>
                </c:pt>
                <c:pt idx="1524">
                  <c:v>-127.00507248755457</c:v>
                </c:pt>
                <c:pt idx="1525">
                  <c:v>-127.00507248755457</c:v>
                </c:pt>
                <c:pt idx="1526">
                  <c:v>-127.00507248755457</c:v>
                </c:pt>
                <c:pt idx="1527">
                  <c:v>-127.00507248755457</c:v>
                </c:pt>
                <c:pt idx="1528">
                  <c:v>-127.00507248755457</c:v>
                </c:pt>
                <c:pt idx="1529">
                  <c:v>-127.00507248755457</c:v>
                </c:pt>
                <c:pt idx="1530">
                  <c:v>-127.00507248755457</c:v>
                </c:pt>
                <c:pt idx="1531">
                  <c:v>-127.00507248755457</c:v>
                </c:pt>
                <c:pt idx="1532">
                  <c:v>-127.00507248755457</c:v>
                </c:pt>
                <c:pt idx="1533">
                  <c:v>-127.00507248755457</c:v>
                </c:pt>
                <c:pt idx="1534">
                  <c:v>-127.00507248755457</c:v>
                </c:pt>
                <c:pt idx="1535">
                  <c:v>-127.00507248755457</c:v>
                </c:pt>
                <c:pt idx="1536">
                  <c:v>-127.00507248755457</c:v>
                </c:pt>
                <c:pt idx="1537">
                  <c:v>-127.00507248755457</c:v>
                </c:pt>
                <c:pt idx="1538">
                  <c:v>-127.00507248755457</c:v>
                </c:pt>
                <c:pt idx="1539">
                  <c:v>-127.00507248755457</c:v>
                </c:pt>
                <c:pt idx="1540">
                  <c:v>-127.00507248755457</c:v>
                </c:pt>
                <c:pt idx="1541">
                  <c:v>-127.00507248755457</c:v>
                </c:pt>
                <c:pt idx="1542">
                  <c:v>-127.00507248755457</c:v>
                </c:pt>
                <c:pt idx="1543">
                  <c:v>-127.00507248755457</c:v>
                </c:pt>
                <c:pt idx="1544">
                  <c:v>-127.00507248755457</c:v>
                </c:pt>
                <c:pt idx="1545">
                  <c:v>-127.00507248755457</c:v>
                </c:pt>
                <c:pt idx="1546">
                  <c:v>-127.00507248755457</c:v>
                </c:pt>
                <c:pt idx="1547">
                  <c:v>-127.00507248755457</c:v>
                </c:pt>
                <c:pt idx="1548">
                  <c:v>-127.00507248755457</c:v>
                </c:pt>
                <c:pt idx="1549">
                  <c:v>-127.00507248755457</c:v>
                </c:pt>
                <c:pt idx="1550">
                  <c:v>-127.00507248755457</c:v>
                </c:pt>
                <c:pt idx="1551">
                  <c:v>-127.00507248755457</c:v>
                </c:pt>
                <c:pt idx="1552">
                  <c:v>-127.00507248755457</c:v>
                </c:pt>
                <c:pt idx="1553">
                  <c:v>-127.00507248755457</c:v>
                </c:pt>
                <c:pt idx="1554">
                  <c:v>-127.00507248755457</c:v>
                </c:pt>
                <c:pt idx="1555">
                  <c:v>-127.00507248755457</c:v>
                </c:pt>
                <c:pt idx="1556">
                  <c:v>-127.00507248755457</c:v>
                </c:pt>
                <c:pt idx="1557">
                  <c:v>-127.00507248755457</c:v>
                </c:pt>
                <c:pt idx="1558">
                  <c:v>-127.00507248755457</c:v>
                </c:pt>
                <c:pt idx="1559">
                  <c:v>-127.00507248755457</c:v>
                </c:pt>
                <c:pt idx="1560">
                  <c:v>-127.00507248755457</c:v>
                </c:pt>
                <c:pt idx="1561">
                  <c:v>-127.00507248755457</c:v>
                </c:pt>
                <c:pt idx="1562">
                  <c:v>-127.00507248755457</c:v>
                </c:pt>
                <c:pt idx="1563">
                  <c:v>-127.00507248755457</c:v>
                </c:pt>
                <c:pt idx="1564">
                  <c:v>-127.00507248755457</c:v>
                </c:pt>
                <c:pt idx="1565">
                  <c:v>-127.00507248755457</c:v>
                </c:pt>
                <c:pt idx="1566">
                  <c:v>-127.00507248755457</c:v>
                </c:pt>
                <c:pt idx="1567">
                  <c:v>-127.00507248755457</c:v>
                </c:pt>
                <c:pt idx="1568">
                  <c:v>-127.00507248755457</c:v>
                </c:pt>
                <c:pt idx="1569">
                  <c:v>-127.00507248755457</c:v>
                </c:pt>
                <c:pt idx="1570">
                  <c:v>-127.00507248755457</c:v>
                </c:pt>
                <c:pt idx="1571">
                  <c:v>-127.00507248755457</c:v>
                </c:pt>
                <c:pt idx="1572">
                  <c:v>-127.00507248755457</c:v>
                </c:pt>
                <c:pt idx="1573">
                  <c:v>-127.00507248755457</c:v>
                </c:pt>
                <c:pt idx="1574">
                  <c:v>-127.00507248755457</c:v>
                </c:pt>
                <c:pt idx="1575">
                  <c:v>-127.00507248755457</c:v>
                </c:pt>
                <c:pt idx="1576">
                  <c:v>-127.00507248755457</c:v>
                </c:pt>
                <c:pt idx="1577">
                  <c:v>-127.00507248755457</c:v>
                </c:pt>
                <c:pt idx="1578">
                  <c:v>-127.00507248755457</c:v>
                </c:pt>
                <c:pt idx="1579">
                  <c:v>-127.00507248755457</c:v>
                </c:pt>
                <c:pt idx="1580">
                  <c:v>-127.00507248755457</c:v>
                </c:pt>
                <c:pt idx="1581">
                  <c:v>-127.00507248755457</c:v>
                </c:pt>
                <c:pt idx="1582">
                  <c:v>-127.00507248755457</c:v>
                </c:pt>
                <c:pt idx="1583">
                  <c:v>-127.00507248755457</c:v>
                </c:pt>
                <c:pt idx="1584">
                  <c:v>-127.00507248755457</c:v>
                </c:pt>
                <c:pt idx="1585">
                  <c:v>-127.00507248755457</c:v>
                </c:pt>
                <c:pt idx="1586">
                  <c:v>-127.00507248755457</c:v>
                </c:pt>
                <c:pt idx="1587">
                  <c:v>-127.00507248755457</c:v>
                </c:pt>
                <c:pt idx="1588">
                  <c:v>-127.00507248755457</c:v>
                </c:pt>
                <c:pt idx="1589">
                  <c:v>-127.00507248755457</c:v>
                </c:pt>
                <c:pt idx="1590">
                  <c:v>-127.00507248755457</c:v>
                </c:pt>
                <c:pt idx="1591">
                  <c:v>-127.00507248755457</c:v>
                </c:pt>
                <c:pt idx="1592">
                  <c:v>-127.00507248755457</c:v>
                </c:pt>
                <c:pt idx="1593">
                  <c:v>-127.00507248755457</c:v>
                </c:pt>
                <c:pt idx="1594">
                  <c:v>-127.00507248755457</c:v>
                </c:pt>
                <c:pt idx="1595">
                  <c:v>-127.00507248755457</c:v>
                </c:pt>
                <c:pt idx="1596">
                  <c:v>-127.00507248755457</c:v>
                </c:pt>
                <c:pt idx="1597">
                  <c:v>-127.00507248755457</c:v>
                </c:pt>
                <c:pt idx="1598">
                  <c:v>-127.00507248755457</c:v>
                </c:pt>
                <c:pt idx="1599">
                  <c:v>-127.00507248755457</c:v>
                </c:pt>
                <c:pt idx="1600">
                  <c:v>-127.00507248755457</c:v>
                </c:pt>
                <c:pt idx="1601">
                  <c:v>-127.00507248755457</c:v>
                </c:pt>
                <c:pt idx="1602">
                  <c:v>-127.00507248755457</c:v>
                </c:pt>
                <c:pt idx="1603">
                  <c:v>-127.00507248755457</c:v>
                </c:pt>
                <c:pt idx="1604">
                  <c:v>-127.00507248755457</c:v>
                </c:pt>
                <c:pt idx="1605">
                  <c:v>-127.00507248755457</c:v>
                </c:pt>
                <c:pt idx="1606">
                  <c:v>-127.00507248755457</c:v>
                </c:pt>
                <c:pt idx="1607">
                  <c:v>-127.00507248755457</c:v>
                </c:pt>
                <c:pt idx="1608">
                  <c:v>-127.00507248755457</c:v>
                </c:pt>
                <c:pt idx="1609">
                  <c:v>-127.00507248755457</c:v>
                </c:pt>
                <c:pt idx="1610">
                  <c:v>-127.00507248755457</c:v>
                </c:pt>
                <c:pt idx="1611">
                  <c:v>-127.00507248755457</c:v>
                </c:pt>
                <c:pt idx="1612">
                  <c:v>-127.00507248755457</c:v>
                </c:pt>
                <c:pt idx="1613">
                  <c:v>-127.00507248755457</c:v>
                </c:pt>
                <c:pt idx="1614">
                  <c:v>-127.00507248755457</c:v>
                </c:pt>
                <c:pt idx="1615">
                  <c:v>-127.00507248755457</c:v>
                </c:pt>
                <c:pt idx="1616">
                  <c:v>-127.00507248755457</c:v>
                </c:pt>
                <c:pt idx="1617">
                  <c:v>-127.00507248755457</c:v>
                </c:pt>
                <c:pt idx="1618">
                  <c:v>-127.00507248755457</c:v>
                </c:pt>
                <c:pt idx="1619">
                  <c:v>-127.00507248755457</c:v>
                </c:pt>
                <c:pt idx="1620">
                  <c:v>-127.00507248755457</c:v>
                </c:pt>
                <c:pt idx="1621">
                  <c:v>-127.00507248755457</c:v>
                </c:pt>
                <c:pt idx="1622">
                  <c:v>-127.00507248755457</c:v>
                </c:pt>
                <c:pt idx="1623">
                  <c:v>-127.00507248755457</c:v>
                </c:pt>
                <c:pt idx="1624">
                  <c:v>-127.00507248755457</c:v>
                </c:pt>
                <c:pt idx="1625">
                  <c:v>-127.00507248755457</c:v>
                </c:pt>
                <c:pt idx="1626">
                  <c:v>-127.00507248755457</c:v>
                </c:pt>
                <c:pt idx="1627">
                  <c:v>-127.00507248755457</c:v>
                </c:pt>
                <c:pt idx="1628">
                  <c:v>-127.00507248755457</c:v>
                </c:pt>
                <c:pt idx="1629">
                  <c:v>-127.00507248755457</c:v>
                </c:pt>
                <c:pt idx="1630">
                  <c:v>-127.00507248755457</c:v>
                </c:pt>
                <c:pt idx="1631">
                  <c:v>-127.00507248755457</c:v>
                </c:pt>
                <c:pt idx="1632">
                  <c:v>-127.00507248755457</c:v>
                </c:pt>
                <c:pt idx="1633">
                  <c:v>-127.00507248755457</c:v>
                </c:pt>
                <c:pt idx="1634">
                  <c:v>-127.00507248755457</c:v>
                </c:pt>
                <c:pt idx="1635">
                  <c:v>-127.00507248755457</c:v>
                </c:pt>
                <c:pt idx="1636">
                  <c:v>-127.00507248755457</c:v>
                </c:pt>
                <c:pt idx="1637">
                  <c:v>-127.00507248755457</c:v>
                </c:pt>
                <c:pt idx="1638">
                  <c:v>-127.00507248755457</c:v>
                </c:pt>
                <c:pt idx="1639">
                  <c:v>-127.00507248755457</c:v>
                </c:pt>
                <c:pt idx="1640">
                  <c:v>-127.00507248755457</c:v>
                </c:pt>
                <c:pt idx="1641">
                  <c:v>-127.00507248755457</c:v>
                </c:pt>
                <c:pt idx="1642">
                  <c:v>-127.00507248755457</c:v>
                </c:pt>
                <c:pt idx="1643">
                  <c:v>-127.00507248755457</c:v>
                </c:pt>
                <c:pt idx="1644">
                  <c:v>-127.00507248755457</c:v>
                </c:pt>
                <c:pt idx="1645">
                  <c:v>-127.00507248755457</c:v>
                </c:pt>
                <c:pt idx="1646">
                  <c:v>-127.00507248755457</c:v>
                </c:pt>
                <c:pt idx="1647">
                  <c:v>-127.00507248755457</c:v>
                </c:pt>
                <c:pt idx="1648">
                  <c:v>-127.00507248755457</c:v>
                </c:pt>
                <c:pt idx="1649">
                  <c:v>-127.00507248755457</c:v>
                </c:pt>
                <c:pt idx="1650">
                  <c:v>-127.00507248755457</c:v>
                </c:pt>
                <c:pt idx="1651">
                  <c:v>-127.00507248755457</c:v>
                </c:pt>
                <c:pt idx="1652">
                  <c:v>-127.00507248755457</c:v>
                </c:pt>
                <c:pt idx="1653">
                  <c:v>-127.00507248755457</c:v>
                </c:pt>
                <c:pt idx="1654">
                  <c:v>-127.00507248755457</c:v>
                </c:pt>
                <c:pt idx="1655">
                  <c:v>-127.00507248755457</c:v>
                </c:pt>
                <c:pt idx="1656">
                  <c:v>-127.00507248755457</c:v>
                </c:pt>
                <c:pt idx="1657">
                  <c:v>-127.00507248755457</c:v>
                </c:pt>
                <c:pt idx="1658">
                  <c:v>-127.00507248755457</c:v>
                </c:pt>
                <c:pt idx="1659">
                  <c:v>-127.00507248755457</c:v>
                </c:pt>
                <c:pt idx="1660">
                  <c:v>-127.00507248755457</c:v>
                </c:pt>
                <c:pt idx="1661">
                  <c:v>-127.00507248755457</c:v>
                </c:pt>
                <c:pt idx="1662">
                  <c:v>-127.00507248755457</c:v>
                </c:pt>
                <c:pt idx="1663">
                  <c:v>-127.00507248755457</c:v>
                </c:pt>
                <c:pt idx="1664">
                  <c:v>-127.00507248755457</c:v>
                </c:pt>
                <c:pt idx="1665">
                  <c:v>-127.00507248755457</c:v>
                </c:pt>
                <c:pt idx="1666">
                  <c:v>-127.00507248755457</c:v>
                </c:pt>
                <c:pt idx="1667">
                  <c:v>-127.00507248755457</c:v>
                </c:pt>
                <c:pt idx="1668">
                  <c:v>-127.00507248755457</c:v>
                </c:pt>
                <c:pt idx="1669">
                  <c:v>-127.00507248755457</c:v>
                </c:pt>
                <c:pt idx="1670">
                  <c:v>-127.00507248755457</c:v>
                </c:pt>
                <c:pt idx="1671">
                  <c:v>-127.00507248755457</c:v>
                </c:pt>
                <c:pt idx="1672">
                  <c:v>-127.00507248755457</c:v>
                </c:pt>
                <c:pt idx="1673">
                  <c:v>-127.00507248755457</c:v>
                </c:pt>
                <c:pt idx="1674">
                  <c:v>-127.00507248755457</c:v>
                </c:pt>
                <c:pt idx="1675">
                  <c:v>-127.00507248755457</c:v>
                </c:pt>
                <c:pt idx="1676">
                  <c:v>-127.00507248755457</c:v>
                </c:pt>
                <c:pt idx="1677">
                  <c:v>-127.00507248755457</c:v>
                </c:pt>
                <c:pt idx="1678">
                  <c:v>-127.00507248755457</c:v>
                </c:pt>
                <c:pt idx="1679">
                  <c:v>-127.00507248755457</c:v>
                </c:pt>
                <c:pt idx="1680">
                  <c:v>-127.00507248755457</c:v>
                </c:pt>
                <c:pt idx="1681">
                  <c:v>-127.00507248755457</c:v>
                </c:pt>
                <c:pt idx="1682">
                  <c:v>-127.00507248755457</c:v>
                </c:pt>
                <c:pt idx="1683">
                  <c:v>-127.00507248755457</c:v>
                </c:pt>
                <c:pt idx="1684">
                  <c:v>-127.00507248755457</c:v>
                </c:pt>
                <c:pt idx="1685">
                  <c:v>-127.00507248755457</c:v>
                </c:pt>
                <c:pt idx="1686">
                  <c:v>-127.00507248755457</c:v>
                </c:pt>
                <c:pt idx="1687">
                  <c:v>-127.00507248755457</c:v>
                </c:pt>
                <c:pt idx="1688">
                  <c:v>-127.00507248755457</c:v>
                </c:pt>
                <c:pt idx="1689">
                  <c:v>-127.00507248755457</c:v>
                </c:pt>
                <c:pt idx="1690">
                  <c:v>-127.00507248755457</c:v>
                </c:pt>
                <c:pt idx="1691">
                  <c:v>-127.00507248755457</c:v>
                </c:pt>
                <c:pt idx="1692">
                  <c:v>-127.00507248755457</c:v>
                </c:pt>
                <c:pt idx="1693">
                  <c:v>-127.00507248755457</c:v>
                </c:pt>
                <c:pt idx="1694">
                  <c:v>-127.00507248755457</c:v>
                </c:pt>
                <c:pt idx="1695">
                  <c:v>-127.00507248755457</c:v>
                </c:pt>
                <c:pt idx="1696">
                  <c:v>-127.00507248755457</c:v>
                </c:pt>
                <c:pt idx="1697">
                  <c:v>-127.00507248755457</c:v>
                </c:pt>
                <c:pt idx="1698">
                  <c:v>-127.00507248755457</c:v>
                </c:pt>
                <c:pt idx="1699">
                  <c:v>-127.00507248755457</c:v>
                </c:pt>
                <c:pt idx="1700">
                  <c:v>-127.00507248755457</c:v>
                </c:pt>
                <c:pt idx="1701">
                  <c:v>-127.00507248755457</c:v>
                </c:pt>
                <c:pt idx="1702">
                  <c:v>-127.00507248755457</c:v>
                </c:pt>
                <c:pt idx="1703">
                  <c:v>-127.00507248755457</c:v>
                </c:pt>
                <c:pt idx="1704">
                  <c:v>-127.00507248755457</c:v>
                </c:pt>
                <c:pt idx="1705">
                  <c:v>-127.00507248755457</c:v>
                </c:pt>
                <c:pt idx="1706">
                  <c:v>-127.00507248755457</c:v>
                </c:pt>
                <c:pt idx="1707">
                  <c:v>-127.00507248755457</c:v>
                </c:pt>
                <c:pt idx="1708">
                  <c:v>-127.00507248755457</c:v>
                </c:pt>
                <c:pt idx="1709">
                  <c:v>-127.00507248755457</c:v>
                </c:pt>
                <c:pt idx="1710">
                  <c:v>-127.00507248755457</c:v>
                </c:pt>
                <c:pt idx="1711">
                  <c:v>-127.00507248755457</c:v>
                </c:pt>
                <c:pt idx="1712">
                  <c:v>-127.00507248755457</c:v>
                </c:pt>
                <c:pt idx="1713">
                  <c:v>-127.00507248755457</c:v>
                </c:pt>
                <c:pt idx="1714">
                  <c:v>-127.00507248755457</c:v>
                </c:pt>
                <c:pt idx="1715">
                  <c:v>-127.00507248755457</c:v>
                </c:pt>
                <c:pt idx="1716">
                  <c:v>-127.00507248755457</c:v>
                </c:pt>
                <c:pt idx="1717">
                  <c:v>-127.00507248755457</c:v>
                </c:pt>
                <c:pt idx="1718">
                  <c:v>-127.00507248755457</c:v>
                </c:pt>
                <c:pt idx="1719">
                  <c:v>-127.00507248755457</c:v>
                </c:pt>
                <c:pt idx="1720">
                  <c:v>-127.00507248755457</c:v>
                </c:pt>
                <c:pt idx="1721">
                  <c:v>-127.00507248755457</c:v>
                </c:pt>
                <c:pt idx="1722">
                  <c:v>-127.00507248755457</c:v>
                </c:pt>
                <c:pt idx="1723">
                  <c:v>-127.00507248755457</c:v>
                </c:pt>
                <c:pt idx="1724">
                  <c:v>-127.00507248755457</c:v>
                </c:pt>
                <c:pt idx="1725">
                  <c:v>-127.00507248755457</c:v>
                </c:pt>
                <c:pt idx="1726">
                  <c:v>-127.00507248755457</c:v>
                </c:pt>
                <c:pt idx="1727">
                  <c:v>-127.00507248755457</c:v>
                </c:pt>
                <c:pt idx="1728">
                  <c:v>-127.00507248755457</c:v>
                </c:pt>
                <c:pt idx="1729">
                  <c:v>-127.00507248755457</c:v>
                </c:pt>
                <c:pt idx="1730">
                  <c:v>-127.00507248755457</c:v>
                </c:pt>
                <c:pt idx="1731">
                  <c:v>-127.00507248755457</c:v>
                </c:pt>
                <c:pt idx="1732">
                  <c:v>-127.00507248755457</c:v>
                </c:pt>
                <c:pt idx="1733">
                  <c:v>-127.00507248755457</c:v>
                </c:pt>
                <c:pt idx="1734">
                  <c:v>-127.00507248755457</c:v>
                </c:pt>
                <c:pt idx="1735">
                  <c:v>-127.00507248755457</c:v>
                </c:pt>
                <c:pt idx="1736">
                  <c:v>-127.00507248755457</c:v>
                </c:pt>
                <c:pt idx="1737">
                  <c:v>-127.00507248755457</c:v>
                </c:pt>
                <c:pt idx="1738">
                  <c:v>-127.00507248755457</c:v>
                </c:pt>
                <c:pt idx="1739">
                  <c:v>-127.00507248755457</c:v>
                </c:pt>
                <c:pt idx="1740">
                  <c:v>-127.00507248755457</c:v>
                </c:pt>
                <c:pt idx="1741">
                  <c:v>-127.00507248755457</c:v>
                </c:pt>
                <c:pt idx="1742">
                  <c:v>-127.00507248755457</c:v>
                </c:pt>
                <c:pt idx="1743">
                  <c:v>-127.00507248755457</c:v>
                </c:pt>
                <c:pt idx="1744">
                  <c:v>-127.00507248755457</c:v>
                </c:pt>
                <c:pt idx="1745">
                  <c:v>-127.00507248755457</c:v>
                </c:pt>
                <c:pt idx="1746">
                  <c:v>-127.00507248755457</c:v>
                </c:pt>
                <c:pt idx="1747">
                  <c:v>-127.00507248755457</c:v>
                </c:pt>
                <c:pt idx="1748">
                  <c:v>-127.00507248755457</c:v>
                </c:pt>
                <c:pt idx="1749">
                  <c:v>-127.00507248755457</c:v>
                </c:pt>
                <c:pt idx="1750">
                  <c:v>-127.00507248755457</c:v>
                </c:pt>
                <c:pt idx="1751">
                  <c:v>-127.00507248755457</c:v>
                </c:pt>
                <c:pt idx="1752">
                  <c:v>-127.00507248755457</c:v>
                </c:pt>
                <c:pt idx="1753">
                  <c:v>-127.00507248755457</c:v>
                </c:pt>
                <c:pt idx="1754">
                  <c:v>-127.00507248755457</c:v>
                </c:pt>
                <c:pt idx="1755">
                  <c:v>-127.00507248755457</c:v>
                </c:pt>
                <c:pt idx="1756">
                  <c:v>-127.00507248755457</c:v>
                </c:pt>
                <c:pt idx="1757">
                  <c:v>-127.00507248755457</c:v>
                </c:pt>
                <c:pt idx="1758">
                  <c:v>-127.00507248755457</c:v>
                </c:pt>
                <c:pt idx="1759">
                  <c:v>-127.00507248755457</c:v>
                </c:pt>
                <c:pt idx="1760">
                  <c:v>-127.00507248755457</c:v>
                </c:pt>
                <c:pt idx="1761">
                  <c:v>-127.00507248755457</c:v>
                </c:pt>
                <c:pt idx="1762">
                  <c:v>-127.00507248755457</c:v>
                </c:pt>
                <c:pt idx="1763">
                  <c:v>-127.00507248755457</c:v>
                </c:pt>
                <c:pt idx="1764">
                  <c:v>-127.00507248755457</c:v>
                </c:pt>
                <c:pt idx="1765">
                  <c:v>-127.00507248755457</c:v>
                </c:pt>
                <c:pt idx="1766">
                  <c:v>-127.00507248755457</c:v>
                </c:pt>
                <c:pt idx="1767">
                  <c:v>-127.00507248755457</c:v>
                </c:pt>
                <c:pt idx="1768">
                  <c:v>-127.00507248755457</c:v>
                </c:pt>
                <c:pt idx="1769">
                  <c:v>-127.00507248755457</c:v>
                </c:pt>
                <c:pt idx="1770">
                  <c:v>-127.00507248755457</c:v>
                </c:pt>
                <c:pt idx="1771">
                  <c:v>-127.00507248755457</c:v>
                </c:pt>
                <c:pt idx="1772">
                  <c:v>-127.00507248755457</c:v>
                </c:pt>
                <c:pt idx="1773">
                  <c:v>-127.00507248755457</c:v>
                </c:pt>
                <c:pt idx="1774">
                  <c:v>-127.00507248755457</c:v>
                </c:pt>
                <c:pt idx="1775">
                  <c:v>-127.00507248755457</c:v>
                </c:pt>
                <c:pt idx="1776">
                  <c:v>-127.00507248755457</c:v>
                </c:pt>
                <c:pt idx="1777">
                  <c:v>-127.00507248755457</c:v>
                </c:pt>
                <c:pt idx="1778">
                  <c:v>-127.00507248755457</c:v>
                </c:pt>
                <c:pt idx="1779">
                  <c:v>-127.00507248755457</c:v>
                </c:pt>
                <c:pt idx="1780">
                  <c:v>-127.00507248755457</c:v>
                </c:pt>
                <c:pt idx="1781">
                  <c:v>-127.00507248755457</c:v>
                </c:pt>
                <c:pt idx="1782">
                  <c:v>-127.00507248755457</c:v>
                </c:pt>
                <c:pt idx="1783">
                  <c:v>-127.00507248755457</c:v>
                </c:pt>
                <c:pt idx="1784">
                  <c:v>-127.00507248755457</c:v>
                </c:pt>
                <c:pt idx="1785">
                  <c:v>-127.00507248755457</c:v>
                </c:pt>
                <c:pt idx="1786">
                  <c:v>-127.00507248755457</c:v>
                </c:pt>
                <c:pt idx="1787">
                  <c:v>-127.00507248755457</c:v>
                </c:pt>
                <c:pt idx="1788">
                  <c:v>-127.00507248755457</c:v>
                </c:pt>
                <c:pt idx="1789">
                  <c:v>-127.00507248755457</c:v>
                </c:pt>
                <c:pt idx="1790">
                  <c:v>-127.00507248755457</c:v>
                </c:pt>
                <c:pt idx="1791">
                  <c:v>-127.00507248755457</c:v>
                </c:pt>
                <c:pt idx="1792">
                  <c:v>-127.00507248755457</c:v>
                </c:pt>
                <c:pt idx="1793">
                  <c:v>-127.00507248755457</c:v>
                </c:pt>
                <c:pt idx="1794">
                  <c:v>-127.00507248755457</c:v>
                </c:pt>
                <c:pt idx="1795">
                  <c:v>-127.00507248755457</c:v>
                </c:pt>
                <c:pt idx="1796">
                  <c:v>-127.00507248755457</c:v>
                </c:pt>
                <c:pt idx="1797">
                  <c:v>-127.00507248755457</c:v>
                </c:pt>
                <c:pt idx="1798">
                  <c:v>-127.00507248755457</c:v>
                </c:pt>
                <c:pt idx="1799">
                  <c:v>-127.00507248755457</c:v>
                </c:pt>
                <c:pt idx="1800">
                  <c:v>-127.00507248755457</c:v>
                </c:pt>
                <c:pt idx="1801">
                  <c:v>-127.00507248755457</c:v>
                </c:pt>
                <c:pt idx="1802">
                  <c:v>-127.00507248755457</c:v>
                </c:pt>
                <c:pt idx="1803">
                  <c:v>-127.00507248755457</c:v>
                </c:pt>
                <c:pt idx="1804">
                  <c:v>-127.00507248755457</c:v>
                </c:pt>
                <c:pt idx="1805">
                  <c:v>-127.00507248755457</c:v>
                </c:pt>
                <c:pt idx="1806">
                  <c:v>-127.00507248755457</c:v>
                </c:pt>
                <c:pt idx="1807">
                  <c:v>-127.00507248755457</c:v>
                </c:pt>
                <c:pt idx="1808">
                  <c:v>-127.00507248755457</c:v>
                </c:pt>
                <c:pt idx="1809">
                  <c:v>-127.00507248755457</c:v>
                </c:pt>
                <c:pt idx="1810">
                  <c:v>-127.00507248755457</c:v>
                </c:pt>
                <c:pt idx="1811">
                  <c:v>-127.00507248755457</c:v>
                </c:pt>
                <c:pt idx="1812">
                  <c:v>-127.00507248755457</c:v>
                </c:pt>
                <c:pt idx="1813">
                  <c:v>-127.00507248755457</c:v>
                </c:pt>
                <c:pt idx="1814">
                  <c:v>-127.00507248755457</c:v>
                </c:pt>
                <c:pt idx="1815">
                  <c:v>-127.00507248755457</c:v>
                </c:pt>
                <c:pt idx="1816">
                  <c:v>-127.00507248755457</c:v>
                </c:pt>
                <c:pt idx="1817">
                  <c:v>-127.00507248755457</c:v>
                </c:pt>
                <c:pt idx="1818">
                  <c:v>-127.00507248755457</c:v>
                </c:pt>
                <c:pt idx="1819">
                  <c:v>-127.00507248755457</c:v>
                </c:pt>
                <c:pt idx="1820">
                  <c:v>-127.00507248755457</c:v>
                </c:pt>
                <c:pt idx="1821">
                  <c:v>-127.00507248755457</c:v>
                </c:pt>
                <c:pt idx="1822">
                  <c:v>-127.00507248755457</c:v>
                </c:pt>
                <c:pt idx="1823">
                  <c:v>-127.00507248755457</c:v>
                </c:pt>
                <c:pt idx="1824">
                  <c:v>-127.00507248755457</c:v>
                </c:pt>
                <c:pt idx="1825">
                  <c:v>-127.00507248755457</c:v>
                </c:pt>
                <c:pt idx="1826">
                  <c:v>-127.00507248755457</c:v>
                </c:pt>
                <c:pt idx="1827">
                  <c:v>-127.00507248755457</c:v>
                </c:pt>
                <c:pt idx="1828">
                  <c:v>-127.00507248755457</c:v>
                </c:pt>
                <c:pt idx="1829">
                  <c:v>-127.00507248755457</c:v>
                </c:pt>
                <c:pt idx="1830">
                  <c:v>-127.00507248755457</c:v>
                </c:pt>
                <c:pt idx="1831">
                  <c:v>-127.00507248755457</c:v>
                </c:pt>
                <c:pt idx="1832">
                  <c:v>-127.00507248755457</c:v>
                </c:pt>
                <c:pt idx="1833">
                  <c:v>-127.00507248755457</c:v>
                </c:pt>
                <c:pt idx="1834">
                  <c:v>-127.00507248755457</c:v>
                </c:pt>
                <c:pt idx="1835">
                  <c:v>-127.00507248755457</c:v>
                </c:pt>
                <c:pt idx="1836">
                  <c:v>-127.00507248755457</c:v>
                </c:pt>
                <c:pt idx="1837">
                  <c:v>-127.00507248755457</c:v>
                </c:pt>
                <c:pt idx="1838">
                  <c:v>-127.00507248755457</c:v>
                </c:pt>
                <c:pt idx="1839">
                  <c:v>-127.00507248755457</c:v>
                </c:pt>
                <c:pt idx="1840">
                  <c:v>-127.00507248755457</c:v>
                </c:pt>
                <c:pt idx="1841">
                  <c:v>-127.00507248755457</c:v>
                </c:pt>
                <c:pt idx="1842">
                  <c:v>-127.00507248755457</c:v>
                </c:pt>
                <c:pt idx="1843">
                  <c:v>-127.00507248755457</c:v>
                </c:pt>
                <c:pt idx="1844">
                  <c:v>-127.00507248755457</c:v>
                </c:pt>
                <c:pt idx="1845">
                  <c:v>-127.00507248755457</c:v>
                </c:pt>
                <c:pt idx="1846">
                  <c:v>-127.00507248755457</c:v>
                </c:pt>
                <c:pt idx="1847">
                  <c:v>-127.00507248755457</c:v>
                </c:pt>
                <c:pt idx="1848">
                  <c:v>-127.00507248755457</c:v>
                </c:pt>
                <c:pt idx="1849">
                  <c:v>-127.00507248755457</c:v>
                </c:pt>
                <c:pt idx="1850">
                  <c:v>-127.00507248755457</c:v>
                </c:pt>
                <c:pt idx="1851">
                  <c:v>-127.00507248755457</c:v>
                </c:pt>
                <c:pt idx="1852">
                  <c:v>-127.00507248755457</c:v>
                </c:pt>
                <c:pt idx="1853">
                  <c:v>-127.00507248755457</c:v>
                </c:pt>
                <c:pt idx="1854">
                  <c:v>-127.00507248755457</c:v>
                </c:pt>
                <c:pt idx="1855">
                  <c:v>-127.00507248755457</c:v>
                </c:pt>
                <c:pt idx="1856">
                  <c:v>-127.00507248755457</c:v>
                </c:pt>
                <c:pt idx="1857">
                  <c:v>-127.00507248755457</c:v>
                </c:pt>
                <c:pt idx="1858">
                  <c:v>-127.00507248755457</c:v>
                </c:pt>
                <c:pt idx="1859">
                  <c:v>-127.00507248755457</c:v>
                </c:pt>
                <c:pt idx="1860">
                  <c:v>-127.00507248755457</c:v>
                </c:pt>
                <c:pt idx="1861">
                  <c:v>-127.00507248755457</c:v>
                </c:pt>
                <c:pt idx="1862">
                  <c:v>-127.00507248755457</c:v>
                </c:pt>
                <c:pt idx="1863">
                  <c:v>-127.00507248755457</c:v>
                </c:pt>
                <c:pt idx="1864">
                  <c:v>-127.00507248755457</c:v>
                </c:pt>
                <c:pt idx="1865">
                  <c:v>-127.00507248755457</c:v>
                </c:pt>
                <c:pt idx="1866">
                  <c:v>-127.00507248755457</c:v>
                </c:pt>
                <c:pt idx="1867">
                  <c:v>-127.00507248755457</c:v>
                </c:pt>
                <c:pt idx="1868">
                  <c:v>-127.00507248755457</c:v>
                </c:pt>
                <c:pt idx="1869">
                  <c:v>-127.00507248755457</c:v>
                </c:pt>
                <c:pt idx="1870">
                  <c:v>-127.00507248755457</c:v>
                </c:pt>
                <c:pt idx="1871">
                  <c:v>-127.00507248755457</c:v>
                </c:pt>
                <c:pt idx="1872">
                  <c:v>-127.00507248755457</c:v>
                </c:pt>
                <c:pt idx="1873">
                  <c:v>-127.00507248755457</c:v>
                </c:pt>
                <c:pt idx="1874">
                  <c:v>-127.00507248755457</c:v>
                </c:pt>
                <c:pt idx="1875">
                  <c:v>-127.00507248755457</c:v>
                </c:pt>
                <c:pt idx="1876">
                  <c:v>-127.00507248755457</c:v>
                </c:pt>
                <c:pt idx="1877">
                  <c:v>-127.00507248755457</c:v>
                </c:pt>
                <c:pt idx="1878">
                  <c:v>-127.00507248755457</c:v>
                </c:pt>
                <c:pt idx="1879">
                  <c:v>-127.00507248755457</c:v>
                </c:pt>
                <c:pt idx="1880">
                  <c:v>-127.00507248755457</c:v>
                </c:pt>
                <c:pt idx="1881">
                  <c:v>-127.00507248755457</c:v>
                </c:pt>
                <c:pt idx="1882">
                  <c:v>-127.00507248755457</c:v>
                </c:pt>
                <c:pt idx="1883">
                  <c:v>-127.00507248755457</c:v>
                </c:pt>
                <c:pt idx="1884">
                  <c:v>-127.00507248755457</c:v>
                </c:pt>
                <c:pt idx="1885">
                  <c:v>-127.00507248755457</c:v>
                </c:pt>
                <c:pt idx="1886">
                  <c:v>-127.00507248755457</c:v>
                </c:pt>
                <c:pt idx="1887">
                  <c:v>-127.00507248755457</c:v>
                </c:pt>
                <c:pt idx="1888">
                  <c:v>-127.00507248755457</c:v>
                </c:pt>
                <c:pt idx="1889">
                  <c:v>-127.00507248755457</c:v>
                </c:pt>
                <c:pt idx="1890">
                  <c:v>-127.00507248755457</c:v>
                </c:pt>
                <c:pt idx="1891">
                  <c:v>-127.00507248755457</c:v>
                </c:pt>
                <c:pt idx="1892">
                  <c:v>-127.00507248755457</c:v>
                </c:pt>
                <c:pt idx="1893">
                  <c:v>-127.00507248755457</c:v>
                </c:pt>
                <c:pt idx="1894">
                  <c:v>-127.00507248755457</c:v>
                </c:pt>
                <c:pt idx="1895">
                  <c:v>-127.00507248755457</c:v>
                </c:pt>
                <c:pt idx="1896">
                  <c:v>-127.00507248755457</c:v>
                </c:pt>
                <c:pt idx="1897">
                  <c:v>-127.00507248755457</c:v>
                </c:pt>
                <c:pt idx="1898">
                  <c:v>-127.00507248755457</c:v>
                </c:pt>
                <c:pt idx="1899">
                  <c:v>-127.00507248755457</c:v>
                </c:pt>
                <c:pt idx="1900">
                  <c:v>-127.00507248755457</c:v>
                </c:pt>
                <c:pt idx="1901">
                  <c:v>-127.00507248755457</c:v>
                </c:pt>
                <c:pt idx="1902">
                  <c:v>-127.00507248755457</c:v>
                </c:pt>
                <c:pt idx="1903">
                  <c:v>-127.00507248755457</c:v>
                </c:pt>
                <c:pt idx="1904">
                  <c:v>-127.00507248755457</c:v>
                </c:pt>
                <c:pt idx="1905">
                  <c:v>-127.00507248755457</c:v>
                </c:pt>
                <c:pt idx="1906">
                  <c:v>-127.00507248755457</c:v>
                </c:pt>
                <c:pt idx="1907">
                  <c:v>-127.00507248755457</c:v>
                </c:pt>
                <c:pt idx="1908">
                  <c:v>-127.00507248755457</c:v>
                </c:pt>
                <c:pt idx="1909">
                  <c:v>-127.00507248755457</c:v>
                </c:pt>
                <c:pt idx="1910">
                  <c:v>-127.00507248755457</c:v>
                </c:pt>
                <c:pt idx="1911">
                  <c:v>-127.00507248755457</c:v>
                </c:pt>
                <c:pt idx="1912">
                  <c:v>-127.00507248755457</c:v>
                </c:pt>
                <c:pt idx="1913">
                  <c:v>-127.00507248755457</c:v>
                </c:pt>
                <c:pt idx="1914">
                  <c:v>-127.00507248755457</c:v>
                </c:pt>
                <c:pt idx="1915">
                  <c:v>-127.00507248755457</c:v>
                </c:pt>
                <c:pt idx="1916">
                  <c:v>-127.00507248755457</c:v>
                </c:pt>
                <c:pt idx="1917">
                  <c:v>-127.00507248755457</c:v>
                </c:pt>
                <c:pt idx="1918">
                  <c:v>-127.00507248755457</c:v>
                </c:pt>
                <c:pt idx="1919">
                  <c:v>-127.00507248755457</c:v>
                </c:pt>
                <c:pt idx="1920">
                  <c:v>-127.00507248755457</c:v>
                </c:pt>
                <c:pt idx="1921">
                  <c:v>-127.00507248755457</c:v>
                </c:pt>
                <c:pt idx="1922">
                  <c:v>-127.00507248755457</c:v>
                </c:pt>
                <c:pt idx="1923">
                  <c:v>-127.00507248755457</c:v>
                </c:pt>
                <c:pt idx="1924">
                  <c:v>-127.00507248755457</c:v>
                </c:pt>
                <c:pt idx="1925">
                  <c:v>-127.00507248755457</c:v>
                </c:pt>
                <c:pt idx="1926">
                  <c:v>-127.00507248755457</c:v>
                </c:pt>
                <c:pt idx="1927">
                  <c:v>-127.00507248755457</c:v>
                </c:pt>
                <c:pt idx="1928">
                  <c:v>-127.00507248755457</c:v>
                </c:pt>
                <c:pt idx="1929">
                  <c:v>-127.00507248755457</c:v>
                </c:pt>
                <c:pt idx="1930">
                  <c:v>-127.00507248755457</c:v>
                </c:pt>
                <c:pt idx="1931">
                  <c:v>-127.00507248755457</c:v>
                </c:pt>
                <c:pt idx="1932">
                  <c:v>-127.00507248755457</c:v>
                </c:pt>
                <c:pt idx="1933">
                  <c:v>-127.00507248755457</c:v>
                </c:pt>
                <c:pt idx="1934">
                  <c:v>-127.00507248755457</c:v>
                </c:pt>
                <c:pt idx="1935">
                  <c:v>-127.00507248755457</c:v>
                </c:pt>
                <c:pt idx="1936">
                  <c:v>-127.00507248755457</c:v>
                </c:pt>
                <c:pt idx="1937">
                  <c:v>-127.00507248755457</c:v>
                </c:pt>
                <c:pt idx="1938">
                  <c:v>-127.00507248755457</c:v>
                </c:pt>
                <c:pt idx="1939">
                  <c:v>-127.00507248755457</c:v>
                </c:pt>
                <c:pt idx="1940">
                  <c:v>-127.00507248755457</c:v>
                </c:pt>
                <c:pt idx="1941">
                  <c:v>-127.00507248755457</c:v>
                </c:pt>
                <c:pt idx="1942">
                  <c:v>-127.00507248755457</c:v>
                </c:pt>
                <c:pt idx="1943">
                  <c:v>-127.00507248755457</c:v>
                </c:pt>
                <c:pt idx="1944">
                  <c:v>-127.00507248755457</c:v>
                </c:pt>
                <c:pt idx="1945">
                  <c:v>-127.00507248755457</c:v>
                </c:pt>
                <c:pt idx="1946">
                  <c:v>-127.00507248755457</c:v>
                </c:pt>
                <c:pt idx="1947">
                  <c:v>-127.00507248755457</c:v>
                </c:pt>
                <c:pt idx="1948">
                  <c:v>-127.00507248755457</c:v>
                </c:pt>
                <c:pt idx="1949">
                  <c:v>-127.00507248755457</c:v>
                </c:pt>
                <c:pt idx="1950">
                  <c:v>-127.00507248755457</c:v>
                </c:pt>
                <c:pt idx="1951">
                  <c:v>-127.00507248755457</c:v>
                </c:pt>
                <c:pt idx="1952">
                  <c:v>-127.00507248755457</c:v>
                </c:pt>
                <c:pt idx="1953">
                  <c:v>-127.00507248755457</c:v>
                </c:pt>
                <c:pt idx="1954">
                  <c:v>-127.00507248755457</c:v>
                </c:pt>
                <c:pt idx="1955">
                  <c:v>-127.00507248755457</c:v>
                </c:pt>
                <c:pt idx="1956">
                  <c:v>-127.00507248755457</c:v>
                </c:pt>
                <c:pt idx="1957">
                  <c:v>-127.00507248755457</c:v>
                </c:pt>
                <c:pt idx="1958">
                  <c:v>-127.00507248755457</c:v>
                </c:pt>
                <c:pt idx="1959">
                  <c:v>-127.00507248755457</c:v>
                </c:pt>
                <c:pt idx="1960">
                  <c:v>-127.00507248755457</c:v>
                </c:pt>
                <c:pt idx="1961">
                  <c:v>-127.00507248755457</c:v>
                </c:pt>
                <c:pt idx="1962">
                  <c:v>-127.00507248755457</c:v>
                </c:pt>
                <c:pt idx="1963">
                  <c:v>-127.00507248755457</c:v>
                </c:pt>
                <c:pt idx="1964">
                  <c:v>-127.00507248755457</c:v>
                </c:pt>
                <c:pt idx="1965">
                  <c:v>-127.00507248755457</c:v>
                </c:pt>
                <c:pt idx="1966">
                  <c:v>-127.00507248755457</c:v>
                </c:pt>
                <c:pt idx="1967">
                  <c:v>-127.00507248755457</c:v>
                </c:pt>
                <c:pt idx="1968">
                  <c:v>-127.00507248755457</c:v>
                </c:pt>
                <c:pt idx="1969">
                  <c:v>-127.00507248755457</c:v>
                </c:pt>
                <c:pt idx="1970">
                  <c:v>-127.00507248755457</c:v>
                </c:pt>
                <c:pt idx="1971">
                  <c:v>-127.00507248755457</c:v>
                </c:pt>
                <c:pt idx="1972">
                  <c:v>-127.00507248755457</c:v>
                </c:pt>
                <c:pt idx="1973">
                  <c:v>-127.00507248755457</c:v>
                </c:pt>
                <c:pt idx="1974">
                  <c:v>-127.00507248755457</c:v>
                </c:pt>
                <c:pt idx="1975">
                  <c:v>-127.00507248755457</c:v>
                </c:pt>
                <c:pt idx="1976">
                  <c:v>-127.00507248755457</c:v>
                </c:pt>
                <c:pt idx="1977">
                  <c:v>-127.00507248755457</c:v>
                </c:pt>
                <c:pt idx="1978">
                  <c:v>-127.00507248755457</c:v>
                </c:pt>
                <c:pt idx="1979">
                  <c:v>-127.00507248755457</c:v>
                </c:pt>
                <c:pt idx="1980">
                  <c:v>-127.00507248755457</c:v>
                </c:pt>
                <c:pt idx="1981">
                  <c:v>-127.00507248755457</c:v>
                </c:pt>
                <c:pt idx="1982">
                  <c:v>-127.00507248755457</c:v>
                </c:pt>
                <c:pt idx="1983">
                  <c:v>-127.00507248755457</c:v>
                </c:pt>
                <c:pt idx="1984">
                  <c:v>-127.00507248755457</c:v>
                </c:pt>
                <c:pt idx="1985">
                  <c:v>-127.00507248755457</c:v>
                </c:pt>
                <c:pt idx="1986">
                  <c:v>-127.00507248755457</c:v>
                </c:pt>
                <c:pt idx="1987">
                  <c:v>-127.00507248755457</c:v>
                </c:pt>
                <c:pt idx="1988">
                  <c:v>-127.00507248755457</c:v>
                </c:pt>
                <c:pt idx="1989">
                  <c:v>-127.00507248755457</c:v>
                </c:pt>
                <c:pt idx="1990">
                  <c:v>-127.00507248755457</c:v>
                </c:pt>
                <c:pt idx="1991">
                  <c:v>-127.00507248755457</c:v>
                </c:pt>
                <c:pt idx="1992">
                  <c:v>-127.00507248755457</c:v>
                </c:pt>
                <c:pt idx="1993">
                  <c:v>-127.00507248755457</c:v>
                </c:pt>
                <c:pt idx="1994">
                  <c:v>-127.00507248755457</c:v>
                </c:pt>
                <c:pt idx="1995">
                  <c:v>-127.00507248755457</c:v>
                </c:pt>
                <c:pt idx="1996">
                  <c:v>-127.00507248755457</c:v>
                </c:pt>
                <c:pt idx="1997">
                  <c:v>-127.00507248755457</c:v>
                </c:pt>
                <c:pt idx="1998">
                  <c:v>-127.00507248755457</c:v>
                </c:pt>
                <c:pt idx="1999">
                  <c:v>-127.00507248755457</c:v>
                </c:pt>
                <c:pt idx="2000">
                  <c:v>-127.00507248755457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4464"/>
        <c:axId val="87810048"/>
      </c:scatterChart>
      <c:valAx>
        <c:axId val="84614464"/>
        <c:scaling>
          <c:orientation val="minMax"/>
          <c:max val="1000"/>
          <c:min val="-1000"/>
        </c:scaling>
        <c:delete val="1"/>
        <c:axPos val="b"/>
        <c:numFmt formatCode="General" sourceLinked="1"/>
        <c:majorTickMark val="out"/>
        <c:minorTickMark val="none"/>
        <c:tickLblPos val="nextTo"/>
        <c:crossAx val="87810048"/>
        <c:crosses val="autoZero"/>
        <c:crossBetween val="midCat"/>
        <c:majorUnit val="100"/>
        <c:minorUnit val="20"/>
      </c:valAx>
      <c:valAx>
        <c:axId val="87810048"/>
        <c:scaling>
          <c:orientation val="minMax"/>
          <c:max val="1000"/>
          <c:min val="-1000"/>
        </c:scaling>
        <c:delete val="1"/>
        <c:axPos val="l"/>
        <c:numFmt formatCode="General" sourceLinked="1"/>
        <c:majorTickMark val="out"/>
        <c:minorTickMark val="none"/>
        <c:tickLblPos val="nextTo"/>
        <c:crossAx val="84614464"/>
        <c:crossesAt val="0"/>
        <c:crossBetween val="midCat"/>
        <c:majorUnit val="100"/>
        <c:min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T1</c:v>
          </c:tx>
          <c:marker>
            <c:symbol val="none"/>
          </c:marker>
          <c:xVal>
            <c:numRef>
              <c:f>Graphing!$AH$8:$AH$367</c:f>
              <c:numCache>
                <c:formatCode>General</c:formatCode>
                <c:ptCount val="360"/>
                <c:pt idx="0">
                  <c:v>11.348257848796379</c:v>
                </c:pt>
                <c:pt idx="1">
                  <c:v>-155.56950233636613</c:v>
                </c:pt>
                <c:pt idx="2">
                  <c:v>-332.83771148066029</c:v>
                </c:pt>
                <c:pt idx="3">
                  <c:v>-426.0272107129411</c:v>
                </c:pt>
                <c:pt idx="4">
                  <c:v>-385.49680339334986</c:v>
                </c:pt>
                <c:pt idx="5">
                  <c:v>-232.83666798856561</c:v>
                </c:pt>
                <c:pt idx="6">
                  <c:v>-49.367466838527761</c:v>
                </c:pt>
                <c:pt idx="7">
                  <c:v>67.178429278104943</c:v>
                </c:pt>
                <c:pt idx="8">
                  <c:v>54.718084039567231</c:v>
                </c:pt>
                <c:pt idx="9">
                  <c:v>-80.110990245523041</c:v>
                </c:pt>
                <c:pt idx="10">
                  <c:v>-265.48657493133766</c:v>
                </c:pt>
                <c:pt idx="11">
                  <c:v>-402.66078611008214</c:v>
                </c:pt>
                <c:pt idx="12">
                  <c:v>-418.56217209306419</c:v>
                </c:pt>
                <c:pt idx="13">
                  <c:v>-304.72020953883128</c:v>
                </c:pt>
                <c:pt idx="14">
                  <c:v>-121.77747401200122</c:v>
                </c:pt>
                <c:pt idx="15">
                  <c:v>32.814107146536003</c:v>
                </c:pt>
                <c:pt idx="16">
                  <c:v>76.705008052615767</c:v>
                </c:pt>
                <c:pt idx="17">
                  <c:v>-13.485054056616747</c:v>
                </c:pt>
                <c:pt idx="18">
                  <c:v>-189.71265535105886</c:v>
                </c:pt>
                <c:pt idx="19">
                  <c:v>-358.1029592741321</c:v>
                </c:pt>
                <c:pt idx="20">
                  <c:v>-428.95598612682966</c:v>
                </c:pt>
                <c:pt idx="21">
                  <c:v>-364.52897446610564</c:v>
                </c:pt>
                <c:pt idx="22">
                  <c:v>-199.14160602770642</c:v>
                </c:pt>
                <c:pt idx="23">
                  <c:v>-20.894224155428674</c:v>
                </c:pt>
                <c:pt idx="24">
                  <c:v>75.262415894411021</c:v>
                </c:pt>
                <c:pt idx="25">
                  <c:v>38.106548619617399</c:v>
                </c:pt>
                <c:pt idx="26">
                  <c:v>-112.56923422952485</c:v>
                </c:pt>
                <c:pt idx="27">
                  <c:v>-296.50131682835985</c:v>
                </c:pt>
                <c:pt idx="28">
                  <c:v>-415.71075567046182</c:v>
                </c:pt>
                <c:pt idx="29">
                  <c:v>-406.69576950753378</c:v>
                </c:pt>
                <c:pt idx="30">
                  <c:v>-274.25855927965841</c:v>
                </c:pt>
                <c:pt idx="31">
                  <c:v>-88.947219455811492</c:v>
                </c:pt>
                <c:pt idx="32">
                  <c:v>50.524588708426023</c:v>
                </c:pt>
                <c:pt idx="33">
                  <c:v>69.861504557223384</c:v>
                </c:pt>
                <c:pt idx="34">
                  <c:v>-41.237070688917925</c:v>
                </c:pt>
                <c:pt idx="35">
                  <c:v>-223.58993887327549</c:v>
                </c:pt>
                <c:pt idx="36">
                  <c:v>-380.05938961028698</c:v>
                </c:pt>
                <c:pt idx="37">
                  <c:v>-427.29557301197605</c:v>
                </c:pt>
                <c:pt idx="38">
                  <c:v>-340.13620482863485</c:v>
                </c:pt>
                <c:pt idx="39">
                  <c:v>-165.0102858665789</c:v>
                </c:pt>
                <c:pt idx="40">
                  <c:v>4.7942034520240213</c:v>
                </c:pt>
                <c:pt idx="41">
                  <c:v>78.823959761027396</c:v>
                </c:pt>
                <c:pt idx="42">
                  <c:v>17.644006797959946</c:v>
                </c:pt>
                <c:pt idx="43">
                  <c:v>-146.1556522663486</c:v>
                </c:pt>
                <c:pt idx="44">
                  <c:v>-325.32043239684992</c:v>
                </c:pt>
                <c:pt idx="45">
                  <c:v>-424.41088864884262</c:v>
                </c:pt>
                <c:pt idx="46">
                  <c:v>-390.64243837661081</c:v>
                </c:pt>
                <c:pt idx="47">
                  <c:v>-242.00322717592701</c:v>
                </c:pt>
                <c:pt idx="48">
                  <c:v>-57.67200772166062</c:v>
                </c:pt>
                <c:pt idx="49">
                  <c:v>64.159659915804411</c:v>
                </c:pt>
                <c:pt idx="50">
                  <c:v>58.593157115506472</c:v>
                </c:pt>
                <c:pt idx="51">
                  <c:v>-71.406290830194052</c:v>
                </c:pt>
                <c:pt idx="52">
                  <c:v>-256.58916319502538</c:v>
                </c:pt>
                <c:pt idx="53">
                  <c:v>-398.31023216781159</c:v>
                </c:pt>
                <c:pt idx="54">
                  <c:v>-421.07597636623245</c:v>
                </c:pt>
                <c:pt idx="55">
                  <c:v>-312.75929140924819</c:v>
                </c:pt>
                <c:pt idx="56">
                  <c:v>-131.05948785893852</c:v>
                </c:pt>
                <c:pt idx="57">
                  <c:v>27.233605475943136</c:v>
                </c:pt>
                <c:pt idx="58">
                  <c:v>77.798700921307272</c:v>
                </c:pt>
                <c:pt idx="59">
                  <c:v>-6.2997668685965778</c:v>
                </c:pt>
                <c:pt idx="60">
                  <c:v>-180.2633108211518</c:v>
                </c:pt>
                <c:pt idx="61">
                  <c:v>-351.4231370844609</c:v>
                </c:pt>
                <c:pt idx="62">
                  <c:v>-428.60396665843041</c:v>
                </c:pt>
                <c:pt idx="63">
                  <c:v>-370.69227528042308</c:v>
                </c:pt>
                <c:pt idx="64">
                  <c:v>-208.53709297127037</c:v>
                </c:pt>
                <c:pt idx="65">
                  <c:v>-28.517006991301457</c:v>
                </c:pt>
                <c:pt idx="66">
                  <c:v>73.472924086600727</c:v>
                </c:pt>
                <c:pt idx="67">
                  <c:v>43.103593811237204</c:v>
                </c:pt>
                <c:pt idx="68">
                  <c:v>-103.44753245433678</c:v>
                </c:pt>
                <c:pt idx="69">
                  <c:v>-288.11400584345245</c:v>
                </c:pt>
                <c:pt idx="70">
                  <c:v>-412.52567957105555</c:v>
                </c:pt>
                <c:pt idx="71">
                  <c:v>-410.40958929363273</c:v>
                </c:pt>
                <c:pt idx="72">
                  <c:v>-282.89295700995365</c:v>
                </c:pt>
                <c:pt idx="73">
                  <c:v>-97.902730178397803</c:v>
                </c:pt>
                <c:pt idx="74">
                  <c:v>46.018483908799311</c:v>
                </c:pt>
                <c:pt idx="75">
                  <c:v>72.205166625522395</c:v>
                </c:pt>
                <c:pt idx="76">
                  <c:v>-33.292089169546614</c:v>
                </c:pt>
                <c:pt idx="77">
                  <c:v>-214.27585712437133</c:v>
                </c:pt>
                <c:pt idx="78">
                  <c:v>-374.33773406387422</c:v>
                </c:pt>
                <c:pt idx="79">
                  <c:v>-428.2142174136419</c:v>
                </c:pt>
                <c:pt idx="80">
                  <c:v>-347.20579568081905</c:v>
                </c:pt>
                <c:pt idx="81">
                  <c:v>-174.46491657521418</c:v>
                </c:pt>
                <c:pt idx="82">
                  <c:v>-2.0090715316801493</c:v>
                </c:pt>
                <c:pt idx="83">
                  <c:v>78.296083061162705</c:v>
                </c:pt>
                <c:pt idx="84">
                  <c:v>23.672723487343177</c:v>
                </c:pt>
                <c:pt idx="85">
                  <c:v>-136.78178460494141</c:v>
                </c:pt>
                <c:pt idx="86">
                  <c:v>-317.59478760577747</c:v>
                </c:pt>
                <c:pt idx="87">
                  <c:v>-422.4488472741748</c:v>
                </c:pt>
                <c:pt idx="88">
                  <c:v>-395.48916197105098</c:v>
                </c:pt>
                <c:pt idx="89">
                  <c:v>-251.07691026790604</c:v>
                </c:pt>
                <c:pt idx="90">
                  <c:v>-66.139182052120375</c:v>
                </c:pt>
                <c:pt idx="91">
                  <c:v>60.809380918152414</c:v>
                </c:pt>
                <c:pt idx="92">
                  <c:v>62.14443652848729</c:v>
                </c:pt>
                <c:pt idx="93">
                  <c:v>-62.845187173146513</c:v>
                </c:pt>
                <c:pt idx="94">
                  <c:v>-247.57865716123621</c:v>
                </c:pt>
                <c:pt idx="95">
                  <c:v>-393.6501381733159</c:v>
                </c:pt>
                <c:pt idx="96">
                  <c:v>-423.24868399619589</c:v>
                </c:pt>
                <c:pt idx="97">
                  <c:v>-320.60741911759004</c:v>
                </c:pt>
                <c:pt idx="98">
                  <c:v>-140.40240956617421</c:v>
                </c:pt>
                <c:pt idx="99">
                  <c:v>21.37277898459223</c:v>
                </c:pt>
                <c:pt idx="100">
                  <c:v>78.541978485099975</c:v>
                </c:pt>
                <c:pt idx="101">
                  <c:v>0.65167756842276958</c:v>
                </c:pt>
                <c:pt idx="102">
                  <c:v>-170.80667058673487</c:v>
                </c:pt>
                <c:pt idx="103">
                  <c:v>-344.49876709009186</c:v>
                </c:pt>
                <c:pt idx="104">
                  <c:v>-427.90041567116373</c:v>
                </c:pt>
                <c:pt idx="105">
                  <c:v>-376.58431849713003</c:v>
                </c:pt>
                <c:pt idx="106">
                  <c:v>-217.88609268769534</c:v>
                </c:pt>
                <c:pt idx="107">
                  <c:v>-36.342836292583428</c:v>
                </c:pt>
                <c:pt idx="108">
                  <c:v>71.339013121798274</c:v>
                </c:pt>
                <c:pt idx="109">
                  <c:v>47.798316099169909</c:v>
                </c:pt>
                <c:pt idx="110">
                  <c:v>-94.425012675155969</c:v>
                </c:pt>
                <c:pt idx="111">
                  <c:v>-279.56990260174672</c:v>
                </c:pt>
                <c:pt idx="112">
                  <c:v>-409.01135876777943</c:v>
                </c:pt>
                <c:pt idx="113">
                  <c:v>-413.79709758095453</c:v>
                </c:pt>
                <c:pt idx="114">
                  <c:v>-291.37779960668962</c:v>
                </c:pt>
                <c:pt idx="115">
                  <c:v>-106.96510878898093</c:v>
                </c:pt>
                <c:pt idx="116">
                  <c:v>41.206015749249644</c:v>
                </c:pt>
                <c:pt idx="117">
                  <c:v>74.206166830713101</c:v>
                </c:pt>
                <c:pt idx="118">
                  <c:v>-25.54353516596268</c:v>
                </c:pt>
                <c:pt idx="119">
                  <c:v>-204.90733339693023</c:v>
                </c:pt>
                <c:pt idx="120">
                  <c:v>-368.33976779029319</c:v>
                </c:pt>
                <c:pt idx="121">
                  <c:v>-428.78187054488149</c:v>
                </c:pt>
                <c:pt idx="122">
                  <c:v>-354.03668456911578</c:v>
                </c:pt>
                <c:pt idx="123">
                  <c:v>-183.92028898643707</c:v>
                </c:pt>
                <c:pt idx="124">
                  <c:v>-9.0521367862406521</c:v>
                </c:pt>
                <c:pt idx="125">
                  <c:v>77.417101613309427</c:v>
                </c:pt>
                <c:pt idx="126">
                  <c:v>29.426051249865452</c:v>
                </c:pt>
                <c:pt idx="127">
                  <c:v>-127.46089287851271</c:v>
                </c:pt>
                <c:pt idx="128">
                  <c:v>-309.67148596029062</c:v>
                </c:pt>
                <c:pt idx="129">
                  <c:v>-420.14380626012888</c:v>
                </c:pt>
                <c:pt idx="130">
                  <c:v>-400.03025592156348</c:v>
                </c:pt>
                <c:pt idx="131">
                  <c:v>-260.04513983632739</c:v>
                </c:pt>
                <c:pt idx="132">
                  <c:v>-74.757253109980169</c:v>
                </c:pt>
                <c:pt idx="133">
                  <c:v>57.132236253115281</c:v>
                </c:pt>
                <c:pt idx="134">
                  <c:v>65.366999695105903</c:v>
                </c:pt>
                <c:pt idx="135">
                  <c:v>-54.439546193880645</c:v>
                </c:pt>
                <c:pt idx="136">
                  <c:v>-238.46754668520151</c:v>
                </c:pt>
                <c:pt idx="137">
                  <c:v>-388.68696368603787</c:v>
                </c:pt>
                <c:pt idx="138">
                  <c:v>-425.07728329818497</c:v>
                </c:pt>
                <c:pt idx="139">
                  <c:v>-328.25371403186932</c:v>
                </c:pt>
                <c:pt idx="140">
                  <c:v>-149.79328850256297</c:v>
                </c:pt>
                <c:pt idx="141">
                  <c:v>15.23975161962025</c:v>
                </c:pt>
                <c:pt idx="142">
                  <c:v>78.933810454542794</c:v>
                </c:pt>
                <c:pt idx="143">
                  <c:v>7.3596435543057055</c:v>
                </c:pt>
                <c:pt idx="144">
                  <c:v>-161.35584290864387</c:v>
                </c:pt>
                <c:pt idx="145">
                  <c:v>-337.33944746179759</c:v>
                </c:pt>
                <c:pt idx="146">
                  <c:v>-426.84630838773876</c:v>
                </c:pt>
                <c:pt idx="147">
                  <c:v>-382.19693689807139</c:v>
                </c:pt>
                <c:pt idx="148">
                  <c:v>-227.17564612061221</c:v>
                </c:pt>
                <c:pt idx="149">
                  <c:v>-44.360864335872577</c:v>
                </c:pt>
                <c:pt idx="150">
                  <c:v>68.863640907080139</c:v>
                </c:pt>
                <c:pt idx="151">
                  <c:v>52.184207924033728</c:v>
                </c:pt>
                <c:pt idx="152">
                  <c:v>-85.514181399992125</c:v>
                </c:pt>
                <c:pt idx="153">
                  <c:v>-270.88085045723051</c:v>
                </c:pt>
                <c:pt idx="154">
                  <c:v>-405.172664613905</c:v>
                </c:pt>
                <c:pt idx="155">
                  <c:v>-416.85359879642499</c:v>
                </c:pt>
                <c:pt idx="156">
                  <c:v>-299.7013258598995</c:v>
                </c:pt>
                <c:pt idx="157">
                  <c:v>-116.12179352976491</c:v>
                </c:pt>
                <c:pt idx="158">
                  <c:v>36.093855001548832</c:v>
                </c:pt>
                <c:pt idx="159">
                  <c:v>75.861731499237237</c:v>
                </c:pt>
                <c:pt idx="160">
                  <c:v>-18.002149286486429</c:v>
                </c:pt>
                <c:pt idx="161">
                  <c:v>-195.49735381051968</c:v>
                </c:pt>
                <c:pt idx="162">
                  <c:v>-362.07380483241536</c:v>
                </c:pt>
                <c:pt idx="163">
                  <c:v>-428.99774555691749</c:v>
                </c:pt>
                <c:pt idx="164">
                  <c:v>-360.61940290026917</c:v>
                </c:pt>
                <c:pt idx="165">
                  <c:v>-193.36329659581608</c:v>
                </c:pt>
                <c:pt idx="166">
                  <c:v>-16.325229611470036</c:v>
                </c:pt>
                <c:pt idx="167">
                  <c:v>76.188233812026994</c:v>
                </c:pt>
                <c:pt idx="168">
                  <c:v>34.89601514678418</c:v>
                </c:pt>
                <c:pt idx="169">
                  <c:v>-118.20589718206047</c:v>
                </c:pt>
                <c:pt idx="170">
                  <c:v>-301.56151029475353</c:v>
                </c:pt>
                <c:pt idx="171">
                  <c:v>-417.4989607245426</c:v>
                </c:pt>
                <c:pt idx="172">
                  <c:v>-404.25942561989075</c:v>
                </c:pt>
                <c:pt idx="173">
                  <c:v>-268.89548462726935</c:v>
                </c:pt>
                <c:pt idx="174">
                  <c:v>-83.514275011283729</c:v>
                </c:pt>
                <c:pt idx="175">
                  <c:v>53.133322971006976</c:v>
                </c:pt>
                <c:pt idx="176">
                  <c:v>68.256379680232129</c:v>
                </c:pt>
                <c:pt idx="177">
                  <c:v>-46.201019317351637</c:v>
                </c:pt>
                <c:pt idx="178">
                  <c:v>-229.26846107463342</c:v>
                </c:pt>
                <c:pt idx="179">
                  <c:v>-383.4275883786533</c:v>
                </c:pt>
                <c:pt idx="180">
                  <c:v>-426.55923957092591</c:v>
                </c:pt>
                <c:pt idx="181">
                  <c:v>-335.68757728912288</c:v>
                </c:pt>
                <c:pt idx="182">
                  <c:v>-159.21910756112365</c:v>
                </c:pt>
                <c:pt idx="183">
                  <c:v>8.8430246378134143</c:v>
                </c:pt>
                <c:pt idx="184">
                  <c:v>78.973653694258132</c:v>
                </c:pt>
                <c:pt idx="185">
                  <c:v>13.814832885147524</c:v>
                </c:pt>
                <c:pt idx="186">
                  <c:v>-151.92392799223438</c:v>
                </c:pt>
                <c:pt idx="187">
                  <c:v>-329.95510204546031</c:v>
                </c:pt>
                <c:pt idx="188">
                  <c:v>-425.4431059522733</c:v>
                </c:pt>
                <c:pt idx="189">
                  <c:v>-387.52235058796646</c:v>
                </c:pt>
                <c:pt idx="190">
                  <c:v>-236.39287661462896</c:v>
                </c:pt>
                <c:pt idx="191">
                  <c:v>-52.55997698259749</c:v>
                </c:pt>
                <c:pt idx="192">
                  <c:v>66.050238663906839</c:v>
                </c:pt>
                <c:pt idx="193">
                  <c:v>56.255189809788448</c:v>
                </c:pt>
                <c:pt idx="194">
                  <c:v>-76.727390321036467</c:v>
                </c:pt>
                <c:pt idx="195">
                  <c:v>-262.05889368436596</c:v>
                </c:pt>
                <c:pt idx="196">
                  <c:v>-401.01491809096603</c:v>
                </c:pt>
                <c:pt idx="197">
                  <c:v>-419.57485619034048</c:v>
                </c:pt>
                <c:pt idx="198">
                  <c:v>-307.85199816641557</c:v>
                </c:pt>
                <c:pt idx="199">
                  <c:v>-125.36009192022431</c:v>
                </c:pt>
                <c:pt idx="200">
                  <c:v>30.689087854920331</c:v>
                </c:pt>
                <c:pt idx="201">
                  <c:v>77.169565780621241</c:v>
                </c:pt>
                <c:pt idx="202">
                  <c:v>-10.67838497536323</c:v>
                </c:pt>
                <c:pt idx="203">
                  <c:v>-186.05896194802239</c:v>
                </c:pt>
                <c:pt idx="204">
                  <c:v>-355.54853071463674</c:v>
                </c:pt>
                <c:pt idx="205">
                  <c:v>-428.86154321599878</c:v>
                </c:pt>
                <c:pt idx="206">
                  <c:v>-366.94482608147206</c:v>
                </c:pt>
                <c:pt idx="207">
                  <c:v>-202.78085003888822</c:v>
                </c:pt>
                <c:pt idx="208">
                  <c:v>-23.818268456735524</c:v>
                </c:pt>
                <c:pt idx="209">
                  <c:v>74.611183044467765</c:v>
                </c:pt>
                <c:pt idx="210">
                  <c:v>40.075033022964988</c:v>
                </c:pt>
                <c:pt idx="211">
                  <c:v>-109.02962626809165</c:v>
                </c:pt>
                <c:pt idx="212">
                  <c:v>-293.27610219954391</c:v>
                </c:pt>
                <c:pt idx="213">
                  <c:v>-414.51797680301104</c:v>
                </c:pt>
                <c:pt idx="214">
                  <c:v>-408.17080882964649</c:v>
                </c:pt>
                <c:pt idx="215">
                  <c:v>-277.61567679224163</c:v>
                </c:pt>
                <c:pt idx="216">
                  <c:v>-92.398109266482479</c:v>
                </c:pt>
                <c:pt idx="217">
                  <c:v>48.818184140326764</c:v>
                </c:pt>
                <c:pt idx="218">
                  <c:v>70.808571387969153</c:v>
                </c:pt>
                <c:pt idx="219">
                  <c:v>-38.141026325782406</c:v>
                </c:pt>
                <c:pt idx="220">
                  <c:v>-219.99415158353298</c:v>
                </c:pt>
                <c:pt idx="221">
                  <c:v>-377.87930250079705</c:v>
                </c:pt>
                <c:pt idx="222">
                  <c:v>-427.6924986101717</c:v>
                </c:pt>
                <c:pt idx="223">
                  <c:v>-342.8987044870961</c:v>
                </c:pt>
                <c:pt idx="224">
                  <c:v>-168.6668012027306</c:v>
                </c:pt>
                <c:pt idx="225">
                  <c:v>2.1914648215935699</c:v>
                </c:pt>
                <c:pt idx="226">
                  <c:v>78.661452975789786</c:v>
                </c:pt>
                <c:pt idx="227">
                  <c:v>20.008297740849912</c:v>
                </c:pt>
                <c:pt idx="228">
                  <c:v>-142.52399982567292</c:v>
                </c:pt>
                <c:pt idx="229">
                  <c:v>-322.35596660397789</c:v>
                </c:pt>
                <c:pt idx="230">
                  <c:v>-423.69275340484091</c:v>
                </c:pt>
                <c:pt idx="231">
                  <c:v>-392.55317777877792</c:v>
                </c:pt>
                <c:pt idx="232">
                  <c:v>-245.52500776478598</c:v>
                </c:pt>
                <c:pt idx="233">
                  <c:v>-60.92880908531663</c:v>
                </c:pt>
                <c:pt idx="234">
                  <c:v>62.902706171774781</c:v>
                </c:pt>
                <c:pt idx="235">
                  <c:v>60.005618791001609</c:v>
                </c:pt>
                <c:pt idx="236">
                  <c:v>-68.076819192410909</c:v>
                </c:pt>
                <c:pt idx="237">
                  <c:v>-253.11626078198555</c:v>
                </c:pt>
                <c:pt idx="238">
                  <c:v>-396.54388243266385</c:v>
                </c:pt>
                <c:pt idx="239">
                  <c:v>-421.95709770932962</c:v>
                </c:pt>
                <c:pt idx="240">
                  <c:v>-315.81851852446084</c:v>
                </c:pt>
                <c:pt idx="241">
                  <c:v>-134.66719835272039</c:v>
                </c:pt>
                <c:pt idx="242">
                  <c:v>24.999206092423179</c:v>
                </c:pt>
                <c:pt idx="243">
                  <c:v>78.127856828810849</c:v>
                </c:pt>
                <c:pt idx="244">
                  <c:v>-3.5823940211950855</c:v>
                </c:pt>
                <c:pt idx="245">
                  <c:v>-176.60524077558219</c:v>
                </c:pt>
                <c:pt idx="246">
                  <c:v>-348.77299040366773</c:v>
                </c:pt>
                <c:pt idx="247">
                  <c:v>-428.37345231809803</c:v>
                </c:pt>
                <c:pt idx="248">
                  <c:v>-373.00418616806587</c:v>
                </c:pt>
                <c:pt idx="249">
                  <c:v>-212.15989523454661</c:v>
                </c:pt>
                <c:pt idx="250">
                  <c:v>-31.520866893360846</c:v>
                </c:pt>
                <c:pt idx="251">
                  <c:v>72.688135329636054</c:v>
                </c:pt>
                <c:pt idx="252">
                  <c:v>44.955926015346421</c:v>
                </c:pt>
                <c:pt idx="253">
                  <c:v>-99.944799766829817</c:v>
                </c:pt>
                <c:pt idx="254">
                  <c:v>-284.82674644099126</c:v>
                </c:pt>
                <c:pt idx="255">
                  <c:v>-411.20498656765164</c:v>
                </c:pt>
                <c:pt idx="256">
                  <c:v>-411.75898381159072</c:v>
                </c:pt>
                <c:pt idx="257">
                  <c:v>-286.19362889171055</c:v>
                </c:pt>
                <c:pt idx="258">
                  <c:v>-101.39644160458849</c:v>
                </c:pt>
                <c:pt idx="259">
                  <c:v>44.192801163020505</c:v>
                </c:pt>
                <c:pt idx="260">
                  <c:v>73.020037114229041</c:v>
                </c:pt>
                <c:pt idx="261">
                  <c:v>-30.270739526579803</c:v>
                </c:pt>
                <c:pt idx="262">
                  <c:v>-210.65747373655108</c:v>
                </c:pt>
                <c:pt idx="263">
                  <c:v>-372.04979677338207</c:v>
                </c:pt>
                <c:pt idx="264">
                  <c:v>-428.47548955618271</c:v>
                </c:pt>
                <c:pt idx="265">
                  <c:v>-349.87709996805842</c:v>
                </c:pt>
                <c:pt idx="266">
                  <c:v>-178.1232735674061</c:v>
                </c:pt>
                <c:pt idx="267">
                  <c:v>-4.7057078120304823</c:v>
                </c:pt>
                <c:pt idx="268">
                  <c:v>77.997641054180463</c:v>
                </c:pt>
                <c:pt idx="269">
                  <c:v>25.931453089976713</c:v>
                </c:pt>
                <c:pt idx="270">
                  <c:v>-133.16908805935884</c:v>
                </c:pt>
                <c:pt idx="271">
                  <c:v>-314.55257463041386</c:v>
                </c:pt>
                <c:pt idx="272">
                  <c:v>-421.59767698533665</c:v>
                </c:pt>
                <c:pt idx="273">
                  <c:v>-397.28244502174618</c:v>
                </c:pt>
                <c:pt idx="274">
                  <c:v>-254.55938112624668</c:v>
                </c:pt>
                <c:pt idx="275">
                  <c:v>-69.455760241275058</c:v>
                </c:pt>
                <c:pt idx="276">
                  <c:v>59.425406362569731</c:v>
                </c:pt>
                <c:pt idx="277">
                  <c:v>63.430296234650768</c:v>
                </c:pt>
                <c:pt idx="278">
                  <c:v>-59.574458947630617</c:v>
                </c:pt>
                <c:pt idx="279">
                  <c:v>-244.06534752313399</c:v>
                </c:pt>
                <c:pt idx="280">
                  <c:v>-391.76575513628302</c:v>
                </c:pt>
                <c:pt idx="281">
                  <c:v>-423.99702122429119</c:v>
                </c:pt>
                <c:pt idx="282">
                  <c:v>-323.58984419193746</c:v>
                </c:pt>
                <c:pt idx="283">
                  <c:v>-144.0302118401984</c:v>
                </c:pt>
                <c:pt idx="284">
                  <c:v>19.032096707882317</c:v>
                </c:pt>
                <c:pt idx="285">
                  <c:v>78.735276314674564</c:v>
                </c:pt>
                <c:pt idx="286">
                  <c:v>3.2759875124500866</c:v>
                </c:pt>
                <c:pt idx="287">
                  <c:v>-167.14929450981549</c:v>
                </c:pt>
                <c:pt idx="288">
                  <c:v>-341.75657577175474</c:v>
                </c:pt>
                <c:pt idx="289">
                  <c:v>-427.53414942729444</c:v>
                </c:pt>
                <c:pt idx="290">
                  <c:v>-378.78908401644577</c:v>
                </c:pt>
                <c:pt idx="291">
                  <c:v>-221.48743147872656</c:v>
                </c:pt>
                <c:pt idx="292">
                  <c:v>-39.422348014463921</c:v>
                </c:pt>
                <c:pt idx="293">
                  <c:v>70.421756287653551</c:v>
                </c:pt>
                <c:pt idx="294">
                  <c:v>49.531928505753029</c:v>
                </c:pt>
                <c:pt idx="295">
                  <c:v>-90.964010551626913</c:v>
                </c:pt>
                <c:pt idx="296">
                  <c:v>-276.22515503879765</c:v>
                </c:pt>
                <c:pt idx="297">
                  <c:v>-407.56458229839876</c:v>
                </c:pt>
                <c:pt idx="298">
                  <c:v>-415.01897684023669</c:v>
                </c:pt>
                <c:pt idx="299">
                  <c:v>-294.61745065298987</c:v>
                </c:pt>
                <c:pt idx="300">
                  <c:v>-110.49679904557323</c:v>
                </c:pt>
                <c:pt idx="301">
                  <c:v>39.263585483915961</c:v>
                </c:pt>
                <c:pt idx="302">
                  <c:v>74.887711450000751</c:v>
                </c:pt>
                <c:pt idx="303">
                  <c:v>-22.601068267160713</c:v>
                </c:pt>
                <c:pt idx="304">
                  <c:v>-201.2713695096011</c:v>
                </c:pt>
                <c:pt idx="305">
                  <c:v>-365.94715172824004</c:v>
                </c:pt>
                <c:pt idx="306">
                  <c:v>-428.90712707107173</c:v>
                </c:pt>
                <c:pt idx="307">
                  <c:v>-356.61309067400157</c:v>
                </c:pt>
                <c:pt idx="308">
                  <c:v>-187.57541662683306</c:v>
                </c:pt>
                <c:pt idx="309">
                  <c:v>-11.838932791612621</c:v>
                </c:pt>
                <c:pt idx="310">
                  <c:v>76.983138068028097</c:v>
                </c:pt>
                <c:pt idx="311">
                  <c:v>31.576088588835319</c:v>
                </c:pt>
                <c:pt idx="312">
                  <c:v>-123.87215994404335</c:v>
                </c:pt>
                <c:pt idx="313">
                  <c:v>-306.55574274632409</c:v>
                </c:pt>
                <c:pt idx="314">
                  <c:v>-419.16078077076475</c:v>
                </c:pt>
                <c:pt idx="315">
                  <c:v>-401.70359687282178</c:v>
                </c:pt>
                <c:pt idx="316">
                  <c:v>-263.48347375918769</c:v>
                </c:pt>
                <c:pt idx="317">
                  <c:v>-78.12901087074863</c:v>
                </c:pt>
                <c:pt idx="318">
                  <c:v>55.623159273555643</c:v>
                </c:pt>
                <c:pt idx="319">
                  <c:v>66.524475045633068</c:v>
                </c:pt>
                <c:pt idx="320">
                  <c:v>-51.232095079882839</c:v>
                </c:pt>
                <c:pt idx="321">
                  <c:v>-234.91869977430949</c:v>
                </c:pt>
                <c:pt idx="322">
                  <c:v>-386.68715937292859</c:v>
                </c:pt>
                <c:pt idx="323">
                  <c:v>-425.69179910839665</c:v>
                </c:pt>
                <c:pt idx="324">
                  <c:v>-331.15520299579345</c:v>
                </c:pt>
                <c:pt idx="325">
                  <c:v>-153.43615390175867</c:v>
                </c:pt>
                <c:pt idx="326">
                  <c:v>12.796030971593638</c:v>
                </c:pt>
                <c:pt idx="327">
                  <c:v>78.990982267689702</c:v>
                </c:pt>
                <c:pt idx="328">
                  <c:v>9.8872529251466688</c:v>
                </c:pt>
                <c:pt idx="329">
                  <c:v>-157.70423044840584</c:v>
                </c:pt>
                <c:pt idx="330">
                  <c:v>-334.50901257795249</c:v>
                </c:pt>
                <c:pt idx="331">
                  <c:v>-426.34479793806372</c:v>
                </c:pt>
                <c:pt idx="332">
                  <c:v>-384.2915009268778</c:v>
                </c:pt>
                <c:pt idx="333">
                  <c:v>-230.75052946572674</c:v>
                </c:pt>
                <c:pt idx="334">
                  <c:v>-47.511759231276642</c:v>
                </c:pt>
                <c:pt idx="335">
                  <c:v>67.815187445712922</c:v>
                </c:pt>
                <c:pt idx="336">
                  <c:v>53.796697496907768</c:v>
                </c:pt>
                <c:pt idx="337">
                  <c:v>-82.099707287409046</c:v>
                </c:pt>
                <c:pt idx="338">
                  <c:v>-267.48325103522552</c:v>
                </c:pt>
                <c:pt idx="339">
                  <c:v>-403.60181011893945</c:v>
                </c:pt>
                <c:pt idx="340">
                  <c:v>-417.94626909661292</c:v>
                </c:pt>
                <c:pt idx="341">
                  <c:v>-302.87546544811812</c:v>
                </c:pt>
                <c:pt idx="342">
                  <c:v>-119.68656718574543</c:v>
                </c:pt>
                <c:pt idx="343">
                  <c:v>34.037369704592464</c:v>
                </c:pt>
                <c:pt idx="344">
                  <c:v>76.409005530182611</c:v>
                </c:pt>
                <c:pt idx="345">
                  <c:v>-15.142643814470603</c:v>
                </c:pt>
                <c:pt idx="346">
                  <c:v>-191.8488493924948</c:v>
                </c:pt>
                <c:pt idx="347">
                  <c:v>-359.57982650874192</c:v>
                </c:pt>
                <c:pt idx="348">
                  <c:v>-428.98681284321651</c:v>
                </c:pt>
                <c:pt idx="349">
                  <c:v>-363.09733955345649</c:v>
                </c:pt>
                <c:pt idx="350">
                  <c:v>-197.01012835188803</c:v>
                </c:pt>
                <c:pt idx="351">
                  <c:v>-19.198322442568696</c:v>
                </c:pt>
                <c:pt idx="352">
                  <c:v>75.619350264192121</c:v>
                </c:pt>
                <c:pt idx="353">
                  <c:v>36.934379961679213</c:v>
                </c:pt>
                <c:pt idx="354">
                  <c:v>-114.64610235772203</c:v>
                </c:pt>
                <c:pt idx="355">
                  <c:v>-298.37655570953365</c:v>
                </c:pt>
                <c:pt idx="356">
                  <c:v>-416.38544264901304</c:v>
                </c:pt>
                <c:pt idx="357">
                  <c:v>-405.8105049810315</c:v>
                </c:pt>
                <c:pt idx="358">
                  <c:v>-272.28491559046637</c:v>
                </c:pt>
                <c:pt idx="359">
                  <c:v>-86.936538603611567</c:v>
                </c:pt>
              </c:numCache>
            </c:numRef>
          </c:xVal>
          <c:yVal>
            <c:numRef>
              <c:f>Graphing!$AG$8:$AG$367</c:f>
              <c:numCache>
                <c:formatCode>General</c:formatCode>
                <c:ptCount val="360"/>
                <c:pt idx="0">
                  <c:v>572.59874506125038</c:v>
                </c:pt>
                <c:pt idx="1">
                  <c:v>653.25571219726419</c:v>
                </c:pt>
                <c:pt idx="2">
                  <c:v>599.00567035777613</c:v>
                </c:pt>
                <c:pt idx="3">
                  <c:v>438.74712223740846</c:v>
                </c:pt>
                <c:pt idx="4">
                  <c:v>257.84833535557374</c:v>
                </c:pt>
                <c:pt idx="5">
                  <c:v>152.67244424451926</c:v>
                </c:pt>
                <c:pt idx="6">
                  <c:v>179.24568721895471</c:v>
                </c:pt>
                <c:pt idx="7">
                  <c:v>323.41274001251952</c:v>
                </c:pt>
                <c:pt idx="8">
                  <c:v>508.37712796153221</c:v>
                </c:pt>
                <c:pt idx="9">
                  <c:v>635.61000791098581</c:v>
                </c:pt>
                <c:pt idx="10">
                  <c:v>637.33558468378783</c:v>
                </c:pt>
                <c:pt idx="11">
                  <c:v>512.63465926498577</c:v>
                </c:pt>
                <c:pt idx="12">
                  <c:v>327.93427773685613</c:v>
                </c:pt>
                <c:pt idx="13">
                  <c:v>181.62264944092371</c:v>
                </c:pt>
                <c:pt idx="14">
                  <c:v>151.63864485903451</c:v>
                </c:pt>
                <c:pt idx="15">
                  <c:v>253.95446987022143</c:v>
                </c:pt>
                <c:pt idx="16">
                  <c:v>434.0674172961883</c:v>
                </c:pt>
                <c:pt idx="17">
                  <c:v>596.03296211837937</c:v>
                </c:pt>
                <c:pt idx="18">
                  <c:v>653.57353523686368</c:v>
                </c:pt>
                <c:pt idx="19">
                  <c:v>576.03779794423554</c:v>
                </c:pt>
                <c:pt idx="20">
                  <c:v>404.72833060915997</c:v>
                </c:pt>
                <c:pt idx="21">
                  <c:v>230.90012466643782</c:v>
                </c:pt>
                <c:pt idx="22">
                  <c:v>147.14988064388223</c:v>
                </c:pt>
                <c:pt idx="23">
                  <c:v>198.09058998812677</c:v>
                </c:pt>
                <c:pt idx="24">
                  <c:v>356.58660125384279</c:v>
                </c:pt>
                <c:pt idx="25">
                  <c:v>538.20853423517178</c:v>
                </c:pt>
                <c:pt idx="26">
                  <c:v>646.20804106550236</c:v>
                </c:pt>
                <c:pt idx="27">
                  <c:v>623.05476907919842</c:v>
                </c:pt>
                <c:pt idx="28">
                  <c:v>481.08225517679699</c:v>
                </c:pt>
                <c:pt idx="29">
                  <c:v>295.91796316216823</c:v>
                </c:pt>
                <c:pt idx="30">
                  <c:v>166.19722326343827</c:v>
                </c:pt>
                <c:pt idx="31">
                  <c:v>161.02109097116178</c:v>
                </c:pt>
                <c:pt idx="32">
                  <c:v>283.1468447670527</c:v>
                </c:pt>
                <c:pt idx="33">
                  <c:v>467.51920901471578</c:v>
                </c:pt>
                <c:pt idx="34">
                  <c:v>615.92470618740799</c:v>
                </c:pt>
                <c:pt idx="35">
                  <c:v>649.30908094229403</c:v>
                </c:pt>
                <c:pt idx="36">
                  <c:v>549.88878121012431</c:v>
                </c:pt>
                <c:pt idx="37">
                  <c:v>370.62409425126339</c:v>
                </c:pt>
                <c:pt idx="38">
                  <c:v>207.00768446698413</c:v>
                </c:pt>
                <c:pt idx="39">
                  <c:v>146.19652167172228</c:v>
                </c:pt>
                <c:pt idx="40">
                  <c:v>220.58415787603315</c:v>
                </c:pt>
                <c:pt idx="41">
                  <c:v>390.54497745997725</c:v>
                </c:pt>
                <c:pt idx="42">
                  <c:v>565.54240135031137</c:v>
                </c:pt>
                <c:pt idx="43">
                  <c:v>652.35689727808153</c:v>
                </c:pt>
                <c:pt idx="44">
                  <c:v>604.74317474344309</c:v>
                </c:pt>
                <c:pt idx="45">
                  <c:v>448.06462965003107</c:v>
                </c:pt>
                <c:pt idx="46">
                  <c:v>265.78249454341062</c:v>
                </c:pt>
                <c:pt idx="47">
                  <c:v>154.99680094331194</c:v>
                </c:pt>
                <c:pt idx="48">
                  <c:v>174.72207780624856</c:v>
                </c:pt>
                <c:pt idx="49">
                  <c:v>314.45084998109689</c:v>
                </c:pt>
                <c:pt idx="50">
                  <c:v>499.75087442629416</c:v>
                </c:pt>
                <c:pt idx="51">
                  <c:v>631.9145174853046</c:v>
                </c:pt>
                <c:pt idx="52">
                  <c:v>640.53941142593555</c:v>
                </c:pt>
                <c:pt idx="53">
                  <c:v>521.03115387848743</c:v>
                </c:pt>
                <c:pt idx="54">
                  <c:v>337.05070409126546</c:v>
                </c:pt>
                <c:pt idx="55">
                  <c:v>186.60277033095807</c:v>
                </c:pt>
                <c:pt idx="56">
                  <c:v>149.82959528996795</c:v>
                </c:pt>
                <c:pt idx="57">
                  <c:v>246.31991405455105</c:v>
                </c:pt>
                <c:pt idx="58">
                  <c:v>424.67421351329028</c:v>
                </c:pt>
                <c:pt idx="59">
                  <c:v>589.88478438624338</c:v>
                </c:pt>
                <c:pt idx="60">
                  <c:v>653.94546178106816</c:v>
                </c:pt>
                <c:pt idx="61">
                  <c:v>582.73170688547043</c:v>
                </c:pt>
                <c:pt idx="62">
                  <c:v>414.17843768225896</c:v>
                </c:pt>
                <c:pt idx="63">
                  <c:v>238.0724439893842</c:v>
                </c:pt>
                <c:pt idx="64">
                  <c:v>148.22378310285862</c:v>
                </c:pt>
                <c:pt idx="65">
                  <c:v>192.49401753391885</c:v>
                </c:pt>
                <c:pt idx="66">
                  <c:v>347.30079700930611</c:v>
                </c:pt>
                <c:pt idx="67">
                  <c:v>530.17996146344046</c:v>
                </c:pt>
                <c:pt idx="68">
                  <c:v>643.71344728620704</c:v>
                </c:pt>
                <c:pt idx="69">
                  <c:v>627.4230016556096</c:v>
                </c:pt>
                <c:pt idx="70">
                  <c:v>489.98639644028549</c:v>
                </c:pt>
                <c:pt idx="71">
                  <c:v>304.61485823985385</c:v>
                </c:pt>
                <c:pt idx="72">
                  <c:v>170.0541154365917</c:v>
                </c:pt>
                <c:pt idx="73">
                  <c:v>157.98344894190592</c:v>
                </c:pt>
                <c:pt idx="74">
                  <c:v>274.83279275043395</c:v>
                </c:pt>
                <c:pt idx="75">
                  <c:v>458.35756672144339</c:v>
                </c:pt>
                <c:pt idx="76">
                  <c:v>610.79579694118252</c:v>
                </c:pt>
                <c:pt idx="77">
                  <c:v>650.94502793868219</c:v>
                </c:pt>
                <c:pt idx="78">
                  <c:v>557.41813039888427</c:v>
                </c:pt>
                <c:pt idx="79">
                  <c:v>380.03602996403595</c:v>
                </c:pt>
                <c:pt idx="80">
                  <c:v>213.28855435743634</c:v>
                </c:pt>
                <c:pt idx="81">
                  <c:v>146.00056361139596</c:v>
                </c:pt>
                <c:pt idx="82">
                  <c:v>214.01575693713019</c:v>
                </c:pt>
                <c:pt idx="83">
                  <c:v>381.10306093906814</c:v>
                </c:pt>
                <c:pt idx="84">
                  <c:v>558.25659209689081</c:v>
                </c:pt>
                <c:pt idx="85">
                  <c:v>651.10827945732274</c:v>
                </c:pt>
                <c:pt idx="86">
                  <c:v>610.19687568482846</c:v>
                </c:pt>
                <c:pt idx="87">
                  <c:v>457.31551258326243</c:v>
                </c:pt>
                <c:pt idx="88">
                  <c:v>273.90269846938179</c:v>
                </c:pt>
                <c:pt idx="89">
                  <c:v>157.6607672619042</c:v>
                </c:pt>
                <c:pt idx="90">
                  <c:v>170.51073594671448</c:v>
                </c:pt>
                <c:pt idx="91">
                  <c:v>305.6075433575453</c:v>
                </c:pt>
                <c:pt idx="92">
                  <c:v>490.9863518533756</c:v>
                </c:pt>
                <c:pt idx="93">
                  <c:v>627.89756023216546</c:v>
                </c:pt>
                <c:pt idx="94">
                  <c:v>643.40981599900965</c:v>
                </c:pt>
                <c:pt idx="95">
                  <c:v>529.2598819308987</c:v>
                </c:pt>
                <c:pt idx="96">
                  <c:v>346.25438721014643</c:v>
                </c:pt>
                <c:pt idx="97">
                  <c:v>191.8786904281196</c:v>
                </c:pt>
                <c:pt idx="98">
                  <c:v>148.36731782979135</c:v>
                </c:pt>
                <c:pt idx="99">
                  <c:v>238.89838090860636</c:v>
                </c:pt>
                <c:pt idx="100">
                  <c:v>415.24680772690141</c:v>
                </c:pt>
                <c:pt idx="101">
                  <c:v>583.47339907299602</c:v>
                </c:pt>
                <c:pt idx="102">
                  <c:v>653.96538344512987</c:v>
                </c:pt>
                <c:pt idx="103">
                  <c:v>589.17232343801993</c:v>
                </c:pt>
                <c:pt idx="104">
                  <c:v>423.60889140456612</c:v>
                </c:pt>
                <c:pt idx="105">
                  <c:v>245.4692181601101</c:v>
                </c:pt>
                <c:pt idx="106">
                  <c:v>149.64668355705291</c:v>
                </c:pt>
                <c:pt idx="107">
                  <c:v>187.18507817210119</c:v>
                </c:pt>
                <c:pt idx="108">
                  <c:v>338.08804142834356</c:v>
                </c:pt>
                <c:pt idx="109">
                  <c:v>521.9709405693601</c:v>
                </c:pt>
                <c:pt idx="110">
                  <c:v>640.88103166833457</c:v>
                </c:pt>
                <c:pt idx="111">
                  <c:v>631.47599329058119</c:v>
                </c:pt>
                <c:pt idx="112">
                  <c:v>498.76580363495054</c:v>
                </c:pt>
                <c:pt idx="113">
                  <c:v>313.44397082287071</c:v>
                </c:pt>
                <c:pt idx="114">
                  <c:v>174.22974562909044</c:v>
                </c:pt>
                <c:pt idx="115">
                  <c:v>155.28127660944125</c:v>
                </c:pt>
                <c:pt idx="116">
                  <c:v>266.692240459022</c:v>
                </c:pt>
                <c:pt idx="117">
                  <c:v>449.11503245995868</c:v>
                </c:pt>
                <c:pt idx="118">
                  <c:v>605.3746944472764</c:v>
                </c:pt>
                <c:pt idx="119">
                  <c:v>652.23312908713012</c:v>
                </c:pt>
                <c:pt idx="120">
                  <c:v>564.72927545155869</c:v>
                </c:pt>
                <c:pt idx="121">
                  <c:v>389.47563860649853</c:v>
                </c:pt>
                <c:pt idx="122">
                  <c:v>219.82823312600019</c:v>
                </c:pt>
                <c:pt idx="123">
                  <c:v>146.15668524777249</c:v>
                </c:pt>
                <c:pt idx="124">
                  <c:v>207.70515686897005</c:v>
                </c:pt>
                <c:pt idx="125">
                  <c:v>371.68733828944693</c:v>
                </c:pt>
                <c:pt idx="126">
                  <c:v>550.75141647887551</c:v>
                </c:pt>
                <c:pt idx="127">
                  <c:v>649.51158949854766</c:v>
                </c:pt>
                <c:pt idx="128">
                  <c:v>615.35921356943902</c:v>
                </c:pt>
                <c:pt idx="129">
                  <c:v>466.48694798452095</c:v>
                </c:pt>
                <c:pt idx="130">
                  <c:v>282.19769136440647</c:v>
                </c:pt>
                <c:pt idx="131">
                  <c:v>160.66065056029856</c:v>
                </c:pt>
                <c:pt idx="132">
                  <c:v>166.6174991651186</c:v>
                </c:pt>
                <c:pt idx="133">
                  <c:v>296.89507823518863</c:v>
                </c:pt>
                <c:pt idx="134">
                  <c:v>482.09570913009372</c:v>
                </c:pt>
                <c:pt idx="135">
                  <c:v>623.5647042313758</c:v>
                </c:pt>
                <c:pt idx="136">
                  <c:v>645.94281961009096</c:v>
                </c:pt>
                <c:pt idx="137">
                  <c:v>537.30943722352788</c:v>
                </c:pt>
                <c:pt idx="138">
                  <c:v>355.53256946708802</c:v>
                </c:pt>
                <c:pt idx="139">
                  <c:v>197.44309654954233</c:v>
                </c:pt>
                <c:pt idx="140">
                  <c:v>147.25383940505648</c:v>
                </c:pt>
                <c:pt idx="141">
                  <c:v>231.70015774307689</c:v>
                </c:pt>
                <c:pt idx="142">
                  <c:v>405.79826767546416</c:v>
                </c:pt>
                <c:pt idx="143">
                  <c:v>576.80769327929875</c:v>
                </c:pt>
                <c:pt idx="144">
                  <c:v>653.6332726147466</c:v>
                </c:pt>
                <c:pt idx="145">
                  <c:v>595.35071998279989</c:v>
                </c:pt>
                <c:pt idx="146">
                  <c:v>433.00661981281939</c:v>
                </c:pt>
                <c:pt idx="147">
                  <c:v>253.08019418724845</c:v>
                </c:pt>
                <c:pt idx="148">
                  <c:v>151.4166096620761</c:v>
                </c:pt>
                <c:pt idx="149">
                  <c:v>182.17113085513733</c:v>
                </c:pt>
                <c:pt idx="150">
                  <c:v>328.96110471338488</c:v>
                </c:pt>
                <c:pt idx="151">
                  <c:v>513.59285043491695</c:v>
                </c:pt>
                <c:pt idx="152">
                  <c:v>637.71472034665101</c:v>
                </c:pt>
                <c:pt idx="153">
                  <c:v>635.20812595571226</c:v>
                </c:pt>
                <c:pt idx="154">
                  <c:v>507.40830724173435</c:v>
                </c:pt>
                <c:pt idx="155">
                  <c:v>322.3930624929838</c:v>
                </c:pt>
                <c:pt idx="156">
                  <c:v>178.71832581801277</c:v>
                </c:pt>
                <c:pt idx="157">
                  <c:v>152.91831957255843</c:v>
                </c:pt>
                <c:pt idx="158">
                  <c:v>258.73647186699225</c:v>
                </c:pt>
                <c:pt idx="159">
                  <c:v>439.80441770965382</c:v>
                </c:pt>
                <c:pt idx="160">
                  <c:v>599.66891313205792</c:v>
                </c:pt>
                <c:pt idx="161">
                  <c:v>653.17159889443838</c:v>
                </c:pt>
                <c:pt idx="162">
                  <c:v>571.81208207085831</c:v>
                </c:pt>
                <c:pt idx="163">
                  <c:v>398.92983552506706</c:v>
                </c:pt>
                <c:pt idx="164">
                  <c:v>226.61765583846909</c:v>
                </c:pt>
                <c:pt idx="165">
                  <c:v>146.6646701738305</c:v>
                </c:pt>
                <c:pt idx="166">
                  <c:v>201.66110506976375</c:v>
                </c:pt>
                <c:pt idx="167">
                  <c:v>362.3108610552793</c:v>
                </c:pt>
                <c:pt idx="168">
                  <c:v>543.03727774779884</c:v>
                </c:pt>
                <c:pt idx="169">
                  <c:v>647.56904064342393</c:v>
                </c:pt>
                <c:pt idx="170">
                  <c:v>620.22303265533105</c:v>
                </c:pt>
                <c:pt idx="171">
                  <c:v>475.56622292742145</c:v>
                </c:pt>
                <c:pt idx="172">
                  <c:v>290.65597517725183</c:v>
                </c:pt>
                <c:pt idx="173">
                  <c:v>163.99229256947936</c:v>
                </c:pt>
                <c:pt idx="174">
                  <c:v>163.04776404665648</c:v>
                </c:pt>
                <c:pt idx="175">
                  <c:v>288.3255313412854</c:v>
                </c:pt>
                <c:pt idx="176">
                  <c:v>473.0912699634282</c:v>
                </c:pt>
                <c:pt idx="177">
                  <c:v>618.92195544328297</c:v>
                </c:pt>
                <c:pt idx="178">
                  <c:v>648.13491115236286</c:v>
                </c:pt>
                <c:pt idx="179">
                  <c:v>545.16866191660881</c:v>
                </c:pt>
                <c:pt idx="180">
                  <c:v>364.8723899688934</c:v>
                </c:pt>
                <c:pt idx="181">
                  <c:v>203.28827562915279</c:v>
                </c:pt>
                <c:pt idx="182">
                  <c:v>146.49070345679112</c:v>
                </c:pt>
                <c:pt idx="183">
                  <c:v>224.73522232912762</c:v>
                </c:pt>
                <c:pt idx="184">
                  <c:v>396.34169039185474</c:v>
                </c:pt>
                <c:pt idx="185">
                  <c:v>569.89690663032627</c:v>
                </c:pt>
                <c:pt idx="186">
                  <c:v>652.94958964325758</c:v>
                </c:pt>
                <c:pt idx="187">
                  <c:v>601.25833237429197</c:v>
                </c:pt>
                <c:pt idx="188">
                  <c:v>442.35859630557189</c:v>
                </c:pt>
                <c:pt idx="189">
                  <c:v>260.89482216478973</c:v>
                </c:pt>
                <c:pt idx="190">
                  <c:v>153.53110804610463</c:v>
                </c:pt>
                <c:pt idx="191">
                  <c:v>177.4591256341929</c:v>
                </c:pt>
                <c:pt idx="192">
                  <c:v>319.93263810969188</c:v>
                </c:pt>
                <c:pt idx="193">
                  <c:v>505.05730429645871</c:v>
                </c:pt>
                <c:pt idx="194">
                  <c:v>634.2189022834965</c:v>
                </c:pt>
                <c:pt idx="195">
                  <c:v>638.61422637901182</c:v>
                </c:pt>
                <c:pt idx="196">
                  <c:v>515.9019275091398</c:v>
                </c:pt>
                <c:pt idx="197">
                  <c:v>331.44972852370131</c:v>
                </c:pt>
                <c:pt idx="198">
                  <c:v>183.5136341863749</c:v>
                </c:pt>
                <c:pt idx="199">
                  <c:v>150.89785322917945</c:v>
                </c:pt>
                <c:pt idx="200">
                  <c:v>250.97651481256096</c:v>
                </c:pt>
                <c:pt idx="201">
                  <c:v>430.4386283201614</c:v>
                </c:pt>
                <c:pt idx="202">
                  <c:v>593.68636202813832</c:v>
                </c:pt>
                <c:pt idx="203">
                  <c:v>653.75913650671214</c:v>
                </c:pt>
                <c:pt idx="204">
                  <c:v>578.65673246980055</c:v>
                </c:pt>
                <c:pt idx="205">
                  <c:v>408.38551584528835</c:v>
                </c:pt>
                <c:pt idx="206">
                  <c:v>233.64741138006465</c:v>
                </c:pt>
                <c:pt idx="207">
                  <c:v>147.52381424950826</c:v>
                </c:pt>
                <c:pt idx="208">
                  <c:v>195.89197946288266</c:v>
                </c:pt>
                <c:pt idx="209">
                  <c:v>352.98662637992021</c:v>
                </c:pt>
                <c:pt idx="210">
                  <c:v>535.12486880722781</c:v>
                </c:pt>
                <c:pt idx="211">
                  <c:v>645.28332554348719</c:v>
                </c:pt>
                <c:pt idx="212">
                  <c:v>624.78159099108416</c:v>
                </c:pt>
                <c:pt idx="213">
                  <c:v>484.54075223341852</c:v>
                </c:pt>
                <c:pt idx="214">
                  <c:v>299.2658255122501</c:v>
                </c:pt>
                <c:pt idx="215">
                  <c:v>167.65107515533839</c:v>
                </c:pt>
                <c:pt idx="216">
                  <c:v>159.80647875671576</c:v>
                </c:pt>
                <c:pt idx="217">
                  <c:v>279.91078129937398</c:v>
                </c:pt>
                <c:pt idx="218">
                  <c:v>463.9855158001065</c:v>
                </c:pt>
                <c:pt idx="219">
                  <c:v>613.97574938492403</c:v>
                </c:pt>
                <c:pt idx="220">
                  <c:v>649.9830520720916</c:v>
                </c:pt>
                <c:pt idx="221">
                  <c:v>552.82666199583787</c:v>
                </c:pt>
                <c:pt idx="222">
                  <c:v>374.26090238278834</c:v>
                </c:pt>
                <c:pt idx="223">
                  <c:v>209.40612540914441</c:v>
                </c:pt>
                <c:pt idx="224">
                  <c:v>146.07896780102232</c:v>
                </c:pt>
                <c:pt idx="225">
                  <c:v>218.01322906766558</c:v>
                </c:pt>
                <c:pt idx="226">
                  <c:v>386.89018405120828</c:v>
                </c:pt>
                <c:pt idx="227">
                  <c:v>562.75061846953463</c:v>
                </c:pt>
                <c:pt idx="228">
                  <c:v>651.91528221343992</c:v>
                </c:pt>
                <c:pt idx="229">
                  <c:v>606.88697181361454</c:v>
                </c:pt>
                <c:pt idx="230">
                  <c:v>451.6518577005607</c:v>
                </c:pt>
                <c:pt idx="231">
                  <c:v>268.90226989625091</c:v>
                </c:pt>
                <c:pt idx="232">
                  <c:v>155.98724771074589</c:v>
                </c:pt>
                <c:pt idx="233">
                  <c:v>173.0555940250876</c:v>
                </c:pt>
                <c:pt idx="234">
                  <c:v>311.01515636836689</c:v>
                </c:pt>
                <c:pt idx="235">
                  <c:v>496.37613364655397</c:v>
                </c:pt>
                <c:pt idx="236">
                  <c:v>630.39842318468152</c:v>
                </c:pt>
                <c:pt idx="237">
                  <c:v>641.68957321622463</c:v>
                </c:pt>
                <c:pt idx="238">
                  <c:v>524.2348910598871</c:v>
                </c:pt>
                <c:pt idx="239">
                  <c:v>340.60141507590754</c:v>
                </c:pt>
                <c:pt idx="240">
                  <c:v>188.60902374846725</c:v>
                </c:pt>
                <c:pt idx="241">
                  <c:v>149.22267823568814</c:v>
                </c:pt>
                <c:pt idx="242">
                  <c:v>243.42312571008316</c:v>
                </c:pt>
                <c:pt idx="243">
                  <c:v>421.03064661994597</c:v>
                </c:pt>
                <c:pt idx="244">
                  <c:v>587.43533381007751</c:v>
                </c:pt>
                <c:pt idx="245">
                  <c:v>653.99492751244543</c:v>
                </c:pt>
                <c:pt idx="246">
                  <c:v>585.25373898026135</c:v>
                </c:pt>
                <c:pt idx="247">
                  <c:v>417.82957263673211</c:v>
                </c:pt>
                <c:pt idx="248">
                  <c:v>240.90775550039552</c:v>
                </c:pt>
                <c:pt idx="249">
                  <c:v>148.73292657779947</c:v>
                </c:pt>
                <c:pt idx="250">
                  <c:v>190.40577688550832</c:v>
                </c:pt>
                <c:pt idx="251">
                  <c:v>343.72755899263046</c:v>
                </c:pt>
                <c:pt idx="252">
                  <c:v>527.0251573930592</c:v>
                </c:pt>
                <c:pt idx="253">
                  <c:v>642.65761252834977</c:v>
                </c:pt>
                <c:pt idx="254">
                  <c:v>629.02856975972713</c:v>
                </c:pt>
                <c:pt idx="255">
                  <c:v>493.39809591514978</c:v>
                </c:pt>
                <c:pt idx="256">
                  <c:v>308.01530787950139</c:v>
                </c:pt>
                <c:pt idx="257">
                  <c:v>171.63192671940203</c:v>
                </c:pt>
                <c:pt idx="258">
                  <c:v>156.89813618251864</c:v>
                </c:pt>
                <c:pt idx="259">
                  <c:v>271.66249216106553</c:v>
                </c:pt>
                <c:pt idx="260">
                  <c:v>454.79106852267489</c:v>
                </c:pt>
                <c:pt idx="261">
                  <c:v>608.73294220802063</c:v>
                </c:pt>
                <c:pt idx="262">
                  <c:v>651.48468058060155</c:v>
                </c:pt>
                <c:pt idx="263">
                  <c:v>560.27282237350425</c:v>
                </c:pt>
                <c:pt idx="264">
                  <c:v>383.68509288247355</c:v>
                </c:pt>
                <c:pt idx="265">
                  <c:v>215.7881656712531</c:v>
                </c:pt>
                <c:pt idx="266">
                  <c:v>146.019203162477</c:v>
                </c:pt>
                <c:pt idx="267">
                  <c:v>211.54349560654993</c:v>
                </c:pt>
                <c:pt idx="268">
                  <c:v>377.45684979821897</c:v>
                </c:pt>
                <c:pt idx="269">
                  <c:v>555.37873457828937</c:v>
                </c:pt>
                <c:pt idx="270">
                  <c:v>650.53178402393246</c:v>
                </c:pt>
                <c:pt idx="271">
                  <c:v>612.22883619815377</c:v>
                </c:pt>
                <c:pt idx="272">
                  <c:v>460.8735222032991</c:v>
                </c:pt>
                <c:pt idx="273">
                  <c:v>277.09143790949969</c:v>
                </c:pt>
                <c:pt idx="274">
                  <c:v>158.78162409383356</c:v>
                </c:pt>
                <c:pt idx="275">
                  <c:v>168.96663995484812</c:v>
                </c:pt>
                <c:pt idx="276">
                  <c:v>302.22102039935146</c:v>
                </c:pt>
                <c:pt idx="277">
                  <c:v>487.56137183402666</c:v>
                </c:pt>
                <c:pt idx="278">
                  <c:v>626.25857878270119</c:v>
                </c:pt>
                <c:pt idx="279">
                  <c:v>644.42990359509758</c:v>
                </c:pt>
                <c:pt idx="280">
                  <c:v>532.3956472101595</c:v>
                </c:pt>
                <c:pt idx="281">
                  <c:v>349.83543659683761</c:v>
                </c:pt>
                <c:pt idx="282">
                  <c:v>193.99743156209007</c:v>
                </c:pt>
                <c:pt idx="283">
                  <c:v>147.89511662536759</c:v>
                </c:pt>
                <c:pt idx="284">
                  <c:v>236.08677464236453</c:v>
                </c:pt>
                <c:pt idx="285">
                  <c:v>411.59351342414186</c:v>
                </c:pt>
                <c:pt idx="286">
                  <c:v>580.92449330165539</c:v>
                </c:pt>
                <c:pt idx="287">
                  <c:v>653.87864507143252</c:v>
                </c:pt>
                <c:pt idx="288">
                  <c:v>591.59395720345412</c:v>
                </c:pt>
                <c:pt idx="289">
                  <c:v>427.24891507992407</c:v>
                </c:pt>
                <c:pt idx="290">
                  <c:v>248.38862431948581</c:v>
                </c:pt>
                <c:pt idx="291">
                  <c:v>150.29033115533812</c:v>
                </c:pt>
                <c:pt idx="292">
                  <c:v>185.21010200177273</c:v>
                </c:pt>
                <c:pt idx="293">
                  <c:v>334.54649328963654</c:v>
                </c:pt>
                <c:pt idx="294">
                  <c:v>518.74937086775412</c:v>
                </c:pt>
                <c:pt idx="295">
                  <c:v>639.69554121308329</c:v>
                </c:pt>
                <c:pt idx="296">
                  <c:v>632.95808203917591</c:v>
                </c:pt>
                <c:pt idx="297">
                  <c:v>502.12597642309868</c:v>
                </c:pt>
                <c:pt idx="298">
                  <c:v>316.89229424075086</c:v>
                </c:pt>
                <c:pt idx="299">
                  <c:v>175.92932923008524</c:v>
                </c:pt>
                <c:pt idx="300">
                  <c:v>154.32676770426772</c:v>
                </c:pt>
                <c:pt idx="301">
                  <c:v>263.59209723928518</c:v>
                </c:pt>
                <c:pt idx="302">
                  <c:v>445.52067295505594</c:v>
                </c:pt>
                <c:pt idx="303">
                  <c:v>603.20080119598299</c:v>
                </c:pt>
                <c:pt idx="304">
                  <c:v>652.63771520517275</c:v>
                </c:pt>
                <c:pt idx="305">
                  <c:v>567.49682160229929</c:v>
                </c:pt>
                <c:pt idx="306">
                  <c:v>393.13189818693331</c:v>
                </c:pt>
                <c:pt idx="307">
                  <c:v>222.42554999145605</c:v>
                </c:pt>
                <c:pt idx="308">
                  <c:v>146.31149238355007</c:v>
                </c:pt>
                <c:pt idx="309">
                  <c:v>205.33498992520484</c:v>
                </c:pt>
                <c:pt idx="310">
                  <c:v>368.05476358846124</c:v>
                </c:pt>
                <c:pt idx="311">
                  <c:v>547.79147344599301</c:v>
                </c:pt>
                <c:pt idx="312">
                  <c:v>648.80101280182225</c:v>
                </c:pt>
                <c:pt idx="313">
                  <c:v>617.27652093694564</c:v>
                </c:pt>
                <c:pt idx="314">
                  <c:v>470.01080726152605</c:v>
                </c:pt>
                <c:pt idx="315">
                  <c:v>285.45097484079093</c:v>
                </c:pt>
                <c:pt idx="316">
                  <c:v>161.91036378811626</c:v>
                </c:pt>
                <c:pt idx="317">
                  <c:v>165.19793130144603</c:v>
                </c:pt>
                <c:pt idx="318">
                  <c:v>293.56242013891813</c:v>
                </c:pt>
                <c:pt idx="319">
                  <c:v>478.62523738553273</c:v>
                </c:pt>
                <c:pt idx="320">
                  <c:v>621.80510749684026</c:v>
                </c:pt>
                <c:pt idx="321">
                  <c:v>646.83141902390821</c:v>
                </c:pt>
                <c:pt idx="322">
                  <c:v>540.37288397913721</c:v>
                </c:pt>
                <c:pt idx="323">
                  <c:v>359.13899340697418</c:v>
                </c:pt>
                <c:pt idx="324">
                  <c:v>199.67138852040495</c:v>
                </c:pt>
                <c:pt idx="325">
                  <c:v>146.91700858917571</c:v>
                </c:pt>
                <c:pt idx="326">
                  <c:v>228.97763084521299</c:v>
                </c:pt>
                <c:pt idx="327">
                  <c:v>402.14030995281945</c:v>
                </c:pt>
                <c:pt idx="328">
                  <c:v>574.16286546159267</c:v>
                </c:pt>
                <c:pt idx="329">
                  <c:v>653.41045036781361</c:v>
                </c:pt>
                <c:pt idx="330">
                  <c:v>597.66859868579684</c:v>
                </c:pt>
                <c:pt idx="331">
                  <c:v>436.63048661257358</c:v>
                </c:pt>
                <c:pt idx="332">
                  <c:v>256.07964827803301</c:v>
                </c:pt>
                <c:pt idx="333">
                  <c:v>152.19386919551175</c:v>
                </c:pt>
                <c:pt idx="334">
                  <c:v>180.31215676397562</c:v>
                </c:pt>
                <c:pt idx="335">
                  <c:v>325.45615554787031</c:v>
                </c:pt>
                <c:pt idx="336">
                  <c:v>510.30898066117953</c:v>
                </c:pt>
                <c:pt idx="337">
                  <c:v>636.40121745438398</c:v>
                </c:pt>
                <c:pt idx="338">
                  <c:v>636.56468096052595</c:v>
                </c:pt>
                <c:pt idx="339">
                  <c:v>510.71229566016751</c:v>
                </c:pt>
                <c:pt idx="340">
                  <c:v>325.88447981673374</c:v>
                </c:pt>
                <c:pt idx="341">
                  <c:v>180.53732586968883</c:v>
                </c:pt>
                <c:pt idx="342">
                  <c:v>152.09593760830995</c:v>
                </c:pt>
                <c:pt idx="343">
                  <c:v>255.7107832615842</c:v>
                </c:pt>
                <c:pt idx="344">
                  <c:v>436.18717919822734</c:v>
                </c:pt>
                <c:pt idx="345">
                  <c:v>597.38699469157734</c:v>
                </c:pt>
                <c:pt idx="346">
                  <c:v>653.44055767408076</c:v>
                </c:pt>
                <c:pt idx="347">
                  <c:v>574.48864618078369</c:v>
                </c:pt>
                <c:pt idx="348">
                  <c:v>402.58822366593796</c:v>
                </c:pt>
                <c:pt idx="349">
                  <c:v>229.30907800087408</c:v>
                </c:pt>
                <c:pt idx="350">
                  <c:v>146.95543030933578</c:v>
                </c:pt>
                <c:pt idx="351">
                  <c:v>199.39631790445569</c:v>
                </c:pt>
                <c:pt idx="352">
                  <c:v>358.69695806415496</c:v>
                </c:pt>
                <c:pt idx="353">
                  <c:v>539.99935210656724</c:v>
                </c:pt>
                <c:pt idx="354">
                  <c:v>646.72536764464542</c:v>
                </c:pt>
                <c:pt idx="355">
                  <c:v>622.02302921375599</c:v>
                </c:pt>
                <c:pt idx="356">
                  <c:v>479.05104728680084</c:v>
                </c:pt>
                <c:pt idx="357">
                  <c:v>293.9692931722077</c:v>
                </c:pt>
                <c:pt idx="358">
                  <c:v>165.36912991135239</c:v>
                </c:pt>
                <c:pt idx="359">
                  <c:v>161.75469203594628</c:v>
                </c:pt>
              </c:numCache>
            </c:numRef>
          </c:yVal>
          <c:smooth val="1"/>
        </c:ser>
        <c:ser>
          <c:idx val="1"/>
          <c:order val="1"/>
          <c:tx>
            <c:v>T2</c:v>
          </c:tx>
          <c:marker>
            <c:symbol val="none"/>
          </c:marker>
          <c:xVal>
            <c:numRef>
              <c:f>Graphing!$AI$8:$AI$367</c:f>
              <c:numCache>
                <c:formatCode>General</c:formatCode>
                <c:ptCount val="360"/>
                <c:pt idx="0">
                  <c:v>361.34825784879638</c:v>
                </c:pt>
                <c:pt idx="1">
                  <c:v>194.43049766363387</c:v>
                </c:pt>
                <c:pt idx="2">
                  <c:v>17.162288519339711</c:v>
                </c:pt>
                <c:pt idx="3">
                  <c:v>-76.027210712941098</c:v>
                </c:pt>
                <c:pt idx="4">
                  <c:v>-35.496803393349836</c:v>
                </c:pt>
                <c:pt idx="5">
                  <c:v>117.16333201143439</c:v>
                </c:pt>
                <c:pt idx="6">
                  <c:v>300.63253316147222</c:v>
                </c:pt>
                <c:pt idx="7">
                  <c:v>417.17842927810494</c:v>
                </c:pt>
                <c:pt idx="8">
                  <c:v>404.7180840395672</c:v>
                </c:pt>
                <c:pt idx="9">
                  <c:v>269.88900975447694</c:v>
                </c:pt>
                <c:pt idx="10">
                  <c:v>84.513425068662357</c:v>
                </c:pt>
                <c:pt idx="11">
                  <c:v>-52.660786110082142</c:v>
                </c:pt>
                <c:pt idx="12">
                  <c:v>-68.562172093064191</c:v>
                </c:pt>
                <c:pt idx="13">
                  <c:v>45.279790461168716</c:v>
                </c:pt>
                <c:pt idx="14">
                  <c:v>228.22252598799878</c:v>
                </c:pt>
                <c:pt idx="15">
                  <c:v>382.814107146536</c:v>
                </c:pt>
                <c:pt idx="16">
                  <c:v>426.70500805261577</c:v>
                </c:pt>
                <c:pt idx="17">
                  <c:v>336.51494594338328</c:v>
                </c:pt>
                <c:pt idx="18">
                  <c:v>160.28734464894114</c:v>
                </c:pt>
                <c:pt idx="19">
                  <c:v>-8.1029592741321039</c:v>
                </c:pt>
                <c:pt idx="20">
                  <c:v>-78.955986126829629</c:v>
                </c:pt>
                <c:pt idx="21">
                  <c:v>-14.528974466105637</c:v>
                </c:pt>
                <c:pt idx="22">
                  <c:v>150.85839397229358</c:v>
                </c:pt>
                <c:pt idx="23">
                  <c:v>329.10577584457133</c:v>
                </c:pt>
                <c:pt idx="24">
                  <c:v>425.26241589441099</c:v>
                </c:pt>
                <c:pt idx="25">
                  <c:v>388.1065486196174</c:v>
                </c:pt>
                <c:pt idx="26">
                  <c:v>237.43076577047515</c:v>
                </c:pt>
                <c:pt idx="27">
                  <c:v>53.498683171640153</c:v>
                </c:pt>
                <c:pt idx="28">
                  <c:v>-65.71075567046185</c:v>
                </c:pt>
                <c:pt idx="29">
                  <c:v>-56.695769507533811</c:v>
                </c:pt>
                <c:pt idx="30">
                  <c:v>75.741440720341586</c:v>
                </c:pt>
                <c:pt idx="31">
                  <c:v>261.05278054418852</c:v>
                </c:pt>
                <c:pt idx="32">
                  <c:v>400.52458870842599</c:v>
                </c:pt>
                <c:pt idx="33">
                  <c:v>419.86150455722338</c:v>
                </c:pt>
                <c:pt idx="34">
                  <c:v>308.76292931108208</c:v>
                </c:pt>
                <c:pt idx="35">
                  <c:v>126.41006112672451</c:v>
                </c:pt>
                <c:pt idx="36">
                  <c:v>-30.059389610286985</c:v>
                </c:pt>
                <c:pt idx="37">
                  <c:v>-77.295573011976046</c:v>
                </c:pt>
                <c:pt idx="38">
                  <c:v>9.863795171365183</c:v>
                </c:pt>
                <c:pt idx="39">
                  <c:v>184.9897141334211</c:v>
                </c:pt>
                <c:pt idx="40">
                  <c:v>354.79420345202402</c:v>
                </c:pt>
                <c:pt idx="41">
                  <c:v>428.82395976102737</c:v>
                </c:pt>
                <c:pt idx="42">
                  <c:v>367.64400679795995</c:v>
                </c:pt>
                <c:pt idx="43">
                  <c:v>203.8443477336514</c:v>
                </c:pt>
                <c:pt idx="44">
                  <c:v>24.679567603150076</c:v>
                </c:pt>
                <c:pt idx="45">
                  <c:v>-74.410888648842587</c:v>
                </c:pt>
                <c:pt idx="46">
                  <c:v>-40.642438376610812</c:v>
                </c:pt>
                <c:pt idx="47">
                  <c:v>107.99677282407299</c:v>
                </c:pt>
                <c:pt idx="48">
                  <c:v>292.32799227833937</c:v>
                </c:pt>
                <c:pt idx="49">
                  <c:v>414.15965991580441</c:v>
                </c:pt>
                <c:pt idx="50">
                  <c:v>408.59315711550647</c:v>
                </c:pt>
                <c:pt idx="51">
                  <c:v>278.59370916980595</c:v>
                </c:pt>
                <c:pt idx="52">
                  <c:v>93.410836804974608</c:v>
                </c:pt>
                <c:pt idx="53">
                  <c:v>-48.310232167811563</c:v>
                </c:pt>
                <c:pt idx="54">
                  <c:v>-71.075976366232425</c:v>
                </c:pt>
                <c:pt idx="55">
                  <c:v>37.240708590751808</c:v>
                </c:pt>
                <c:pt idx="56">
                  <c:v>218.94051214106148</c:v>
                </c:pt>
                <c:pt idx="57">
                  <c:v>377.23360547594314</c:v>
                </c:pt>
                <c:pt idx="58">
                  <c:v>427.79870092130727</c:v>
                </c:pt>
                <c:pt idx="59">
                  <c:v>343.70023313140342</c:v>
                </c:pt>
                <c:pt idx="60">
                  <c:v>169.7366891788482</c:v>
                </c:pt>
                <c:pt idx="61">
                  <c:v>-1.423137084460933</c:v>
                </c:pt>
                <c:pt idx="62">
                  <c:v>-78.603966658430437</c:v>
                </c:pt>
                <c:pt idx="63">
                  <c:v>-20.692275280423075</c:v>
                </c:pt>
                <c:pt idx="64">
                  <c:v>141.46290702872963</c:v>
                </c:pt>
                <c:pt idx="65">
                  <c:v>321.48299300869854</c:v>
                </c:pt>
                <c:pt idx="66">
                  <c:v>423.47292408660076</c:v>
                </c:pt>
                <c:pt idx="67">
                  <c:v>393.1035938112372</c:v>
                </c:pt>
                <c:pt idx="68">
                  <c:v>246.55246754566321</c:v>
                </c:pt>
                <c:pt idx="69">
                  <c:v>61.88599415654754</c:v>
                </c:pt>
                <c:pt idx="70">
                  <c:v>-62.525679571055576</c:v>
                </c:pt>
                <c:pt idx="71">
                  <c:v>-60.409589293632706</c:v>
                </c:pt>
                <c:pt idx="72">
                  <c:v>67.107042990046338</c:v>
                </c:pt>
                <c:pt idx="73">
                  <c:v>252.0972698216022</c:v>
                </c:pt>
                <c:pt idx="74">
                  <c:v>396.01848390879934</c:v>
                </c:pt>
                <c:pt idx="75">
                  <c:v>422.20516662552239</c:v>
                </c:pt>
                <c:pt idx="76">
                  <c:v>316.70791083045339</c:v>
                </c:pt>
                <c:pt idx="77">
                  <c:v>135.72414287562867</c:v>
                </c:pt>
                <c:pt idx="78">
                  <c:v>-24.337734063874251</c:v>
                </c:pt>
                <c:pt idx="79">
                  <c:v>-78.214217413641933</c:v>
                </c:pt>
                <c:pt idx="80">
                  <c:v>2.7942043191809489</c:v>
                </c:pt>
                <c:pt idx="81">
                  <c:v>175.53508342478582</c:v>
                </c:pt>
                <c:pt idx="82">
                  <c:v>347.99092846831985</c:v>
                </c:pt>
                <c:pt idx="83">
                  <c:v>428.29608306116268</c:v>
                </c:pt>
                <c:pt idx="84">
                  <c:v>373.67272348734321</c:v>
                </c:pt>
                <c:pt idx="85">
                  <c:v>213.21821539505859</c:v>
                </c:pt>
                <c:pt idx="86">
                  <c:v>32.405212394222531</c:v>
                </c:pt>
                <c:pt idx="87">
                  <c:v>-72.448847274174796</c:v>
                </c:pt>
                <c:pt idx="88">
                  <c:v>-45.489161971050976</c:v>
                </c:pt>
                <c:pt idx="89">
                  <c:v>98.923089732093942</c:v>
                </c:pt>
                <c:pt idx="90">
                  <c:v>283.86081794787964</c:v>
                </c:pt>
                <c:pt idx="91">
                  <c:v>410.80938091815244</c:v>
                </c:pt>
                <c:pt idx="92">
                  <c:v>412.14443652848729</c:v>
                </c:pt>
                <c:pt idx="93">
                  <c:v>287.15481282685346</c:v>
                </c:pt>
                <c:pt idx="94">
                  <c:v>102.42134283876381</c:v>
                </c:pt>
                <c:pt idx="95">
                  <c:v>-43.650138173315867</c:v>
                </c:pt>
                <c:pt idx="96">
                  <c:v>-73.248683996195894</c:v>
                </c:pt>
                <c:pt idx="97">
                  <c:v>29.392580882409959</c:v>
                </c:pt>
                <c:pt idx="98">
                  <c:v>209.59759043382579</c:v>
                </c:pt>
                <c:pt idx="99">
                  <c:v>371.37277898459223</c:v>
                </c:pt>
                <c:pt idx="100">
                  <c:v>428.5419784851</c:v>
                </c:pt>
                <c:pt idx="101">
                  <c:v>350.65167756842277</c:v>
                </c:pt>
                <c:pt idx="102">
                  <c:v>179.19332941326513</c:v>
                </c:pt>
                <c:pt idx="103">
                  <c:v>5.5012329099081683</c:v>
                </c:pt>
                <c:pt idx="104">
                  <c:v>-77.900415671163756</c:v>
                </c:pt>
                <c:pt idx="105">
                  <c:v>-26.584318497130027</c:v>
                </c:pt>
                <c:pt idx="106">
                  <c:v>132.11390731230466</c:v>
                </c:pt>
                <c:pt idx="107">
                  <c:v>313.65716370741654</c:v>
                </c:pt>
                <c:pt idx="108">
                  <c:v>421.3390131217983</c:v>
                </c:pt>
                <c:pt idx="109">
                  <c:v>397.79831609916994</c:v>
                </c:pt>
                <c:pt idx="110">
                  <c:v>255.57498732484402</c:v>
                </c:pt>
                <c:pt idx="111">
                  <c:v>70.430097398253267</c:v>
                </c:pt>
                <c:pt idx="112">
                  <c:v>-59.011358767779427</c:v>
                </c:pt>
                <c:pt idx="113">
                  <c:v>-63.797097580954556</c:v>
                </c:pt>
                <c:pt idx="114">
                  <c:v>58.622200393310393</c:v>
                </c:pt>
                <c:pt idx="115">
                  <c:v>243.03489121101907</c:v>
                </c:pt>
                <c:pt idx="116">
                  <c:v>391.20601574924967</c:v>
                </c:pt>
                <c:pt idx="117">
                  <c:v>424.20616683071307</c:v>
                </c:pt>
                <c:pt idx="118">
                  <c:v>324.45646483403732</c:v>
                </c:pt>
                <c:pt idx="119">
                  <c:v>145.09266660306977</c:v>
                </c:pt>
                <c:pt idx="120">
                  <c:v>-18.339767790293223</c:v>
                </c:pt>
                <c:pt idx="121">
                  <c:v>-78.781870544881485</c:v>
                </c:pt>
                <c:pt idx="122">
                  <c:v>-4.0366845691158062</c:v>
                </c:pt>
                <c:pt idx="123">
                  <c:v>166.07971101356293</c:v>
                </c:pt>
                <c:pt idx="124">
                  <c:v>340.94786321375932</c:v>
                </c:pt>
                <c:pt idx="125">
                  <c:v>427.41710161330946</c:v>
                </c:pt>
                <c:pt idx="126">
                  <c:v>379.42605124986545</c:v>
                </c:pt>
                <c:pt idx="127">
                  <c:v>222.53910712148729</c:v>
                </c:pt>
                <c:pt idx="128">
                  <c:v>40.328514039709347</c:v>
                </c:pt>
                <c:pt idx="129">
                  <c:v>-70.143806260128883</c:v>
                </c:pt>
                <c:pt idx="130">
                  <c:v>-50.030255921563509</c:v>
                </c:pt>
                <c:pt idx="131">
                  <c:v>89.954860163672606</c:v>
                </c:pt>
                <c:pt idx="132">
                  <c:v>275.24274689001982</c:v>
                </c:pt>
                <c:pt idx="133">
                  <c:v>407.13223625311525</c:v>
                </c:pt>
                <c:pt idx="134">
                  <c:v>415.3669996951059</c:v>
                </c:pt>
                <c:pt idx="135">
                  <c:v>295.56045380611937</c:v>
                </c:pt>
                <c:pt idx="136">
                  <c:v>111.5324533147985</c:v>
                </c:pt>
                <c:pt idx="137">
                  <c:v>-38.686963686037871</c:v>
                </c:pt>
                <c:pt idx="138">
                  <c:v>-75.077283298184938</c:v>
                </c:pt>
                <c:pt idx="139">
                  <c:v>21.746285968130678</c:v>
                </c:pt>
                <c:pt idx="140">
                  <c:v>200.20671149743703</c:v>
                </c:pt>
                <c:pt idx="141">
                  <c:v>365.23975161962028</c:v>
                </c:pt>
                <c:pt idx="142">
                  <c:v>428.93381045454282</c:v>
                </c:pt>
                <c:pt idx="143">
                  <c:v>357.35964355430571</c:v>
                </c:pt>
                <c:pt idx="144">
                  <c:v>188.64415709135613</c:v>
                </c:pt>
                <c:pt idx="145">
                  <c:v>12.660552538202438</c:v>
                </c:pt>
                <c:pt idx="146">
                  <c:v>-76.846308387738731</c:v>
                </c:pt>
                <c:pt idx="147">
                  <c:v>-32.196936898071414</c:v>
                </c:pt>
                <c:pt idx="148">
                  <c:v>122.82435387938779</c:v>
                </c:pt>
                <c:pt idx="149">
                  <c:v>305.63913566412742</c:v>
                </c:pt>
                <c:pt idx="150">
                  <c:v>418.86364090708014</c:v>
                </c:pt>
                <c:pt idx="151">
                  <c:v>402.18420792403373</c:v>
                </c:pt>
                <c:pt idx="152">
                  <c:v>264.48581860000786</c:v>
                </c:pt>
                <c:pt idx="153">
                  <c:v>79.119149542769492</c:v>
                </c:pt>
                <c:pt idx="154">
                  <c:v>-55.172664613904999</c:v>
                </c:pt>
                <c:pt idx="155">
                  <c:v>-66.853598796424961</c:v>
                </c:pt>
                <c:pt idx="156">
                  <c:v>50.298674140100474</c:v>
                </c:pt>
                <c:pt idx="157">
                  <c:v>233.87820647023509</c:v>
                </c:pt>
                <c:pt idx="158">
                  <c:v>386.09385500154883</c:v>
                </c:pt>
                <c:pt idx="159">
                  <c:v>425.86173149923724</c:v>
                </c:pt>
                <c:pt idx="160">
                  <c:v>331.99785071351357</c:v>
                </c:pt>
                <c:pt idx="161">
                  <c:v>154.50264618948032</c:v>
                </c:pt>
                <c:pt idx="162">
                  <c:v>-12.073804832415391</c:v>
                </c:pt>
                <c:pt idx="163">
                  <c:v>-78.997745556917494</c:v>
                </c:pt>
                <c:pt idx="164">
                  <c:v>-10.619402900269193</c:v>
                </c:pt>
                <c:pt idx="165">
                  <c:v>156.63670340418392</c:v>
                </c:pt>
                <c:pt idx="166">
                  <c:v>333.67477038852996</c:v>
                </c:pt>
                <c:pt idx="167">
                  <c:v>426.18823381202697</c:v>
                </c:pt>
                <c:pt idx="168">
                  <c:v>384.89601514678418</c:v>
                </c:pt>
                <c:pt idx="169">
                  <c:v>231.79410281793952</c:v>
                </c:pt>
                <c:pt idx="170">
                  <c:v>48.438489705246482</c:v>
                </c:pt>
                <c:pt idx="171">
                  <c:v>-67.49896072454257</c:v>
                </c:pt>
                <c:pt idx="172">
                  <c:v>-54.259425619890777</c:v>
                </c:pt>
                <c:pt idx="173">
                  <c:v>81.10451537273066</c:v>
                </c:pt>
                <c:pt idx="174">
                  <c:v>266.48572498871624</c:v>
                </c:pt>
                <c:pt idx="175">
                  <c:v>403.13332297100698</c:v>
                </c:pt>
                <c:pt idx="176">
                  <c:v>418.25637968023216</c:v>
                </c:pt>
                <c:pt idx="177">
                  <c:v>303.79898068264833</c:v>
                </c:pt>
                <c:pt idx="178">
                  <c:v>120.73153892536658</c:v>
                </c:pt>
                <c:pt idx="179">
                  <c:v>-33.427588378653297</c:v>
                </c:pt>
                <c:pt idx="180">
                  <c:v>-76.559239570925911</c:v>
                </c:pt>
                <c:pt idx="181">
                  <c:v>14.312422710877115</c:v>
                </c:pt>
                <c:pt idx="182">
                  <c:v>190.78089243887635</c:v>
                </c:pt>
                <c:pt idx="183">
                  <c:v>358.84302463781341</c:v>
                </c:pt>
                <c:pt idx="184">
                  <c:v>428.97365369425813</c:v>
                </c:pt>
                <c:pt idx="185">
                  <c:v>363.81483288514755</c:v>
                </c:pt>
                <c:pt idx="186">
                  <c:v>198.07607200776562</c:v>
                </c:pt>
                <c:pt idx="187">
                  <c:v>20.044897954539692</c:v>
                </c:pt>
                <c:pt idx="188">
                  <c:v>-75.443105952273299</c:v>
                </c:pt>
                <c:pt idx="189">
                  <c:v>-37.522350587966429</c:v>
                </c:pt>
                <c:pt idx="190">
                  <c:v>113.60712338537103</c:v>
                </c:pt>
                <c:pt idx="191">
                  <c:v>297.4400230174025</c:v>
                </c:pt>
                <c:pt idx="192">
                  <c:v>416.05023866390684</c:v>
                </c:pt>
                <c:pt idx="193">
                  <c:v>406.25518980978848</c:v>
                </c:pt>
                <c:pt idx="194">
                  <c:v>273.27260967896353</c:v>
                </c:pt>
                <c:pt idx="195">
                  <c:v>87.941106315634059</c:v>
                </c:pt>
                <c:pt idx="196">
                  <c:v>-51.014918090966063</c:v>
                </c:pt>
                <c:pt idx="197">
                  <c:v>-69.574856190340512</c:v>
                </c:pt>
                <c:pt idx="198">
                  <c:v>42.148001833584402</c:v>
                </c:pt>
                <c:pt idx="199">
                  <c:v>224.63990807977569</c:v>
                </c:pt>
                <c:pt idx="200">
                  <c:v>380.68908785492033</c:v>
                </c:pt>
                <c:pt idx="201">
                  <c:v>427.16956578062127</c:v>
                </c:pt>
                <c:pt idx="202">
                  <c:v>339.3216150246368</c:v>
                </c:pt>
                <c:pt idx="203">
                  <c:v>163.94103805197761</c:v>
                </c:pt>
                <c:pt idx="204">
                  <c:v>-5.5485307146367404</c:v>
                </c:pt>
                <c:pt idx="205">
                  <c:v>-78.861543215998779</c:v>
                </c:pt>
                <c:pt idx="206">
                  <c:v>-16.944826081472058</c:v>
                </c:pt>
                <c:pt idx="207">
                  <c:v>147.21914996111178</c:v>
                </c:pt>
                <c:pt idx="208">
                  <c:v>326.1817315432645</c:v>
                </c:pt>
                <c:pt idx="209">
                  <c:v>424.61118304446779</c:v>
                </c:pt>
                <c:pt idx="210">
                  <c:v>390.07503302296499</c:v>
                </c:pt>
                <c:pt idx="211">
                  <c:v>240.97037373190835</c:v>
                </c:pt>
                <c:pt idx="212">
                  <c:v>56.723897800456072</c:v>
                </c:pt>
                <c:pt idx="213">
                  <c:v>-64.517976803011067</c:v>
                </c:pt>
                <c:pt idx="214">
                  <c:v>-58.170808829646518</c:v>
                </c:pt>
                <c:pt idx="215">
                  <c:v>72.384323207758399</c:v>
                </c:pt>
                <c:pt idx="216">
                  <c:v>257.60189073351751</c:v>
                </c:pt>
                <c:pt idx="217">
                  <c:v>398.81818414032676</c:v>
                </c:pt>
                <c:pt idx="218">
                  <c:v>420.80857138796915</c:v>
                </c:pt>
                <c:pt idx="219">
                  <c:v>311.85897367421762</c:v>
                </c:pt>
                <c:pt idx="220">
                  <c:v>130.00584841646702</c:v>
                </c:pt>
                <c:pt idx="221">
                  <c:v>-27.879302500797053</c:v>
                </c:pt>
                <c:pt idx="222">
                  <c:v>-77.692498610171725</c:v>
                </c:pt>
                <c:pt idx="223">
                  <c:v>7.1012955129039312</c:v>
                </c:pt>
                <c:pt idx="224">
                  <c:v>181.3331987972694</c:v>
                </c:pt>
                <c:pt idx="225">
                  <c:v>352.19146482159357</c:v>
                </c:pt>
                <c:pt idx="226">
                  <c:v>428.66145297578976</c:v>
                </c:pt>
                <c:pt idx="227">
                  <c:v>370.00829774084991</c:v>
                </c:pt>
                <c:pt idx="228">
                  <c:v>207.47600017432708</c:v>
                </c:pt>
                <c:pt idx="229">
                  <c:v>27.644033396022081</c:v>
                </c:pt>
                <c:pt idx="230">
                  <c:v>-73.692753404840943</c:v>
                </c:pt>
                <c:pt idx="231">
                  <c:v>-42.55317777877795</c:v>
                </c:pt>
                <c:pt idx="232">
                  <c:v>104.47499223521403</c:v>
                </c:pt>
                <c:pt idx="233">
                  <c:v>289.07119091468337</c:v>
                </c:pt>
                <c:pt idx="234">
                  <c:v>412.90270617177475</c:v>
                </c:pt>
                <c:pt idx="235">
                  <c:v>410.00561879100161</c:v>
                </c:pt>
                <c:pt idx="236">
                  <c:v>281.92318080758912</c:v>
                </c:pt>
                <c:pt idx="237">
                  <c:v>96.883739218014455</c:v>
                </c:pt>
                <c:pt idx="238">
                  <c:v>-46.543882432663878</c:v>
                </c:pt>
                <c:pt idx="239">
                  <c:v>-71.957097709329616</c:v>
                </c:pt>
                <c:pt idx="240">
                  <c:v>34.181481475539186</c:v>
                </c:pt>
                <c:pt idx="241">
                  <c:v>215.33280164727961</c:v>
                </c:pt>
                <c:pt idx="242">
                  <c:v>374.99920609242315</c:v>
                </c:pt>
                <c:pt idx="243">
                  <c:v>428.12785682881088</c:v>
                </c:pt>
                <c:pt idx="244">
                  <c:v>346.41760597880489</c:v>
                </c:pt>
                <c:pt idx="245">
                  <c:v>173.39475922441781</c:v>
                </c:pt>
                <c:pt idx="246">
                  <c:v>1.227009596332266</c:v>
                </c:pt>
                <c:pt idx="247">
                  <c:v>-78.373452318098032</c:v>
                </c:pt>
                <c:pt idx="248">
                  <c:v>-23.004186168065843</c:v>
                </c:pt>
                <c:pt idx="249">
                  <c:v>137.84010476545339</c:v>
                </c:pt>
                <c:pt idx="250">
                  <c:v>318.47913310663915</c:v>
                </c:pt>
                <c:pt idx="251">
                  <c:v>422.68813532963605</c:v>
                </c:pt>
                <c:pt idx="252">
                  <c:v>394.95592601534645</c:v>
                </c:pt>
                <c:pt idx="253">
                  <c:v>250.05520023317018</c:v>
                </c:pt>
                <c:pt idx="254">
                  <c:v>65.173253559008728</c:v>
                </c:pt>
                <c:pt idx="255">
                  <c:v>-61.204986567651616</c:v>
                </c:pt>
                <c:pt idx="256">
                  <c:v>-61.758983811590724</c:v>
                </c:pt>
                <c:pt idx="257">
                  <c:v>63.806371108289454</c:v>
                </c:pt>
                <c:pt idx="258">
                  <c:v>248.60355839541151</c:v>
                </c:pt>
                <c:pt idx="259">
                  <c:v>394.19280116302048</c:v>
                </c:pt>
                <c:pt idx="260">
                  <c:v>423.02003711422901</c:v>
                </c:pt>
                <c:pt idx="261">
                  <c:v>319.7292604734202</c:v>
                </c:pt>
                <c:pt idx="262">
                  <c:v>139.34252626344892</c:v>
                </c:pt>
                <c:pt idx="263">
                  <c:v>-22.04979677338207</c:v>
                </c:pt>
                <c:pt idx="264">
                  <c:v>-78.475489556182708</c:v>
                </c:pt>
                <c:pt idx="265">
                  <c:v>0.12290003194158317</c:v>
                </c:pt>
                <c:pt idx="266">
                  <c:v>171.8767264325939</c:v>
                </c:pt>
                <c:pt idx="267">
                  <c:v>345.29429218796952</c:v>
                </c:pt>
                <c:pt idx="268">
                  <c:v>427.99764105418046</c:v>
                </c:pt>
                <c:pt idx="269">
                  <c:v>375.93145308997669</c:v>
                </c:pt>
                <c:pt idx="270">
                  <c:v>216.83091194064116</c:v>
                </c:pt>
                <c:pt idx="271">
                  <c:v>35.447425369586142</c:v>
                </c:pt>
                <c:pt idx="272">
                  <c:v>-71.597676985336676</c:v>
                </c:pt>
                <c:pt idx="273">
                  <c:v>-47.282445021746213</c:v>
                </c:pt>
                <c:pt idx="274">
                  <c:v>95.440618873753323</c:v>
                </c:pt>
                <c:pt idx="275">
                  <c:v>280.54423975872493</c:v>
                </c:pt>
                <c:pt idx="276">
                  <c:v>409.42540636256973</c:v>
                </c:pt>
                <c:pt idx="277">
                  <c:v>413.43029623465077</c:v>
                </c:pt>
                <c:pt idx="278">
                  <c:v>290.4255410523694</c:v>
                </c:pt>
                <c:pt idx="279">
                  <c:v>105.93465247686601</c:v>
                </c:pt>
                <c:pt idx="280">
                  <c:v>-41.765755136282991</c:v>
                </c:pt>
                <c:pt idx="281">
                  <c:v>-73.99702122429116</c:v>
                </c:pt>
                <c:pt idx="282">
                  <c:v>26.410155808062569</c:v>
                </c:pt>
                <c:pt idx="283">
                  <c:v>205.9697881598016</c:v>
                </c:pt>
                <c:pt idx="284">
                  <c:v>369.03209670788232</c:v>
                </c:pt>
                <c:pt idx="285">
                  <c:v>428.73527631467459</c:v>
                </c:pt>
                <c:pt idx="286">
                  <c:v>353.27598751245011</c:v>
                </c:pt>
                <c:pt idx="287">
                  <c:v>182.85070549018451</c:v>
                </c:pt>
                <c:pt idx="288">
                  <c:v>8.2434242282452601</c:v>
                </c:pt>
                <c:pt idx="289">
                  <c:v>-77.534149427294466</c:v>
                </c:pt>
                <c:pt idx="290">
                  <c:v>-28.78908401644577</c:v>
                </c:pt>
                <c:pt idx="291">
                  <c:v>128.51256852127344</c:v>
                </c:pt>
                <c:pt idx="292">
                  <c:v>310.57765198553608</c:v>
                </c:pt>
                <c:pt idx="293">
                  <c:v>420.42175628765358</c:v>
                </c:pt>
                <c:pt idx="294">
                  <c:v>399.53192850575306</c:v>
                </c:pt>
                <c:pt idx="295">
                  <c:v>259.03598944837307</c:v>
                </c:pt>
                <c:pt idx="296">
                  <c:v>73.774844961202334</c:v>
                </c:pt>
                <c:pt idx="297">
                  <c:v>-57.564582298398761</c:v>
                </c:pt>
                <c:pt idx="298">
                  <c:v>-65.018976840236689</c:v>
                </c:pt>
                <c:pt idx="299">
                  <c:v>55.382549347010155</c:v>
                </c:pt>
                <c:pt idx="300">
                  <c:v>239.50320095442677</c:v>
                </c:pt>
                <c:pt idx="301">
                  <c:v>389.26358548391596</c:v>
                </c:pt>
                <c:pt idx="302">
                  <c:v>424.88771145000078</c:v>
                </c:pt>
                <c:pt idx="303">
                  <c:v>327.39893173283929</c:v>
                </c:pt>
                <c:pt idx="304">
                  <c:v>148.7286304903989</c:v>
                </c:pt>
                <c:pt idx="305">
                  <c:v>-15.947151728240044</c:v>
                </c:pt>
                <c:pt idx="306">
                  <c:v>-78.907127071071699</c:v>
                </c:pt>
                <c:pt idx="307">
                  <c:v>-6.6130906740015973</c:v>
                </c:pt>
                <c:pt idx="308">
                  <c:v>162.42458337316694</c:v>
                </c:pt>
                <c:pt idx="309">
                  <c:v>338.16106720838741</c:v>
                </c:pt>
                <c:pt idx="310">
                  <c:v>426.9831380680281</c:v>
                </c:pt>
                <c:pt idx="311">
                  <c:v>381.57608858883532</c:v>
                </c:pt>
                <c:pt idx="312">
                  <c:v>226.12784005595665</c:v>
                </c:pt>
                <c:pt idx="313">
                  <c:v>43.444257253675943</c:v>
                </c:pt>
                <c:pt idx="314">
                  <c:v>-69.160780770764745</c:v>
                </c:pt>
                <c:pt idx="315">
                  <c:v>-51.703596872821777</c:v>
                </c:pt>
                <c:pt idx="316">
                  <c:v>86.516526240812325</c:v>
                </c:pt>
                <c:pt idx="317">
                  <c:v>271.87098912925137</c:v>
                </c:pt>
                <c:pt idx="318">
                  <c:v>405.62315927355564</c:v>
                </c:pt>
                <c:pt idx="319">
                  <c:v>416.52447504563304</c:v>
                </c:pt>
                <c:pt idx="320">
                  <c:v>298.76790492011719</c:v>
                </c:pt>
                <c:pt idx="321">
                  <c:v>115.08130022569051</c:v>
                </c:pt>
                <c:pt idx="322">
                  <c:v>-36.687159372928591</c:v>
                </c:pt>
                <c:pt idx="323">
                  <c:v>-75.691799108396651</c:v>
                </c:pt>
                <c:pt idx="324">
                  <c:v>18.844797004206555</c:v>
                </c:pt>
                <c:pt idx="325">
                  <c:v>196.56384609824133</c:v>
                </c:pt>
                <c:pt idx="326">
                  <c:v>362.79603097159361</c:v>
                </c:pt>
                <c:pt idx="327">
                  <c:v>428.99098226768967</c:v>
                </c:pt>
                <c:pt idx="328">
                  <c:v>359.88725292514664</c:v>
                </c:pt>
                <c:pt idx="329">
                  <c:v>192.29576955159416</c:v>
                </c:pt>
                <c:pt idx="330">
                  <c:v>15.49098742204751</c:v>
                </c:pt>
                <c:pt idx="331">
                  <c:v>-76.344797938063692</c:v>
                </c:pt>
                <c:pt idx="332">
                  <c:v>-34.291500926877831</c:v>
                </c:pt>
                <c:pt idx="333">
                  <c:v>119.24947053427326</c:v>
                </c:pt>
                <c:pt idx="334">
                  <c:v>302.48824076872336</c:v>
                </c:pt>
                <c:pt idx="335">
                  <c:v>417.81518744571292</c:v>
                </c:pt>
                <c:pt idx="336">
                  <c:v>403.79669749690777</c:v>
                </c:pt>
                <c:pt idx="337">
                  <c:v>267.90029271259095</c:v>
                </c:pt>
                <c:pt idx="338">
                  <c:v>82.516748964774493</c:v>
                </c:pt>
                <c:pt idx="339">
                  <c:v>-53.601810118939454</c:v>
                </c:pt>
                <c:pt idx="340">
                  <c:v>-67.946269096612895</c:v>
                </c:pt>
                <c:pt idx="341">
                  <c:v>47.124534551881908</c:v>
                </c:pt>
                <c:pt idx="342">
                  <c:v>230.31343281425455</c:v>
                </c:pt>
                <c:pt idx="343">
                  <c:v>384.03736970459249</c:v>
                </c:pt>
                <c:pt idx="344">
                  <c:v>426.40900553018264</c:v>
                </c:pt>
                <c:pt idx="345">
                  <c:v>334.8573561855294</c:v>
                </c:pt>
                <c:pt idx="346">
                  <c:v>158.1511506075052</c:v>
                </c:pt>
                <c:pt idx="347">
                  <c:v>-9.5798265087419452</c:v>
                </c:pt>
                <c:pt idx="348">
                  <c:v>-78.986812843216484</c:v>
                </c:pt>
                <c:pt idx="349">
                  <c:v>-13.097339553456493</c:v>
                </c:pt>
                <c:pt idx="350">
                  <c:v>152.98987164811197</c:v>
                </c:pt>
                <c:pt idx="351">
                  <c:v>330.80167755743128</c:v>
                </c:pt>
                <c:pt idx="352">
                  <c:v>425.61935026419212</c:v>
                </c:pt>
                <c:pt idx="353">
                  <c:v>386.93437996167921</c:v>
                </c:pt>
                <c:pt idx="354">
                  <c:v>235.35389764227796</c:v>
                </c:pt>
                <c:pt idx="355">
                  <c:v>51.623444290466352</c:v>
                </c:pt>
                <c:pt idx="356">
                  <c:v>-66.385442649013072</c:v>
                </c:pt>
                <c:pt idx="357">
                  <c:v>-55.810504981031471</c:v>
                </c:pt>
                <c:pt idx="358">
                  <c:v>77.715084409533617</c:v>
                </c:pt>
                <c:pt idx="359">
                  <c:v>263.06346139638845</c:v>
                </c:pt>
              </c:numCache>
            </c:numRef>
          </c:xVal>
          <c:yVal>
            <c:numRef>
              <c:f>Graphing!$AG$8:$AG$367</c:f>
              <c:numCache>
                <c:formatCode>General</c:formatCode>
                <c:ptCount val="360"/>
                <c:pt idx="0">
                  <c:v>572.59874506125038</c:v>
                </c:pt>
                <c:pt idx="1">
                  <c:v>653.25571219726419</c:v>
                </c:pt>
                <c:pt idx="2">
                  <c:v>599.00567035777613</c:v>
                </c:pt>
                <c:pt idx="3">
                  <c:v>438.74712223740846</c:v>
                </c:pt>
                <c:pt idx="4">
                  <c:v>257.84833535557374</c:v>
                </c:pt>
                <c:pt idx="5">
                  <c:v>152.67244424451926</c:v>
                </c:pt>
                <c:pt idx="6">
                  <c:v>179.24568721895471</c:v>
                </c:pt>
                <c:pt idx="7">
                  <c:v>323.41274001251952</c:v>
                </c:pt>
                <c:pt idx="8">
                  <c:v>508.37712796153221</c:v>
                </c:pt>
                <c:pt idx="9">
                  <c:v>635.61000791098581</c:v>
                </c:pt>
                <c:pt idx="10">
                  <c:v>637.33558468378783</c:v>
                </c:pt>
                <c:pt idx="11">
                  <c:v>512.63465926498577</c:v>
                </c:pt>
                <c:pt idx="12">
                  <c:v>327.93427773685613</c:v>
                </c:pt>
                <c:pt idx="13">
                  <c:v>181.62264944092371</c:v>
                </c:pt>
                <c:pt idx="14">
                  <c:v>151.63864485903451</c:v>
                </c:pt>
                <c:pt idx="15">
                  <c:v>253.95446987022143</c:v>
                </c:pt>
                <c:pt idx="16">
                  <c:v>434.0674172961883</c:v>
                </c:pt>
                <c:pt idx="17">
                  <c:v>596.03296211837937</c:v>
                </c:pt>
                <c:pt idx="18">
                  <c:v>653.57353523686368</c:v>
                </c:pt>
                <c:pt idx="19">
                  <c:v>576.03779794423554</c:v>
                </c:pt>
                <c:pt idx="20">
                  <c:v>404.72833060915997</c:v>
                </c:pt>
                <c:pt idx="21">
                  <c:v>230.90012466643782</c:v>
                </c:pt>
                <c:pt idx="22">
                  <c:v>147.14988064388223</c:v>
                </c:pt>
                <c:pt idx="23">
                  <c:v>198.09058998812677</c:v>
                </c:pt>
                <c:pt idx="24">
                  <c:v>356.58660125384279</c:v>
                </c:pt>
                <c:pt idx="25">
                  <c:v>538.20853423517178</c:v>
                </c:pt>
                <c:pt idx="26">
                  <c:v>646.20804106550236</c:v>
                </c:pt>
                <c:pt idx="27">
                  <c:v>623.05476907919842</c:v>
                </c:pt>
                <c:pt idx="28">
                  <c:v>481.08225517679699</c:v>
                </c:pt>
                <c:pt idx="29">
                  <c:v>295.91796316216823</c:v>
                </c:pt>
                <c:pt idx="30">
                  <c:v>166.19722326343827</c:v>
                </c:pt>
                <c:pt idx="31">
                  <c:v>161.02109097116178</c:v>
                </c:pt>
                <c:pt idx="32">
                  <c:v>283.1468447670527</c:v>
                </c:pt>
                <c:pt idx="33">
                  <c:v>467.51920901471578</c:v>
                </c:pt>
                <c:pt idx="34">
                  <c:v>615.92470618740799</c:v>
                </c:pt>
                <c:pt idx="35">
                  <c:v>649.30908094229403</c:v>
                </c:pt>
                <c:pt idx="36">
                  <c:v>549.88878121012431</c:v>
                </c:pt>
                <c:pt idx="37">
                  <c:v>370.62409425126339</c:v>
                </c:pt>
                <c:pt idx="38">
                  <c:v>207.00768446698413</c:v>
                </c:pt>
                <c:pt idx="39">
                  <c:v>146.19652167172228</c:v>
                </c:pt>
                <c:pt idx="40">
                  <c:v>220.58415787603315</c:v>
                </c:pt>
                <c:pt idx="41">
                  <c:v>390.54497745997725</c:v>
                </c:pt>
                <c:pt idx="42">
                  <c:v>565.54240135031137</c:v>
                </c:pt>
                <c:pt idx="43">
                  <c:v>652.35689727808153</c:v>
                </c:pt>
                <c:pt idx="44">
                  <c:v>604.74317474344309</c:v>
                </c:pt>
                <c:pt idx="45">
                  <c:v>448.06462965003107</c:v>
                </c:pt>
                <c:pt idx="46">
                  <c:v>265.78249454341062</c:v>
                </c:pt>
                <c:pt idx="47">
                  <c:v>154.99680094331194</c:v>
                </c:pt>
                <c:pt idx="48">
                  <c:v>174.72207780624856</c:v>
                </c:pt>
                <c:pt idx="49">
                  <c:v>314.45084998109689</c:v>
                </c:pt>
                <c:pt idx="50">
                  <c:v>499.75087442629416</c:v>
                </c:pt>
                <c:pt idx="51">
                  <c:v>631.9145174853046</c:v>
                </c:pt>
                <c:pt idx="52">
                  <c:v>640.53941142593555</c:v>
                </c:pt>
                <c:pt idx="53">
                  <c:v>521.03115387848743</c:v>
                </c:pt>
                <c:pt idx="54">
                  <c:v>337.05070409126546</c:v>
                </c:pt>
                <c:pt idx="55">
                  <c:v>186.60277033095807</c:v>
                </c:pt>
                <c:pt idx="56">
                  <c:v>149.82959528996795</c:v>
                </c:pt>
                <c:pt idx="57">
                  <c:v>246.31991405455105</c:v>
                </c:pt>
                <c:pt idx="58">
                  <c:v>424.67421351329028</c:v>
                </c:pt>
                <c:pt idx="59">
                  <c:v>589.88478438624338</c:v>
                </c:pt>
                <c:pt idx="60">
                  <c:v>653.94546178106816</c:v>
                </c:pt>
                <c:pt idx="61">
                  <c:v>582.73170688547043</c:v>
                </c:pt>
                <c:pt idx="62">
                  <c:v>414.17843768225896</c:v>
                </c:pt>
                <c:pt idx="63">
                  <c:v>238.0724439893842</c:v>
                </c:pt>
                <c:pt idx="64">
                  <c:v>148.22378310285862</c:v>
                </c:pt>
                <c:pt idx="65">
                  <c:v>192.49401753391885</c:v>
                </c:pt>
                <c:pt idx="66">
                  <c:v>347.30079700930611</c:v>
                </c:pt>
                <c:pt idx="67">
                  <c:v>530.17996146344046</c:v>
                </c:pt>
                <c:pt idx="68">
                  <c:v>643.71344728620704</c:v>
                </c:pt>
                <c:pt idx="69">
                  <c:v>627.4230016556096</c:v>
                </c:pt>
                <c:pt idx="70">
                  <c:v>489.98639644028549</c:v>
                </c:pt>
                <c:pt idx="71">
                  <c:v>304.61485823985385</c:v>
                </c:pt>
                <c:pt idx="72">
                  <c:v>170.0541154365917</c:v>
                </c:pt>
                <c:pt idx="73">
                  <c:v>157.98344894190592</c:v>
                </c:pt>
                <c:pt idx="74">
                  <c:v>274.83279275043395</c:v>
                </c:pt>
                <c:pt idx="75">
                  <c:v>458.35756672144339</c:v>
                </c:pt>
                <c:pt idx="76">
                  <c:v>610.79579694118252</c:v>
                </c:pt>
                <c:pt idx="77">
                  <c:v>650.94502793868219</c:v>
                </c:pt>
                <c:pt idx="78">
                  <c:v>557.41813039888427</c:v>
                </c:pt>
                <c:pt idx="79">
                  <c:v>380.03602996403595</c:v>
                </c:pt>
                <c:pt idx="80">
                  <c:v>213.28855435743634</c:v>
                </c:pt>
                <c:pt idx="81">
                  <c:v>146.00056361139596</c:v>
                </c:pt>
                <c:pt idx="82">
                  <c:v>214.01575693713019</c:v>
                </c:pt>
                <c:pt idx="83">
                  <c:v>381.10306093906814</c:v>
                </c:pt>
                <c:pt idx="84">
                  <c:v>558.25659209689081</c:v>
                </c:pt>
                <c:pt idx="85">
                  <c:v>651.10827945732274</c:v>
                </c:pt>
                <c:pt idx="86">
                  <c:v>610.19687568482846</c:v>
                </c:pt>
                <c:pt idx="87">
                  <c:v>457.31551258326243</c:v>
                </c:pt>
                <c:pt idx="88">
                  <c:v>273.90269846938179</c:v>
                </c:pt>
                <c:pt idx="89">
                  <c:v>157.6607672619042</c:v>
                </c:pt>
                <c:pt idx="90">
                  <c:v>170.51073594671448</c:v>
                </c:pt>
                <c:pt idx="91">
                  <c:v>305.6075433575453</c:v>
                </c:pt>
                <c:pt idx="92">
                  <c:v>490.9863518533756</c:v>
                </c:pt>
                <c:pt idx="93">
                  <c:v>627.89756023216546</c:v>
                </c:pt>
                <c:pt idx="94">
                  <c:v>643.40981599900965</c:v>
                </c:pt>
                <c:pt idx="95">
                  <c:v>529.2598819308987</c:v>
                </c:pt>
                <c:pt idx="96">
                  <c:v>346.25438721014643</c:v>
                </c:pt>
                <c:pt idx="97">
                  <c:v>191.8786904281196</c:v>
                </c:pt>
                <c:pt idx="98">
                  <c:v>148.36731782979135</c:v>
                </c:pt>
                <c:pt idx="99">
                  <c:v>238.89838090860636</c:v>
                </c:pt>
                <c:pt idx="100">
                  <c:v>415.24680772690141</c:v>
                </c:pt>
                <c:pt idx="101">
                  <c:v>583.47339907299602</c:v>
                </c:pt>
                <c:pt idx="102">
                  <c:v>653.96538344512987</c:v>
                </c:pt>
                <c:pt idx="103">
                  <c:v>589.17232343801993</c:v>
                </c:pt>
                <c:pt idx="104">
                  <c:v>423.60889140456612</c:v>
                </c:pt>
                <c:pt idx="105">
                  <c:v>245.4692181601101</c:v>
                </c:pt>
                <c:pt idx="106">
                  <c:v>149.64668355705291</c:v>
                </c:pt>
                <c:pt idx="107">
                  <c:v>187.18507817210119</c:v>
                </c:pt>
                <c:pt idx="108">
                  <c:v>338.08804142834356</c:v>
                </c:pt>
                <c:pt idx="109">
                  <c:v>521.9709405693601</c:v>
                </c:pt>
                <c:pt idx="110">
                  <c:v>640.88103166833457</c:v>
                </c:pt>
                <c:pt idx="111">
                  <c:v>631.47599329058119</c:v>
                </c:pt>
                <c:pt idx="112">
                  <c:v>498.76580363495054</c:v>
                </c:pt>
                <c:pt idx="113">
                  <c:v>313.44397082287071</c:v>
                </c:pt>
                <c:pt idx="114">
                  <c:v>174.22974562909044</c:v>
                </c:pt>
                <c:pt idx="115">
                  <c:v>155.28127660944125</c:v>
                </c:pt>
                <c:pt idx="116">
                  <c:v>266.692240459022</c:v>
                </c:pt>
                <c:pt idx="117">
                  <c:v>449.11503245995868</c:v>
                </c:pt>
                <c:pt idx="118">
                  <c:v>605.3746944472764</c:v>
                </c:pt>
                <c:pt idx="119">
                  <c:v>652.23312908713012</c:v>
                </c:pt>
                <c:pt idx="120">
                  <c:v>564.72927545155869</c:v>
                </c:pt>
                <c:pt idx="121">
                  <c:v>389.47563860649853</c:v>
                </c:pt>
                <c:pt idx="122">
                  <c:v>219.82823312600019</c:v>
                </c:pt>
                <c:pt idx="123">
                  <c:v>146.15668524777249</c:v>
                </c:pt>
                <c:pt idx="124">
                  <c:v>207.70515686897005</c:v>
                </c:pt>
                <c:pt idx="125">
                  <c:v>371.68733828944693</c:v>
                </c:pt>
                <c:pt idx="126">
                  <c:v>550.75141647887551</c:v>
                </c:pt>
                <c:pt idx="127">
                  <c:v>649.51158949854766</c:v>
                </c:pt>
                <c:pt idx="128">
                  <c:v>615.35921356943902</c:v>
                </c:pt>
                <c:pt idx="129">
                  <c:v>466.48694798452095</c:v>
                </c:pt>
                <c:pt idx="130">
                  <c:v>282.19769136440647</c:v>
                </c:pt>
                <c:pt idx="131">
                  <c:v>160.66065056029856</c:v>
                </c:pt>
                <c:pt idx="132">
                  <c:v>166.6174991651186</c:v>
                </c:pt>
                <c:pt idx="133">
                  <c:v>296.89507823518863</c:v>
                </c:pt>
                <c:pt idx="134">
                  <c:v>482.09570913009372</c:v>
                </c:pt>
                <c:pt idx="135">
                  <c:v>623.5647042313758</c:v>
                </c:pt>
                <c:pt idx="136">
                  <c:v>645.94281961009096</c:v>
                </c:pt>
                <c:pt idx="137">
                  <c:v>537.30943722352788</c:v>
                </c:pt>
                <c:pt idx="138">
                  <c:v>355.53256946708802</c:v>
                </c:pt>
                <c:pt idx="139">
                  <c:v>197.44309654954233</c:v>
                </c:pt>
                <c:pt idx="140">
                  <c:v>147.25383940505648</c:v>
                </c:pt>
                <c:pt idx="141">
                  <c:v>231.70015774307689</c:v>
                </c:pt>
                <c:pt idx="142">
                  <c:v>405.79826767546416</c:v>
                </c:pt>
                <c:pt idx="143">
                  <c:v>576.80769327929875</c:v>
                </c:pt>
                <c:pt idx="144">
                  <c:v>653.6332726147466</c:v>
                </c:pt>
                <c:pt idx="145">
                  <c:v>595.35071998279989</c:v>
                </c:pt>
                <c:pt idx="146">
                  <c:v>433.00661981281939</c:v>
                </c:pt>
                <c:pt idx="147">
                  <c:v>253.08019418724845</c:v>
                </c:pt>
                <c:pt idx="148">
                  <c:v>151.4166096620761</c:v>
                </c:pt>
                <c:pt idx="149">
                  <c:v>182.17113085513733</c:v>
                </c:pt>
                <c:pt idx="150">
                  <c:v>328.96110471338488</c:v>
                </c:pt>
                <c:pt idx="151">
                  <c:v>513.59285043491695</c:v>
                </c:pt>
                <c:pt idx="152">
                  <c:v>637.71472034665101</c:v>
                </c:pt>
                <c:pt idx="153">
                  <c:v>635.20812595571226</c:v>
                </c:pt>
                <c:pt idx="154">
                  <c:v>507.40830724173435</c:v>
                </c:pt>
                <c:pt idx="155">
                  <c:v>322.3930624929838</c:v>
                </c:pt>
                <c:pt idx="156">
                  <c:v>178.71832581801277</c:v>
                </c:pt>
                <c:pt idx="157">
                  <c:v>152.91831957255843</c:v>
                </c:pt>
                <c:pt idx="158">
                  <c:v>258.73647186699225</c:v>
                </c:pt>
                <c:pt idx="159">
                  <c:v>439.80441770965382</c:v>
                </c:pt>
                <c:pt idx="160">
                  <c:v>599.66891313205792</c:v>
                </c:pt>
                <c:pt idx="161">
                  <c:v>653.17159889443838</c:v>
                </c:pt>
                <c:pt idx="162">
                  <c:v>571.81208207085831</c:v>
                </c:pt>
                <c:pt idx="163">
                  <c:v>398.92983552506706</c:v>
                </c:pt>
                <c:pt idx="164">
                  <c:v>226.61765583846909</c:v>
                </c:pt>
                <c:pt idx="165">
                  <c:v>146.6646701738305</c:v>
                </c:pt>
                <c:pt idx="166">
                  <c:v>201.66110506976375</c:v>
                </c:pt>
                <c:pt idx="167">
                  <c:v>362.3108610552793</c:v>
                </c:pt>
                <c:pt idx="168">
                  <c:v>543.03727774779884</c:v>
                </c:pt>
                <c:pt idx="169">
                  <c:v>647.56904064342393</c:v>
                </c:pt>
                <c:pt idx="170">
                  <c:v>620.22303265533105</c:v>
                </c:pt>
                <c:pt idx="171">
                  <c:v>475.56622292742145</c:v>
                </c:pt>
                <c:pt idx="172">
                  <c:v>290.65597517725183</c:v>
                </c:pt>
                <c:pt idx="173">
                  <c:v>163.99229256947936</c:v>
                </c:pt>
                <c:pt idx="174">
                  <c:v>163.04776404665648</c:v>
                </c:pt>
                <c:pt idx="175">
                  <c:v>288.3255313412854</c:v>
                </c:pt>
                <c:pt idx="176">
                  <c:v>473.0912699634282</c:v>
                </c:pt>
                <c:pt idx="177">
                  <c:v>618.92195544328297</c:v>
                </c:pt>
                <c:pt idx="178">
                  <c:v>648.13491115236286</c:v>
                </c:pt>
                <c:pt idx="179">
                  <c:v>545.16866191660881</c:v>
                </c:pt>
                <c:pt idx="180">
                  <c:v>364.8723899688934</c:v>
                </c:pt>
                <c:pt idx="181">
                  <c:v>203.28827562915279</c:v>
                </c:pt>
                <c:pt idx="182">
                  <c:v>146.49070345679112</c:v>
                </c:pt>
                <c:pt idx="183">
                  <c:v>224.73522232912762</c:v>
                </c:pt>
                <c:pt idx="184">
                  <c:v>396.34169039185474</c:v>
                </c:pt>
                <c:pt idx="185">
                  <c:v>569.89690663032627</c:v>
                </c:pt>
                <c:pt idx="186">
                  <c:v>652.94958964325758</c:v>
                </c:pt>
                <c:pt idx="187">
                  <c:v>601.25833237429197</c:v>
                </c:pt>
                <c:pt idx="188">
                  <c:v>442.35859630557189</c:v>
                </c:pt>
                <c:pt idx="189">
                  <c:v>260.89482216478973</c:v>
                </c:pt>
                <c:pt idx="190">
                  <c:v>153.53110804610463</c:v>
                </c:pt>
                <c:pt idx="191">
                  <c:v>177.4591256341929</c:v>
                </c:pt>
                <c:pt idx="192">
                  <c:v>319.93263810969188</c:v>
                </c:pt>
                <c:pt idx="193">
                  <c:v>505.05730429645871</c:v>
                </c:pt>
                <c:pt idx="194">
                  <c:v>634.2189022834965</c:v>
                </c:pt>
                <c:pt idx="195">
                  <c:v>638.61422637901182</c:v>
                </c:pt>
                <c:pt idx="196">
                  <c:v>515.9019275091398</c:v>
                </c:pt>
                <c:pt idx="197">
                  <c:v>331.44972852370131</c:v>
                </c:pt>
                <c:pt idx="198">
                  <c:v>183.5136341863749</c:v>
                </c:pt>
                <c:pt idx="199">
                  <c:v>150.89785322917945</c:v>
                </c:pt>
                <c:pt idx="200">
                  <c:v>250.97651481256096</c:v>
                </c:pt>
                <c:pt idx="201">
                  <c:v>430.4386283201614</c:v>
                </c:pt>
                <c:pt idx="202">
                  <c:v>593.68636202813832</c:v>
                </c:pt>
                <c:pt idx="203">
                  <c:v>653.75913650671214</c:v>
                </c:pt>
                <c:pt idx="204">
                  <c:v>578.65673246980055</c:v>
                </c:pt>
                <c:pt idx="205">
                  <c:v>408.38551584528835</c:v>
                </c:pt>
                <c:pt idx="206">
                  <c:v>233.64741138006465</c:v>
                </c:pt>
                <c:pt idx="207">
                  <c:v>147.52381424950826</c:v>
                </c:pt>
                <c:pt idx="208">
                  <c:v>195.89197946288266</c:v>
                </c:pt>
                <c:pt idx="209">
                  <c:v>352.98662637992021</c:v>
                </c:pt>
                <c:pt idx="210">
                  <c:v>535.12486880722781</c:v>
                </c:pt>
                <c:pt idx="211">
                  <c:v>645.28332554348719</c:v>
                </c:pt>
                <c:pt idx="212">
                  <c:v>624.78159099108416</c:v>
                </c:pt>
                <c:pt idx="213">
                  <c:v>484.54075223341852</c:v>
                </c:pt>
                <c:pt idx="214">
                  <c:v>299.2658255122501</c:v>
                </c:pt>
                <c:pt idx="215">
                  <c:v>167.65107515533839</c:v>
                </c:pt>
                <c:pt idx="216">
                  <c:v>159.80647875671576</c:v>
                </c:pt>
                <c:pt idx="217">
                  <c:v>279.91078129937398</c:v>
                </c:pt>
                <c:pt idx="218">
                  <c:v>463.9855158001065</c:v>
                </c:pt>
                <c:pt idx="219">
                  <c:v>613.97574938492403</c:v>
                </c:pt>
                <c:pt idx="220">
                  <c:v>649.9830520720916</c:v>
                </c:pt>
                <c:pt idx="221">
                  <c:v>552.82666199583787</c:v>
                </c:pt>
                <c:pt idx="222">
                  <c:v>374.26090238278834</c:v>
                </c:pt>
                <c:pt idx="223">
                  <c:v>209.40612540914441</c:v>
                </c:pt>
                <c:pt idx="224">
                  <c:v>146.07896780102232</c:v>
                </c:pt>
                <c:pt idx="225">
                  <c:v>218.01322906766558</c:v>
                </c:pt>
                <c:pt idx="226">
                  <c:v>386.89018405120828</c:v>
                </c:pt>
                <c:pt idx="227">
                  <c:v>562.75061846953463</c:v>
                </c:pt>
                <c:pt idx="228">
                  <c:v>651.91528221343992</c:v>
                </c:pt>
                <c:pt idx="229">
                  <c:v>606.88697181361454</c:v>
                </c:pt>
                <c:pt idx="230">
                  <c:v>451.6518577005607</c:v>
                </c:pt>
                <c:pt idx="231">
                  <c:v>268.90226989625091</c:v>
                </c:pt>
                <c:pt idx="232">
                  <c:v>155.98724771074589</c:v>
                </c:pt>
                <c:pt idx="233">
                  <c:v>173.0555940250876</c:v>
                </c:pt>
                <c:pt idx="234">
                  <c:v>311.01515636836689</c:v>
                </c:pt>
                <c:pt idx="235">
                  <c:v>496.37613364655397</c:v>
                </c:pt>
                <c:pt idx="236">
                  <c:v>630.39842318468152</c:v>
                </c:pt>
                <c:pt idx="237">
                  <c:v>641.68957321622463</c:v>
                </c:pt>
                <c:pt idx="238">
                  <c:v>524.2348910598871</c:v>
                </c:pt>
                <c:pt idx="239">
                  <c:v>340.60141507590754</c:v>
                </c:pt>
                <c:pt idx="240">
                  <c:v>188.60902374846725</c:v>
                </c:pt>
                <c:pt idx="241">
                  <c:v>149.22267823568814</c:v>
                </c:pt>
                <c:pt idx="242">
                  <c:v>243.42312571008316</c:v>
                </c:pt>
                <c:pt idx="243">
                  <c:v>421.03064661994597</c:v>
                </c:pt>
                <c:pt idx="244">
                  <c:v>587.43533381007751</c:v>
                </c:pt>
                <c:pt idx="245">
                  <c:v>653.99492751244543</c:v>
                </c:pt>
                <c:pt idx="246">
                  <c:v>585.25373898026135</c:v>
                </c:pt>
                <c:pt idx="247">
                  <c:v>417.82957263673211</c:v>
                </c:pt>
                <c:pt idx="248">
                  <c:v>240.90775550039552</c:v>
                </c:pt>
                <c:pt idx="249">
                  <c:v>148.73292657779947</c:v>
                </c:pt>
                <c:pt idx="250">
                  <c:v>190.40577688550832</c:v>
                </c:pt>
                <c:pt idx="251">
                  <c:v>343.72755899263046</c:v>
                </c:pt>
                <c:pt idx="252">
                  <c:v>527.0251573930592</c:v>
                </c:pt>
                <c:pt idx="253">
                  <c:v>642.65761252834977</c:v>
                </c:pt>
                <c:pt idx="254">
                  <c:v>629.02856975972713</c:v>
                </c:pt>
                <c:pt idx="255">
                  <c:v>493.39809591514978</c:v>
                </c:pt>
                <c:pt idx="256">
                  <c:v>308.01530787950139</c:v>
                </c:pt>
                <c:pt idx="257">
                  <c:v>171.63192671940203</c:v>
                </c:pt>
                <c:pt idx="258">
                  <c:v>156.89813618251864</c:v>
                </c:pt>
                <c:pt idx="259">
                  <c:v>271.66249216106553</c:v>
                </c:pt>
                <c:pt idx="260">
                  <c:v>454.79106852267489</c:v>
                </c:pt>
                <c:pt idx="261">
                  <c:v>608.73294220802063</c:v>
                </c:pt>
                <c:pt idx="262">
                  <c:v>651.48468058060155</c:v>
                </c:pt>
                <c:pt idx="263">
                  <c:v>560.27282237350425</c:v>
                </c:pt>
                <c:pt idx="264">
                  <c:v>383.68509288247355</c:v>
                </c:pt>
                <c:pt idx="265">
                  <c:v>215.7881656712531</c:v>
                </c:pt>
                <c:pt idx="266">
                  <c:v>146.019203162477</c:v>
                </c:pt>
                <c:pt idx="267">
                  <c:v>211.54349560654993</c:v>
                </c:pt>
                <c:pt idx="268">
                  <c:v>377.45684979821897</c:v>
                </c:pt>
                <c:pt idx="269">
                  <c:v>555.37873457828937</c:v>
                </c:pt>
                <c:pt idx="270">
                  <c:v>650.53178402393246</c:v>
                </c:pt>
                <c:pt idx="271">
                  <c:v>612.22883619815377</c:v>
                </c:pt>
                <c:pt idx="272">
                  <c:v>460.8735222032991</c:v>
                </c:pt>
                <c:pt idx="273">
                  <c:v>277.09143790949969</c:v>
                </c:pt>
                <c:pt idx="274">
                  <c:v>158.78162409383356</c:v>
                </c:pt>
                <c:pt idx="275">
                  <c:v>168.96663995484812</c:v>
                </c:pt>
                <c:pt idx="276">
                  <c:v>302.22102039935146</c:v>
                </c:pt>
                <c:pt idx="277">
                  <c:v>487.56137183402666</c:v>
                </c:pt>
                <c:pt idx="278">
                  <c:v>626.25857878270119</c:v>
                </c:pt>
                <c:pt idx="279">
                  <c:v>644.42990359509758</c:v>
                </c:pt>
                <c:pt idx="280">
                  <c:v>532.3956472101595</c:v>
                </c:pt>
                <c:pt idx="281">
                  <c:v>349.83543659683761</c:v>
                </c:pt>
                <c:pt idx="282">
                  <c:v>193.99743156209007</c:v>
                </c:pt>
                <c:pt idx="283">
                  <c:v>147.89511662536759</c:v>
                </c:pt>
                <c:pt idx="284">
                  <c:v>236.08677464236453</c:v>
                </c:pt>
                <c:pt idx="285">
                  <c:v>411.59351342414186</c:v>
                </c:pt>
                <c:pt idx="286">
                  <c:v>580.92449330165539</c:v>
                </c:pt>
                <c:pt idx="287">
                  <c:v>653.87864507143252</c:v>
                </c:pt>
                <c:pt idx="288">
                  <c:v>591.59395720345412</c:v>
                </c:pt>
                <c:pt idx="289">
                  <c:v>427.24891507992407</c:v>
                </c:pt>
                <c:pt idx="290">
                  <c:v>248.38862431948581</c:v>
                </c:pt>
                <c:pt idx="291">
                  <c:v>150.29033115533812</c:v>
                </c:pt>
                <c:pt idx="292">
                  <c:v>185.21010200177273</c:v>
                </c:pt>
                <c:pt idx="293">
                  <c:v>334.54649328963654</c:v>
                </c:pt>
                <c:pt idx="294">
                  <c:v>518.74937086775412</c:v>
                </c:pt>
                <c:pt idx="295">
                  <c:v>639.69554121308329</c:v>
                </c:pt>
                <c:pt idx="296">
                  <c:v>632.95808203917591</c:v>
                </c:pt>
                <c:pt idx="297">
                  <c:v>502.12597642309868</c:v>
                </c:pt>
                <c:pt idx="298">
                  <c:v>316.89229424075086</c:v>
                </c:pt>
                <c:pt idx="299">
                  <c:v>175.92932923008524</c:v>
                </c:pt>
                <c:pt idx="300">
                  <c:v>154.32676770426772</c:v>
                </c:pt>
                <c:pt idx="301">
                  <c:v>263.59209723928518</c:v>
                </c:pt>
                <c:pt idx="302">
                  <c:v>445.52067295505594</c:v>
                </c:pt>
                <c:pt idx="303">
                  <c:v>603.20080119598299</c:v>
                </c:pt>
                <c:pt idx="304">
                  <c:v>652.63771520517275</c:v>
                </c:pt>
                <c:pt idx="305">
                  <c:v>567.49682160229929</c:v>
                </c:pt>
                <c:pt idx="306">
                  <c:v>393.13189818693331</c:v>
                </c:pt>
                <c:pt idx="307">
                  <c:v>222.42554999145605</c:v>
                </c:pt>
                <c:pt idx="308">
                  <c:v>146.31149238355007</c:v>
                </c:pt>
                <c:pt idx="309">
                  <c:v>205.33498992520484</c:v>
                </c:pt>
                <c:pt idx="310">
                  <c:v>368.05476358846124</c:v>
                </c:pt>
                <c:pt idx="311">
                  <c:v>547.79147344599301</c:v>
                </c:pt>
                <c:pt idx="312">
                  <c:v>648.80101280182225</c:v>
                </c:pt>
                <c:pt idx="313">
                  <c:v>617.27652093694564</c:v>
                </c:pt>
                <c:pt idx="314">
                  <c:v>470.01080726152605</c:v>
                </c:pt>
                <c:pt idx="315">
                  <c:v>285.45097484079093</c:v>
                </c:pt>
                <c:pt idx="316">
                  <c:v>161.91036378811626</c:v>
                </c:pt>
                <c:pt idx="317">
                  <c:v>165.19793130144603</c:v>
                </c:pt>
                <c:pt idx="318">
                  <c:v>293.56242013891813</c:v>
                </c:pt>
                <c:pt idx="319">
                  <c:v>478.62523738553273</c:v>
                </c:pt>
                <c:pt idx="320">
                  <c:v>621.80510749684026</c:v>
                </c:pt>
                <c:pt idx="321">
                  <c:v>646.83141902390821</c:v>
                </c:pt>
                <c:pt idx="322">
                  <c:v>540.37288397913721</c:v>
                </c:pt>
                <c:pt idx="323">
                  <c:v>359.13899340697418</c:v>
                </c:pt>
                <c:pt idx="324">
                  <c:v>199.67138852040495</c:v>
                </c:pt>
                <c:pt idx="325">
                  <c:v>146.91700858917571</c:v>
                </c:pt>
                <c:pt idx="326">
                  <c:v>228.97763084521299</c:v>
                </c:pt>
                <c:pt idx="327">
                  <c:v>402.14030995281945</c:v>
                </c:pt>
                <c:pt idx="328">
                  <c:v>574.16286546159267</c:v>
                </c:pt>
                <c:pt idx="329">
                  <c:v>653.41045036781361</c:v>
                </c:pt>
                <c:pt idx="330">
                  <c:v>597.66859868579684</c:v>
                </c:pt>
                <c:pt idx="331">
                  <c:v>436.63048661257358</c:v>
                </c:pt>
                <c:pt idx="332">
                  <c:v>256.07964827803301</c:v>
                </c:pt>
                <c:pt idx="333">
                  <c:v>152.19386919551175</c:v>
                </c:pt>
                <c:pt idx="334">
                  <c:v>180.31215676397562</c:v>
                </c:pt>
                <c:pt idx="335">
                  <c:v>325.45615554787031</c:v>
                </c:pt>
                <c:pt idx="336">
                  <c:v>510.30898066117953</c:v>
                </c:pt>
                <c:pt idx="337">
                  <c:v>636.40121745438398</c:v>
                </c:pt>
                <c:pt idx="338">
                  <c:v>636.56468096052595</c:v>
                </c:pt>
                <c:pt idx="339">
                  <c:v>510.71229566016751</c:v>
                </c:pt>
                <c:pt idx="340">
                  <c:v>325.88447981673374</c:v>
                </c:pt>
                <c:pt idx="341">
                  <c:v>180.53732586968883</c:v>
                </c:pt>
                <c:pt idx="342">
                  <c:v>152.09593760830995</c:v>
                </c:pt>
                <c:pt idx="343">
                  <c:v>255.7107832615842</c:v>
                </c:pt>
                <c:pt idx="344">
                  <c:v>436.18717919822734</c:v>
                </c:pt>
                <c:pt idx="345">
                  <c:v>597.38699469157734</c:v>
                </c:pt>
                <c:pt idx="346">
                  <c:v>653.44055767408076</c:v>
                </c:pt>
                <c:pt idx="347">
                  <c:v>574.48864618078369</c:v>
                </c:pt>
                <c:pt idx="348">
                  <c:v>402.58822366593796</c:v>
                </c:pt>
                <c:pt idx="349">
                  <c:v>229.30907800087408</c:v>
                </c:pt>
                <c:pt idx="350">
                  <c:v>146.95543030933578</c:v>
                </c:pt>
                <c:pt idx="351">
                  <c:v>199.39631790445569</c:v>
                </c:pt>
                <c:pt idx="352">
                  <c:v>358.69695806415496</c:v>
                </c:pt>
                <c:pt idx="353">
                  <c:v>539.99935210656724</c:v>
                </c:pt>
                <c:pt idx="354">
                  <c:v>646.72536764464542</c:v>
                </c:pt>
                <c:pt idx="355">
                  <c:v>622.02302921375599</c:v>
                </c:pt>
                <c:pt idx="356">
                  <c:v>479.05104728680084</c:v>
                </c:pt>
                <c:pt idx="357">
                  <c:v>293.9692931722077</c:v>
                </c:pt>
                <c:pt idx="358">
                  <c:v>165.36912991135239</c:v>
                </c:pt>
                <c:pt idx="359">
                  <c:v>161.75469203594628</c:v>
                </c:pt>
              </c:numCache>
            </c:numRef>
          </c:yVal>
          <c:smooth val="1"/>
        </c:ser>
        <c:ser>
          <c:idx val="2"/>
          <c:order val="2"/>
          <c:tx>
            <c:v>T3</c:v>
          </c:tx>
          <c:marker>
            <c:symbol val="none"/>
          </c:marker>
          <c:xVal>
            <c:numRef>
              <c:f>Graphing!$AK$8:$AK$367</c:f>
              <c:numCache>
                <c:formatCode>General</c:formatCode>
                <c:ptCount val="360"/>
                <c:pt idx="0">
                  <c:v>11.348257848796379</c:v>
                </c:pt>
                <c:pt idx="1">
                  <c:v>-155.56950233636613</c:v>
                </c:pt>
                <c:pt idx="2">
                  <c:v>-332.83771148066029</c:v>
                </c:pt>
                <c:pt idx="3">
                  <c:v>-426.0272107129411</c:v>
                </c:pt>
                <c:pt idx="4">
                  <c:v>-385.49680339334986</c:v>
                </c:pt>
                <c:pt idx="5">
                  <c:v>-232.83666798856561</c:v>
                </c:pt>
                <c:pt idx="6">
                  <c:v>-49.367466838527761</c:v>
                </c:pt>
                <c:pt idx="7">
                  <c:v>67.178429278104943</c:v>
                </c:pt>
                <c:pt idx="8">
                  <c:v>54.718084039567231</c:v>
                </c:pt>
                <c:pt idx="9">
                  <c:v>-80.110990245523041</c:v>
                </c:pt>
                <c:pt idx="10">
                  <c:v>-265.48657493133766</c:v>
                </c:pt>
                <c:pt idx="11">
                  <c:v>-402.66078611008214</c:v>
                </c:pt>
                <c:pt idx="12">
                  <c:v>-418.56217209306419</c:v>
                </c:pt>
                <c:pt idx="13">
                  <c:v>-304.72020953883128</c:v>
                </c:pt>
                <c:pt idx="14">
                  <c:v>-121.77747401200122</c:v>
                </c:pt>
                <c:pt idx="15">
                  <c:v>32.814107146536003</c:v>
                </c:pt>
                <c:pt idx="16">
                  <c:v>76.705008052615767</c:v>
                </c:pt>
                <c:pt idx="17">
                  <c:v>-13.485054056616747</c:v>
                </c:pt>
                <c:pt idx="18">
                  <c:v>-189.71265535105886</c:v>
                </c:pt>
                <c:pt idx="19">
                  <c:v>-358.1029592741321</c:v>
                </c:pt>
                <c:pt idx="20">
                  <c:v>-428.95598612682966</c:v>
                </c:pt>
                <c:pt idx="21">
                  <c:v>-364.52897446610564</c:v>
                </c:pt>
                <c:pt idx="22">
                  <c:v>-199.14160602770642</c:v>
                </c:pt>
                <c:pt idx="23">
                  <c:v>-20.894224155428674</c:v>
                </c:pt>
                <c:pt idx="24">
                  <c:v>75.262415894411021</c:v>
                </c:pt>
                <c:pt idx="25">
                  <c:v>38.106548619617399</c:v>
                </c:pt>
                <c:pt idx="26">
                  <c:v>-112.56923422952485</c:v>
                </c:pt>
                <c:pt idx="27">
                  <c:v>-296.50131682835985</c:v>
                </c:pt>
                <c:pt idx="28">
                  <c:v>-415.71075567046182</c:v>
                </c:pt>
                <c:pt idx="29">
                  <c:v>-406.69576950753378</c:v>
                </c:pt>
                <c:pt idx="30">
                  <c:v>-274.25855927965841</c:v>
                </c:pt>
                <c:pt idx="31">
                  <c:v>-88.947219455811492</c:v>
                </c:pt>
                <c:pt idx="32">
                  <c:v>50.524588708426023</c:v>
                </c:pt>
                <c:pt idx="33">
                  <c:v>69.861504557223384</c:v>
                </c:pt>
                <c:pt idx="34">
                  <c:v>-41.237070688917925</c:v>
                </c:pt>
                <c:pt idx="35">
                  <c:v>-223.58993887327549</c:v>
                </c:pt>
                <c:pt idx="36">
                  <c:v>-380.05938961028698</c:v>
                </c:pt>
                <c:pt idx="37">
                  <c:v>-427.29557301197605</c:v>
                </c:pt>
                <c:pt idx="38">
                  <c:v>-340.13620482863485</c:v>
                </c:pt>
                <c:pt idx="39">
                  <c:v>-165.0102858665789</c:v>
                </c:pt>
                <c:pt idx="40">
                  <c:v>4.7942034520240213</c:v>
                </c:pt>
                <c:pt idx="41">
                  <c:v>78.823959761027396</c:v>
                </c:pt>
                <c:pt idx="42">
                  <c:v>17.644006797959946</c:v>
                </c:pt>
                <c:pt idx="43">
                  <c:v>-146.1556522663486</c:v>
                </c:pt>
                <c:pt idx="44">
                  <c:v>-325.32043239684992</c:v>
                </c:pt>
                <c:pt idx="45">
                  <c:v>-424.41088864884262</c:v>
                </c:pt>
                <c:pt idx="46">
                  <c:v>-390.64243837661081</c:v>
                </c:pt>
                <c:pt idx="47">
                  <c:v>-242.00322717592701</c:v>
                </c:pt>
                <c:pt idx="48">
                  <c:v>-57.67200772166062</c:v>
                </c:pt>
                <c:pt idx="49">
                  <c:v>64.159659915804411</c:v>
                </c:pt>
                <c:pt idx="50">
                  <c:v>58.593157115506472</c:v>
                </c:pt>
                <c:pt idx="51">
                  <c:v>-71.406290830194052</c:v>
                </c:pt>
                <c:pt idx="52">
                  <c:v>-256.58916319502538</c:v>
                </c:pt>
                <c:pt idx="53">
                  <c:v>-398.31023216781159</c:v>
                </c:pt>
                <c:pt idx="54">
                  <c:v>-421.07597636623245</c:v>
                </c:pt>
                <c:pt idx="55">
                  <c:v>-312.75929140924819</c:v>
                </c:pt>
                <c:pt idx="56">
                  <c:v>-131.05948785893852</c:v>
                </c:pt>
                <c:pt idx="57">
                  <c:v>27.233605475943136</c:v>
                </c:pt>
                <c:pt idx="58">
                  <c:v>77.798700921307272</c:v>
                </c:pt>
                <c:pt idx="59">
                  <c:v>-6.2997668685965778</c:v>
                </c:pt>
                <c:pt idx="60">
                  <c:v>-180.2633108211518</c:v>
                </c:pt>
                <c:pt idx="61">
                  <c:v>-351.4231370844609</c:v>
                </c:pt>
                <c:pt idx="62">
                  <c:v>-428.60396665843041</c:v>
                </c:pt>
                <c:pt idx="63">
                  <c:v>-370.69227528042308</c:v>
                </c:pt>
                <c:pt idx="64">
                  <c:v>-208.53709297127037</c:v>
                </c:pt>
                <c:pt idx="65">
                  <c:v>-28.517006991301457</c:v>
                </c:pt>
                <c:pt idx="66">
                  <c:v>73.472924086600727</c:v>
                </c:pt>
                <c:pt idx="67">
                  <c:v>43.103593811237204</c:v>
                </c:pt>
                <c:pt idx="68">
                  <c:v>-103.44753245433678</c:v>
                </c:pt>
                <c:pt idx="69">
                  <c:v>-288.11400584345245</c:v>
                </c:pt>
                <c:pt idx="70">
                  <c:v>-412.52567957105555</c:v>
                </c:pt>
                <c:pt idx="71">
                  <c:v>-410.40958929363273</c:v>
                </c:pt>
                <c:pt idx="72">
                  <c:v>-282.89295700995365</c:v>
                </c:pt>
                <c:pt idx="73">
                  <c:v>-97.902730178397803</c:v>
                </c:pt>
                <c:pt idx="74">
                  <c:v>46.018483908799311</c:v>
                </c:pt>
                <c:pt idx="75">
                  <c:v>72.205166625522395</c:v>
                </c:pt>
                <c:pt idx="76">
                  <c:v>-33.292089169546614</c:v>
                </c:pt>
                <c:pt idx="77">
                  <c:v>-214.27585712437133</c:v>
                </c:pt>
                <c:pt idx="78">
                  <c:v>-374.33773406387422</c:v>
                </c:pt>
                <c:pt idx="79">
                  <c:v>-428.2142174136419</c:v>
                </c:pt>
                <c:pt idx="80">
                  <c:v>-347.20579568081905</c:v>
                </c:pt>
                <c:pt idx="81">
                  <c:v>-174.46491657521418</c:v>
                </c:pt>
                <c:pt idx="82">
                  <c:v>-2.0090715316801493</c:v>
                </c:pt>
                <c:pt idx="83">
                  <c:v>78.296083061162705</c:v>
                </c:pt>
                <c:pt idx="84">
                  <c:v>23.672723487343177</c:v>
                </c:pt>
                <c:pt idx="85">
                  <c:v>-136.78178460494141</c:v>
                </c:pt>
                <c:pt idx="86">
                  <c:v>-317.59478760577747</c:v>
                </c:pt>
                <c:pt idx="87">
                  <c:v>-422.4488472741748</c:v>
                </c:pt>
                <c:pt idx="88">
                  <c:v>-395.48916197105098</c:v>
                </c:pt>
                <c:pt idx="89">
                  <c:v>-251.07691026790604</c:v>
                </c:pt>
                <c:pt idx="90">
                  <c:v>-66.139182052120375</c:v>
                </c:pt>
                <c:pt idx="91">
                  <c:v>60.809380918152414</c:v>
                </c:pt>
                <c:pt idx="92">
                  <c:v>62.14443652848729</c:v>
                </c:pt>
                <c:pt idx="93">
                  <c:v>-62.845187173146513</c:v>
                </c:pt>
                <c:pt idx="94">
                  <c:v>-247.57865716123621</c:v>
                </c:pt>
                <c:pt idx="95">
                  <c:v>-393.6501381733159</c:v>
                </c:pt>
                <c:pt idx="96">
                  <c:v>-423.24868399619589</c:v>
                </c:pt>
                <c:pt idx="97">
                  <c:v>-320.60741911759004</c:v>
                </c:pt>
                <c:pt idx="98">
                  <c:v>-140.40240956617421</c:v>
                </c:pt>
                <c:pt idx="99">
                  <c:v>21.37277898459223</c:v>
                </c:pt>
                <c:pt idx="100">
                  <c:v>78.541978485099975</c:v>
                </c:pt>
                <c:pt idx="101">
                  <c:v>0.65167756842276958</c:v>
                </c:pt>
                <c:pt idx="102">
                  <c:v>-170.80667058673487</c:v>
                </c:pt>
                <c:pt idx="103">
                  <c:v>-344.49876709009186</c:v>
                </c:pt>
                <c:pt idx="104">
                  <c:v>-427.90041567116373</c:v>
                </c:pt>
                <c:pt idx="105">
                  <c:v>-376.58431849713003</c:v>
                </c:pt>
                <c:pt idx="106">
                  <c:v>-217.88609268769534</c:v>
                </c:pt>
                <c:pt idx="107">
                  <c:v>-36.342836292583428</c:v>
                </c:pt>
                <c:pt idx="108">
                  <c:v>71.339013121798274</c:v>
                </c:pt>
                <c:pt idx="109">
                  <c:v>47.798316099169909</c:v>
                </c:pt>
                <c:pt idx="110">
                  <c:v>-94.425012675155969</c:v>
                </c:pt>
                <c:pt idx="111">
                  <c:v>-279.56990260174672</c:v>
                </c:pt>
                <c:pt idx="112">
                  <c:v>-409.01135876777943</c:v>
                </c:pt>
                <c:pt idx="113">
                  <c:v>-413.79709758095453</c:v>
                </c:pt>
                <c:pt idx="114">
                  <c:v>-291.37779960668962</c:v>
                </c:pt>
                <c:pt idx="115">
                  <c:v>-106.96510878898093</c:v>
                </c:pt>
                <c:pt idx="116">
                  <c:v>41.206015749249644</c:v>
                </c:pt>
                <c:pt idx="117">
                  <c:v>74.206166830713101</c:v>
                </c:pt>
                <c:pt idx="118">
                  <c:v>-25.54353516596268</c:v>
                </c:pt>
                <c:pt idx="119">
                  <c:v>-204.90733339693023</c:v>
                </c:pt>
                <c:pt idx="120">
                  <c:v>-368.33976779029319</c:v>
                </c:pt>
                <c:pt idx="121">
                  <c:v>-428.78187054488149</c:v>
                </c:pt>
                <c:pt idx="122">
                  <c:v>-354.03668456911578</c:v>
                </c:pt>
                <c:pt idx="123">
                  <c:v>-183.92028898643707</c:v>
                </c:pt>
                <c:pt idx="124">
                  <c:v>-9.0521367862406521</c:v>
                </c:pt>
                <c:pt idx="125">
                  <c:v>77.417101613309427</c:v>
                </c:pt>
                <c:pt idx="126">
                  <c:v>29.426051249865452</c:v>
                </c:pt>
                <c:pt idx="127">
                  <c:v>-127.46089287851271</c:v>
                </c:pt>
                <c:pt idx="128">
                  <c:v>-309.67148596029062</c:v>
                </c:pt>
                <c:pt idx="129">
                  <c:v>-420.14380626012888</c:v>
                </c:pt>
                <c:pt idx="130">
                  <c:v>-400.03025592156348</c:v>
                </c:pt>
                <c:pt idx="131">
                  <c:v>-260.04513983632739</c:v>
                </c:pt>
                <c:pt idx="132">
                  <c:v>-74.757253109980169</c:v>
                </c:pt>
                <c:pt idx="133">
                  <c:v>57.132236253115281</c:v>
                </c:pt>
                <c:pt idx="134">
                  <c:v>65.366999695105903</c:v>
                </c:pt>
                <c:pt idx="135">
                  <c:v>-54.439546193880645</c:v>
                </c:pt>
                <c:pt idx="136">
                  <c:v>-238.46754668520151</c:v>
                </c:pt>
                <c:pt idx="137">
                  <c:v>-388.68696368603787</c:v>
                </c:pt>
                <c:pt idx="138">
                  <c:v>-425.07728329818497</c:v>
                </c:pt>
                <c:pt idx="139">
                  <c:v>-328.25371403186932</c:v>
                </c:pt>
                <c:pt idx="140">
                  <c:v>-149.79328850256297</c:v>
                </c:pt>
                <c:pt idx="141">
                  <c:v>15.23975161962025</c:v>
                </c:pt>
                <c:pt idx="142">
                  <c:v>78.933810454542794</c:v>
                </c:pt>
                <c:pt idx="143">
                  <c:v>7.3596435543057055</c:v>
                </c:pt>
                <c:pt idx="144">
                  <c:v>-161.35584290864387</c:v>
                </c:pt>
                <c:pt idx="145">
                  <c:v>-337.33944746179759</c:v>
                </c:pt>
                <c:pt idx="146">
                  <c:v>-426.84630838773876</c:v>
                </c:pt>
                <c:pt idx="147">
                  <c:v>-382.19693689807139</c:v>
                </c:pt>
                <c:pt idx="148">
                  <c:v>-227.17564612061221</c:v>
                </c:pt>
                <c:pt idx="149">
                  <c:v>-44.360864335872577</c:v>
                </c:pt>
                <c:pt idx="150">
                  <c:v>68.863640907080139</c:v>
                </c:pt>
                <c:pt idx="151">
                  <c:v>52.184207924033728</c:v>
                </c:pt>
                <c:pt idx="152">
                  <c:v>-85.514181399992125</c:v>
                </c:pt>
                <c:pt idx="153">
                  <c:v>-270.88085045723051</c:v>
                </c:pt>
                <c:pt idx="154">
                  <c:v>-405.172664613905</c:v>
                </c:pt>
                <c:pt idx="155">
                  <c:v>-416.85359879642499</c:v>
                </c:pt>
                <c:pt idx="156">
                  <c:v>-299.7013258598995</c:v>
                </c:pt>
                <c:pt idx="157">
                  <c:v>-116.12179352976491</c:v>
                </c:pt>
                <c:pt idx="158">
                  <c:v>36.093855001548832</c:v>
                </c:pt>
                <c:pt idx="159">
                  <c:v>75.861731499237237</c:v>
                </c:pt>
                <c:pt idx="160">
                  <c:v>-18.002149286486429</c:v>
                </c:pt>
                <c:pt idx="161">
                  <c:v>-195.49735381051968</c:v>
                </c:pt>
                <c:pt idx="162">
                  <c:v>-362.07380483241536</c:v>
                </c:pt>
                <c:pt idx="163">
                  <c:v>-428.99774555691749</c:v>
                </c:pt>
                <c:pt idx="164">
                  <c:v>-360.61940290026917</c:v>
                </c:pt>
                <c:pt idx="165">
                  <c:v>-193.36329659581608</c:v>
                </c:pt>
                <c:pt idx="166">
                  <c:v>-16.325229611470036</c:v>
                </c:pt>
                <c:pt idx="167">
                  <c:v>76.188233812026994</c:v>
                </c:pt>
                <c:pt idx="168">
                  <c:v>34.89601514678418</c:v>
                </c:pt>
                <c:pt idx="169">
                  <c:v>-118.20589718206047</c:v>
                </c:pt>
                <c:pt idx="170">
                  <c:v>-301.56151029475353</c:v>
                </c:pt>
                <c:pt idx="171">
                  <c:v>-417.4989607245426</c:v>
                </c:pt>
                <c:pt idx="172">
                  <c:v>-404.25942561989075</c:v>
                </c:pt>
                <c:pt idx="173">
                  <c:v>-268.89548462726935</c:v>
                </c:pt>
                <c:pt idx="174">
                  <c:v>-83.514275011283729</c:v>
                </c:pt>
                <c:pt idx="175">
                  <c:v>53.133322971006976</c:v>
                </c:pt>
                <c:pt idx="176">
                  <c:v>68.256379680232129</c:v>
                </c:pt>
                <c:pt idx="177">
                  <c:v>-46.201019317351637</c:v>
                </c:pt>
                <c:pt idx="178">
                  <c:v>-229.26846107463342</c:v>
                </c:pt>
                <c:pt idx="179">
                  <c:v>-383.4275883786533</c:v>
                </c:pt>
                <c:pt idx="180">
                  <c:v>-426.55923957092591</c:v>
                </c:pt>
                <c:pt idx="181">
                  <c:v>-335.68757728912288</c:v>
                </c:pt>
                <c:pt idx="182">
                  <c:v>-159.21910756112365</c:v>
                </c:pt>
                <c:pt idx="183">
                  <c:v>8.8430246378134143</c:v>
                </c:pt>
                <c:pt idx="184">
                  <c:v>78.973653694258132</c:v>
                </c:pt>
                <c:pt idx="185">
                  <c:v>13.814832885147524</c:v>
                </c:pt>
                <c:pt idx="186">
                  <c:v>-151.92392799223438</c:v>
                </c:pt>
                <c:pt idx="187">
                  <c:v>-329.95510204546031</c:v>
                </c:pt>
                <c:pt idx="188">
                  <c:v>-425.4431059522733</c:v>
                </c:pt>
                <c:pt idx="189">
                  <c:v>-387.52235058796646</c:v>
                </c:pt>
                <c:pt idx="190">
                  <c:v>-236.39287661462896</c:v>
                </c:pt>
                <c:pt idx="191">
                  <c:v>-52.55997698259749</c:v>
                </c:pt>
                <c:pt idx="192">
                  <c:v>66.050238663906839</c:v>
                </c:pt>
                <c:pt idx="193">
                  <c:v>56.255189809788448</c:v>
                </c:pt>
                <c:pt idx="194">
                  <c:v>-76.727390321036467</c:v>
                </c:pt>
                <c:pt idx="195">
                  <c:v>-262.05889368436596</c:v>
                </c:pt>
                <c:pt idx="196">
                  <c:v>-401.01491809096603</c:v>
                </c:pt>
                <c:pt idx="197">
                  <c:v>-419.57485619034048</c:v>
                </c:pt>
                <c:pt idx="198">
                  <c:v>-307.85199816641557</c:v>
                </c:pt>
                <c:pt idx="199">
                  <c:v>-125.36009192022431</c:v>
                </c:pt>
                <c:pt idx="200">
                  <c:v>30.689087854920331</c:v>
                </c:pt>
                <c:pt idx="201">
                  <c:v>77.169565780621241</c:v>
                </c:pt>
                <c:pt idx="202">
                  <c:v>-10.67838497536323</c:v>
                </c:pt>
                <c:pt idx="203">
                  <c:v>-186.05896194802239</c:v>
                </c:pt>
                <c:pt idx="204">
                  <c:v>-355.54853071463674</c:v>
                </c:pt>
                <c:pt idx="205">
                  <c:v>-428.86154321599878</c:v>
                </c:pt>
                <c:pt idx="206">
                  <c:v>-366.94482608147206</c:v>
                </c:pt>
                <c:pt idx="207">
                  <c:v>-202.78085003888822</c:v>
                </c:pt>
                <c:pt idx="208">
                  <c:v>-23.818268456735524</c:v>
                </c:pt>
                <c:pt idx="209">
                  <c:v>74.611183044467765</c:v>
                </c:pt>
                <c:pt idx="210">
                  <c:v>40.075033022964988</c:v>
                </c:pt>
                <c:pt idx="211">
                  <c:v>-109.02962626809165</c:v>
                </c:pt>
                <c:pt idx="212">
                  <c:v>-293.27610219954391</c:v>
                </c:pt>
                <c:pt idx="213">
                  <c:v>-414.51797680301104</c:v>
                </c:pt>
                <c:pt idx="214">
                  <c:v>-408.17080882964649</c:v>
                </c:pt>
                <c:pt idx="215">
                  <c:v>-277.61567679224163</c:v>
                </c:pt>
                <c:pt idx="216">
                  <c:v>-92.398109266482479</c:v>
                </c:pt>
                <c:pt idx="217">
                  <c:v>48.818184140326764</c:v>
                </c:pt>
                <c:pt idx="218">
                  <c:v>70.808571387969153</c:v>
                </c:pt>
                <c:pt idx="219">
                  <c:v>-38.141026325782406</c:v>
                </c:pt>
                <c:pt idx="220">
                  <c:v>-219.99415158353298</c:v>
                </c:pt>
                <c:pt idx="221">
                  <c:v>-377.87930250079705</c:v>
                </c:pt>
                <c:pt idx="222">
                  <c:v>-427.6924986101717</c:v>
                </c:pt>
                <c:pt idx="223">
                  <c:v>-342.8987044870961</c:v>
                </c:pt>
                <c:pt idx="224">
                  <c:v>-168.6668012027306</c:v>
                </c:pt>
                <c:pt idx="225">
                  <c:v>2.1914648215935699</c:v>
                </c:pt>
                <c:pt idx="226">
                  <c:v>78.661452975789786</c:v>
                </c:pt>
                <c:pt idx="227">
                  <c:v>20.008297740849912</c:v>
                </c:pt>
                <c:pt idx="228">
                  <c:v>-142.52399982567292</c:v>
                </c:pt>
                <c:pt idx="229">
                  <c:v>-322.35596660397789</c:v>
                </c:pt>
                <c:pt idx="230">
                  <c:v>-423.69275340484091</c:v>
                </c:pt>
                <c:pt idx="231">
                  <c:v>-392.55317777877792</c:v>
                </c:pt>
                <c:pt idx="232">
                  <c:v>-245.52500776478598</c:v>
                </c:pt>
                <c:pt idx="233">
                  <c:v>-60.92880908531663</c:v>
                </c:pt>
                <c:pt idx="234">
                  <c:v>62.902706171774781</c:v>
                </c:pt>
                <c:pt idx="235">
                  <c:v>60.005618791001609</c:v>
                </c:pt>
                <c:pt idx="236">
                  <c:v>-68.076819192410909</c:v>
                </c:pt>
                <c:pt idx="237">
                  <c:v>-253.11626078198555</c:v>
                </c:pt>
                <c:pt idx="238">
                  <c:v>-396.54388243266385</c:v>
                </c:pt>
                <c:pt idx="239">
                  <c:v>-421.95709770932962</c:v>
                </c:pt>
                <c:pt idx="240">
                  <c:v>-315.81851852446084</c:v>
                </c:pt>
                <c:pt idx="241">
                  <c:v>-134.66719835272039</c:v>
                </c:pt>
                <c:pt idx="242">
                  <c:v>24.999206092423179</c:v>
                </c:pt>
                <c:pt idx="243">
                  <c:v>78.127856828810849</c:v>
                </c:pt>
                <c:pt idx="244">
                  <c:v>-3.5823940211950855</c:v>
                </c:pt>
                <c:pt idx="245">
                  <c:v>-176.60524077558219</c:v>
                </c:pt>
                <c:pt idx="246">
                  <c:v>-348.77299040366773</c:v>
                </c:pt>
                <c:pt idx="247">
                  <c:v>-428.37345231809803</c:v>
                </c:pt>
                <c:pt idx="248">
                  <c:v>-373.00418616806587</c:v>
                </c:pt>
                <c:pt idx="249">
                  <c:v>-212.15989523454661</c:v>
                </c:pt>
                <c:pt idx="250">
                  <c:v>-31.520866893360846</c:v>
                </c:pt>
                <c:pt idx="251">
                  <c:v>72.688135329636054</c:v>
                </c:pt>
                <c:pt idx="252">
                  <c:v>44.955926015346421</c:v>
                </c:pt>
                <c:pt idx="253">
                  <c:v>-99.944799766829817</c:v>
                </c:pt>
                <c:pt idx="254">
                  <c:v>-284.82674644099126</c:v>
                </c:pt>
                <c:pt idx="255">
                  <c:v>-411.20498656765164</c:v>
                </c:pt>
                <c:pt idx="256">
                  <c:v>-411.75898381159072</c:v>
                </c:pt>
                <c:pt idx="257">
                  <c:v>-286.19362889171055</c:v>
                </c:pt>
                <c:pt idx="258">
                  <c:v>-101.39644160458849</c:v>
                </c:pt>
                <c:pt idx="259">
                  <c:v>44.192801163020505</c:v>
                </c:pt>
                <c:pt idx="260">
                  <c:v>73.020037114229041</c:v>
                </c:pt>
                <c:pt idx="261">
                  <c:v>-30.270739526579803</c:v>
                </c:pt>
                <c:pt idx="262">
                  <c:v>-210.65747373655108</c:v>
                </c:pt>
                <c:pt idx="263">
                  <c:v>-372.04979677338207</c:v>
                </c:pt>
                <c:pt idx="264">
                  <c:v>-428.47548955618271</c:v>
                </c:pt>
                <c:pt idx="265">
                  <c:v>-349.87709996805842</c:v>
                </c:pt>
                <c:pt idx="266">
                  <c:v>-178.1232735674061</c:v>
                </c:pt>
                <c:pt idx="267">
                  <c:v>-4.7057078120304823</c:v>
                </c:pt>
                <c:pt idx="268">
                  <c:v>77.997641054180463</c:v>
                </c:pt>
                <c:pt idx="269">
                  <c:v>25.931453089976713</c:v>
                </c:pt>
                <c:pt idx="270">
                  <c:v>-133.16908805935884</c:v>
                </c:pt>
                <c:pt idx="271">
                  <c:v>-314.55257463041386</c:v>
                </c:pt>
                <c:pt idx="272">
                  <c:v>-421.59767698533665</c:v>
                </c:pt>
                <c:pt idx="273">
                  <c:v>-397.28244502174618</c:v>
                </c:pt>
                <c:pt idx="274">
                  <c:v>-254.55938112624668</c:v>
                </c:pt>
                <c:pt idx="275">
                  <c:v>-69.455760241275058</c:v>
                </c:pt>
                <c:pt idx="276">
                  <c:v>59.425406362569731</c:v>
                </c:pt>
                <c:pt idx="277">
                  <c:v>63.430296234650768</c:v>
                </c:pt>
                <c:pt idx="278">
                  <c:v>-59.574458947630617</c:v>
                </c:pt>
                <c:pt idx="279">
                  <c:v>-244.06534752313399</c:v>
                </c:pt>
                <c:pt idx="280">
                  <c:v>-391.76575513628302</c:v>
                </c:pt>
                <c:pt idx="281">
                  <c:v>-423.99702122429119</c:v>
                </c:pt>
                <c:pt idx="282">
                  <c:v>-323.58984419193746</c:v>
                </c:pt>
                <c:pt idx="283">
                  <c:v>-144.0302118401984</c:v>
                </c:pt>
                <c:pt idx="284">
                  <c:v>19.032096707882317</c:v>
                </c:pt>
                <c:pt idx="285">
                  <c:v>78.735276314674564</c:v>
                </c:pt>
                <c:pt idx="286">
                  <c:v>3.2759875124500866</c:v>
                </c:pt>
                <c:pt idx="287">
                  <c:v>-167.14929450981549</c:v>
                </c:pt>
                <c:pt idx="288">
                  <c:v>-341.75657577175474</c:v>
                </c:pt>
                <c:pt idx="289">
                  <c:v>-427.53414942729444</c:v>
                </c:pt>
                <c:pt idx="290">
                  <c:v>-378.78908401644577</c:v>
                </c:pt>
                <c:pt idx="291">
                  <c:v>-221.48743147872656</c:v>
                </c:pt>
                <c:pt idx="292">
                  <c:v>-39.422348014463921</c:v>
                </c:pt>
                <c:pt idx="293">
                  <c:v>70.421756287653551</c:v>
                </c:pt>
                <c:pt idx="294">
                  <c:v>49.531928505753029</c:v>
                </c:pt>
                <c:pt idx="295">
                  <c:v>-90.964010551626913</c:v>
                </c:pt>
                <c:pt idx="296">
                  <c:v>-276.22515503879765</c:v>
                </c:pt>
                <c:pt idx="297">
                  <c:v>-407.56458229839876</c:v>
                </c:pt>
                <c:pt idx="298">
                  <c:v>-415.01897684023669</c:v>
                </c:pt>
                <c:pt idx="299">
                  <c:v>-294.61745065298987</c:v>
                </c:pt>
                <c:pt idx="300">
                  <c:v>-110.49679904557323</c:v>
                </c:pt>
                <c:pt idx="301">
                  <c:v>39.263585483915961</c:v>
                </c:pt>
                <c:pt idx="302">
                  <c:v>74.887711450000751</c:v>
                </c:pt>
                <c:pt idx="303">
                  <c:v>-22.601068267160713</c:v>
                </c:pt>
                <c:pt idx="304">
                  <c:v>-201.2713695096011</c:v>
                </c:pt>
                <c:pt idx="305">
                  <c:v>-365.94715172824004</c:v>
                </c:pt>
                <c:pt idx="306">
                  <c:v>-428.90712707107173</c:v>
                </c:pt>
                <c:pt idx="307">
                  <c:v>-356.61309067400157</c:v>
                </c:pt>
                <c:pt idx="308">
                  <c:v>-187.57541662683306</c:v>
                </c:pt>
                <c:pt idx="309">
                  <c:v>-11.838932791612621</c:v>
                </c:pt>
                <c:pt idx="310">
                  <c:v>76.983138068028097</c:v>
                </c:pt>
                <c:pt idx="311">
                  <c:v>31.576088588835319</c:v>
                </c:pt>
                <c:pt idx="312">
                  <c:v>-123.87215994404335</c:v>
                </c:pt>
                <c:pt idx="313">
                  <c:v>-306.55574274632409</c:v>
                </c:pt>
                <c:pt idx="314">
                  <c:v>-419.16078077076475</c:v>
                </c:pt>
                <c:pt idx="315">
                  <c:v>-401.70359687282178</c:v>
                </c:pt>
                <c:pt idx="316">
                  <c:v>-263.48347375918769</c:v>
                </c:pt>
                <c:pt idx="317">
                  <c:v>-78.12901087074863</c:v>
                </c:pt>
                <c:pt idx="318">
                  <c:v>55.623159273555643</c:v>
                </c:pt>
                <c:pt idx="319">
                  <c:v>66.524475045633068</c:v>
                </c:pt>
                <c:pt idx="320">
                  <c:v>-51.232095079882839</c:v>
                </c:pt>
                <c:pt idx="321">
                  <c:v>-234.91869977430949</c:v>
                </c:pt>
                <c:pt idx="322">
                  <c:v>-386.68715937292859</c:v>
                </c:pt>
                <c:pt idx="323">
                  <c:v>-425.69179910839665</c:v>
                </c:pt>
                <c:pt idx="324">
                  <c:v>-331.15520299579345</c:v>
                </c:pt>
                <c:pt idx="325">
                  <c:v>-153.43615390175867</c:v>
                </c:pt>
                <c:pt idx="326">
                  <c:v>12.796030971593638</c:v>
                </c:pt>
                <c:pt idx="327">
                  <c:v>78.990982267689702</c:v>
                </c:pt>
                <c:pt idx="328">
                  <c:v>9.8872529251466688</c:v>
                </c:pt>
                <c:pt idx="329">
                  <c:v>-157.70423044840584</c:v>
                </c:pt>
                <c:pt idx="330">
                  <c:v>-334.50901257795249</c:v>
                </c:pt>
                <c:pt idx="331">
                  <c:v>-426.34479793806372</c:v>
                </c:pt>
                <c:pt idx="332">
                  <c:v>-384.2915009268778</c:v>
                </c:pt>
                <c:pt idx="333">
                  <c:v>-230.75052946572674</c:v>
                </c:pt>
                <c:pt idx="334">
                  <c:v>-47.511759231276642</c:v>
                </c:pt>
                <c:pt idx="335">
                  <c:v>67.815187445712922</c:v>
                </c:pt>
                <c:pt idx="336">
                  <c:v>53.796697496907768</c:v>
                </c:pt>
                <c:pt idx="337">
                  <c:v>-82.099707287409046</c:v>
                </c:pt>
                <c:pt idx="338">
                  <c:v>-267.48325103522552</c:v>
                </c:pt>
                <c:pt idx="339">
                  <c:v>-403.60181011893945</c:v>
                </c:pt>
                <c:pt idx="340">
                  <c:v>-417.94626909661292</c:v>
                </c:pt>
                <c:pt idx="341">
                  <c:v>-302.87546544811812</c:v>
                </c:pt>
                <c:pt idx="342">
                  <c:v>-119.68656718574543</c:v>
                </c:pt>
                <c:pt idx="343">
                  <c:v>34.037369704592464</c:v>
                </c:pt>
                <c:pt idx="344">
                  <c:v>76.409005530182611</c:v>
                </c:pt>
                <c:pt idx="345">
                  <c:v>-15.142643814470603</c:v>
                </c:pt>
                <c:pt idx="346">
                  <c:v>-191.8488493924948</c:v>
                </c:pt>
                <c:pt idx="347">
                  <c:v>-359.57982650874192</c:v>
                </c:pt>
                <c:pt idx="348">
                  <c:v>-428.98681284321651</c:v>
                </c:pt>
                <c:pt idx="349">
                  <c:v>-363.09733955345649</c:v>
                </c:pt>
                <c:pt idx="350">
                  <c:v>-197.01012835188803</c:v>
                </c:pt>
                <c:pt idx="351">
                  <c:v>-19.198322442568696</c:v>
                </c:pt>
                <c:pt idx="352">
                  <c:v>75.619350264192121</c:v>
                </c:pt>
                <c:pt idx="353">
                  <c:v>36.934379961679213</c:v>
                </c:pt>
                <c:pt idx="354">
                  <c:v>-114.64610235772203</c:v>
                </c:pt>
                <c:pt idx="355">
                  <c:v>-298.37655570953365</c:v>
                </c:pt>
                <c:pt idx="356">
                  <c:v>-416.38544264901304</c:v>
                </c:pt>
                <c:pt idx="357">
                  <c:v>-405.8105049810315</c:v>
                </c:pt>
                <c:pt idx="358">
                  <c:v>-272.28491559046637</c:v>
                </c:pt>
                <c:pt idx="359">
                  <c:v>-86.936538603611567</c:v>
                </c:pt>
              </c:numCache>
            </c:numRef>
          </c:xVal>
          <c:yVal>
            <c:numRef>
              <c:f>Graphing!$AJ$8:$AJ$367</c:f>
              <c:numCache>
                <c:formatCode>General</c:formatCode>
                <c:ptCount val="360"/>
                <c:pt idx="0">
                  <c:v>-227.40125493874964</c:v>
                </c:pt>
                <c:pt idx="1">
                  <c:v>-146.74428780273581</c:v>
                </c:pt>
                <c:pt idx="2">
                  <c:v>-200.99432964222393</c:v>
                </c:pt>
                <c:pt idx="3">
                  <c:v>-361.25287776259154</c:v>
                </c:pt>
                <c:pt idx="4">
                  <c:v>-542.15166464442632</c:v>
                </c:pt>
                <c:pt idx="5">
                  <c:v>-647.32755575548072</c:v>
                </c:pt>
                <c:pt idx="6">
                  <c:v>-620.75431278104531</c:v>
                </c:pt>
                <c:pt idx="7">
                  <c:v>-476.58725998748048</c:v>
                </c:pt>
                <c:pt idx="8">
                  <c:v>-291.62287203846779</c:v>
                </c:pt>
                <c:pt idx="9">
                  <c:v>-164.38999208901424</c:v>
                </c:pt>
                <c:pt idx="10">
                  <c:v>-162.6644153162122</c:v>
                </c:pt>
                <c:pt idx="11">
                  <c:v>-287.36534073501423</c:v>
                </c:pt>
                <c:pt idx="12">
                  <c:v>-472.06572226314387</c:v>
                </c:pt>
                <c:pt idx="13">
                  <c:v>-618.37735055907626</c:v>
                </c:pt>
                <c:pt idx="14">
                  <c:v>-648.36135514096554</c:v>
                </c:pt>
                <c:pt idx="15">
                  <c:v>-546.04553012977863</c:v>
                </c:pt>
                <c:pt idx="16">
                  <c:v>-365.9325827038117</c:v>
                </c:pt>
                <c:pt idx="17">
                  <c:v>-203.96703788162057</c:v>
                </c:pt>
                <c:pt idx="18">
                  <c:v>-146.42646476313629</c:v>
                </c:pt>
                <c:pt idx="19">
                  <c:v>-223.96220205576441</c:v>
                </c:pt>
                <c:pt idx="20">
                  <c:v>-395.27166939084003</c:v>
                </c:pt>
                <c:pt idx="21">
                  <c:v>-569.09987533356218</c:v>
                </c:pt>
                <c:pt idx="22">
                  <c:v>-652.85011935611783</c:v>
                </c:pt>
                <c:pt idx="23">
                  <c:v>-601.90941001187321</c:v>
                </c:pt>
                <c:pt idx="24">
                  <c:v>-443.41339874615721</c:v>
                </c:pt>
                <c:pt idx="25">
                  <c:v>-261.79146576482822</c:v>
                </c:pt>
                <c:pt idx="26">
                  <c:v>-153.79195893449767</c:v>
                </c:pt>
                <c:pt idx="27">
                  <c:v>-176.94523092080161</c:v>
                </c:pt>
                <c:pt idx="28">
                  <c:v>-318.91774482320301</c:v>
                </c:pt>
                <c:pt idx="29">
                  <c:v>-504.08203683783177</c:v>
                </c:pt>
                <c:pt idx="30">
                  <c:v>-633.80277673656178</c:v>
                </c:pt>
                <c:pt idx="31">
                  <c:v>-638.97890902883819</c:v>
                </c:pt>
                <c:pt idx="32">
                  <c:v>-516.8531552329473</c:v>
                </c:pt>
                <c:pt idx="33">
                  <c:v>-332.48079098528422</c:v>
                </c:pt>
                <c:pt idx="34">
                  <c:v>-184.07529381259204</c:v>
                </c:pt>
                <c:pt idx="35">
                  <c:v>-150.69091905770591</c:v>
                </c:pt>
                <c:pt idx="36">
                  <c:v>-250.11121878987566</c:v>
                </c:pt>
                <c:pt idx="37">
                  <c:v>-429.37590574873661</c:v>
                </c:pt>
                <c:pt idx="38">
                  <c:v>-592.99231553301593</c:v>
                </c:pt>
                <c:pt idx="39">
                  <c:v>-653.80347832827772</c:v>
                </c:pt>
                <c:pt idx="40">
                  <c:v>-579.41584212396685</c:v>
                </c:pt>
                <c:pt idx="41">
                  <c:v>-409.45502254002275</c:v>
                </c:pt>
                <c:pt idx="42">
                  <c:v>-234.45759864968866</c:v>
                </c:pt>
                <c:pt idx="43">
                  <c:v>-147.64310272191847</c:v>
                </c:pt>
                <c:pt idx="44">
                  <c:v>-195.25682525655691</c:v>
                </c:pt>
                <c:pt idx="45">
                  <c:v>-351.93537034996893</c:v>
                </c:pt>
                <c:pt idx="46">
                  <c:v>-534.21750545658938</c:v>
                </c:pt>
                <c:pt idx="47">
                  <c:v>-645.00319905668812</c:v>
                </c:pt>
                <c:pt idx="48">
                  <c:v>-625.27792219375146</c:v>
                </c:pt>
                <c:pt idx="49">
                  <c:v>-485.54915001890311</c:v>
                </c:pt>
                <c:pt idx="50">
                  <c:v>-300.24912557370584</c:v>
                </c:pt>
                <c:pt idx="51">
                  <c:v>-168.08548251469537</c:v>
                </c:pt>
                <c:pt idx="52">
                  <c:v>-159.46058857406442</c:v>
                </c:pt>
                <c:pt idx="53">
                  <c:v>-278.96884612151257</c:v>
                </c:pt>
                <c:pt idx="54">
                  <c:v>-462.94929590873454</c:v>
                </c:pt>
                <c:pt idx="55">
                  <c:v>-613.39722966904196</c:v>
                </c:pt>
                <c:pt idx="56">
                  <c:v>-650.17040471003202</c:v>
                </c:pt>
                <c:pt idx="57">
                  <c:v>-553.68008594544892</c:v>
                </c:pt>
                <c:pt idx="58">
                  <c:v>-375.32578648670972</c:v>
                </c:pt>
                <c:pt idx="59">
                  <c:v>-210.11521561375662</c:v>
                </c:pt>
                <c:pt idx="60">
                  <c:v>-146.05453821893184</c:v>
                </c:pt>
                <c:pt idx="61">
                  <c:v>-217.26829311452951</c:v>
                </c:pt>
                <c:pt idx="62">
                  <c:v>-385.82156231774104</c:v>
                </c:pt>
                <c:pt idx="63">
                  <c:v>-561.92755601061583</c:v>
                </c:pt>
                <c:pt idx="64">
                  <c:v>-651.77621689714135</c:v>
                </c:pt>
                <c:pt idx="65">
                  <c:v>-607.50598246608115</c:v>
                </c:pt>
                <c:pt idx="66">
                  <c:v>-452.69920299069389</c:v>
                </c:pt>
                <c:pt idx="67">
                  <c:v>-269.82003853655954</c:v>
                </c:pt>
                <c:pt idx="68">
                  <c:v>-156.28655271379299</c:v>
                </c:pt>
                <c:pt idx="69">
                  <c:v>-172.5769983443904</c:v>
                </c:pt>
                <c:pt idx="70">
                  <c:v>-310.01360355971451</c:v>
                </c:pt>
                <c:pt idx="71">
                  <c:v>-495.38514176014615</c:v>
                </c:pt>
                <c:pt idx="72">
                  <c:v>-629.9458845634083</c:v>
                </c:pt>
                <c:pt idx="73">
                  <c:v>-642.01655105809414</c:v>
                </c:pt>
                <c:pt idx="74">
                  <c:v>-525.16720724956599</c:v>
                </c:pt>
                <c:pt idx="75">
                  <c:v>-341.64243327855661</c:v>
                </c:pt>
                <c:pt idx="76">
                  <c:v>-189.20420305881743</c:v>
                </c:pt>
                <c:pt idx="77">
                  <c:v>-149.05497206131784</c:v>
                </c:pt>
                <c:pt idx="78">
                  <c:v>-242.5818696011157</c:v>
                </c:pt>
                <c:pt idx="79">
                  <c:v>-419.96397003596405</c:v>
                </c:pt>
                <c:pt idx="80">
                  <c:v>-586.7114456425636</c:v>
                </c:pt>
                <c:pt idx="81">
                  <c:v>-653.99943638860407</c:v>
                </c:pt>
                <c:pt idx="82">
                  <c:v>-585.98424306286984</c:v>
                </c:pt>
                <c:pt idx="83">
                  <c:v>-418.89693906093186</c:v>
                </c:pt>
                <c:pt idx="84">
                  <c:v>-241.74340790310922</c:v>
                </c:pt>
                <c:pt idx="85">
                  <c:v>-148.89172054267723</c:v>
                </c:pt>
                <c:pt idx="86">
                  <c:v>-189.8031243151716</c:v>
                </c:pt>
                <c:pt idx="87">
                  <c:v>-342.68448741673757</c:v>
                </c:pt>
                <c:pt idx="88">
                  <c:v>-526.09730153061821</c:v>
                </c:pt>
                <c:pt idx="89">
                  <c:v>-642.3392327380958</c:v>
                </c:pt>
                <c:pt idx="90">
                  <c:v>-629.48926405328552</c:v>
                </c:pt>
                <c:pt idx="91">
                  <c:v>-494.3924566424547</c:v>
                </c:pt>
                <c:pt idx="92">
                  <c:v>-309.0136481466244</c:v>
                </c:pt>
                <c:pt idx="93">
                  <c:v>-172.1024397678346</c:v>
                </c:pt>
                <c:pt idx="94">
                  <c:v>-156.59018400099035</c:v>
                </c:pt>
                <c:pt idx="95">
                  <c:v>-270.7401180691013</c:v>
                </c:pt>
                <c:pt idx="96">
                  <c:v>-453.74561278985357</c:v>
                </c:pt>
                <c:pt idx="97">
                  <c:v>-608.12130957188037</c:v>
                </c:pt>
                <c:pt idx="98">
                  <c:v>-651.63268217020868</c:v>
                </c:pt>
                <c:pt idx="99">
                  <c:v>-561.10161909139367</c:v>
                </c:pt>
                <c:pt idx="100">
                  <c:v>-384.75319227309859</c:v>
                </c:pt>
                <c:pt idx="101">
                  <c:v>-216.52660092700404</c:v>
                </c:pt>
                <c:pt idx="102">
                  <c:v>-146.03461655487013</c:v>
                </c:pt>
                <c:pt idx="103">
                  <c:v>-210.82767656198013</c:v>
                </c:pt>
                <c:pt idx="104">
                  <c:v>-376.39110859543388</c:v>
                </c:pt>
                <c:pt idx="105">
                  <c:v>-554.53078183988987</c:v>
                </c:pt>
                <c:pt idx="106">
                  <c:v>-650.35331644294706</c:v>
                </c:pt>
                <c:pt idx="107">
                  <c:v>-612.81492182789884</c:v>
                </c:pt>
                <c:pt idx="108">
                  <c:v>-461.91195857165644</c:v>
                </c:pt>
                <c:pt idx="109">
                  <c:v>-278.0290594306399</c:v>
                </c:pt>
                <c:pt idx="110">
                  <c:v>-159.11896833166537</c:v>
                </c:pt>
                <c:pt idx="111">
                  <c:v>-168.52400670941879</c:v>
                </c:pt>
                <c:pt idx="112">
                  <c:v>-301.23419636504946</c:v>
                </c:pt>
                <c:pt idx="113">
                  <c:v>-486.55602917712929</c:v>
                </c:pt>
                <c:pt idx="114">
                  <c:v>-625.77025437090958</c:v>
                </c:pt>
                <c:pt idx="115">
                  <c:v>-644.71872339055881</c:v>
                </c:pt>
                <c:pt idx="116">
                  <c:v>-533.30775954097794</c:v>
                </c:pt>
                <c:pt idx="117">
                  <c:v>-350.88496754004132</c:v>
                </c:pt>
                <c:pt idx="118">
                  <c:v>-194.62530555272355</c:v>
                </c:pt>
                <c:pt idx="119">
                  <c:v>-147.76687091286985</c:v>
                </c:pt>
                <c:pt idx="120">
                  <c:v>-235.27072454844134</c:v>
                </c:pt>
                <c:pt idx="121">
                  <c:v>-410.52436139350147</c:v>
                </c:pt>
                <c:pt idx="122">
                  <c:v>-580.17176687399979</c:v>
                </c:pt>
                <c:pt idx="123">
                  <c:v>-653.84331475222757</c:v>
                </c:pt>
                <c:pt idx="124">
                  <c:v>-592.29484313102989</c:v>
                </c:pt>
                <c:pt idx="125">
                  <c:v>-428.31266171055307</c:v>
                </c:pt>
                <c:pt idx="126">
                  <c:v>-249.24858352112446</c:v>
                </c:pt>
                <c:pt idx="127">
                  <c:v>-150.48841050145234</c:v>
                </c:pt>
                <c:pt idx="128">
                  <c:v>-184.64078643056101</c:v>
                </c:pt>
                <c:pt idx="129">
                  <c:v>-333.51305201547905</c:v>
                </c:pt>
                <c:pt idx="130">
                  <c:v>-517.80230863559359</c:v>
                </c:pt>
                <c:pt idx="131">
                  <c:v>-639.33934943970144</c:v>
                </c:pt>
                <c:pt idx="132">
                  <c:v>-633.3825008348814</c:v>
                </c:pt>
                <c:pt idx="133">
                  <c:v>-503.10492176481137</c:v>
                </c:pt>
                <c:pt idx="134">
                  <c:v>-317.90429086990628</c:v>
                </c:pt>
                <c:pt idx="135">
                  <c:v>-176.43529576862414</c:v>
                </c:pt>
                <c:pt idx="136">
                  <c:v>-154.05718038990898</c:v>
                </c:pt>
                <c:pt idx="137">
                  <c:v>-262.69056277647212</c:v>
                </c:pt>
                <c:pt idx="138">
                  <c:v>-444.46743053291198</c:v>
                </c:pt>
                <c:pt idx="139">
                  <c:v>-602.55690345045764</c:v>
                </c:pt>
                <c:pt idx="140">
                  <c:v>-652.74616059494349</c:v>
                </c:pt>
                <c:pt idx="141">
                  <c:v>-568.29984225692306</c:v>
                </c:pt>
                <c:pt idx="142">
                  <c:v>-394.20173232453584</c:v>
                </c:pt>
                <c:pt idx="143">
                  <c:v>-223.19230672070131</c:v>
                </c:pt>
                <c:pt idx="144">
                  <c:v>-146.36672738525334</c:v>
                </c:pt>
                <c:pt idx="145">
                  <c:v>-204.64928001720014</c:v>
                </c:pt>
                <c:pt idx="146">
                  <c:v>-366.99338018718061</c:v>
                </c:pt>
                <c:pt idx="147">
                  <c:v>-546.91980581275152</c:v>
                </c:pt>
                <c:pt idx="148">
                  <c:v>-648.5833903379239</c:v>
                </c:pt>
                <c:pt idx="149">
                  <c:v>-617.82886914486267</c:v>
                </c:pt>
                <c:pt idx="150">
                  <c:v>-471.03889528661512</c:v>
                </c:pt>
                <c:pt idx="151">
                  <c:v>-286.40714956508305</c:v>
                </c:pt>
                <c:pt idx="152">
                  <c:v>-162.28527965334902</c:v>
                </c:pt>
                <c:pt idx="153">
                  <c:v>-164.79187404428774</c:v>
                </c:pt>
                <c:pt idx="154">
                  <c:v>-292.59169275826565</c:v>
                </c:pt>
                <c:pt idx="155">
                  <c:v>-477.6069375070162</c:v>
                </c:pt>
                <c:pt idx="156">
                  <c:v>-621.28167418198723</c:v>
                </c:pt>
                <c:pt idx="157">
                  <c:v>-647.0816804274416</c:v>
                </c:pt>
                <c:pt idx="158">
                  <c:v>-541.26352813300775</c:v>
                </c:pt>
                <c:pt idx="159">
                  <c:v>-360.19558229034618</c:v>
                </c:pt>
                <c:pt idx="160">
                  <c:v>-200.33108686794205</c:v>
                </c:pt>
                <c:pt idx="161">
                  <c:v>-146.82840110556168</c:v>
                </c:pt>
                <c:pt idx="162">
                  <c:v>-228.18791792914169</c:v>
                </c:pt>
                <c:pt idx="163">
                  <c:v>-401.07016447493294</c:v>
                </c:pt>
                <c:pt idx="164">
                  <c:v>-573.38234416153091</c:v>
                </c:pt>
                <c:pt idx="165">
                  <c:v>-653.33532982616953</c:v>
                </c:pt>
                <c:pt idx="166">
                  <c:v>-598.33889493023628</c:v>
                </c:pt>
                <c:pt idx="167">
                  <c:v>-437.6891389447207</c:v>
                </c:pt>
                <c:pt idx="168">
                  <c:v>-256.96272225220116</c:v>
                </c:pt>
                <c:pt idx="169">
                  <c:v>-152.43095935657601</c:v>
                </c:pt>
                <c:pt idx="170">
                  <c:v>-179.77696734466895</c:v>
                </c:pt>
                <c:pt idx="171">
                  <c:v>-324.43377707257855</c:v>
                </c:pt>
                <c:pt idx="172">
                  <c:v>-509.34402482274817</c:v>
                </c:pt>
                <c:pt idx="173">
                  <c:v>-636.00770743052067</c:v>
                </c:pt>
                <c:pt idx="174">
                  <c:v>-636.95223595334346</c:v>
                </c:pt>
                <c:pt idx="175">
                  <c:v>-511.6744686587146</c:v>
                </c:pt>
                <c:pt idx="176">
                  <c:v>-326.9087300365718</c:v>
                </c:pt>
                <c:pt idx="177">
                  <c:v>-181.07804455671703</c:v>
                </c:pt>
                <c:pt idx="178">
                  <c:v>-151.86508884763717</c:v>
                </c:pt>
                <c:pt idx="179">
                  <c:v>-254.83133808339119</c:v>
                </c:pt>
                <c:pt idx="180">
                  <c:v>-435.1276100311066</c:v>
                </c:pt>
                <c:pt idx="181">
                  <c:v>-596.71172437084715</c:v>
                </c:pt>
                <c:pt idx="182">
                  <c:v>-653.50929654320885</c:v>
                </c:pt>
                <c:pt idx="183">
                  <c:v>-575.26477767087238</c:v>
                </c:pt>
                <c:pt idx="184">
                  <c:v>-403.65830960814526</c:v>
                </c:pt>
                <c:pt idx="185">
                  <c:v>-230.1030933696737</c:v>
                </c:pt>
                <c:pt idx="186">
                  <c:v>-147.05041035674239</c:v>
                </c:pt>
                <c:pt idx="187">
                  <c:v>-198.74166762570803</c:v>
                </c:pt>
                <c:pt idx="188">
                  <c:v>-357.64140369442811</c:v>
                </c:pt>
                <c:pt idx="189">
                  <c:v>-539.10517783521027</c:v>
                </c:pt>
                <c:pt idx="190">
                  <c:v>-646.46889195389531</c:v>
                </c:pt>
                <c:pt idx="191">
                  <c:v>-622.5408743658071</c:v>
                </c:pt>
                <c:pt idx="192">
                  <c:v>-480.06736189030812</c:v>
                </c:pt>
                <c:pt idx="193">
                  <c:v>-294.94269570354129</c:v>
                </c:pt>
                <c:pt idx="194">
                  <c:v>-165.78109771650352</c:v>
                </c:pt>
                <c:pt idx="195">
                  <c:v>-161.38577362098823</c:v>
                </c:pt>
                <c:pt idx="196">
                  <c:v>-284.0980724908602</c:v>
                </c:pt>
                <c:pt idx="197">
                  <c:v>-468.55027147629869</c:v>
                </c:pt>
                <c:pt idx="198">
                  <c:v>-616.48636581362507</c:v>
                </c:pt>
                <c:pt idx="199">
                  <c:v>-649.10214677082058</c:v>
                </c:pt>
                <c:pt idx="200">
                  <c:v>-549.02348518743906</c:v>
                </c:pt>
                <c:pt idx="201">
                  <c:v>-369.5613716798386</c:v>
                </c:pt>
                <c:pt idx="202">
                  <c:v>-206.31363797186168</c:v>
                </c:pt>
                <c:pt idx="203">
                  <c:v>-146.2408634932878</c:v>
                </c:pt>
                <c:pt idx="204">
                  <c:v>-221.34326753019948</c:v>
                </c:pt>
                <c:pt idx="205">
                  <c:v>-391.61448415471165</c:v>
                </c:pt>
                <c:pt idx="206">
                  <c:v>-566.35258861993532</c:v>
                </c:pt>
                <c:pt idx="207">
                  <c:v>-652.47618575049171</c:v>
                </c:pt>
                <c:pt idx="208">
                  <c:v>-604.10802053711734</c:v>
                </c:pt>
                <c:pt idx="209">
                  <c:v>-447.01337362007979</c:v>
                </c:pt>
                <c:pt idx="210">
                  <c:v>-264.87513119277219</c:v>
                </c:pt>
                <c:pt idx="211">
                  <c:v>-154.71667445651278</c:v>
                </c:pt>
                <c:pt idx="212">
                  <c:v>-175.21840900891587</c:v>
                </c:pt>
                <c:pt idx="213">
                  <c:v>-315.45924776658148</c:v>
                </c:pt>
                <c:pt idx="214">
                  <c:v>-500.7341744877499</c:v>
                </c:pt>
                <c:pt idx="215">
                  <c:v>-632.34892484466161</c:v>
                </c:pt>
                <c:pt idx="216">
                  <c:v>-640.19352124328429</c:v>
                </c:pt>
                <c:pt idx="217">
                  <c:v>-520.08921870062602</c:v>
                </c:pt>
                <c:pt idx="218">
                  <c:v>-336.0144841998935</c:v>
                </c:pt>
                <c:pt idx="219">
                  <c:v>-186.024250615076</c:v>
                </c:pt>
                <c:pt idx="220">
                  <c:v>-150.0169479279084</c:v>
                </c:pt>
                <c:pt idx="221">
                  <c:v>-247.17333800416208</c:v>
                </c:pt>
                <c:pt idx="222">
                  <c:v>-425.73909761721166</c:v>
                </c:pt>
                <c:pt idx="223">
                  <c:v>-590.59387459085565</c:v>
                </c:pt>
                <c:pt idx="224">
                  <c:v>-653.92103219897763</c:v>
                </c:pt>
                <c:pt idx="225">
                  <c:v>-581.98677093233437</c:v>
                </c:pt>
                <c:pt idx="226">
                  <c:v>-413.10981594879172</c:v>
                </c:pt>
                <c:pt idx="227">
                  <c:v>-237.24938153046537</c:v>
                </c:pt>
                <c:pt idx="228">
                  <c:v>-148.08471778656002</c:v>
                </c:pt>
                <c:pt idx="229">
                  <c:v>-193.11302818638543</c:v>
                </c:pt>
                <c:pt idx="230">
                  <c:v>-348.3481422994393</c:v>
                </c:pt>
                <c:pt idx="231">
                  <c:v>-531.09773010374909</c:v>
                </c:pt>
                <c:pt idx="232">
                  <c:v>-644.01275228925408</c:v>
                </c:pt>
                <c:pt idx="233">
                  <c:v>-626.94440597491234</c:v>
                </c:pt>
                <c:pt idx="234">
                  <c:v>-488.98484363163311</c:v>
                </c:pt>
                <c:pt idx="235">
                  <c:v>-303.62386635344603</c:v>
                </c:pt>
                <c:pt idx="236">
                  <c:v>-169.60157681531845</c:v>
                </c:pt>
                <c:pt idx="237">
                  <c:v>-158.31042678377534</c:v>
                </c:pt>
                <c:pt idx="238">
                  <c:v>-275.7651089401129</c:v>
                </c:pt>
                <c:pt idx="239">
                  <c:v>-459.39858492409246</c:v>
                </c:pt>
                <c:pt idx="240">
                  <c:v>-611.39097625153272</c:v>
                </c:pt>
                <c:pt idx="241">
                  <c:v>-650.77732176431186</c:v>
                </c:pt>
                <c:pt idx="242">
                  <c:v>-556.57687428991687</c:v>
                </c:pt>
                <c:pt idx="243">
                  <c:v>-378.96935338005403</c:v>
                </c:pt>
                <c:pt idx="244">
                  <c:v>-212.56466618992249</c:v>
                </c:pt>
                <c:pt idx="245">
                  <c:v>-146.00507248755457</c:v>
                </c:pt>
                <c:pt idx="246">
                  <c:v>-214.74626101973865</c:v>
                </c:pt>
                <c:pt idx="247">
                  <c:v>-382.17042736326789</c:v>
                </c:pt>
                <c:pt idx="248">
                  <c:v>-559.09224449960448</c:v>
                </c:pt>
                <c:pt idx="249">
                  <c:v>-651.2670734222005</c:v>
                </c:pt>
                <c:pt idx="250">
                  <c:v>-609.59422311449168</c:v>
                </c:pt>
                <c:pt idx="251">
                  <c:v>-456.27244100736954</c:v>
                </c:pt>
                <c:pt idx="252">
                  <c:v>-272.9748426069408</c:v>
                </c:pt>
                <c:pt idx="253">
                  <c:v>-157.34238747165023</c:v>
                </c:pt>
                <c:pt idx="254">
                  <c:v>-170.97143024027284</c:v>
                </c:pt>
                <c:pt idx="255">
                  <c:v>-306.60190408485022</c:v>
                </c:pt>
                <c:pt idx="256">
                  <c:v>-491.98469212049861</c:v>
                </c:pt>
                <c:pt idx="257">
                  <c:v>-628.36807328059797</c:v>
                </c:pt>
                <c:pt idx="258">
                  <c:v>-643.10186381748133</c:v>
                </c:pt>
                <c:pt idx="259">
                  <c:v>-528.33750783893447</c:v>
                </c:pt>
                <c:pt idx="260">
                  <c:v>-345.20893147732511</c:v>
                </c:pt>
                <c:pt idx="261">
                  <c:v>-191.26705779197934</c:v>
                </c:pt>
                <c:pt idx="262">
                  <c:v>-148.51531941939848</c:v>
                </c:pt>
                <c:pt idx="263">
                  <c:v>-239.72717762649577</c:v>
                </c:pt>
                <c:pt idx="264">
                  <c:v>-416.31490711752645</c:v>
                </c:pt>
                <c:pt idx="265">
                  <c:v>-584.21183432874693</c:v>
                </c:pt>
                <c:pt idx="266">
                  <c:v>-653.98079683752303</c:v>
                </c:pt>
                <c:pt idx="267">
                  <c:v>-588.45650439345013</c:v>
                </c:pt>
                <c:pt idx="268">
                  <c:v>-422.54315020178103</c:v>
                </c:pt>
                <c:pt idx="269">
                  <c:v>-244.62126542171066</c:v>
                </c:pt>
                <c:pt idx="270">
                  <c:v>-149.46821597606757</c:v>
                </c:pt>
                <c:pt idx="271">
                  <c:v>-187.77116380184626</c:v>
                </c:pt>
                <c:pt idx="272">
                  <c:v>-339.1264777967009</c:v>
                </c:pt>
                <c:pt idx="273">
                  <c:v>-522.90856209050037</c:v>
                </c:pt>
                <c:pt idx="274">
                  <c:v>-641.21837590616644</c:v>
                </c:pt>
                <c:pt idx="275">
                  <c:v>-631.03336004515188</c:v>
                </c:pt>
                <c:pt idx="276">
                  <c:v>-497.77897960064854</c:v>
                </c:pt>
                <c:pt idx="277">
                  <c:v>-312.43862816597334</c:v>
                </c:pt>
                <c:pt idx="278">
                  <c:v>-173.74142121729884</c:v>
                </c:pt>
                <c:pt idx="279">
                  <c:v>-155.57009640490236</c:v>
                </c:pt>
                <c:pt idx="280">
                  <c:v>-267.60435278984056</c:v>
                </c:pt>
                <c:pt idx="281">
                  <c:v>-450.16456340316239</c:v>
                </c:pt>
                <c:pt idx="282">
                  <c:v>-606.00256843790999</c:v>
                </c:pt>
                <c:pt idx="283">
                  <c:v>-652.10488337463244</c:v>
                </c:pt>
                <c:pt idx="284">
                  <c:v>-563.9132253576355</c:v>
                </c:pt>
                <c:pt idx="285">
                  <c:v>-388.40648657585814</c:v>
                </c:pt>
                <c:pt idx="286">
                  <c:v>-219.07550669834461</c:v>
                </c:pt>
                <c:pt idx="287">
                  <c:v>-146.12135492856751</c:v>
                </c:pt>
                <c:pt idx="288">
                  <c:v>-208.40604279654585</c:v>
                </c:pt>
                <c:pt idx="289">
                  <c:v>-372.75108492007593</c:v>
                </c:pt>
                <c:pt idx="290">
                  <c:v>-551.61137568051413</c:v>
                </c:pt>
                <c:pt idx="291">
                  <c:v>-649.70966884466191</c:v>
                </c:pt>
                <c:pt idx="292">
                  <c:v>-614.78989799822727</c:v>
                </c:pt>
                <c:pt idx="293">
                  <c:v>-465.45350671036346</c:v>
                </c:pt>
                <c:pt idx="294">
                  <c:v>-281.25062913224588</c:v>
                </c:pt>
                <c:pt idx="295">
                  <c:v>-160.30445878691665</c:v>
                </c:pt>
                <c:pt idx="296">
                  <c:v>-167.04191796082415</c:v>
                </c:pt>
                <c:pt idx="297">
                  <c:v>-297.87402357690132</c:v>
                </c:pt>
                <c:pt idx="298">
                  <c:v>-483.10770575924914</c:v>
                </c:pt>
                <c:pt idx="299">
                  <c:v>-624.07067076991473</c:v>
                </c:pt>
                <c:pt idx="300">
                  <c:v>-645.6732322957323</c:v>
                </c:pt>
                <c:pt idx="301">
                  <c:v>-536.40790276071482</c:v>
                </c:pt>
                <c:pt idx="302">
                  <c:v>-354.47932704494406</c:v>
                </c:pt>
                <c:pt idx="303">
                  <c:v>-196.79919880401704</c:v>
                </c:pt>
                <c:pt idx="304">
                  <c:v>-147.36228479482719</c:v>
                </c:pt>
                <c:pt idx="305">
                  <c:v>-232.50317839770071</c:v>
                </c:pt>
                <c:pt idx="306">
                  <c:v>-406.86810181306669</c:v>
                </c:pt>
                <c:pt idx="307">
                  <c:v>-577.57445000854398</c:v>
                </c:pt>
                <c:pt idx="308">
                  <c:v>-653.6885076164499</c:v>
                </c:pt>
                <c:pt idx="309">
                  <c:v>-594.66501007479519</c:v>
                </c:pt>
                <c:pt idx="310">
                  <c:v>-431.94523641153876</c:v>
                </c:pt>
                <c:pt idx="311">
                  <c:v>-252.20852655400697</c:v>
                </c:pt>
                <c:pt idx="312">
                  <c:v>-151.19898719817775</c:v>
                </c:pt>
                <c:pt idx="313">
                  <c:v>-182.7234790630543</c:v>
                </c:pt>
                <c:pt idx="314">
                  <c:v>-329.98919273847395</c:v>
                </c:pt>
                <c:pt idx="315">
                  <c:v>-514.54902515920901</c:v>
                </c:pt>
                <c:pt idx="316">
                  <c:v>-638.08963621188377</c:v>
                </c:pt>
                <c:pt idx="317">
                  <c:v>-634.80206869855397</c:v>
                </c:pt>
                <c:pt idx="318">
                  <c:v>-506.43757986108187</c:v>
                </c:pt>
                <c:pt idx="319">
                  <c:v>-321.37476261446727</c:v>
                </c:pt>
                <c:pt idx="320">
                  <c:v>-178.19489250315979</c:v>
                </c:pt>
                <c:pt idx="321">
                  <c:v>-153.16858097609179</c:v>
                </c:pt>
                <c:pt idx="322">
                  <c:v>-259.62711602086279</c:v>
                </c:pt>
                <c:pt idx="323">
                  <c:v>-440.86100659302582</c:v>
                </c:pt>
                <c:pt idx="324">
                  <c:v>-600.32861147959511</c:v>
                </c:pt>
                <c:pt idx="325">
                  <c:v>-653.08299141082432</c:v>
                </c:pt>
                <c:pt idx="326">
                  <c:v>-571.02236915478704</c:v>
                </c:pt>
                <c:pt idx="327">
                  <c:v>-397.85969004718055</c:v>
                </c:pt>
                <c:pt idx="328">
                  <c:v>-225.83713453840727</c:v>
                </c:pt>
                <c:pt idx="329">
                  <c:v>-146.58954963218636</c:v>
                </c:pt>
                <c:pt idx="330">
                  <c:v>-202.33140131420319</c:v>
                </c:pt>
                <c:pt idx="331">
                  <c:v>-363.36951338742642</c:v>
                </c:pt>
                <c:pt idx="332">
                  <c:v>-543.92035172196699</c:v>
                </c:pt>
                <c:pt idx="333">
                  <c:v>-647.80613080448825</c:v>
                </c:pt>
                <c:pt idx="334">
                  <c:v>-619.68784323602438</c:v>
                </c:pt>
                <c:pt idx="335">
                  <c:v>-474.54384445212969</c:v>
                </c:pt>
                <c:pt idx="336">
                  <c:v>-289.69101933882047</c:v>
                </c:pt>
                <c:pt idx="337">
                  <c:v>-163.59878254561605</c:v>
                </c:pt>
                <c:pt idx="338">
                  <c:v>-163.435319039474</c:v>
                </c:pt>
                <c:pt idx="339">
                  <c:v>-289.28770433983249</c:v>
                </c:pt>
                <c:pt idx="340">
                  <c:v>-474.11552018326626</c:v>
                </c:pt>
                <c:pt idx="341">
                  <c:v>-619.46267413031114</c:v>
                </c:pt>
                <c:pt idx="342">
                  <c:v>-647.9040623916901</c:v>
                </c:pt>
                <c:pt idx="343">
                  <c:v>-544.2892167384158</c:v>
                </c:pt>
                <c:pt idx="344">
                  <c:v>-363.81282080177266</c:v>
                </c:pt>
                <c:pt idx="345">
                  <c:v>-202.61300530842266</c:v>
                </c:pt>
                <c:pt idx="346">
                  <c:v>-146.55944232591929</c:v>
                </c:pt>
                <c:pt idx="347">
                  <c:v>-225.51135381921631</c:v>
                </c:pt>
                <c:pt idx="348">
                  <c:v>-397.41177633406204</c:v>
                </c:pt>
                <c:pt idx="349">
                  <c:v>-570.69092199912598</c:v>
                </c:pt>
                <c:pt idx="350">
                  <c:v>-653.04456969066428</c:v>
                </c:pt>
                <c:pt idx="351">
                  <c:v>-600.60368209554429</c:v>
                </c:pt>
                <c:pt idx="352">
                  <c:v>-441.30304193584504</c:v>
                </c:pt>
                <c:pt idx="353">
                  <c:v>-260.00064789343276</c:v>
                </c:pt>
                <c:pt idx="354">
                  <c:v>-153.27463235535461</c:v>
                </c:pt>
                <c:pt idx="355">
                  <c:v>-177.97697078624401</c:v>
                </c:pt>
                <c:pt idx="356">
                  <c:v>-320.94895271319916</c:v>
                </c:pt>
                <c:pt idx="357">
                  <c:v>-506.0307068277923</c:v>
                </c:pt>
                <c:pt idx="358">
                  <c:v>-634.63087008864761</c:v>
                </c:pt>
                <c:pt idx="359">
                  <c:v>-638.24530796405372</c:v>
                </c:pt>
              </c:numCache>
            </c:numRef>
          </c:yVal>
          <c:smooth val="1"/>
        </c:ser>
        <c:ser>
          <c:idx val="3"/>
          <c:order val="3"/>
          <c:tx>
            <c:v>T4</c:v>
          </c:tx>
          <c:marker>
            <c:symbol val="none"/>
          </c:marker>
          <c:xVal>
            <c:numRef>
              <c:f>Graphing!$AL$8:$AL$367</c:f>
              <c:numCache>
                <c:formatCode>General</c:formatCode>
                <c:ptCount val="360"/>
                <c:pt idx="0">
                  <c:v>361.34825784879638</c:v>
                </c:pt>
                <c:pt idx="1">
                  <c:v>194.43049766363387</c:v>
                </c:pt>
                <c:pt idx="2">
                  <c:v>17.162288519339711</c:v>
                </c:pt>
                <c:pt idx="3">
                  <c:v>-76.027210712941098</c:v>
                </c:pt>
                <c:pt idx="4">
                  <c:v>-35.496803393349836</c:v>
                </c:pt>
                <c:pt idx="5">
                  <c:v>117.16333201143439</c:v>
                </c:pt>
                <c:pt idx="6">
                  <c:v>300.63253316147222</c:v>
                </c:pt>
                <c:pt idx="7">
                  <c:v>417.17842927810494</c:v>
                </c:pt>
                <c:pt idx="8">
                  <c:v>404.7180840395672</c:v>
                </c:pt>
                <c:pt idx="9">
                  <c:v>269.88900975447694</c:v>
                </c:pt>
                <c:pt idx="10">
                  <c:v>84.513425068662357</c:v>
                </c:pt>
                <c:pt idx="11">
                  <c:v>-52.660786110082142</c:v>
                </c:pt>
                <c:pt idx="12">
                  <c:v>-68.562172093064191</c:v>
                </c:pt>
                <c:pt idx="13">
                  <c:v>45.279790461168716</c:v>
                </c:pt>
                <c:pt idx="14">
                  <c:v>228.22252598799878</c:v>
                </c:pt>
                <c:pt idx="15">
                  <c:v>382.814107146536</c:v>
                </c:pt>
                <c:pt idx="16">
                  <c:v>426.70500805261577</c:v>
                </c:pt>
                <c:pt idx="17">
                  <c:v>336.51494594338328</c:v>
                </c:pt>
                <c:pt idx="18">
                  <c:v>160.28734464894114</c:v>
                </c:pt>
                <c:pt idx="19">
                  <c:v>-8.1029592741321039</c:v>
                </c:pt>
                <c:pt idx="20">
                  <c:v>-78.955986126829629</c:v>
                </c:pt>
                <c:pt idx="21">
                  <c:v>-14.528974466105637</c:v>
                </c:pt>
                <c:pt idx="22">
                  <c:v>150.85839397229358</c:v>
                </c:pt>
                <c:pt idx="23">
                  <c:v>329.10577584457133</c:v>
                </c:pt>
                <c:pt idx="24">
                  <c:v>425.26241589441099</c:v>
                </c:pt>
                <c:pt idx="25">
                  <c:v>388.1065486196174</c:v>
                </c:pt>
                <c:pt idx="26">
                  <c:v>237.43076577047515</c:v>
                </c:pt>
                <c:pt idx="27">
                  <c:v>53.498683171640153</c:v>
                </c:pt>
                <c:pt idx="28">
                  <c:v>-65.71075567046185</c:v>
                </c:pt>
                <c:pt idx="29">
                  <c:v>-56.695769507533811</c:v>
                </c:pt>
                <c:pt idx="30">
                  <c:v>75.741440720341586</c:v>
                </c:pt>
                <c:pt idx="31">
                  <c:v>261.05278054418852</c:v>
                </c:pt>
                <c:pt idx="32">
                  <c:v>400.52458870842599</c:v>
                </c:pt>
                <c:pt idx="33">
                  <c:v>419.86150455722338</c:v>
                </c:pt>
                <c:pt idx="34">
                  <c:v>308.76292931108208</c:v>
                </c:pt>
                <c:pt idx="35">
                  <c:v>126.41006112672451</c:v>
                </c:pt>
                <c:pt idx="36">
                  <c:v>-30.059389610286985</c:v>
                </c:pt>
                <c:pt idx="37">
                  <c:v>-77.295573011976046</c:v>
                </c:pt>
                <c:pt idx="38">
                  <c:v>9.863795171365183</c:v>
                </c:pt>
                <c:pt idx="39">
                  <c:v>184.9897141334211</c:v>
                </c:pt>
                <c:pt idx="40">
                  <c:v>354.79420345202402</c:v>
                </c:pt>
                <c:pt idx="41">
                  <c:v>428.82395976102737</c:v>
                </c:pt>
                <c:pt idx="42">
                  <c:v>367.64400679795995</c:v>
                </c:pt>
                <c:pt idx="43">
                  <c:v>203.8443477336514</c:v>
                </c:pt>
                <c:pt idx="44">
                  <c:v>24.679567603150076</c:v>
                </c:pt>
                <c:pt idx="45">
                  <c:v>-74.410888648842587</c:v>
                </c:pt>
                <c:pt idx="46">
                  <c:v>-40.642438376610812</c:v>
                </c:pt>
                <c:pt idx="47">
                  <c:v>107.99677282407299</c:v>
                </c:pt>
                <c:pt idx="48">
                  <c:v>292.32799227833937</c:v>
                </c:pt>
                <c:pt idx="49">
                  <c:v>414.15965991580441</c:v>
                </c:pt>
                <c:pt idx="50">
                  <c:v>408.59315711550647</c:v>
                </c:pt>
                <c:pt idx="51">
                  <c:v>278.59370916980595</c:v>
                </c:pt>
                <c:pt idx="52">
                  <c:v>93.410836804974608</c:v>
                </c:pt>
                <c:pt idx="53">
                  <c:v>-48.310232167811563</c:v>
                </c:pt>
                <c:pt idx="54">
                  <c:v>-71.075976366232425</c:v>
                </c:pt>
                <c:pt idx="55">
                  <c:v>37.240708590751808</c:v>
                </c:pt>
                <c:pt idx="56">
                  <c:v>218.94051214106148</c:v>
                </c:pt>
                <c:pt idx="57">
                  <c:v>377.23360547594314</c:v>
                </c:pt>
                <c:pt idx="58">
                  <c:v>427.79870092130727</c:v>
                </c:pt>
                <c:pt idx="59">
                  <c:v>343.70023313140342</c:v>
                </c:pt>
                <c:pt idx="60">
                  <c:v>169.7366891788482</c:v>
                </c:pt>
                <c:pt idx="61">
                  <c:v>-1.423137084460933</c:v>
                </c:pt>
                <c:pt idx="62">
                  <c:v>-78.603966658430437</c:v>
                </c:pt>
                <c:pt idx="63">
                  <c:v>-20.692275280423075</c:v>
                </c:pt>
                <c:pt idx="64">
                  <c:v>141.46290702872963</c:v>
                </c:pt>
                <c:pt idx="65">
                  <c:v>321.48299300869854</c:v>
                </c:pt>
                <c:pt idx="66">
                  <c:v>423.47292408660076</c:v>
                </c:pt>
                <c:pt idx="67">
                  <c:v>393.1035938112372</c:v>
                </c:pt>
                <c:pt idx="68">
                  <c:v>246.55246754566321</c:v>
                </c:pt>
                <c:pt idx="69">
                  <c:v>61.88599415654754</c:v>
                </c:pt>
                <c:pt idx="70">
                  <c:v>-62.525679571055576</c:v>
                </c:pt>
                <c:pt idx="71">
                  <c:v>-60.409589293632706</c:v>
                </c:pt>
                <c:pt idx="72">
                  <c:v>67.107042990046338</c:v>
                </c:pt>
                <c:pt idx="73">
                  <c:v>252.0972698216022</c:v>
                </c:pt>
                <c:pt idx="74">
                  <c:v>396.01848390879934</c:v>
                </c:pt>
                <c:pt idx="75">
                  <c:v>422.20516662552239</c:v>
                </c:pt>
                <c:pt idx="76">
                  <c:v>316.70791083045339</c:v>
                </c:pt>
                <c:pt idx="77">
                  <c:v>135.72414287562867</c:v>
                </c:pt>
                <c:pt idx="78">
                  <c:v>-24.337734063874251</c:v>
                </c:pt>
                <c:pt idx="79">
                  <c:v>-78.214217413641933</c:v>
                </c:pt>
                <c:pt idx="80">
                  <c:v>2.7942043191809489</c:v>
                </c:pt>
                <c:pt idx="81">
                  <c:v>175.53508342478582</c:v>
                </c:pt>
                <c:pt idx="82">
                  <c:v>347.99092846831985</c:v>
                </c:pt>
                <c:pt idx="83">
                  <c:v>428.29608306116268</c:v>
                </c:pt>
                <c:pt idx="84">
                  <c:v>373.67272348734321</c:v>
                </c:pt>
                <c:pt idx="85">
                  <c:v>213.21821539505859</c:v>
                </c:pt>
                <c:pt idx="86">
                  <c:v>32.405212394222531</c:v>
                </c:pt>
                <c:pt idx="87">
                  <c:v>-72.448847274174796</c:v>
                </c:pt>
                <c:pt idx="88">
                  <c:v>-45.489161971050976</c:v>
                </c:pt>
                <c:pt idx="89">
                  <c:v>98.923089732093942</c:v>
                </c:pt>
                <c:pt idx="90">
                  <c:v>283.86081794787964</c:v>
                </c:pt>
                <c:pt idx="91">
                  <c:v>410.80938091815244</c:v>
                </c:pt>
                <c:pt idx="92">
                  <c:v>412.14443652848729</c:v>
                </c:pt>
                <c:pt idx="93">
                  <c:v>287.15481282685346</c:v>
                </c:pt>
                <c:pt idx="94">
                  <c:v>102.42134283876381</c:v>
                </c:pt>
                <c:pt idx="95">
                  <c:v>-43.650138173315867</c:v>
                </c:pt>
                <c:pt idx="96">
                  <c:v>-73.248683996195894</c:v>
                </c:pt>
                <c:pt idx="97">
                  <c:v>29.392580882409959</c:v>
                </c:pt>
                <c:pt idx="98">
                  <c:v>209.59759043382579</c:v>
                </c:pt>
                <c:pt idx="99">
                  <c:v>371.37277898459223</c:v>
                </c:pt>
                <c:pt idx="100">
                  <c:v>428.5419784851</c:v>
                </c:pt>
                <c:pt idx="101">
                  <c:v>350.65167756842277</c:v>
                </c:pt>
                <c:pt idx="102">
                  <c:v>179.19332941326513</c:v>
                </c:pt>
                <c:pt idx="103">
                  <c:v>5.5012329099081683</c:v>
                </c:pt>
                <c:pt idx="104">
                  <c:v>-77.900415671163756</c:v>
                </c:pt>
                <c:pt idx="105">
                  <c:v>-26.584318497130027</c:v>
                </c:pt>
                <c:pt idx="106">
                  <c:v>132.11390731230466</c:v>
                </c:pt>
                <c:pt idx="107">
                  <c:v>313.65716370741654</c:v>
                </c:pt>
                <c:pt idx="108">
                  <c:v>421.3390131217983</c:v>
                </c:pt>
                <c:pt idx="109">
                  <c:v>397.79831609916994</c:v>
                </c:pt>
                <c:pt idx="110">
                  <c:v>255.57498732484402</c:v>
                </c:pt>
                <c:pt idx="111">
                  <c:v>70.430097398253267</c:v>
                </c:pt>
                <c:pt idx="112">
                  <c:v>-59.011358767779427</c:v>
                </c:pt>
                <c:pt idx="113">
                  <c:v>-63.797097580954556</c:v>
                </c:pt>
                <c:pt idx="114">
                  <c:v>58.622200393310393</c:v>
                </c:pt>
                <c:pt idx="115">
                  <c:v>243.03489121101907</c:v>
                </c:pt>
                <c:pt idx="116">
                  <c:v>391.20601574924967</c:v>
                </c:pt>
                <c:pt idx="117">
                  <c:v>424.20616683071307</c:v>
                </c:pt>
                <c:pt idx="118">
                  <c:v>324.45646483403732</c:v>
                </c:pt>
                <c:pt idx="119">
                  <c:v>145.09266660306977</c:v>
                </c:pt>
                <c:pt idx="120">
                  <c:v>-18.339767790293223</c:v>
                </c:pt>
                <c:pt idx="121">
                  <c:v>-78.781870544881485</c:v>
                </c:pt>
                <c:pt idx="122">
                  <c:v>-4.0366845691158062</c:v>
                </c:pt>
                <c:pt idx="123">
                  <c:v>166.07971101356293</c:v>
                </c:pt>
                <c:pt idx="124">
                  <c:v>340.94786321375932</c:v>
                </c:pt>
                <c:pt idx="125">
                  <c:v>427.41710161330946</c:v>
                </c:pt>
                <c:pt idx="126">
                  <c:v>379.42605124986545</c:v>
                </c:pt>
                <c:pt idx="127">
                  <c:v>222.53910712148729</c:v>
                </c:pt>
                <c:pt idx="128">
                  <c:v>40.328514039709347</c:v>
                </c:pt>
                <c:pt idx="129">
                  <c:v>-70.143806260128883</c:v>
                </c:pt>
                <c:pt idx="130">
                  <c:v>-50.030255921563509</c:v>
                </c:pt>
                <c:pt idx="131">
                  <c:v>89.954860163672606</c:v>
                </c:pt>
                <c:pt idx="132">
                  <c:v>275.24274689001982</c:v>
                </c:pt>
                <c:pt idx="133">
                  <c:v>407.13223625311525</c:v>
                </c:pt>
                <c:pt idx="134">
                  <c:v>415.3669996951059</c:v>
                </c:pt>
                <c:pt idx="135">
                  <c:v>295.56045380611937</c:v>
                </c:pt>
                <c:pt idx="136">
                  <c:v>111.5324533147985</c:v>
                </c:pt>
                <c:pt idx="137">
                  <c:v>-38.686963686037871</c:v>
                </c:pt>
                <c:pt idx="138">
                  <c:v>-75.077283298184938</c:v>
                </c:pt>
                <c:pt idx="139">
                  <c:v>21.746285968130678</c:v>
                </c:pt>
                <c:pt idx="140">
                  <c:v>200.20671149743703</c:v>
                </c:pt>
                <c:pt idx="141">
                  <c:v>365.23975161962028</c:v>
                </c:pt>
                <c:pt idx="142">
                  <c:v>428.93381045454282</c:v>
                </c:pt>
                <c:pt idx="143">
                  <c:v>357.35964355430571</c:v>
                </c:pt>
                <c:pt idx="144">
                  <c:v>188.64415709135613</c:v>
                </c:pt>
                <c:pt idx="145">
                  <c:v>12.660552538202438</c:v>
                </c:pt>
                <c:pt idx="146">
                  <c:v>-76.846308387738731</c:v>
                </c:pt>
                <c:pt idx="147">
                  <c:v>-32.196936898071414</c:v>
                </c:pt>
                <c:pt idx="148">
                  <c:v>122.82435387938779</c:v>
                </c:pt>
                <c:pt idx="149">
                  <c:v>305.63913566412742</c:v>
                </c:pt>
                <c:pt idx="150">
                  <c:v>418.86364090708014</c:v>
                </c:pt>
                <c:pt idx="151">
                  <c:v>402.18420792403373</c:v>
                </c:pt>
                <c:pt idx="152">
                  <c:v>264.48581860000786</c:v>
                </c:pt>
                <c:pt idx="153">
                  <c:v>79.119149542769492</c:v>
                </c:pt>
                <c:pt idx="154">
                  <c:v>-55.172664613904999</c:v>
                </c:pt>
                <c:pt idx="155">
                  <c:v>-66.853598796424961</c:v>
                </c:pt>
                <c:pt idx="156">
                  <c:v>50.298674140100474</c:v>
                </c:pt>
                <c:pt idx="157">
                  <c:v>233.87820647023509</c:v>
                </c:pt>
                <c:pt idx="158">
                  <c:v>386.09385500154883</c:v>
                </c:pt>
                <c:pt idx="159">
                  <c:v>425.86173149923724</c:v>
                </c:pt>
                <c:pt idx="160">
                  <c:v>331.99785071351357</c:v>
                </c:pt>
                <c:pt idx="161">
                  <c:v>154.50264618948032</c:v>
                </c:pt>
                <c:pt idx="162">
                  <c:v>-12.073804832415391</c:v>
                </c:pt>
                <c:pt idx="163">
                  <c:v>-78.997745556917494</c:v>
                </c:pt>
                <c:pt idx="164">
                  <c:v>-10.619402900269193</c:v>
                </c:pt>
                <c:pt idx="165">
                  <c:v>156.63670340418392</c:v>
                </c:pt>
                <c:pt idx="166">
                  <c:v>333.67477038852996</c:v>
                </c:pt>
                <c:pt idx="167">
                  <c:v>426.18823381202697</c:v>
                </c:pt>
                <c:pt idx="168">
                  <c:v>384.89601514678418</c:v>
                </c:pt>
                <c:pt idx="169">
                  <c:v>231.79410281793952</c:v>
                </c:pt>
                <c:pt idx="170">
                  <c:v>48.438489705246482</c:v>
                </c:pt>
                <c:pt idx="171">
                  <c:v>-67.49896072454257</c:v>
                </c:pt>
                <c:pt idx="172">
                  <c:v>-54.259425619890777</c:v>
                </c:pt>
                <c:pt idx="173">
                  <c:v>81.10451537273066</c:v>
                </c:pt>
                <c:pt idx="174">
                  <c:v>266.48572498871624</c:v>
                </c:pt>
                <c:pt idx="175">
                  <c:v>403.13332297100698</c:v>
                </c:pt>
                <c:pt idx="176">
                  <c:v>418.25637968023216</c:v>
                </c:pt>
                <c:pt idx="177">
                  <c:v>303.79898068264833</c:v>
                </c:pt>
                <c:pt idx="178">
                  <c:v>120.73153892536658</c:v>
                </c:pt>
                <c:pt idx="179">
                  <c:v>-33.427588378653297</c:v>
                </c:pt>
                <c:pt idx="180">
                  <c:v>-76.559239570925911</c:v>
                </c:pt>
                <c:pt idx="181">
                  <c:v>14.312422710877115</c:v>
                </c:pt>
                <c:pt idx="182">
                  <c:v>190.78089243887635</c:v>
                </c:pt>
                <c:pt idx="183">
                  <c:v>358.84302463781341</c:v>
                </c:pt>
                <c:pt idx="184">
                  <c:v>428.97365369425813</c:v>
                </c:pt>
                <c:pt idx="185">
                  <c:v>363.81483288514755</c:v>
                </c:pt>
                <c:pt idx="186">
                  <c:v>198.07607200776562</c:v>
                </c:pt>
                <c:pt idx="187">
                  <c:v>20.044897954539692</c:v>
                </c:pt>
                <c:pt idx="188">
                  <c:v>-75.443105952273299</c:v>
                </c:pt>
                <c:pt idx="189">
                  <c:v>-37.522350587966429</c:v>
                </c:pt>
                <c:pt idx="190">
                  <c:v>113.60712338537103</c:v>
                </c:pt>
                <c:pt idx="191">
                  <c:v>297.4400230174025</c:v>
                </c:pt>
                <c:pt idx="192">
                  <c:v>416.05023866390684</c:v>
                </c:pt>
                <c:pt idx="193">
                  <c:v>406.25518980978848</c:v>
                </c:pt>
                <c:pt idx="194">
                  <c:v>273.27260967896353</c:v>
                </c:pt>
                <c:pt idx="195">
                  <c:v>87.941106315634059</c:v>
                </c:pt>
                <c:pt idx="196">
                  <c:v>-51.014918090966063</c:v>
                </c:pt>
                <c:pt idx="197">
                  <c:v>-69.574856190340512</c:v>
                </c:pt>
                <c:pt idx="198">
                  <c:v>42.148001833584402</c:v>
                </c:pt>
                <c:pt idx="199">
                  <c:v>224.63990807977569</c:v>
                </c:pt>
                <c:pt idx="200">
                  <c:v>380.68908785492033</c:v>
                </c:pt>
                <c:pt idx="201">
                  <c:v>427.16956578062127</c:v>
                </c:pt>
                <c:pt idx="202">
                  <c:v>339.3216150246368</c:v>
                </c:pt>
                <c:pt idx="203">
                  <c:v>163.94103805197761</c:v>
                </c:pt>
                <c:pt idx="204">
                  <c:v>-5.5485307146367404</c:v>
                </c:pt>
                <c:pt idx="205">
                  <c:v>-78.861543215998779</c:v>
                </c:pt>
                <c:pt idx="206">
                  <c:v>-16.944826081472058</c:v>
                </c:pt>
                <c:pt idx="207">
                  <c:v>147.21914996111178</c:v>
                </c:pt>
                <c:pt idx="208">
                  <c:v>326.1817315432645</c:v>
                </c:pt>
                <c:pt idx="209">
                  <c:v>424.61118304446779</c:v>
                </c:pt>
                <c:pt idx="210">
                  <c:v>390.07503302296499</c:v>
                </c:pt>
                <c:pt idx="211">
                  <c:v>240.97037373190835</c:v>
                </c:pt>
                <c:pt idx="212">
                  <c:v>56.723897800456072</c:v>
                </c:pt>
                <c:pt idx="213">
                  <c:v>-64.517976803011067</c:v>
                </c:pt>
                <c:pt idx="214">
                  <c:v>-58.170808829646518</c:v>
                </c:pt>
                <c:pt idx="215">
                  <c:v>72.384323207758399</c:v>
                </c:pt>
                <c:pt idx="216">
                  <c:v>257.60189073351751</c:v>
                </c:pt>
                <c:pt idx="217">
                  <c:v>398.81818414032676</c:v>
                </c:pt>
                <c:pt idx="218">
                  <c:v>420.80857138796915</c:v>
                </c:pt>
                <c:pt idx="219">
                  <c:v>311.85897367421762</c:v>
                </c:pt>
                <c:pt idx="220">
                  <c:v>130.00584841646702</c:v>
                </c:pt>
                <c:pt idx="221">
                  <c:v>-27.879302500797053</c:v>
                </c:pt>
                <c:pt idx="222">
                  <c:v>-77.692498610171725</c:v>
                </c:pt>
                <c:pt idx="223">
                  <c:v>7.1012955129039312</c:v>
                </c:pt>
                <c:pt idx="224">
                  <c:v>181.3331987972694</c:v>
                </c:pt>
                <c:pt idx="225">
                  <c:v>352.19146482159357</c:v>
                </c:pt>
                <c:pt idx="226">
                  <c:v>428.66145297578976</c:v>
                </c:pt>
                <c:pt idx="227">
                  <c:v>370.00829774084991</c:v>
                </c:pt>
                <c:pt idx="228">
                  <c:v>207.47600017432708</c:v>
                </c:pt>
                <c:pt idx="229">
                  <c:v>27.644033396022081</c:v>
                </c:pt>
                <c:pt idx="230">
                  <c:v>-73.692753404840943</c:v>
                </c:pt>
                <c:pt idx="231">
                  <c:v>-42.55317777877795</c:v>
                </c:pt>
                <c:pt idx="232">
                  <c:v>104.47499223521403</c:v>
                </c:pt>
                <c:pt idx="233">
                  <c:v>289.07119091468337</c:v>
                </c:pt>
                <c:pt idx="234">
                  <c:v>412.90270617177475</c:v>
                </c:pt>
                <c:pt idx="235">
                  <c:v>410.00561879100161</c:v>
                </c:pt>
                <c:pt idx="236">
                  <c:v>281.92318080758912</c:v>
                </c:pt>
                <c:pt idx="237">
                  <c:v>96.883739218014455</c:v>
                </c:pt>
                <c:pt idx="238">
                  <c:v>-46.543882432663878</c:v>
                </c:pt>
                <c:pt idx="239">
                  <c:v>-71.957097709329616</c:v>
                </c:pt>
                <c:pt idx="240">
                  <c:v>34.181481475539186</c:v>
                </c:pt>
                <c:pt idx="241">
                  <c:v>215.33280164727961</c:v>
                </c:pt>
                <c:pt idx="242">
                  <c:v>374.99920609242315</c:v>
                </c:pt>
                <c:pt idx="243">
                  <c:v>428.12785682881088</c:v>
                </c:pt>
                <c:pt idx="244">
                  <c:v>346.41760597880489</c:v>
                </c:pt>
                <c:pt idx="245">
                  <c:v>173.39475922441781</c:v>
                </c:pt>
                <c:pt idx="246">
                  <c:v>1.227009596332266</c:v>
                </c:pt>
                <c:pt idx="247">
                  <c:v>-78.373452318098032</c:v>
                </c:pt>
                <c:pt idx="248">
                  <c:v>-23.004186168065843</c:v>
                </c:pt>
                <c:pt idx="249">
                  <c:v>137.84010476545339</c:v>
                </c:pt>
                <c:pt idx="250">
                  <c:v>318.47913310663915</c:v>
                </c:pt>
                <c:pt idx="251">
                  <c:v>422.68813532963605</c:v>
                </c:pt>
                <c:pt idx="252">
                  <c:v>394.95592601534645</c:v>
                </c:pt>
                <c:pt idx="253">
                  <c:v>250.05520023317018</c:v>
                </c:pt>
                <c:pt idx="254">
                  <c:v>65.173253559008728</c:v>
                </c:pt>
                <c:pt idx="255">
                  <c:v>-61.204986567651616</c:v>
                </c:pt>
                <c:pt idx="256">
                  <c:v>-61.758983811590724</c:v>
                </c:pt>
                <c:pt idx="257">
                  <c:v>63.806371108289454</c:v>
                </c:pt>
                <c:pt idx="258">
                  <c:v>248.60355839541151</c:v>
                </c:pt>
                <c:pt idx="259">
                  <c:v>394.19280116302048</c:v>
                </c:pt>
                <c:pt idx="260">
                  <c:v>423.02003711422901</c:v>
                </c:pt>
                <c:pt idx="261">
                  <c:v>319.7292604734202</c:v>
                </c:pt>
                <c:pt idx="262">
                  <c:v>139.34252626344892</c:v>
                </c:pt>
                <c:pt idx="263">
                  <c:v>-22.04979677338207</c:v>
                </c:pt>
                <c:pt idx="264">
                  <c:v>-78.475489556182708</c:v>
                </c:pt>
                <c:pt idx="265">
                  <c:v>0.12290003194158317</c:v>
                </c:pt>
                <c:pt idx="266">
                  <c:v>171.8767264325939</c:v>
                </c:pt>
                <c:pt idx="267">
                  <c:v>345.29429218796952</c:v>
                </c:pt>
                <c:pt idx="268">
                  <c:v>427.99764105418046</c:v>
                </c:pt>
                <c:pt idx="269">
                  <c:v>375.93145308997669</c:v>
                </c:pt>
                <c:pt idx="270">
                  <c:v>216.83091194064116</c:v>
                </c:pt>
                <c:pt idx="271">
                  <c:v>35.447425369586142</c:v>
                </c:pt>
                <c:pt idx="272">
                  <c:v>-71.597676985336676</c:v>
                </c:pt>
                <c:pt idx="273">
                  <c:v>-47.282445021746213</c:v>
                </c:pt>
                <c:pt idx="274">
                  <c:v>95.440618873753323</c:v>
                </c:pt>
                <c:pt idx="275">
                  <c:v>280.54423975872493</c:v>
                </c:pt>
                <c:pt idx="276">
                  <c:v>409.42540636256973</c:v>
                </c:pt>
                <c:pt idx="277">
                  <c:v>413.43029623465077</c:v>
                </c:pt>
                <c:pt idx="278">
                  <c:v>290.4255410523694</c:v>
                </c:pt>
                <c:pt idx="279">
                  <c:v>105.93465247686601</c:v>
                </c:pt>
                <c:pt idx="280">
                  <c:v>-41.765755136282991</c:v>
                </c:pt>
                <c:pt idx="281">
                  <c:v>-73.99702122429116</c:v>
                </c:pt>
                <c:pt idx="282">
                  <c:v>26.410155808062569</c:v>
                </c:pt>
                <c:pt idx="283">
                  <c:v>205.9697881598016</c:v>
                </c:pt>
                <c:pt idx="284">
                  <c:v>369.03209670788232</c:v>
                </c:pt>
                <c:pt idx="285">
                  <c:v>428.73527631467459</c:v>
                </c:pt>
                <c:pt idx="286">
                  <c:v>353.27598751245011</c:v>
                </c:pt>
                <c:pt idx="287">
                  <c:v>182.85070549018451</c:v>
                </c:pt>
                <c:pt idx="288">
                  <c:v>8.2434242282452601</c:v>
                </c:pt>
                <c:pt idx="289">
                  <c:v>-77.534149427294466</c:v>
                </c:pt>
                <c:pt idx="290">
                  <c:v>-28.78908401644577</c:v>
                </c:pt>
                <c:pt idx="291">
                  <c:v>128.51256852127344</c:v>
                </c:pt>
                <c:pt idx="292">
                  <c:v>310.57765198553608</c:v>
                </c:pt>
                <c:pt idx="293">
                  <c:v>420.42175628765358</c:v>
                </c:pt>
                <c:pt idx="294">
                  <c:v>399.53192850575306</c:v>
                </c:pt>
                <c:pt idx="295">
                  <c:v>259.03598944837307</c:v>
                </c:pt>
                <c:pt idx="296">
                  <c:v>73.774844961202334</c:v>
                </c:pt>
                <c:pt idx="297">
                  <c:v>-57.564582298398761</c:v>
                </c:pt>
                <c:pt idx="298">
                  <c:v>-65.018976840236689</c:v>
                </c:pt>
                <c:pt idx="299">
                  <c:v>55.382549347010155</c:v>
                </c:pt>
                <c:pt idx="300">
                  <c:v>239.50320095442677</c:v>
                </c:pt>
                <c:pt idx="301">
                  <c:v>389.26358548391596</c:v>
                </c:pt>
                <c:pt idx="302">
                  <c:v>424.88771145000078</c:v>
                </c:pt>
                <c:pt idx="303">
                  <c:v>327.39893173283929</c:v>
                </c:pt>
                <c:pt idx="304">
                  <c:v>148.7286304903989</c:v>
                </c:pt>
                <c:pt idx="305">
                  <c:v>-15.947151728240044</c:v>
                </c:pt>
                <c:pt idx="306">
                  <c:v>-78.907127071071699</c:v>
                </c:pt>
                <c:pt idx="307">
                  <c:v>-6.6130906740015973</c:v>
                </c:pt>
                <c:pt idx="308">
                  <c:v>162.42458337316694</c:v>
                </c:pt>
                <c:pt idx="309">
                  <c:v>338.16106720838741</c:v>
                </c:pt>
                <c:pt idx="310">
                  <c:v>426.9831380680281</c:v>
                </c:pt>
                <c:pt idx="311">
                  <c:v>381.57608858883532</c:v>
                </c:pt>
                <c:pt idx="312">
                  <c:v>226.12784005595665</c:v>
                </c:pt>
                <c:pt idx="313">
                  <c:v>43.444257253675943</c:v>
                </c:pt>
                <c:pt idx="314">
                  <c:v>-69.160780770764745</c:v>
                </c:pt>
                <c:pt idx="315">
                  <c:v>-51.703596872821777</c:v>
                </c:pt>
                <c:pt idx="316">
                  <c:v>86.516526240812325</c:v>
                </c:pt>
                <c:pt idx="317">
                  <c:v>271.87098912925137</c:v>
                </c:pt>
                <c:pt idx="318">
                  <c:v>405.62315927355564</c:v>
                </c:pt>
                <c:pt idx="319">
                  <c:v>416.52447504563304</c:v>
                </c:pt>
                <c:pt idx="320">
                  <c:v>298.76790492011719</c:v>
                </c:pt>
                <c:pt idx="321">
                  <c:v>115.08130022569051</c:v>
                </c:pt>
                <c:pt idx="322">
                  <c:v>-36.687159372928591</c:v>
                </c:pt>
                <c:pt idx="323">
                  <c:v>-75.691799108396651</c:v>
                </c:pt>
                <c:pt idx="324">
                  <c:v>18.844797004206555</c:v>
                </c:pt>
                <c:pt idx="325">
                  <c:v>196.56384609824133</c:v>
                </c:pt>
                <c:pt idx="326">
                  <c:v>362.79603097159361</c:v>
                </c:pt>
                <c:pt idx="327">
                  <c:v>428.99098226768967</c:v>
                </c:pt>
                <c:pt idx="328">
                  <c:v>359.88725292514664</c:v>
                </c:pt>
                <c:pt idx="329">
                  <c:v>192.29576955159416</c:v>
                </c:pt>
                <c:pt idx="330">
                  <c:v>15.49098742204751</c:v>
                </c:pt>
                <c:pt idx="331">
                  <c:v>-76.344797938063692</c:v>
                </c:pt>
                <c:pt idx="332">
                  <c:v>-34.291500926877831</c:v>
                </c:pt>
                <c:pt idx="333">
                  <c:v>119.24947053427326</c:v>
                </c:pt>
                <c:pt idx="334">
                  <c:v>302.48824076872336</c:v>
                </c:pt>
                <c:pt idx="335">
                  <c:v>417.81518744571292</c:v>
                </c:pt>
                <c:pt idx="336">
                  <c:v>403.79669749690777</c:v>
                </c:pt>
                <c:pt idx="337">
                  <c:v>267.90029271259095</c:v>
                </c:pt>
                <c:pt idx="338">
                  <c:v>82.516748964774493</c:v>
                </c:pt>
                <c:pt idx="339">
                  <c:v>-53.601810118939454</c:v>
                </c:pt>
                <c:pt idx="340">
                  <c:v>-67.946269096612895</c:v>
                </c:pt>
                <c:pt idx="341">
                  <c:v>47.124534551881908</c:v>
                </c:pt>
                <c:pt idx="342">
                  <c:v>230.31343281425455</c:v>
                </c:pt>
                <c:pt idx="343">
                  <c:v>384.03736970459249</c:v>
                </c:pt>
                <c:pt idx="344">
                  <c:v>426.40900553018264</c:v>
                </c:pt>
                <c:pt idx="345">
                  <c:v>334.8573561855294</c:v>
                </c:pt>
                <c:pt idx="346">
                  <c:v>158.1511506075052</c:v>
                </c:pt>
                <c:pt idx="347">
                  <c:v>-9.5798265087419452</c:v>
                </c:pt>
                <c:pt idx="348">
                  <c:v>-78.986812843216484</c:v>
                </c:pt>
                <c:pt idx="349">
                  <c:v>-13.097339553456493</c:v>
                </c:pt>
                <c:pt idx="350">
                  <c:v>152.98987164811197</c:v>
                </c:pt>
                <c:pt idx="351">
                  <c:v>330.80167755743128</c:v>
                </c:pt>
                <c:pt idx="352">
                  <c:v>425.61935026419212</c:v>
                </c:pt>
                <c:pt idx="353">
                  <c:v>386.93437996167921</c:v>
                </c:pt>
                <c:pt idx="354">
                  <c:v>235.35389764227796</c:v>
                </c:pt>
                <c:pt idx="355">
                  <c:v>51.623444290466352</c:v>
                </c:pt>
                <c:pt idx="356">
                  <c:v>-66.385442649013072</c:v>
                </c:pt>
                <c:pt idx="357">
                  <c:v>-55.810504981031471</c:v>
                </c:pt>
                <c:pt idx="358">
                  <c:v>77.715084409533617</c:v>
                </c:pt>
                <c:pt idx="359">
                  <c:v>263.06346139638845</c:v>
                </c:pt>
              </c:numCache>
            </c:numRef>
          </c:xVal>
          <c:yVal>
            <c:numRef>
              <c:f>Graphing!$AJ$8:$AJ$367</c:f>
              <c:numCache>
                <c:formatCode>General</c:formatCode>
                <c:ptCount val="360"/>
                <c:pt idx="0">
                  <c:v>-227.40125493874964</c:v>
                </c:pt>
                <c:pt idx="1">
                  <c:v>-146.74428780273581</c:v>
                </c:pt>
                <c:pt idx="2">
                  <c:v>-200.99432964222393</c:v>
                </c:pt>
                <c:pt idx="3">
                  <c:v>-361.25287776259154</c:v>
                </c:pt>
                <c:pt idx="4">
                  <c:v>-542.15166464442632</c:v>
                </c:pt>
                <c:pt idx="5">
                  <c:v>-647.32755575548072</c:v>
                </c:pt>
                <c:pt idx="6">
                  <c:v>-620.75431278104531</c:v>
                </c:pt>
                <c:pt idx="7">
                  <c:v>-476.58725998748048</c:v>
                </c:pt>
                <c:pt idx="8">
                  <c:v>-291.62287203846779</c:v>
                </c:pt>
                <c:pt idx="9">
                  <c:v>-164.38999208901424</c:v>
                </c:pt>
                <c:pt idx="10">
                  <c:v>-162.6644153162122</c:v>
                </c:pt>
                <c:pt idx="11">
                  <c:v>-287.36534073501423</c:v>
                </c:pt>
                <c:pt idx="12">
                  <c:v>-472.06572226314387</c:v>
                </c:pt>
                <c:pt idx="13">
                  <c:v>-618.37735055907626</c:v>
                </c:pt>
                <c:pt idx="14">
                  <c:v>-648.36135514096554</c:v>
                </c:pt>
                <c:pt idx="15">
                  <c:v>-546.04553012977863</c:v>
                </c:pt>
                <c:pt idx="16">
                  <c:v>-365.9325827038117</c:v>
                </c:pt>
                <c:pt idx="17">
                  <c:v>-203.96703788162057</c:v>
                </c:pt>
                <c:pt idx="18">
                  <c:v>-146.42646476313629</c:v>
                </c:pt>
                <c:pt idx="19">
                  <c:v>-223.96220205576441</c:v>
                </c:pt>
                <c:pt idx="20">
                  <c:v>-395.27166939084003</c:v>
                </c:pt>
                <c:pt idx="21">
                  <c:v>-569.09987533356218</c:v>
                </c:pt>
                <c:pt idx="22">
                  <c:v>-652.85011935611783</c:v>
                </c:pt>
                <c:pt idx="23">
                  <c:v>-601.90941001187321</c:v>
                </c:pt>
                <c:pt idx="24">
                  <c:v>-443.41339874615721</c:v>
                </c:pt>
                <c:pt idx="25">
                  <c:v>-261.79146576482822</c:v>
                </c:pt>
                <c:pt idx="26">
                  <c:v>-153.79195893449767</c:v>
                </c:pt>
                <c:pt idx="27">
                  <c:v>-176.94523092080161</c:v>
                </c:pt>
                <c:pt idx="28">
                  <c:v>-318.91774482320301</c:v>
                </c:pt>
                <c:pt idx="29">
                  <c:v>-504.08203683783177</c:v>
                </c:pt>
                <c:pt idx="30">
                  <c:v>-633.80277673656178</c:v>
                </c:pt>
                <c:pt idx="31">
                  <c:v>-638.97890902883819</c:v>
                </c:pt>
                <c:pt idx="32">
                  <c:v>-516.8531552329473</c:v>
                </c:pt>
                <c:pt idx="33">
                  <c:v>-332.48079098528422</c:v>
                </c:pt>
                <c:pt idx="34">
                  <c:v>-184.07529381259204</c:v>
                </c:pt>
                <c:pt idx="35">
                  <c:v>-150.69091905770591</c:v>
                </c:pt>
                <c:pt idx="36">
                  <c:v>-250.11121878987566</c:v>
                </c:pt>
                <c:pt idx="37">
                  <c:v>-429.37590574873661</c:v>
                </c:pt>
                <c:pt idx="38">
                  <c:v>-592.99231553301593</c:v>
                </c:pt>
                <c:pt idx="39">
                  <c:v>-653.80347832827772</c:v>
                </c:pt>
                <c:pt idx="40">
                  <c:v>-579.41584212396685</c:v>
                </c:pt>
                <c:pt idx="41">
                  <c:v>-409.45502254002275</c:v>
                </c:pt>
                <c:pt idx="42">
                  <c:v>-234.45759864968866</c:v>
                </c:pt>
                <c:pt idx="43">
                  <c:v>-147.64310272191847</c:v>
                </c:pt>
                <c:pt idx="44">
                  <c:v>-195.25682525655691</c:v>
                </c:pt>
                <c:pt idx="45">
                  <c:v>-351.93537034996893</c:v>
                </c:pt>
                <c:pt idx="46">
                  <c:v>-534.21750545658938</c:v>
                </c:pt>
                <c:pt idx="47">
                  <c:v>-645.00319905668812</c:v>
                </c:pt>
                <c:pt idx="48">
                  <c:v>-625.27792219375146</c:v>
                </c:pt>
                <c:pt idx="49">
                  <c:v>-485.54915001890311</c:v>
                </c:pt>
                <c:pt idx="50">
                  <c:v>-300.24912557370584</c:v>
                </c:pt>
                <c:pt idx="51">
                  <c:v>-168.08548251469537</c:v>
                </c:pt>
                <c:pt idx="52">
                  <c:v>-159.46058857406442</c:v>
                </c:pt>
                <c:pt idx="53">
                  <c:v>-278.96884612151257</c:v>
                </c:pt>
                <c:pt idx="54">
                  <c:v>-462.94929590873454</c:v>
                </c:pt>
                <c:pt idx="55">
                  <c:v>-613.39722966904196</c:v>
                </c:pt>
                <c:pt idx="56">
                  <c:v>-650.17040471003202</c:v>
                </c:pt>
                <c:pt idx="57">
                  <c:v>-553.68008594544892</c:v>
                </c:pt>
                <c:pt idx="58">
                  <c:v>-375.32578648670972</c:v>
                </c:pt>
                <c:pt idx="59">
                  <c:v>-210.11521561375662</c:v>
                </c:pt>
                <c:pt idx="60">
                  <c:v>-146.05453821893184</c:v>
                </c:pt>
                <c:pt idx="61">
                  <c:v>-217.26829311452951</c:v>
                </c:pt>
                <c:pt idx="62">
                  <c:v>-385.82156231774104</c:v>
                </c:pt>
                <c:pt idx="63">
                  <c:v>-561.92755601061583</c:v>
                </c:pt>
                <c:pt idx="64">
                  <c:v>-651.77621689714135</c:v>
                </c:pt>
                <c:pt idx="65">
                  <c:v>-607.50598246608115</c:v>
                </c:pt>
                <c:pt idx="66">
                  <c:v>-452.69920299069389</c:v>
                </c:pt>
                <c:pt idx="67">
                  <c:v>-269.82003853655954</c:v>
                </c:pt>
                <c:pt idx="68">
                  <c:v>-156.28655271379299</c:v>
                </c:pt>
                <c:pt idx="69">
                  <c:v>-172.5769983443904</c:v>
                </c:pt>
                <c:pt idx="70">
                  <c:v>-310.01360355971451</c:v>
                </c:pt>
                <c:pt idx="71">
                  <c:v>-495.38514176014615</c:v>
                </c:pt>
                <c:pt idx="72">
                  <c:v>-629.9458845634083</c:v>
                </c:pt>
                <c:pt idx="73">
                  <c:v>-642.01655105809414</c:v>
                </c:pt>
                <c:pt idx="74">
                  <c:v>-525.16720724956599</c:v>
                </c:pt>
                <c:pt idx="75">
                  <c:v>-341.64243327855661</c:v>
                </c:pt>
                <c:pt idx="76">
                  <c:v>-189.20420305881743</c:v>
                </c:pt>
                <c:pt idx="77">
                  <c:v>-149.05497206131784</c:v>
                </c:pt>
                <c:pt idx="78">
                  <c:v>-242.5818696011157</c:v>
                </c:pt>
                <c:pt idx="79">
                  <c:v>-419.96397003596405</c:v>
                </c:pt>
                <c:pt idx="80">
                  <c:v>-586.7114456425636</c:v>
                </c:pt>
                <c:pt idx="81">
                  <c:v>-653.99943638860407</c:v>
                </c:pt>
                <c:pt idx="82">
                  <c:v>-585.98424306286984</c:v>
                </c:pt>
                <c:pt idx="83">
                  <c:v>-418.89693906093186</c:v>
                </c:pt>
                <c:pt idx="84">
                  <c:v>-241.74340790310922</c:v>
                </c:pt>
                <c:pt idx="85">
                  <c:v>-148.89172054267723</c:v>
                </c:pt>
                <c:pt idx="86">
                  <c:v>-189.8031243151716</c:v>
                </c:pt>
                <c:pt idx="87">
                  <c:v>-342.68448741673757</c:v>
                </c:pt>
                <c:pt idx="88">
                  <c:v>-526.09730153061821</c:v>
                </c:pt>
                <c:pt idx="89">
                  <c:v>-642.3392327380958</c:v>
                </c:pt>
                <c:pt idx="90">
                  <c:v>-629.48926405328552</c:v>
                </c:pt>
                <c:pt idx="91">
                  <c:v>-494.3924566424547</c:v>
                </c:pt>
                <c:pt idx="92">
                  <c:v>-309.0136481466244</c:v>
                </c:pt>
                <c:pt idx="93">
                  <c:v>-172.1024397678346</c:v>
                </c:pt>
                <c:pt idx="94">
                  <c:v>-156.59018400099035</c:v>
                </c:pt>
                <c:pt idx="95">
                  <c:v>-270.7401180691013</c:v>
                </c:pt>
                <c:pt idx="96">
                  <c:v>-453.74561278985357</c:v>
                </c:pt>
                <c:pt idx="97">
                  <c:v>-608.12130957188037</c:v>
                </c:pt>
                <c:pt idx="98">
                  <c:v>-651.63268217020868</c:v>
                </c:pt>
                <c:pt idx="99">
                  <c:v>-561.10161909139367</c:v>
                </c:pt>
                <c:pt idx="100">
                  <c:v>-384.75319227309859</c:v>
                </c:pt>
                <c:pt idx="101">
                  <c:v>-216.52660092700404</c:v>
                </c:pt>
                <c:pt idx="102">
                  <c:v>-146.03461655487013</c:v>
                </c:pt>
                <c:pt idx="103">
                  <c:v>-210.82767656198013</c:v>
                </c:pt>
                <c:pt idx="104">
                  <c:v>-376.39110859543388</c:v>
                </c:pt>
                <c:pt idx="105">
                  <c:v>-554.53078183988987</c:v>
                </c:pt>
                <c:pt idx="106">
                  <c:v>-650.35331644294706</c:v>
                </c:pt>
                <c:pt idx="107">
                  <c:v>-612.81492182789884</c:v>
                </c:pt>
                <c:pt idx="108">
                  <c:v>-461.91195857165644</c:v>
                </c:pt>
                <c:pt idx="109">
                  <c:v>-278.0290594306399</c:v>
                </c:pt>
                <c:pt idx="110">
                  <c:v>-159.11896833166537</c:v>
                </c:pt>
                <c:pt idx="111">
                  <c:v>-168.52400670941879</c:v>
                </c:pt>
                <c:pt idx="112">
                  <c:v>-301.23419636504946</c:v>
                </c:pt>
                <c:pt idx="113">
                  <c:v>-486.55602917712929</c:v>
                </c:pt>
                <c:pt idx="114">
                  <c:v>-625.77025437090958</c:v>
                </c:pt>
                <c:pt idx="115">
                  <c:v>-644.71872339055881</c:v>
                </c:pt>
                <c:pt idx="116">
                  <c:v>-533.30775954097794</c:v>
                </c:pt>
                <c:pt idx="117">
                  <c:v>-350.88496754004132</c:v>
                </c:pt>
                <c:pt idx="118">
                  <c:v>-194.62530555272355</c:v>
                </c:pt>
                <c:pt idx="119">
                  <c:v>-147.76687091286985</c:v>
                </c:pt>
                <c:pt idx="120">
                  <c:v>-235.27072454844134</c:v>
                </c:pt>
                <c:pt idx="121">
                  <c:v>-410.52436139350147</c:v>
                </c:pt>
                <c:pt idx="122">
                  <c:v>-580.17176687399979</c:v>
                </c:pt>
                <c:pt idx="123">
                  <c:v>-653.84331475222757</c:v>
                </c:pt>
                <c:pt idx="124">
                  <c:v>-592.29484313102989</c:v>
                </c:pt>
                <c:pt idx="125">
                  <c:v>-428.31266171055307</c:v>
                </c:pt>
                <c:pt idx="126">
                  <c:v>-249.24858352112446</c:v>
                </c:pt>
                <c:pt idx="127">
                  <c:v>-150.48841050145234</c:v>
                </c:pt>
                <c:pt idx="128">
                  <c:v>-184.64078643056101</c:v>
                </c:pt>
                <c:pt idx="129">
                  <c:v>-333.51305201547905</c:v>
                </c:pt>
                <c:pt idx="130">
                  <c:v>-517.80230863559359</c:v>
                </c:pt>
                <c:pt idx="131">
                  <c:v>-639.33934943970144</c:v>
                </c:pt>
                <c:pt idx="132">
                  <c:v>-633.3825008348814</c:v>
                </c:pt>
                <c:pt idx="133">
                  <c:v>-503.10492176481137</c:v>
                </c:pt>
                <c:pt idx="134">
                  <c:v>-317.90429086990628</c:v>
                </c:pt>
                <c:pt idx="135">
                  <c:v>-176.43529576862414</c:v>
                </c:pt>
                <c:pt idx="136">
                  <c:v>-154.05718038990898</c:v>
                </c:pt>
                <c:pt idx="137">
                  <c:v>-262.69056277647212</c:v>
                </c:pt>
                <c:pt idx="138">
                  <c:v>-444.46743053291198</c:v>
                </c:pt>
                <c:pt idx="139">
                  <c:v>-602.55690345045764</c:v>
                </c:pt>
                <c:pt idx="140">
                  <c:v>-652.74616059494349</c:v>
                </c:pt>
                <c:pt idx="141">
                  <c:v>-568.29984225692306</c:v>
                </c:pt>
                <c:pt idx="142">
                  <c:v>-394.20173232453584</c:v>
                </c:pt>
                <c:pt idx="143">
                  <c:v>-223.19230672070131</c:v>
                </c:pt>
                <c:pt idx="144">
                  <c:v>-146.36672738525334</c:v>
                </c:pt>
                <c:pt idx="145">
                  <c:v>-204.64928001720014</c:v>
                </c:pt>
                <c:pt idx="146">
                  <c:v>-366.99338018718061</c:v>
                </c:pt>
                <c:pt idx="147">
                  <c:v>-546.91980581275152</c:v>
                </c:pt>
                <c:pt idx="148">
                  <c:v>-648.5833903379239</c:v>
                </c:pt>
                <c:pt idx="149">
                  <c:v>-617.82886914486267</c:v>
                </c:pt>
                <c:pt idx="150">
                  <c:v>-471.03889528661512</c:v>
                </c:pt>
                <c:pt idx="151">
                  <c:v>-286.40714956508305</c:v>
                </c:pt>
                <c:pt idx="152">
                  <c:v>-162.28527965334902</c:v>
                </c:pt>
                <c:pt idx="153">
                  <c:v>-164.79187404428774</c:v>
                </c:pt>
                <c:pt idx="154">
                  <c:v>-292.59169275826565</c:v>
                </c:pt>
                <c:pt idx="155">
                  <c:v>-477.6069375070162</c:v>
                </c:pt>
                <c:pt idx="156">
                  <c:v>-621.28167418198723</c:v>
                </c:pt>
                <c:pt idx="157">
                  <c:v>-647.0816804274416</c:v>
                </c:pt>
                <c:pt idx="158">
                  <c:v>-541.26352813300775</c:v>
                </c:pt>
                <c:pt idx="159">
                  <c:v>-360.19558229034618</c:v>
                </c:pt>
                <c:pt idx="160">
                  <c:v>-200.33108686794205</c:v>
                </c:pt>
                <c:pt idx="161">
                  <c:v>-146.82840110556168</c:v>
                </c:pt>
                <c:pt idx="162">
                  <c:v>-228.18791792914169</c:v>
                </c:pt>
                <c:pt idx="163">
                  <c:v>-401.07016447493294</c:v>
                </c:pt>
                <c:pt idx="164">
                  <c:v>-573.38234416153091</c:v>
                </c:pt>
                <c:pt idx="165">
                  <c:v>-653.33532982616953</c:v>
                </c:pt>
                <c:pt idx="166">
                  <c:v>-598.33889493023628</c:v>
                </c:pt>
                <c:pt idx="167">
                  <c:v>-437.6891389447207</c:v>
                </c:pt>
                <c:pt idx="168">
                  <c:v>-256.96272225220116</c:v>
                </c:pt>
                <c:pt idx="169">
                  <c:v>-152.43095935657601</c:v>
                </c:pt>
                <c:pt idx="170">
                  <c:v>-179.77696734466895</c:v>
                </c:pt>
                <c:pt idx="171">
                  <c:v>-324.43377707257855</c:v>
                </c:pt>
                <c:pt idx="172">
                  <c:v>-509.34402482274817</c:v>
                </c:pt>
                <c:pt idx="173">
                  <c:v>-636.00770743052067</c:v>
                </c:pt>
                <c:pt idx="174">
                  <c:v>-636.95223595334346</c:v>
                </c:pt>
                <c:pt idx="175">
                  <c:v>-511.6744686587146</c:v>
                </c:pt>
                <c:pt idx="176">
                  <c:v>-326.9087300365718</c:v>
                </c:pt>
                <c:pt idx="177">
                  <c:v>-181.07804455671703</c:v>
                </c:pt>
                <c:pt idx="178">
                  <c:v>-151.86508884763717</c:v>
                </c:pt>
                <c:pt idx="179">
                  <c:v>-254.83133808339119</c:v>
                </c:pt>
                <c:pt idx="180">
                  <c:v>-435.1276100311066</c:v>
                </c:pt>
                <c:pt idx="181">
                  <c:v>-596.71172437084715</c:v>
                </c:pt>
                <c:pt idx="182">
                  <c:v>-653.50929654320885</c:v>
                </c:pt>
                <c:pt idx="183">
                  <c:v>-575.26477767087238</c:v>
                </c:pt>
                <c:pt idx="184">
                  <c:v>-403.65830960814526</c:v>
                </c:pt>
                <c:pt idx="185">
                  <c:v>-230.1030933696737</c:v>
                </c:pt>
                <c:pt idx="186">
                  <c:v>-147.05041035674239</c:v>
                </c:pt>
                <c:pt idx="187">
                  <c:v>-198.74166762570803</c:v>
                </c:pt>
                <c:pt idx="188">
                  <c:v>-357.64140369442811</c:v>
                </c:pt>
                <c:pt idx="189">
                  <c:v>-539.10517783521027</c:v>
                </c:pt>
                <c:pt idx="190">
                  <c:v>-646.46889195389531</c:v>
                </c:pt>
                <c:pt idx="191">
                  <c:v>-622.5408743658071</c:v>
                </c:pt>
                <c:pt idx="192">
                  <c:v>-480.06736189030812</c:v>
                </c:pt>
                <c:pt idx="193">
                  <c:v>-294.94269570354129</c:v>
                </c:pt>
                <c:pt idx="194">
                  <c:v>-165.78109771650352</c:v>
                </c:pt>
                <c:pt idx="195">
                  <c:v>-161.38577362098823</c:v>
                </c:pt>
                <c:pt idx="196">
                  <c:v>-284.0980724908602</c:v>
                </c:pt>
                <c:pt idx="197">
                  <c:v>-468.55027147629869</c:v>
                </c:pt>
                <c:pt idx="198">
                  <c:v>-616.48636581362507</c:v>
                </c:pt>
                <c:pt idx="199">
                  <c:v>-649.10214677082058</c:v>
                </c:pt>
                <c:pt idx="200">
                  <c:v>-549.02348518743906</c:v>
                </c:pt>
                <c:pt idx="201">
                  <c:v>-369.5613716798386</c:v>
                </c:pt>
                <c:pt idx="202">
                  <c:v>-206.31363797186168</c:v>
                </c:pt>
                <c:pt idx="203">
                  <c:v>-146.2408634932878</c:v>
                </c:pt>
                <c:pt idx="204">
                  <c:v>-221.34326753019948</c:v>
                </c:pt>
                <c:pt idx="205">
                  <c:v>-391.61448415471165</c:v>
                </c:pt>
                <c:pt idx="206">
                  <c:v>-566.35258861993532</c:v>
                </c:pt>
                <c:pt idx="207">
                  <c:v>-652.47618575049171</c:v>
                </c:pt>
                <c:pt idx="208">
                  <c:v>-604.10802053711734</c:v>
                </c:pt>
                <c:pt idx="209">
                  <c:v>-447.01337362007979</c:v>
                </c:pt>
                <c:pt idx="210">
                  <c:v>-264.87513119277219</c:v>
                </c:pt>
                <c:pt idx="211">
                  <c:v>-154.71667445651278</c:v>
                </c:pt>
                <c:pt idx="212">
                  <c:v>-175.21840900891587</c:v>
                </c:pt>
                <c:pt idx="213">
                  <c:v>-315.45924776658148</c:v>
                </c:pt>
                <c:pt idx="214">
                  <c:v>-500.7341744877499</c:v>
                </c:pt>
                <c:pt idx="215">
                  <c:v>-632.34892484466161</c:v>
                </c:pt>
                <c:pt idx="216">
                  <c:v>-640.19352124328429</c:v>
                </c:pt>
                <c:pt idx="217">
                  <c:v>-520.08921870062602</c:v>
                </c:pt>
                <c:pt idx="218">
                  <c:v>-336.0144841998935</c:v>
                </c:pt>
                <c:pt idx="219">
                  <c:v>-186.024250615076</c:v>
                </c:pt>
                <c:pt idx="220">
                  <c:v>-150.0169479279084</c:v>
                </c:pt>
                <c:pt idx="221">
                  <c:v>-247.17333800416208</c:v>
                </c:pt>
                <c:pt idx="222">
                  <c:v>-425.73909761721166</c:v>
                </c:pt>
                <c:pt idx="223">
                  <c:v>-590.59387459085565</c:v>
                </c:pt>
                <c:pt idx="224">
                  <c:v>-653.92103219897763</c:v>
                </c:pt>
                <c:pt idx="225">
                  <c:v>-581.98677093233437</c:v>
                </c:pt>
                <c:pt idx="226">
                  <c:v>-413.10981594879172</c:v>
                </c:pt>
                <c:pt idx="227">
                  <c:v>-237.24938153046537</c:v>
                </c:pt>
                <c:pt idx="228">
                  <c:v>-148.08471778656002</c:v>
                </c:pt>
                <c:pt idx="229">
                  <c:v>-193.11302818638543</c:v>
                </c:pt>
                <c:pt idx="230">
                  <c:v>-348.3481422994393</c:v>
                </c:pt>
                <c:pt idx="231">
                  <c:v>-531.09773010374909</c:v>
                </c:pt>
                <c:pt idx="232">
                  <c:v>-644.01275228925408</c:v>
                </c:pt>
                <c:pt idx="233">
                  <c:v>-626.94440597491234</c:v>
                </c:pt>
                <c:pt idx="234">
                  <c:v>-488.98484363163311</c:v>
                </c:pt>
                <c:pt idx="235">
                  <c:v>-303.62386635344603</c:v>
                </c:pt>
                <c:pt idx="236">
                  <c:v>-169.60157681531845</c:v>
                </c:pt>
                <c:pt idx="237">
                  <c:v>-158.31042678377534</c:v>
                </c:pt>
                <c:pt idx="238">
                  <c:v>-275.7651089401129</c:v>
                </c:pt>
                <c:pt idx="239">
                  <c:v>-459.39858492409246</c:v>
                </c:pt>
                <c:pt idx="240">
                  <c:v>-611.39097625153272</c:v>
                </c:pt>
                <c:pt idx="241">
                  <c:v>-650.77732176431186</c:v>
                </c:pt>
                <c:pt idx="242">
                  <c:v>-556.57687428991687</c:v>
                </c:pt>
                <c:pt idx="243">
                  <c:v>-378.96935338005403</c:v>
                </c:pt>
                <c:pt idx="244">
                  <c:v>-212.56466618992249</c:v>
                </c:pt>
                <c:pt idx="245">
                  <c:v>-146.00507248755457</c:v>
                </c:pt>
                <c:pt idx="246">
                  <c:v>-214.74626101973865</c:v>
                </c:pt>
                <c:pt idx="247">
                  <c:v>-382.17042736326789</c:v>
                </c:pt>
                <c:pt idx="248">
                  <c:v>-559.09224449960448</c:v>
                </c:pt>
                <c:pt idx="249">
                  <c:v>-651.2670734222005</c:v>
                </c:pt>
                <c:pt idx="250">
                  <c:v>-609.59422311449168</c:v>
                </c:pt>
                <c:pt idx="251">
                  <c:v>-456.27244100736954</c:v>
                </c:pt>
                <c:pt idx="252">
                  <c:v>-272.9748426069408</c:v>
                </c:pt>
                <c:pt idx="253">
                  <c:v>-157.34238747165023</c:v>
                </c:pt>
                <c:pt idx="254">
                  <c:v>-170.97143024027284</c:v>
                </c:pt>
                <c:pt idx="255">
                  <c:v>-306.60190408485022</c:v>
                </c:pt>
                <c:pt idx="256">
                  <c:v>-491.98469212049861</c:v>
                </c:pt>
                <c:pt idx="257">
                  <c:v>-628.36807328059797</c:v>
                </c:pt>
                <c:pt idx="258">
                  <c:v>-643.10186381748133</c:v>
                </c:pt>
                <c:pt idx="259">
                  <c:v>-528.33750783893447</c:v>
                </c:pt>
                <c:pt idx="260">
                  <c:v>-345.20893147732511</c:v>
                </c:pt>
                <c:pt idx="261">
                  <c:v>-191.26705779197934</c:v>
                </c:pt>
                <c:pt idx="262">
                  <c:v>-148.51531941939848</c:v>
                </c:pt>
                <c:pt idx="263">
                  <c:v>-239.72717762649577</c:v>
                </c:pt>
                <c:pt idx="264">
                  <c:v>-416.31490711752645</c:v>
                </c:pt>
                <c:pt idx="265">
                  <c:v>-584.21183432874693</c:v>
                </c:pt>
                <c:pt idx="266">
                  <c:v>-653.98079683752303</c:v>
                </c:pt>
                <c:pt idx="267">
                  <c:v>-588.45650439345013</c:v>
                </c:pt>
                <c:pt idx="268">
                  <c:v>-422.54315020178103</c:v>
                </c:pt>
                <c:pt idx="269">
                  <c:v>-244.62126542171066</c:v>
                </c:pt>
                <c:pt idx="270">
                  <c:v>-149.46821597606757</c:v>
                </c:pt>
                <c:pt idx="271">
                  <c:v>-187.77116380184626</c:v>
                </c:pt>
                <c:pt idx="272">
                  <c:v>-339.1264777967009</c:v>
                </c:pt>
                <c:pt idx="273">
                  <c:v>-522.90856209050037</c:v>
                </c:pt>
                <c:pt idx="274">
                  <c:v>-641.21837590616644</c:v>
                </c:pt>
                <c:pt idx="275">
                  <c:v>-631.03336004515188</c:v>
                </c:pt>
                <c:pt idx="276">
                  <c:v>-497.77897960064854</c:v>
                </c:pt>
                <c:pt idx="277">
                  <c:v>-312.43862816597334</c:v>
                </c:pt>
                <c:pt idx="278">
                  <c:v>-173.74142121729884</c:v>
                </c:pt>
                <c:pt idx="279">
                  <c:v>-155.57009640490236</c:v>
                </c:pt>
                <c:pt idx="280">
                  <c:v>-267.60435278984056</c:v>
                </c:pt>
                <c:pt idx="281">
                  <c:v>-450.16456340316239</c:v>
                </c:pt>
                <c:pt idx="282">
                  <c:v>-606.00256843790999</c:v>
                </c:pt>
                <c:pt idx="283">
                  <c:v>-652.10488337463244</c:v>
                </c:pt>
                <c:pt idx="284">
                  <c:v>-563.9132253576355</c:v>
                </c:pt>
                <c:pt idx="285">
                  <c:v>-388.40648657585814</c:v>
                </c:pt>
                <c:pt idx="286">
                  <c:v>-219.07550669834461</c:v>
                </c:pt>
                <c:pt idx="287">
                  <c:v>-146.12135492856751</c:v>
                </c:pt>
                <c:pt idx="288">
                  <c:v>-208.40604279654585</c:v>
                </c:pt>
                <c:pt idx="289">
                  <c:v>-372.75108492007593</c:v>
                </c:pt>
                <c:pt idx="290">
                  <c:v>-551.61137568051413</c:v>
                </c:pt>
                <c:pt idx="291">
                  <c:v>-649.70966884466191</c:v>
                </c:pt>
                <c:pt idx="292">
                  <c:v>-614.78989799822727</c:v>
                </c:pt>
                <c:pt idx="293">
                  <c:v>-465.45350671036346</c:v>
                </c:pt>
                <c:pt idx="294">
                  <c:v>-281.25062913224588</c:v>
                </c:pt>
                <c:pt idx="295">
                  <c:v>-160.30445878691665</c:v>
                </c:pt>
                <c:pt idx="296">
                  <c:v>-167.04191796082415</c:v>
                </c:pt>
                <c:pt idx="297">
                  <c:v>-297.87402357690132</c:v>
                </c:pt>
                <c:pt idx="298">
                  <c:v>-483.10770575924914</c:v>
                </c:pt>
                <c:pt idx="299">
                  <c:v>-624.07067076991473</c:v>
                </c:pt>
                <c:pt idx="300">
                  <c:v>-645.6732322957323</c:v>
                </c:pt>
                <c:pt idx="301">
                  <c:v>-536.40790276071482</c:v>
                </c:pt>
                <c:pt idx="302">
                  <c:v>-354.47932704494406</c:v>
                </c:pt>
                <c:pt idx="303">
                  <c:v>-196.79919880401704</c:v>
                </c:pt>
                <c:pt idx="304">
                  <c:v>-147.36228479482719</c:v>
                </c:pt>
                <c:pt idx="305">
                  <c:v>-232.50317839770071</c:v>
                </c:pt>
                <c:pt idx="306">
                  <c:v>-406.86810181306669</c:v>
                </c:pt>
                <c:pt idx="307">
                  <c:v>-577.57445000854398</c:v>
                </c:pt>
                <c:pt idx="308">
                  <c:v>-653.6885076164499</c:v>
                </c:pt>
                <c:pt idx="309">
                  <c:v>-594.66501007479519</c:v>
                </c:pt>
                <c:pt idx="310">
                  <c:v>-431.94523641153876</c:v>
                </c:pt>
                <c:pt idx="311">
                  <c:v>-252.20852655400697</c:v>
                </c:pt>
                <c:pt idx="312">
                  <c:v>-151.19898719817775</c:v>
                </c:pt>
                <c:pt idx="313">
                  <c:v>-182.7234790630543</c:v>
                </c:pt>
                <c:pt idx="314">
                  <c:v>-329.98919273847395</c:v>
                </c:pt>
                <c:pt idx="315">
                  <c:v>-514.54902515920901</c:v>
                </c:pt>
                <c:pt idx="316">
                  <c:v>-638.08963621188377</c:v>
                </c:pt>
                <c:pt idx="317">
                  <c:v>-634.80206869855397</c:v>
                </c:pt>
                <c:pt idx="318">
                  <c:v>-506.43757986108187</c:v>
                </c:pt>
                <c:pt idx="319">
                  <c:v>-321.37476261446727</c:v>
                </c:pt>
                <c:pt idx="320">
                  <c:v>-178.19489250315979</c:v>
                </c:pt>
                <c:pt idx="321">
                  <c:v>-153.16858097609179</c:v>
                </c:pt>
                <c:pt idx="322">
                  <c:v>-259.62711602086279</c:v>
                </c:pt>
                <c:pt idx="323">
                  <c:v>-440.86100659302582</c:v>
                </c:pt>
                <c:pt idx="324">
                  <c:v>-600.32861147959511</c:v>
                </c:pt>
                <c:pt idx="325">
                  <c:v>-653.08299141082432</c:v>
                </c:pt>
                <c:pt idx="326">
                  <c:v>-571.02236915478704</c:v>
                </c:pt>
                <c:pt idx="327">
                  <c:v>-397.85969004718055</c:v>
                </c:pt>
                <c:pt idx="328">
                  <c:v>-225.83713453840727</c:v>
                </c:pt>
                <c:pt idx="329">
                  <c:v>-146.58954963218636</c:v>
                </c:pt>
                <c:pt idx="330">
                  <c:v>-202.33140131420319</c:v>
                </c:pt>
                <c:pt idx="331">
                  <c:v>-363.36951338742642</c:v>
                </c:pt>
                <c:pt idx="332">
                  <c:v>-543.92035172196699</c:v>
                </c:pt>
                <c:pt idx="333">
                  <c:v>-647.80613080448825</c:v>
                </c:pt>
                <c:pt idx="334">
                  <c:v>-619.68784323602438</c:v>
                </c:pt>
                <c:pt idx="335">
                  <c:v>-474.54384445212969</c:v>
                </c:pt>
                <c:pt idx="336">
                  <c:v>-289.69101933882047</c:v>
                </c:pt>
                <c:pt idx="337">
                  <c:v>-163.59878254561605</c:v>
                </c:pt>
                <c:pt idx="338">
                  <c:v>-163.435319039474</c:v>
                </c:pt>
                <c:pt idx="339">
                  <c:v>-289.28770433983249</c:v>
                </c:pt>
                <c:pt idx="340">
                  <c:v>-474.11552018326626</c:v>
                </c:pt>
                <c:pt idx="341">
                  <c:v>-619.46267413031114</c:v>
                </c:pt>
                <c:pt idx="342">
                  <c:v>-647.9040623916901</c:v>
                </c:pt>
                <c:pt idx="343">
                  <c:v>-544.2892167384158</c:v>
                </c:pt>
                <c:pt idx="344">
                  <c:v>-363.81282080177266</c:v>
                </c:pt>
                <c:pt idx="345">
                  <c:v>-202.61300530842266</c:v>
                </c:pt>
                <c:pt idx="346">
                  <c:v>-146.55944232591929</c:v>
                </c:pt>
                <c:pt idx="347">
                  <c:v>-225.51135381921631</c:v>
                </c:pt>
                <c:pt idx="348">
                  <c:v>-397.41177633406204</c:v>
                </c:pt>
                <c:pt idx="349">
                  <c:v>-570.69092199912598</c:v>
                </c:pt>
                <c:pt idx="350">
                  <c:v>-653.04456969066428</c:v>
                </c:pt>
                <c:pt idx="351">
                  <c:v>-600.60368209554429</c:v>
                </c:pt>
                <c:pt idx="352">
                  <c:v>-441.30304193584504</c:v>
                </c:pt>
                <c:pt idx="353">
                  <c:v>-260.00064789343276</c:v>
                </c:pt>
                <c:pt idx="354">
                  <c:v>-153.27463235535461</c:v>
                </c:pt>
                <c:pt idx="355">
                  <c:v>-177.97697078624401</c:v>
                </c:pt>
                <c:pt idx="356">
                  <c:v>-320.94895271319916</c:v>
                </c:pt>
                <c:pt idx="357">
                  <c:v>-506.0307068277923</c:v>
                </c:pt>
                <c:pt idx="358">
                  <c:v>-634.63087008864761</c:v>
                </c:pt>
                <c:pt idx="359">
                  <c:v>-638.24530796405372</c:v>
                </c:pt>
              </c:numCache>
            </c:numRef>
          </c:yVal>
          <c:smooth val="1"/>
        </c:ser>
        <c:ser>
          <c:idx val="4"/>
          <c:order val="4"/>
          <c:tx>
            <c:v>Left - Right Diagonal</c:v>
          </c:tx>
          <c:marker>
            <c:symbol val="none"/>
          </c:marker>
          <c:xVal>
            <c:numRef>
              <c:f>Graphing!$AP$8:$AP$2008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-175</c:v>
                </c:pt>
                <c:pt idx="601">
                  <c:v>-174.5625</c:v>
                </c:pt>
                <c:pt idx="602">
                  <c:v>-174.125</c:v>
                </c:pt>
                <c:pt idx="603">
                  <c:v>-173.6875</c:v>
                </c:pt>
                <c:pt idx="604">
                  <c:v>-173.25</c:v>
                </c:pt>
                <c:pt idx="605">
                  <c:v>-172.8125</c:v>
                </c:pt>
                <c:pt idx="606">
                  <c:v>-172.375</c:v>
                </c:pt>
                <c:pt idx="607">
                  <c:v>-171.9375</c:v>
                </c:pt>
                <c:pt idx="608">
                  <c:v>-171.5</c:v>
                </c:pt>
                <c:pt idx="609">
                  <c:v>-171.0625</c:v>
                </c:pt>
                <c:pt idx="610">
                  <c:v>-170.625</c:v>
                </c:pt>
                <c:pt idx="611">
                  <c:v>-170.1875</c:v>
                </c:pt>
                <c:pt idx="612">
                  <c:v>-169.75</c:v>
                </c:pt>
                <c:pt idx="613">
                  <c:v>-169.3125</c:v>
                </c:pt>
                <c:pt idx="614">
                  <c:v>-168.875</c:v>
                </c:pt>
                <c:pt idx="615">
                  <c:v>-168.4375</c:v>
                </c:pt>
                <c:pt idx="616">
                  <c:v>-168</c:v>
                </c:pt>
                <c:pt idx="617">
                  <c:v>-167.5625</c:v>
                </c:pt>
                <c:pt idx="618">
                  <c:v>-167.125</c:v>
                </c:pt>
                <c:pt idx="619">
                  <c:v>-166.6875</c:v>
                </c:pt>
                <c:pt idx="620">
                  <c:v>-166.25</c:v>
                </c:pt>
                <c:pt idx="621">
                  <c:v>-165.8125</c:v>
                </c:pt>
                <c:pt idx="622">
                  <c:v>-165.375</c:v>
                </c:pt>
                <c:pt idx="623">
                  <c:v>-164.9375</c:v>
                </c:pt>
                <c:pt idx="624">
                  <c:v>-164.5</c:v>
                </c:pt>
                <c:pt idx="625">
                  <c:v>-164.0625</c:v>
                </c:pt>
                <c:pt idx="626">
                  <c:v>-163.625</c:v>
                </c:pt>
                <c:pt idx="627">
                  <c:v>-163.1875</c:v>
                </c:pt>
                <c:pt idx="628">
                  <c:v>-162.75</c:v>
                </c:pt>
                <c:pt idx="629">
                  <c:v>-162.3125</c:v>
                </c:pt>
                <c:pt idx="630">
                  <c:v>-161.875</c:v>
                </c:pt>
                <c:pt idx="631">
                  <c:v>-161.4375</c:v>
                </c:pt>
                <c:pt idx="632">
                  <c:v>-161</c:v>
                </c:pt>
                <c:pt idx="633">
                  <c:v>-160.5625</c:v>
                </c:pt>
                <c:pt idx="634">
                  <c:v>-160.125</c:v>
                </c:pt>
                <c:pt idx="635">
                  <c:v>-159.6875</c:v>
                </c:pt>
                <c:pt idx="636">
                  <c:v>-159.25</c:v>
                </c:pt>
                <c:pt idx="637">
                  <c:v>-158.8125</c:v>
                </c:pt>
                <c:pt idx="638">
                  <c:v>-158.375</c:v>
                </c:pt>
                <c:pt idx="639">
                  <c:v>-157.9375</c:v>
                </c:pt>
                <c:pt idx="640">
                  <c:v>-157.5</c:v>
                </c:pt>
                <c:pt idx="641">
                  <c:v>-157.0625</c:v>
                </c:pt>
                <c:pt idx="642">
                  <c:v>-156.625</c:v>
                </c:pt>
                <c:pt idx="643">
                  <c:v>-156.1875</c:v>
                </c:pt>
                <c:pt idx="644">
                  <c:v>-155.75</c:v>
                </c:pt>
                <c:pt idx="645">
                  <c:v>-155.3125</c:v>
                </c:pt>
                <c:pt idx="646">
                  <c:v>-154.875</c:v>
                </c:pt>
                <c:pt idx="647">
                  <c:v>-154.4375</c:v>
                </c:pt>
                <c:pt idx="648">
                  <c:v>-154</c:v>
                </c:pt>
                <c:pt idx="649">
                  <c:v>-153.5625</c:v>
                </c:pt>
                <c:pt idx="650">
                  <c:v>-153.125</c:v>
                </c:pt>
                <c:pt idx="651">
                  <c:v>-152.6875</c:v>
                </c:pt>
                <c:pt idx="652">
                  <c:v>-152.25</c:v>
                </c:pt>
                <c:pt idx="653">
                  <c:v>-151.8125</c:v>
                </c:pt>
                <c:pt idx="654">
                  <c:v>-151.375</c:v>
                </c:pt>
                <c:pt idx="655">
                  <c:v>-150.9375</c:v>
                </c:pt>
                <c:pt idx="656">
                  <c:v>-150.5</c:v>
                </c:pt>
                <c:pt idx="657">
                  <c:v>-150.0625</c:v>
                </c:pt>
                <c:pt idx="658">
                  <c:v>-149.625</c:v>
                </c:pt>
                <c:pt idx="659">
                  <c:v>-149.1875</c:v>
                </c:pt>
                <c:pt idx="660">
                  <c:v>-148.75</c:v>
                </c:pt>
                <c:pt idx="661">
                  <c:v>-148.3125</c:v>
                </c:pt>
                <c:pt idx="662">
                  <c:v>-147.875</c:v>
                </c:pt>
                <c:pt idx="663">
                  <c:v>-147.4375</c:v>
                </c:pt>
                <c:pt idx="664">
                  <c:v>-147</c:v>
                </c:pt>
                <c:pt idx="665">
                  <c:v>-146.5625</c:v>
                </c:pt>
                <c:pt idx="666">
                  <c:v>-146.125</c:v>
                </c:pt>
                <c:pt idx="667">
                  <c:v>-145.6875</c:v>
                </c:pt>
                <c:pt idx="668">
                  <c:v>-145.25</c:v>
                </c:pt>
                <c:pt idx="669">
                  <c:v>-144.8125</c:v>
                </c:pt>
                <c:pt idx="670">
                  <c:v>-144.375</c:v>
                </c:pt>
                <c:pt idx="671">
                  <c:v>-143.9375</c:v>
                </c:pt>
                <c:pt idx="672">
                  <c:v>-143.5</c:v>
                </c:pt>
                <c:pt idx="673">
                  <c:v>-143.0625</c:v>
                </c:pt>
                <c:pt idx="674">
                  <c:v>-142.625</c:v>
                </c:pt>
                <c:pt idx="675">
                  <c:v>-142.1875</c:v>
                </c:pt>
                <c:pt idx="676">
                  <c:v>-141.75</c:v>
                </c:pt>
                <c:pt idx="677">
                  <c:v>-141.3125</c:v>
                </c:pt>
                <c:pt idx="678">
                  <c:v>-140.875</c:v>
                </c:pt>
                <c:pt idx="679">
                  <c:v>-140.4375</c:v>
                </c:pt>
                <c:pt idx="680">
                  <c:v>-140</c:v>
                </c:pt>
                <c:pt idx="681">
                  <c:v>-139.5625</c:v>
                </c:pt>
                <c:pt idx="682">
                  <c:v>-139.125</c:v>
                </c:pt>
                <c:pt idx="683">
                  <c:v>-138.6875</c:v>
                </c:pt>
                <c:pt idx="684">
                  <c:v>-138.25</c:v>
                </c:pt>
                <c:pt idx="685">
                  <c:v>-137.8125</c:v>
                </c:pt>
                <c:pt idx="686">
                  <c:v>-137.375</c:v>
                </c:pt>
                <c:pt idx="687">
                  <c:v>-136.9375</c:v>
                </c:pt>
                <c:pt idx="688">
                  <c:v>-136.5</c:v>
                </c:pt>
                <c:pt idx="689">
                  <c:v>-136.0625</c:v>
                </c:pt>
                <c:pt idx="690">
                  <c:v>-135.625</c:v>
                </c:pt>
                <c:pt idx="691">
                  <c:v>-135.1875</c:v>
                </c:pt>
                <c:pt idx="692">
                  <c:v>-134.75</c:v>
                </c:pt>
                <c:pt idx="693">
                  <c:v>-134.3125</c:v>
                </c:pt>
                <c:pt idx="694">
                  <c:v>-133.875</c:v>
                </c:pt>
                <c:pt idx="695">
                  <c:v>-133.4375</c:v>
                </c:pt>
                <c:pt idx="696">
                  <c:v>-133</c:v>
                </c:pt>
                <c:pt idx="697">
                  <c:v>-132.5625</c:v>
                </c:pt>
                <c:pt idx="698">
                  <c:v>-132.125</c:v>
                </c:pt>
                <c:pt idx="699">
                  <c:v>-131.6875</c:v>
                </c:pt>
                <c:pt idx="700">
                  <c:v>-131.25</c:v>
                </c:pt>
                <c:pt idx="701">
                  <c:v>-130.8125</c:v>
                </c:pt>
                <c:pt idx="702">
                  <c:v>-130.375</c:v>
                </c:pt>
                <c:pt idx="703">
                  <c:v>-129.9375</c:v>
                </c:pt>
                <c:pt idx="704">
                  <c:v>-129.5</c:v>
                </c:pt>
                <c:pt idx="705">
                  <c:v>-129.0625</c:v>
                </c:pt>
                <c:pt idx="706">
                  <c:v>-128.625</c:v>
                </c:pt>
                <c:pt idx="707">
                  <c:v>-128.1875</c:v>
                </c:pt>
                <c:pt idx="708">
                  <c:v>-127.75</c:v>
                </c:pt>
                <c:pt idx="709">
                  <c:v>-127.3125</c:v>
                </c:pt>
                <c:pt idx="710">
                  <c:v>-126.875</c:v>
                </c:pt>
                <c:pt idx="711">
                  <c:v>-126.4375</c:v>
                </c:pt>
                <c:pt idx="712">
                  <c:v>-126</c:v>
                </c:pt>
                <c:pt idx="713">
                  <c:v>-125.5625</c:v>
                </c:pt>
                <c:pt idx="714">
                  <c:v>-125.125</c:v>
                </c:pt>
                <c:pt idx="715">
                  <c:v>-124.6875</c:v>
                </c:pt>
                <c:pt idx="716">
                  <c:v>-124.25</c:v>
                </c:pt>
                <c:pt idx="717">
                  <c:v>-123.8125</c:v>
                </c:pt>
                <c:pt idx="718">
                  <c:v>-123.375</c:v>
                </c:pt>
                <c:pt idx="719">
                  <c:v>-122.9375</c:v>
                </c:pt>
                <c:pt idx="720">
                  <c:v>-122.5</c:v>
                </c:pt>
                <c:pt idx="721">
                  <c:v>-122.0625</c:v>
                </c:pt>
                <c:pt idx="722">
                  <c:v>-121.625</c:v>
                </c:pt>
                <c:pt idx="723">
                  <c:v>-121.1875</c:v>
                </c:pt>
                <c:pt idx="724">
                  <c:v>-120.75</c:v>
                </c:pt>
                <c:pt idx="725">
                  <c:v>-120.3125</c:v>
                </c:pt>
                <c:pt idx="726">
                  <c:v>-119.875</c:v>
                </c:pt>
                <c:pt idx="727">
                  <c:v>-119.4375</c:v>
                </c:pt>
                <c:pt idx="728">
                  <c:v>-119</c:v>
                </c:pt>
                <c:pt idx="729">
                  <c:v>-118.5625</c:v>
                </c:pt>
                <c:pt idx="730">
                  <c:v>-118.125</c:v>
                </c:pt>
                <c:pt idx="731">
                  <c:v>-117.6875</c:v>
                </c:pt>
                <c:pt idx="732">
                  <c:v>-117.25</c:v>
                </c:pt>
                <c:pt idx="733">
                  <c:v>-116.8125</c:v>
                </c:pt>
                <c:pt idx="734">
                  <c:v>-116.375</c:v>
                </c:pt>
                <c:pt idx="735">
                  <c:v>-115.9375</c:v>
                </c:pt>
                <c:pt idx="736">
                  <c:v>-115.5</c:v>
                </c:pt>
                <c:pt idx="737">
                  <c:v>-115.0625</c:v>
                </c:pt>
                <c:pt idx="738">
                  <c:v>-114.625</c:v>
                </c:pt>
                <c:pt idx="739">
                  <c:v>-114.1875</c:v>
                </c:pt>
                <c:pt idx="740">
                  <c:v>-113.75</c:v>
                </c:pt>
                <c:pt idx="741">
                  <c:v>-113.3125</c:v>
                </c:pt>
                <c:pt idx="742">
                  <c:v>-112.875</c:v>
                </c:pt>
                <c:pt idx="743">
                  <c:v>-112.4375</c:v>
                </c:pt>
                <c:pt idx="744">
                  <c:v>-112</c:v>
                </c:pt>
                <c:pt idx="745">
                  <c:v>-111.5625</c:v>
                </c:pt>
                <c:pt idx="746">
                  <c:v>-111.125</c:v>
                </c:pt>
                <c:pt idx="747">
                  <c:v>-110.6875</c:v>
                </c:pt>
                <c:pt idx="748">
                  <c:v>-110.25</c:v>
                </c:pt>
                <c:pt idx="749">
                  <c:v>-109.8125</c:v>
                </c:pt>
                <c:pt idx="750">
                  <c:v>-109.375</c:v>
                </c:pt>
                <c:pt idx="751">
                  <c:v>-108.9375</c:v>
                </c:pt>
                <c:pt idx="752">
                  <c:v>-108.5</c:v>
                </c:pt>
                <c:pt idx="753">
                  <c:v>-108.0625</c:v>
                </c:pt>
                <c:pt idx="754">
                  <c:v>-107.625</c:v>
                </c:pt>
                <c:pt idx="755">
                  <c:v>-107.1875</c:v>
                </c:pt>
                <c:pt idx="756">
                  <c:v>-106.75</c:v>
                </c:pt>
                <c:pt idx="757">
                  <c:v>-106.3125</c:v>
                </c:pt>
                <c:pt idx="758">
                  <c:v>-105.875</c:v>
                </c:pt>
                <c:pt idx="759">
                  <c:v>-105.4375</c:v>
                </c:pt>
                <c:pt idx="760">
                  <c:v>-105</c:v>
                </c:pt>
                <c:pt idx="761">
                  <c:v>-104.5625</c:v>
                </c:pt>
                <c:pt idx="762">
                  <c:v>-104.125</c:v>
                </c:pt>
                <c:pt idx="763">
                  <c:v>-103.6875</c:v>
                </c:pt>
                <c:pt idx="764">
                  <c:v>-103.25</c:v>
                </c:pt>
                <c:pt idx="765">
                  <c:v>-102.8125</c:v>
                </c:pt>
                <c:pt idx="766">
                  <c:v>-102.375</c:v>
                </c:pt>
                <c:pt idx="767">
                  <c:v>-101.9375</c:v>
                </c:pt>
                <c:pt idx="768">
                  <c:v>-101.5</c:v>
                </c:pt>
                <c:pt idx="769">
                  <c:v>-101.0625</c:v>
                </c:pt>
                <c:pt idx="770">
                  <c:v>-100.625</c:v>
                </c:pt>
                <c:pt idx="771">
                  <c:v>-100.1875</c:v>
                </c:pt>
                <c:pt idx="772">
                  <c:v>-99.75</c:v>
                </c:pt>
                <c:pt idx="773">
                  <c:v>-99.3125</c:v>
                </c:pt>
                <c:pt idx="774">
                  <c:v>-98.875</c:v>
                </c:pt>
                <c:pt idx="775">
                  <c:v>-98.4375</c:v>
                </c:pt>
                <c:pt idx="776">
                  <c:v>-98</c:v>
                </c:pt>
                <c:pt idx="777">
                  <c:v>-97.5625</c:v>
                </c:pt>
                <c:pt idx="778">
                  <c:v>-97.125</c:v>
                </c:pt>
                <c:pt idx="779">
                  <c:v>-96.6875</c:v>
                </c:pt>
                <c:pt idx="780">
                  <c:v>-96.25</c:v>
                </c:pt>
                <c:pt idx="781">
                  <c:v>-95.8125</c:v>
                </c:pt>
                <c:pt idx="782">
                  <c:v>-95.375</c:v>
                </c:pt>
                <c:pt idx="783">
                  <c:v>-94.9375</c:v>
                </c:pt>
                <c:pt idx="784">
                  <c:v>-94.5</c:v>
                </c:pt>
                <c:pt idx="785">
                  <c:v>-94.0625</c:v>
                </c:pt>
                <c:pt idx="786">
                  <c:v>-93.625</c:v>
                </c:pt>
                <c:pt idx="787">
                  <c:v>-93.1875</c:v>
                </c:pt>
                <c:pt idx="788">
                  <c:v>-92.75</c:v>
                </c:pt>
                <c:pt idx="789">
                  <c:v>-92.3125</c:v>
                </c:pt>
                <c:pt idx="790">
                  <c:v>-91.875</c:v>
                </c:pt>
                <c:pt idx="791">
                  <c:v>-91.4375</c:v>
                </c:pt>
                <c:pt idx="792">
                  <c:v>-91</c:v>
                </c:pt>
                <c:pt idx="793">
                  <c:v>-90.5625</c:v>
                </c:pt>
                <c:pt idx="794">
                  <c:v>-90.125</c:v>
                </c:pt>
                <c:pt idx="795">
                  <c:v>-89.6875</c:v>
                </c:pt>
                <c:pt idx="796">
                  <c:v>-89.25</c:v>
                </c:pt>
                <c:pt idx="797">
                  <c:v>-88.8125</c:v>
                </c:pt>
                <c:pt idx="798">
                  <c:v>-88.375</c:v>
                </c:pt>
                <c:pt idx="799">
                  <c:v>-87.9375</c:v>
                </c:pt>
                <c:pt idx="800">
                  <c:v>-87.5</c:v>
                </c:pt>
                <c:pt idx="801">
                  <c:v>-87.0625</c:v>
                </c:pt>
                <c:pt idx="802">
                  <c:v>-86.625</c:v>
                </c:pt>
                <c:pt idx="803">
                  <c:v>-86.1875</c:v>
                </c:pt>
                <c:pt idx="804">
                  <c:v>-85.75</c:v>
                </c:pt>
                <c:pt idx="805">
                  <c:v>-85.3125</c:v>
                </c:pt>
                <c:pt idx="806">
                  <c:v>-84.875</c:v>
                </c:pt>
                <c:pt idx="807">
                  <c:v>-84.4375</c:v>
                </c:pt>
                <c:pt idx="808">
                  <c:v>-84</c:v>
                </c:pt>
                <c:pt idx="809">
                  <c:v>-83.5625</c:v>
                </c:pt>
                <c:pt idx="810">
                  <c:v>-83.125</c:v>
                </c:pt>
                <c:pt idx="811">
                  <c:v>-82.6875</c:v>
                </c:pt>
                <c:pt idx="812">
                  <c:v>-82.25</c:v>
                </c:pt>
                <c:pt idx="813">
                  <c:v>-81.8125</c:v>
                </c:pt>
                <c:pt idx="814">
                  <c:v>-81.375</c:v>
                </c:pt>
                <c:pt idx="815">
                  <c:v>-80.9375</c:v>
                </c:pt>
                <c:pt idx="816">
                  <c:v>-80.5</c:v>
                </c:pt>
                <c:pt idx="817">
                  <c:v>-80.0625</c:v>
                </c:pt>
                <c:pt idx="818">
                  <c:v>-79.625</c:v>
                </c:pt>
                <c:pt idx="819">
                  <c:v>-79.1875</c:v>
                </c:pt>
                <c:pt idx="820">
                  <c:v>-78.75</c:v>
                </c:pt>
                <c:pt idx="821">
                  <c:v>-78.3125</c:v>
                </c:pt>
                <c:pt idx="822">
                  <c:v>-77.875</c:v>
                </c:pt>
                <c:pt idx="823">
                  <c:v>-77.4375</c:v>
                </c:pt>
                <c:pt idx="824">
                  <c:v>-77</c:v>
                </c:pt>
                <c:pt idx="825">
                  <c:v>-76.5625</c:v>
                </c:pt>
                <c:pt idx="826">
                  <c:v>-76.125</c:v>
                </c:pt>
                <c:pt idx="827">
                  <c:v>-75.6875</c:v>
                </c:pt>
                <c:pt idx="828">
                  <c:v>-75.25</c:v>
                </c:pt>
                <c:pt idx="829">
                  <c:v>-74.8125</c:v>
                </c:pt>
                <c:pt idx="830">
                  <c:v>-74.375</c:v>
                </c:pt>
                <c:pt idx="831">
                  <c:v>-73.9375</c:v>
                </c:pt>
                <c:pt idx="832">
                  <c:v>-73.5</c:v>
                </c:pt>
                <c:pt idx="833">
                  <c:v>-73.0625</c:v>
                </c:pt>
                <c:pt idx="834">
                  <c:v>-72.625</c:v>
                </c:pt>
                <c:pt idx="835">
                  <c:v>-72.1875</c:v>
                </c:pt>
                <c:pt idx="836">
                  <c:v>-71.75</c:v>
                </c:pt>
                <c:pt idx="837">
                  <c:v>-71.3125</c:v>
                </c:pt>
                <c:pt idx="838">
                  <c:v>-70.875</c:v>
                </c:pt>
                <c:pt idx="839">
                  <c:v>-70.4375</c:v>
                </c:pt>
                <c:pt idx="840">
                  <c:v>-70</c:v>
                </c:pt>
                <c:pt idx="841">
                  <c:v>-69.5625</c:v>
                </c:pt>
                <c:pt idx="842">
                  <c:v>-69.125</c:v>
                </c:pt>
                <c:pt idx="843">
                  <c:v>-68.6875</c:v>
                </c:pt>
                <c:pt idx="844">
                  <c:v>-68.25</c:v>
                </c:pt>
                <c:pt idx="845">
                  <c:v>-67.8125</c:v>
                </c:pt>
                <c:pt idx="846">
                  <c:v>-67.375</c:v>
                </c:pt>
                <c:pt idx="847">
                  <c:v>-66.9375</c:v>
                </c:pt>
                <c:pt idx="848">
                  <c:v>-66.5</c:v>
                </c:pt>
                <c:pt idx="849">
                  <c:v>-66.0625</c:v>
                </c:pt>
                <c:pt idx="850">
                  <c:v>-65.625</c:v>
                </c:pt>
                <c:pt idx="851">
                  <c:v>-65.1875</c:v>
                </c:pt>
                <c:pt idx="852">
                  <c:v>-64.75</c:v>
                </c:pt>
                <c:pt idx="853">
                  <c:v>-64.3125</c:v>
                </c:pt>
                <c:pt idx="854">
                  <c:v>-63.875</c:v>
                </c:pt>
                <c:pt idx="855">
                  <c:v>-63.4375</c:v>
                </c:pt>
                <c:pt idx="856">
                  <c:v>-63</c:v>
                </c:pt>
                <c:pt idx="857">
                  <c:v>-62.5625</c:v>
                </c:pt>
                <c:pt idx="858">
                  <c:v>-62.125</c:v>
                </c:pt>
                <c:pt idx="859">
                  <c:v>-61.6875</c:v>
                </c:pt>
                <c:pt idx="860">
                  <c:v>-61.25</c:v>
                </c:pt>
                <c:pt idx="861">
                  <c:v>-60.8125</c:v>
                </c:pt>
                <c:pt idx="862">
                  <c:v>-60.375</c:v>
                </c:pt>
                <c:pt idx="863">
                  <c:v>-59.9375</c:v>
                </c:pt>
                <c:pt idx="864">
                  <c:v>-59.5</c:v>
                </c:pt>
                <c:pt idx="865">
                  <c:v>-59.0625</c:v>
                </c:pt>
                <c:pt idx="866">
                  <c:v>-58.625</c:v>
                </c:pt>
                <c:pt idx="867">
                  <c:v>-58.1875</c:v>
                </c:pt>
                <c:pt idx="868">
                  <c:v>-57.75</c:v>
                </c:pt>
                <c:pt idx="869">
                  <c:v>-57.3125</c:v>
                </c:pt>
                <c:pt idx="870">
                  <c:v>-56.875</c:v>
                </c:pt>
                <c:pt idx="871">
                  <c:v>-56.4375</c:v>
                </c:pt>
                <c:pt idx="872">
                  <c:v>-56</c:v>
                </c:pt>
                <c:pt idx="873">
                  <c:v>-55.5625</c:v>
                </c:pt>
                <c:pt idx="874">
                  <c:v>-55.125</c:v>
                </c:pt>
                <c:pt idx="875">
                  <c:v>-54.6875</c:v>
                </c:pt>
                <c:pt idx="876">
                  <c:v>-54.25</c:v>
                </c:pt>
                <c:pt idx="877">
                  <c:v>-53.8125</c:v>
                </c:pt>
                <c:pt idx="878">
                  <c:v>-53.375</c:v>
                </c:pt>
                <c:pt idx="879">
                  <c:v>-52.9375</c:v>
                </c:pt>
                <c:pt idx="880">
                  <c:v>-52.5</c:v>
                </c:pt>
                <c:pt idx="881">
                  <c:v>-52.0625</c:v>
                </c:pt>
                <c:pt idx="882">
                  <c:v>-51.625</c:v>
                </c:pt>
                <c:pt idx="883">
                  <c:v>-51.1875</c:v>
                </c:pt>
                <c:pt idx="884">
                  <c:v>-50.75</c:v>
                </c:pt>
                <c:pt idx="885">
                  <c:v>-50.3125</c:v>
                </c:pt>
                <c:pt idx="886">
                  <c:v>-49.875</c:v>
                </c:pt>
                <c:pt idx="887">
                  <c:v>-49.4375</c:v>
                </c:pt>
                <c:pt idx="888">
                  <c:v>-49</c:v>
                </c:pt>
                <c:pt idx="889">
                  <c:v>-48.5625</c:v>
                </c:pt>
                <c:pt idx="890">
                  <c:v>-48.125</c:v>
                </c:pt>
                <c:pt idx="891">
                  <c:v>-47.6875</c:v>
                </c:pt>
                <c:pt idx="892">
                  <c:v>-47.25</c:v>
                </c:pt>
                <c:pt idx="893">
                  <c:v>-46.8125</c:v>
                </c:pt>
                <c:pt idx="894">
                  <c:v>-46.375</c:v>
                </c:pt>
                <c:pt idx="895">
                  <c:v>-45.9375</c:v>
                </c:pt>
                <c:pt idx="896">
                  <c:v>-45.5</c:v>
                </c:pt>
                <c:pt idx="897">
                  <c:v>-45.0625</c:v>
                </c:pt>
                <c:pt idx="898">
                  <c:v>-44.625</c:v>
                </c:pt>
                <c:pt idx="899">
                  <c:v>-44.1875</c:v>
                </c:pt>
                <c:pt idx="900">
                  <c:v>-43.75</c:v>
                </c:pt>
                <c:pt idx="901">
                  <c:v>-43.3125</c:v>
                </c:pt>
                <c:pt idx="902">
                  <c:v>-42.875</c:v>
                </c:pt>
                <c:pt idx="903">
                  <c:v>-42.4375</c:v>
                </c:pt>
                <c:pt idx="904">
                  <c:v>-42</c:v>
                </c:pt>
                <c:pt idx="905">
                  <c:v>-41.5625</c:v>
                </c:pt>
                <c:pt idx="906">
                  <c:v>-41.125</c:v>
                </c:pt>
                <c:pt idx="907">
                  <c:v>-40.6875</c:v>
                </c:pt>
                <c:pt idx="908">
                  <c:v>-40.25</c:v>
                </c:pt>
                <c:pt idx="909">
                  <c:v>-39.8125</c:v>
                </c:pt>
                <c:pt idx="910">
                  <c:v>-39.375</c:v>
                </c:pt>
                <c:pt idx="911">
                  <c:v>-38.9375</c:v>
                </c:pt>
                <c:pt idx="912">
                  <c:v>-38.5</c:v>
                </c:pt>
                <c:pt idx="913">
                  <c:v>-38.0625</c:v>
                </c:pt>
                <c:pt idx="914">
                  <c:v>-37.625</c:v>
                </c:pt>
                <c:pt idx="915">
                  <c:v>-37.1875</c:v>
                </c:pt>
                <c:pt idx="916">
                  <c:v>-36.75</c:v>
                </c:pt>
                <c:pt idx="917">
                  <c:v>-36.3125</c:v>
                </c:pt>
                <c:pt idx="918">
                  <c:v>-35.875</c:v>
                </c:pt>
                <c:pt idx="919">
                  <c:v>-35.4375</c:v>
                </c:pt>
                <c:pt idx="920">
                  <c:v>-35</c:v>
                </c:pt>
                <c:pt idx="921">
                  <c:v>-34.5625</c:v>
                </c:pt>
                <c:pt idx="922">
                  <c:v>-34.125</c:v>
                </c:pt>
                <c:pt idx="923">
                  <c:v>-33.6875</c:v>
                </c:pt>
                <c:pt idx="924">
                  <c:v>-33.25</c:v>
                </c:pt>
                <c:pt idx="925">
                  <c:v>-32.8125</c:v>
                </c:pt>
                <c:pt idx="926">
                  <c:v>-32.375</c:v>
                </c:pt>
                <c:pt idx="927">
                  <c:v>-31.9375</c:v>
                </c:pt>
                <c:pt idx="928">
                  <c:v>-31.5</c:v>
                </c:pt>
                <c:pt idx="929">
                  <c:v>-31.0625</c:v>
                </c:pt>
                <c:pt idx="930">
                  <c:v>-30.625</c:v>
                </c:pt>
                <c:pt idx="931">
                  <c:v>-30.1875</c:v>
                </c:pt>
                <c:pt idx="932">
                  <c:v>-29.75</c:v>
                </c:pt>
                <c:pt idx="933">
                  <c:v>-29.3125</c:v>
                </c:pt>
                <c:pt idx="934">
                  <c:v>-28.875</c:v>
                </c:pt>
                <c:pt idx="935">
                  <c:v>-28.4375</c:v>
                </c:pt>
                <c:pt idx="936">
                  <c:v>-28</c:v>
                </c:pt>
                <c:pt idx="937">
                  <c:v>-27.5625</c:v>
                </c:pt>
                <c:pt idx="938">
                  <c:v>-27.125</c:v>
                </c:pt>
                <c:pt idx="939">
                  <c:v>-26.6875</c:v>
                </c:pt>
                <c:pt idx="940">
                  <c:v>-26.25</c:v>
                </c:pt>
                <c:pt idx="941">
                  <c:v>-25.8125</c:v>
                </c:pt>
                <c:pt idx="942">
                  <c:v>-25.375</c:v>
                </c:pt>
                <c:pt idx="943">
                  <c:v>-24.9375</c:v>
                </c:pt>
                <c:pt idx="944">
                  <c:v>-24.5</c:v>
                </c:pt>
                <c:pt idx="945">
                  <c:v>-24.0625</c:v>
                </c:pt>
                <c:pt idx="946">
                  <c:v>-23.625</c:v>
                </c:pt>
                <c:pt idx="947">
                  <c:v>-23.1875</c:v>
                </c:pt>
                <c:pt idx="948">
                  <c:v>-22.75</c:v>
                </c:pt>
                <c:pt idx="949">
                  <c:v>-22.3125</c:v>
                </c:pt>
                <c:pt idx="950">
                  <c:v>-21.875</c:v>
                </c:pt>
                <c:pt idx="951">
                  <c:v>-21.4375</c:v>
                </c:pt>
                <c:pt idx="952">
                  <c:v>-21</c:v>
                </c:pt>
                <c:pt idx="953">
                  <c:v>-20.5625</c:v>
                </c:pt>
                <c:pt idx="954">
                  <c:v>-20.125</c:v>
                </c:pt>
                <c:pt idx="955">
                  <c:v>-19.6875</c:v>
                </c:pt>
                <c:pt idx="956">
                  <c:v>-19.25</c:v>
                </c:pt>
                <c:pt idx="957">
                  <c:v>-18.8125</c:v>
                </c:pt>
                <c:pt idx="958">
                  <c:v>-18.375</c:v>
                </c:pt>
                <c:pt idx="959">
                  <c:v>-17.9375</c:v>
                </c:pt>
                <c:pt idx="960">
                  <c:v>-17.5</c:v>
                </c:pt>
                <c:pt idx="961">
                  <c:v>-17.0625</c:v>
                </c:pt>
                <c:pt idx="962">
                  <c:v>-16.625</c:v>
                </c:pt>
                <c:pt idx="963">
                  <c:v>-16.1875</c:v>
                </c:pt>
                <c:pt idx="964">
                  <c:v>-15.75</c:v>
                </c:pt>
                <c:pt idx="965">
                  <c:v>-15.3125</c:v>
                </c:pt>
                <c:pt idx="966">
                  <c:v>-14.875</c:v>
                </c:pt>
                <c:pt idx="967">
                  <c:v>-14.4375</c:v>
                </c:pt>
                <c:pt idx="968">
                  <c:v>-14</c:v>
                </c:pt>
                <c:pt idx="969">
                  <c:v>-13.5625</c:v>
                </c:pt>
                <c:pt idx="970">
                  <c:v>-13.125</c:v>
                </c:pt>
                <c:pt idx="971">
                  <c:v>-12.6875</c:v>
                </c:pt>
                <c:pt idx="972">
                  <c:v>-12.25</c:v>
                </c:pt>
                <c:pt idx="973">
                  <c:v>-11.8125</c:v>
                </c:pt>
                <c:pt idx="974">
                  <c:v>-11.375</c:v>
                </c:pt>
                <c:pt idx="975">
                  <c:v>-10.9375</c:v>
                </c:pt>
                <c:pt idx="976">
                  <c:v>-10.5</c:v>
                </c:pt>
                <c:pt idx="977">
                  <c:v>-10.0625</c:v>
                </c:pt>
                <c:pt idx="978">
                  <c:v>-9.625</c:v>
                </c:pt>
                <c:pt idx="979">
                  <c:v>-9.1875</c:v>
                </c:pt>
                <c:pt idx="980">
                  <c:v>-8.75</c:v>
                </c:pt>
                <c:pt idx="981">
                  <c:v>-8.3125</c:v>
                </c:pt>
                <c:pt idx="982">
                  <c:v>-7.875</c:v>
                </c:pt>
                <c:pt idx="983">
                  <c:v>-7.4375</c:v>
                </c:pt>
                <c:pt idx="984">
                  <c:v>-7</c:v>
                </c:pt>
                <c:pt idx="985">
                  <c:v>-6.5625</c:v>
                </c:pt>
                <c:pt idx="986">
                  <c:v>-6.125</c:v>
                </c:pt>
                <c:pt idx="987">
                  <c:v>-5.6875</c:v>
                </c:pt>
                <c:pt idx="988">
                  <c:v>-5.25</c:v>
                </c:pt>
                <c:pt idx="989">
                  <c:v>-4.8125</c:v>
                </c:pt>
                <c:pt idx="990">
                  <c:v>-4.375</c:v>
                </c:pt>
                <c:pt idx="991">
                  <c:v>-3.9375</c:v>
                </c:pt>
                <c:pt idx="992">
                  <c:v>-3.5</c:v>
                </c:pt>
                <c:pt idx="993">
                  <c:v>-3.0625</c:v>
                </c:pt>
                <c:pt idx="994">
                  <c:v>-2.625</c:v>
                </c:pt>
                <c:pt idx="995">
                  <c:v>-2.1875</c:v>
                </c:pt>
                <c:pt idx="996">
                  <c:v>-1.75</c:v>
                </c:pt>
                <c:pt idx="997">
                  <c:v>-1.3125</c:v>
                </c:pt>
                <c:pt idx="998">
                  <c:v>-0.875</c:v>
                </c:pt>
                <c:pt idx="999">
                  <c:v>-0.4375</c:v>
                </c:pt>
                <c:pt idx="1000">
                  <c:v>0</c:v>
                </c:pt>
                <c:pt idx="1001">
                  <c:v>0.4375</c:v>
                </c:pt>
                <c:pt idx="1002">
                  <c:v>0.875</c:v>
                </c:pt>
                <c:pt idx="1003">
                  <c:v>1.3125</c:v>
                </c:pt>
                <c:pt idx="1004">
                  <c:v>1.75</c:v>
                </c:pt>
                <c:pt idx="1005">
                  <c:v>2.1875</c:v>
                </c:pt>
                <c:pt idx="1006">
                  <c:v>2.625</c:v>
                </c:pt>
                <c:pt idx="1007">
                  <c:v>3.0625</c:v>
                </c:pt>
                <c:pt idx="1008">
                  <c:v>3.5</c:v>
                </c:pt>
                <c:pt idx="1009">
                  <c:v>3.9375</c:v>
                </c:pt>
                <c:pt idx="1010">
                  <c:v>4.375</c:v>
                </c:pt>
                <c:pt idx="1011">
                  <c:v>4.8125</c:v>
                </c:pt>
                <c:pt idx="1012">
                  <c:v>5.25</c:v>
                </c:pt>
                <c:pt idx="1013">
                  <c:v>5.6875</c:v>
                </c:pt>
                <c:pt idx="1014">
                  <c:v>6.125</c:v>
                </c:pt>
                <c:pt idx="1015">
                  <c:v>6.5625</c:v>
                </c:pt>
                <c:pt idx="1016">
                  <c:v>7</c:v>
                </c:pt>
                <c:pt idx="1017">
                  <c:v>7.4375</c:v>
                </c:pt>
                <c:pt idx="1018">
                  <c:v>7.875</c:v>
                </c:pt>
                <c:pt idx="1019">
                  <c:v>8.3125</c:v>
                </c:pt>
                <c:pt idx="1020">
                  <c:v>8.75</c:v>
                </c:pt>
                <c:pt idx="1021">
                  <c:v>9.1875</c:v>
                </c:pt>
                <c:pt idx="1022">
                  <c:v>9.625</c:v>
                </c:pt>
                <c:pt idx="1023">
                  <c:v>10.0625</c:v>
                </c:pt>
                <c:pt idx="1024">
                  <c:v>10.5</c:v>
                </c:pt>
                <c:pt idx="1025">
                  <c:v>10.9375</c:v>
                </c:pt>
                <c:pt idx="1026">
                  <c:v>11.375</c:v>
                </c:pt>
                <c:pt idx="1027">
                  <c:v>11.8125</c:v>
                </c:pt>
                <c:pt idx="1028">
                  <c:v>12.25</c:v>
                </c:pt>
                <c:pt idx="1029">
                  <c:v>12.6875</c:v>
                </c:pt>
                <c:pt idx="1030">
                  <c:v>13.125</c:v>
                </c:pt>
                <c:pt idx="1031">
                  <c:v>13.5625</c:v>
                </c:pt>
                <c:pt idx="1032">
                  <c:v>14</c:v>
                </c:pt>
                <c:pt idx="1033">
                  <c:v>14.4375</c:v>
                </c:pt>
                <c:pt idx="1034">
                  <c:v>14.875</c:v>
                </c:pt>
                <c:pt idx="1035">
                  <c:v>15.3125</c:v>
                </c:pt>
                <c:pt idx="1036">
                  <c:v>15.75</c:v>
                </c:pt>
                <c:pt idx="1037">
                  <c:v>16.1875</c:v>
                </c:pt>
                <c:pt idx="1038">
                  <c:v>16.625</c:v>
                </c:pt>
                <c:pt idx="1039">
                  <c:v>17.0625</c:v>
                </c:pt>
                <c:pt idx="1040">
                  <c:v>17.5</c:v>
                </c:pt>
                <c:pt idx="1041">
                  <c:v>17.9375</c:v>
                </c:pt>
                <c:pt idx="1042">
                  <c:v>18.375</c:v>
                </c:pt>
                <c:pt idx="1043">
                  <c:v>18.8125</c:v>
                </c:pt>
                <c:pt idx="1044">
                  <c:v>19.25</c:v>
                </c:pt>
                <c:pt idx="1045">
                  <c:v>19.6875</c:v>
                </c:pt>
                <c:pt idx="1046">
                  <c:v>20.125</c:v>
                </c:pt>
                <c:pt idx="1047">
                  <c:v>20.5625</c:v>
                </c:pt>
                <c:pt idx="1048">
                  <c:v>21</c:v>
                </c:pt>
                <c:pt idx="1049">
                  <c:v>21.4375</c:v>
                </c:pt>
                <c:pt idx="1050">
                  <c:v>21.875</c:v>
                </c:pt>
                <c:pt idx="1051">
                  <c:v>22.3125</c:v>
                </c:pt>
                <c:pt idx="1052">
                  <c:v>22.75</c:v>
                </c:pt>
                <c:pt idx="1053">
                  <c:v>23.1875</c:v>
                </c:pt>
                <c:pt idx="1054">
                  <c:v>23.625</c:v>
                </c:pt>
                <c:pt idx="1055">
                  <c:v>24.0625</c:v>
                </c:pt>
                <c:pt idx="1056">
                  <c:v>24.5</c:v>
                </c:pt>
                <c:pt idx="1057">
                  <c:v>24.9375</c:v>
                </c:pt>
                <c:pt idx="1058">
                  <c:v>25.375</c:v>
                </c:pt>
                <c:pt idx="1059">
                  <c:v>25.8125</c:v>
                </c:pt>
                <c:pt idx="1060">
                  <c:v>26.25</c:v>
                </c:pt>
                <c:pt idx="1061">
                  <c:v>26.6875</c:v>
                </c:pt>
                <c:pt idx="1062">
                  <c:v>27.125</c:v>
                </c:pt>
                <c:pt idx="1063">
                  <c:v>27.5625</c:v>
                </c:pt>
                <c:pt idx="1064">
                  <c:v>28</c:v>
                </c:pt>
                <c:pt idx="1065">
                  <c:v>28.4375</c:v>
                </c:pt>
                <c:pt idx="1066">
                  <c:v>28.875</c:v>
                </c:pt>
                <c:pt idx="1067">
                  <c:v>29.3125</c:v>
                </c:pt>
                <c:pt idx="1068">
                  <c:v>29.75</c:v>
                </c:pt>
                <c:pt idx="1069">
                  <c:v>30.1875</c:v>
                </c:pt>
                <c:pt idx="1070">
                  <c:v>30.625</c:v>
                </c:pt>
                <c:pt idx="1071">
                  <c:v>31.0625</c:v>
                </c:pt>
                <c:pt idx="1072">
                  <c:v>31.5</c:v>
                </c:pt>
                <c:pt idx="1073">
                  <c:v>31.9375</c:v>
                </c:pt>
                <c:pt idx="1074">
                  <c:v>32.375</c:v>
                </c:pt>
                <c:pt idx="1075">
                  <c:v>32.8125</c:v>
                </c:pt>
                <c:pt idx="1076">
                  <c:v>33.25</c:v>
                </c:pt>
                <c:pt idx="1077">
                  <c:v>33.6875</c:v>
                </c:pt>
                <c:pt idx="1078">
                  <c:v>34.125</c:v>
                </c:pt>
                <c:pt idx="1079">
                  <c:v>34.5625</c:v>
                </c:pt>
                <c:pt idx="1080">
                  <c:v>35</c:v>
                </c:pt>
                <c:pt idx="1081">
                  <c:v>35.4375</c:v>
                </c:pt>
                <c:pt idx="1082">
                  <c:v>35.875</c:v>
                </c:pt>
                <c:pt idx="1083">
                  <c:v>36.3125</c:v>
                </c:pt>
                <c:pt idx="1084">
                  <c:v>36.75</c:v>
                </c:pt>
                <c:pt idx="1085">
                  <c:v>37.1875</c:v>
                </c:pt>
                <c:pt idx="1086">
                  <c:v>37.625</c:v>
                </c:pt>
                <c:pt idx="1087">
                  <c:v>38.0625</c:v>
                </c:pt>
                <c:pt idx="1088">
                  <c:v>38.5</c:v>
                </c:pt>
                <c:pt idx="1089">
                  <c:v>38.9375</c:v>
                </c:pt>
                <c:pt idx="1090">
                  <c:v>39.375</c:v>
                </c:pt>
                <c:pt idx="1091">
                  <c:v>39.8125</c:v>
                </c:pt>
                <c:pt idx="1092">
                  <c:v>40.25</c:v>
                </c:pt>
                <c:pt idx="1093">
                  <c:v>40.6875</c:v>
                </c:pt>
                <c:pt idx="1094">
                  <c:v>41.125</c:v>
                </c:pt>
                <c:pt idx="1095">
                  <c:v>41.5625</c:v>
                </c:pt>
                <c:pt idx="1096">
                  <c:v>42</c:v>
                </c:pt>
                <c:pt idx="1097">
                  <c:v>42.4375</c:v>
                </c:pt>
                <c:pt idx="1098">
                  <c:v>42.875</c:v>
                </c:pt>
                <c:pt idx="1099">
                  <c:v>43.3125</c:v>
                </c:pt>
                <c:pt idx="1100">
                  <c:v>43.75</c:v>
                </c:pt>
                <c:pt idx="1101">
                  <c:v>44.1875</c:v>
                </c:pt>
                <c:pt idx="1102">
                  <c:v>44.625</c:v>
                </c:pt>
                <c:pt idx="1103">
                  <c:v>45.0625</c:v>
                </c:pt>
                <c:pt idx="1104">
                  <c:v>45.5</c:v>
                </c:pt>
                <c:pt idx="1105">
                  <c:v>45.9375</c:v>
                </c:pt>
                <c:pt idx="1106">
                  <c:v>46.375</c:v>
                </c:pt>
                <c:pt idx="1107">
                  <c:v>46.8125</c:v>
                </c:pt>
                <c:pt idx="1108">
                  <c:v>47.25</c:v>
                </c:pt>
                <c:pt idx="1109">
                  <c:v>47.6875</c:v>
                </c:pt>
                <c:pt idx="1110">
                  <c:v>48.125</c:v>
                </c:pt>
                <c:pt idx="1111">
                  <c:v>48.5625</c:v>
                </c:pt>
                <c:pt idx="1112">
                  <c:v>49</c:v>
                </c:pt>
                <c:pt idx="1113">
                  <c:v>49.4375</c:v>
                </c:pt>
                <c:pt idx="1114">
                  <c:v>49.875</c:v>
                </c:pt>
                <c:pt idx="1115">
                  <c:v>50.3125</c:v>
                </c:pt>
                <c:pt idx="1116">
                  <c:v>50.75</c:v>
                </c:pt>
                <c:pt idx="1117">
                  <c:v>51.1875</c:v>
                </c:pt>
                <c:pt idx="1118">
                  <c:v>51.625</c:v>
                </c:pt>
                <c:pt idx="1119">
                  <c:v>52.0625</c:v>
                </c:pt>
                <c:pt idx="1120">
                  <c:v>52.5</c:v>
                </c:pt>
                <c:pt idx="1121">
                  <c:v>52.9375</c:v>
                </c:pt>
                <c:pt idx="1122">
                  <c:v>53.375</c:v>
                </c:pt>
                <c:pt idx="1123">
                  <c:v>53.8125</c:v>
                </c:pt>
                <c:pt idx="1124">
                  <c:v>54.25</c:v>
                </c:pt>
                <c:pt idx="1125">
                  <c:v>54.6875</c:v>
                </c:pt>
                <c:pt idx="1126">
                  <c:v>55.125</c:v>
                </c:pt>
                <c:pt idx="1127">
                  <c:v>55.5625</c:v>
                </c:pt>
                <c:pt idx="1128">
                  <c:v>56</c:v>
                </c:pt>
                <c:pt idx="1129">
                  <c:v>56.4375</c:v>
                </c:pt>
                <c:pt idx="1130">
                  <c:v>56.875</c:v>
                </c:pt>
                <c:pt idx="1131">
                  <c:v>57.3125</c:v>
                </c:pt>
                <c:pt idx="1132">
                  <c:v>57.75</c:v>
                </c:pt>
                <c:pt idx="1133">
                  <c:v>58.1875</c:v>
                </c:pt>
                <c:pt idx="1134">
                  <c:v>58.625</c:v>
                </c:pt>
                <c:pt idx="1135">
                  <c:v>59.0625</c:v>
                </c:pt>
                <c:pt idx="1136">
                  <c:v>59.5</c:v>
                </c:pt>
                <c:pt idx="1137">
                  <c:v>59.9375</c:v>
                </c:pt>
                <c:pt idx="1138">
                  <c:v>60.375</c:v>
                </c:pt>
                <c:pt idx="1139">
                  <c:v>60.8125</c:v>
                </c:pt>
                <c:pt idx="1140">
                  <c:v>61.25</c:v>
                </c:pt>
                <c:pt idx="1141">
                  <c:v>61.6875</c:v>
                </c:pt>
                <c:pt idx="1142">
                  <c:v>62.125</c:v>
                </c:pt>
                <c:pt idx="1143">
                  <c:v>62.5625</c:v>
                </c:pt>
                <c:pt idx="1144">
                  <c:v>63</c:v>
                </c:pt>
                <c:pt idx="1145">
                  <c:v>63.4375</c:v>
                </c:pt>
                <c:pt idx="1146">
                  <c:v>63.875</c:v>
                </c:pt>
                <c:pt idx="1147">
                  <c:v>64.3125</c:v>
                </c:pt>
                <c:pt idx="1148">
                  <c:v>64.75</c:v>
                </c:pt>
                <c:pt idx="1149">
                  <c:v>65.1875</c:v>
                </c:pt>
                <c:pt idx="1150">
                  <c:v>65.625</c:v>
                </c:pt>
                <c:pt idx="1151">
                  <c:v>66.0625</c:v>
                </c:pt>
                <c:pt idx="1152">
                  <c:v>66.5</c:v>
                </c:pt>
                <c:pt idx="1153">
                  <c:v>66.9375</c:v>
                </c:pt>
                <c:pt idx="1154">
                  <c:v>67.375</c:v>
                </c:pt>
                <c:pt idx="1155">
                  <c:v>67.8125</c:v>
                </c:pt>
                <c:pt idx="1156">
                  <c:v>68.25</c:v>
                </c:pt>
                <c:pt idx="1157">
                  <c:v>68.6875</c:v>
                </c:pt>
                <c:pt idx="1158">
                  <c:v>69.125</c:v>
                </c:pt>
                <c:pt idx="1159">
                  <c:v>69.5625</c:v>
                </c:pt>
                <c:pt idx="1160">
                  <c:v>70</c:v>
                </c:pt>
                <c:pt idx="1161">
                  <c:v>70.4375</c:v>
                </c:pt>
                <c:pt idx="1162">
                  <c:v>70.875</c:v>
                </c:pt>
                <c:pt idx="1163">
                  <c:v>71.3125</c:v>
                </c:pt>
                <c:pt idx="1164">
                  <c:v>71.75</c:v>
                </c:pt>
                <c:pt idx="1165">
                  <c:v>72.1875</c:v>
                </c:pt>
                <c:pt idx="1166">
                  <c:v>72.625</c:v>
                </c:pt>
                <c:pt idx="1167">
                  <c:v>73.0625</c:v>
                </c:pt>
                <c:pt idx="1168">
                  <c:v>73.5</c:v>
                </c:pt>
                <c:pt idx="1169">
                  <c:v>73.9375</c:v>
                </c:pt>
                <c:pt idx="1170">
                  <c:v>74.375</c:v>
                </c:pt>
                <c:pt idx="1171">
                  <c:v>74.8125</c:v>
                </c:pt>
                <c:pt idx="1172">
                  <c:v>75.25</c:v>
                </c:pt>
                <c:pt idx="1173">
                  <c:v>75.6875</c:v>
                </c:pt>
                <c:pt idx="1174">
                  <c:v>76.125</c:v>
                </c:pt>
                <c:pt idx="1175">
                  <c:v>76.5625</c:v>
                </c:pt>
                <c:pt idx="1176">
                  <c:v>77</c:v>
                </c:pt>
                <c:pt idx="1177">
                  <c:v>77.4375</c:v>
                </c:pt>
                <c:pt idx="1178">
                  <c:v>77.875</c:v>
                </c:pt>
                <c:pt idx="1179">
                  <c:v>78.3125</c:v>
                </c:pt>
                <c:pt idx="1180">
                  <c:v>78.75</c:v>
                </c:pt>
                <c:pt idx="1181">
                  <c:v>79.1875</c:v>
                </c:pt>
                <c:pt idx="1182">
                  <c:v>79.625</c:v>
                </c:pt>
                <c:pt idx="1183">
                  <c:v>80.0625</c:v>
                </c:pt>
                <c:pt idx="1184">
                  <c:v>80.5</c:v>
                </c:pt>
                <c:pt idx="1185">
                  <c:v>80.9375</c:v>
                </c:pt>
                <c:pt idx="1186">
                  <c:v>81.375</c:v>
                </c:pt>
                <c:pt idx="1187">
                  <c:v>81.8125</c:v>
                </c:pt>
                <c:pt idx="1188">
                  <c:v>82.25</c:v>
                </c:pt>
                <c:pt idx="1189">
                  <c:v>82.6875</c:v>
                </c:pt>
                <c:pt idx="1190">
                  <c:v>83.125</c:v>
                </c:pt>
                <c:pt idx="1191">
                  <c:v>83.5625</c:v>
                </c:pt>
                <c:pt idx="1192">
                  <c:v>84</c:v>
                </c:pt>
                <c:pt idx="1193">
                  <c:v>84.4375</c:v>
                </c:pt>
                <c:pt idx="1194">
                  <c:v>84.875</c:v>
                </c:pt>
                <c:pt idx="1195">
                  <c:v>85.3125</c:v>
                </c:pt>
                <c:pt idx="1196">
                  <c:v>85.75</c:v>
                </c:pt>
                <c:pt idx="1197">
                  <c:v>86.1875</c:v>
                </c:pt>
                <c:pt idx="1198">
                  <c:v>86.625</c:v>
                </c:pt>
                <c:pt idx="1199">
                  <c:v>87.0625</c:v>
                </c:pt>
                <c:pt idx="1200">
                  <c:v>87.5</c:v>
                </c:pt>
                <c:pt idx="1201">
                  <c:v>87.9375</c:v>
                </c:pt>
                <c:pt idx="1202">
                  <c:v>88.375</c:v>
                </c:pt>
                <c:pt idx="1203">
                  <c:v>88.8125</c:v>
                </c:pt>
                <c:pt idx="1204">
                  <c:v>89.25</c:v>
                </c:pt>
                <c:pt idx="1205">
                  <c:v>89.6875</c:v>
                </c:pt>
                <c:pt idx="1206">
                  <c:v>90.125</c:v>
                </c:pt>
                <c:pt idx="1207">
                  <c:v>90.5625</c:v>
                </c:pt>
                <c:pt idx="1208">
                  <c:v>91</c:v>
                </c:pt>
                <c:pt idx="1209">
                  <c:v>91.4375</c:v>
                </c:pt>
                <c:pt idx="1210">
                  <c:v>91.875</c:v>
                </c:pt>
                <c:pt idx="1211">
                  <c:v>92.3125</c:v>
                </c:pt>
                <c:pt idx="1212">
                  <c:v>92.75</c:v>
                </c:pt>
                <c:pt idx="1213">
                  <c:v>93.1875</c:v>
                </c:pt>
                <c:pt idx="1214">
                  <c:v>93.625</c:v>
                </c:pt>
                <c:pt idx="1215">
                  <c:v>94.0625</c:v>
                </c:pt>
                <c:pt idx="1216">
                  <c:v>94.5</c:v>
                </c:pt>
                <c:pt idx="1217">
                  <c:v>94.9375</c:v>
                </c:pt>
                <c:pt idx="1218">
                  <c:v>95.375</c:v>
                </c:pt>
                <c:pt idx="1219">
                  <c:v>95.8125</c:v>
                </c:pt>
                <c:pt idx="1220">
                  <c:v>96.25</c:v>
                </c:pt>
                <c:pt idx="1221">
                  <c:v>96.6875</c:v>
                </c:pt>
                <c:pt idx="1222">
                  <c:v>97.125</c:v>
                </c:pt>
                <c:pt idx="1223">
                  <c:v>97.5625</c:v>
                </c:pt>
                <c:pt idx="1224">
                  <c:v>98</c:v>
                </c:pt>
                <c:pt idx="1225">
                  <c:v>98.4375</c:v>
                </c:pt>
                <c:pt idx="1226">
                  <c:v>98.875</c:v>
                </c:pt>
                <c:pt idx="1227">
                  <c:v>99.3125</c:v>
                </c:pt>
                <c:pt idx="1228">
                  <c:v>99.75</c:v>
                </c:pt>
                <c:pt idx="1229">
                  <c:v>100.1875</c:v>
                </c:pt>
                <c:pt idx="1230">
                  <c:v>100.625</c:v>
                </c:pt>
                <c:pt idx="1231">
                  <c:v>101.0625</c:v>
                </c:pt>
                <c:pt idx="1232">
                  <c:v>101.5</c:v>
                </c:pt>
                <c:pt idx="1233">
                  <c:v>101.9375</c:v>
                </c:pt>
                <c:pt idx="1234">
                  <c:v>102.375</c:v>
                </c:pt>
                <c:pt idx="1235">
                  <c:v>102.8125</c:v>
                </c:pt>
                <c:pt idx="1236">
                  <c:v>103.25</c:v>
                </c:pt>
                <c:pt idx="1237">
                  <c:v>103.6875</c:v>
                </c:pt>
                <c:pt idx="1238">
                  <c:v>104.125</c:v>
                </c:pt>
                <c:pt idx="1239">
                  <c:v>104.5625</c:v>
                </c:pt>
                <c:pt idx="1240">
                  <c:v>105</c:v>
                </c:pt>
                <c:pt idx="1241">
                  <c:v>105.4375</c:v>
                </c:pt>
                <c:pt idx="1242">
                  <c:v>105.875</c:v>
                </c:pt>
                <c:pt idx="1243">
                  <c:v>106.3125</c:v>
                </c:pt>
                <c:pt idx="1244">
                  <c:v>106.75</c:v>
                </c:pt>
                <c:pt idx="1245">
                  <c:v>107.1875</c:v>
                </c:pt>
                <c:pt idx="1246">
                  <c:v>107.625</c:v>
                </c:pt>
                <c:pt idx="1247">
                  <c:v>108.0625</c:v>
                </c:pt>
                <c:pt idx="1248">
                  <c:v>108.5</c:v>
                </c:pt>
                <c:pt idx="1249">
                  <c:v>108.9375</c:v>
                </c:pt>
                <c:pt idx="1250">
                  <c:v>109.375</c:v>
                </c:pt>
                <c:pt idx="1251">
                  <c:v>109.8125</c:v>
                </c:pt>
                <c:pt idx="1252">
                  <c:v>110.25</c:v>
                </c:pt>
                <c:pt idx="1253">
                  <c:v>110.6875</c:v>
                </c:pt>
                <c:pt idx="1254">
                  <c:v>111.125</c:v>
                </c:pt>
                <c:pt idx="1255">
                  <c:v>111.5625</c:v>
                </c:pt>
                <c:pt idx="1256">
                  <c:v>112</c:v>
                </c:pt>
                <c:pt idx="1257">
                  <c:v>112.4375</c:v>
                </c:pt>
                <c:pt idx="1258">
                  <c:v>112.875</c:v>
                </c:pt>
                <c:pt idx="1259">
                  <c:v>113.3125</c:v>
                </c:pt>
                <c:pt idx="1260">
                  <c:v>113.75</c:v>
                </c:pt>
                <c:pt idx="1261">
                  <c:v>114.1875</c:v>
                </c:pt>
                <c:pt idx="1262">
                  <c:v>114.625</c:v>
                </c:pt>
                <c:pt idx="1263">
                  <c:v>115.0625</c:v>
                </c:pt>
                <c:pt idx="1264">
                  <c:v>115.5</c:v>
                </c:pt>
                <c:pt idx="1265">
                  <c:v>115.9375</c:v>
                </c:pt>
                <c:pt idx="1266">
                  <c:v>116.375</c:v>
                </c:pt>
                <c:pt idx="1267">
                  <c:v>116.8125</c:v>
                </c:pt>
                <c:pt idx="1268">
                  <c:v>117.25</c:v>
                </c:pt>
                <c:pt idx="1269">
                  <c:v>117.6875</c:v>
                </c:pt>
                <c:pt idx="1270">
                  <c:v>118.125</c:v>
                </c:pt>
                <c:pt idx="1271">
                  <c:v>118.5625</c:v>
                </c:pt>
                <c:pt idx="1272">
                  <c:v>119</c:v>
                </c:pt>
                <c:pt idx="1273">
                  <c:v>119.4375</c:v>
                </c:pt>
                <c:pt idx="1274">
                  <c:v>119.875</c:v>
                </c:pt>
                <c:pt idx="1275">
                  <c:v>120.3125</c:v>
                </c:pt>
                <c:pt idx="1276">
                  <c:v>120.75</c:v>
                </c:pt>
                <c:pt idx="1277">
                  <c:v>121.1875</c:v>
                </c:pt>
                <c:pt idx="1278">
                  <c:v>121.625</c:v>
                </c:pt>
                <c:pt idx="1279">
                  <c:v>122.0625</c:v>
                </c:pt>
                <c:pt idx="1280">
                  <c:v>122.5</c:v>
                </c:pt>
                <c:pt idx="1281">
                  <c:v>122.9375</c:v>
                </c:pt>
                <c:pt idx="1282">
                  <c:v>123.375</c:v>
                </c:pt>
                <c:pt idx="1283">
                  <c:v>123.8125</c:v>
                </c:pt>
                <c:pt idx="1284">
                  <c:v>124.25</c:v>
                </c:pt>
                <c:pt idx="1285">
                  <c:v>124.6875</c:v>
                </c:pt>
                <c:pt idx="1286">
                  <c:v>125.125</c:v>
                </c:pt>
                <c:pt idx="1287">
                  <c:v>125.5625</c:v>
                </c:pt>
                <c:pt idx="1288">
                  <c:v>126</c:v>
                </c:pt>
                <c:pt idx="1289">
                  <c:v>126.4375</c:v>
                </c:pt>
                <c:pt idx="1290">
                  <c:v>126.875</c:v>
                </c:pt>
                <c:pt idx="1291">
                  <c:v>127.3125</c:v>
                </c:pt>
                <c:pt idx="1292">
                  <c:v>127.75</c:v>
                </c:pt>
                <c:pt idx="1293">
                  <c:v>128.1875</c:v>
                </c:pt>
                <c:pt idx="1294">
                  <c:v>128.625</c:v>
                </c:pt>
                <c:pt idx="1295">
                  <c:v>129.0625</c:v>
                </c:pt>
                <c:pt idx="1296">
                  <c:v>129.5</c:v>
                </c:pt>
                <c:pt idx="1297">
                  <c:v>129.9375</c:v>
                </c:pt>
                <c:pt idx="1298">
                  <c:v>130.375</c:v>
                </c:pt>
                <c:pt idx="1299">
                  <c:v>130.8125</c:v>
                </c:pt>
                <c:pt idx="1300">
                  <c:v>131.25</c:v>
                </c:pt>
                <c:pt idx="1301">
                  <c:v>131.6875</c:v>
                </c:pt>
                <c:pt idx="1302">
                  <c:v>132.125</c:v>
                </c:pt>
                <c:pt idx="1303">
                  <c:v>132.5625</c:v>
                </c:pt>
                <c:pt idx="1304">
                  <c:v>133</c:v>
                </c:pt>
                <c:pt idx="1305">
                  <c:v>133.4375</c:v>
                </c:pt>
                <c:pt idx="1306">
                  <c:v>133.875</c:v>
                </c:pt>
                <c:pt idx="1307">
                  <c:v>134.3125</c:v>
                </c:pt>
                <c:pt idx="1308">
                  <c:v>134.75</c:v>
                </c:pt>
                <c:pt idx="1309">
                  <c:v>135.1875</c:v>
                </c:pt>
                <c:pt idx="1310">
                  <c:v>135.625</c:v>
                </c:pt>
                <c:pt idx="1311">
                  <c:v>136.0625</c:v>
                </c:pt>
                <c:pt idx="1312">
                  <c:v>136.5</c:v>
                </c:pt>
                <c:pt idx="1313">
                  <c:v>136.9375</c:v>
                </c:pt>
                <c:pt idx="1314">
                  <c:v>137.375</c:v>
                </c:pt>
                <c:pt idx="1315">
                  <c:v>137.8125</c:v>
                </c:pt>
                <c:pt idx="1316">
                  <c:v>138.25</c:v>
                </c:pt>
                <c:pt idx="1317">
                  <c:v>138.6875</c:v>
                </c:pt>
                <c:pt idx="1318">
                  <c:v>139.125</c:v>
                </c:pt>
                <c:pt idx="1319">
                  <c:v>139.5625</c:v>
                </c:pt>
                <c:pt idx="1320">
                  <c:v>140</c:v>
                </c:pt>
                <c:pt idx="1321">
                  <c:v>140.4375</c:v>
                </c:pt>
                <c:pt idx="1322">
                  <c:v>140.875</c:v>
                </c:pt>
                <c:pt idx="1323">
                  <c:v>141.3125</c:v>
                </c:pt>
                <c:pt idx="1324">
                  <c:v>141.75</c:v>
                </c:pt>
                <c:pt idx="1325">
                  <c:v>142.1875</c:v>
                </c:pt>
                <c:pt idx="1326">
                  <c:v>142.625</c:v>
                </c:pt>
                <c:pt idx="1327">
                  <c:v>143.0625</c:v>
                </c:pt>
                <c:pt idx="1328">
                  <c:v>143.5</c:v>
                </c:pt>
                <c:pt idx="1329">
                  <c:v>143.9375</c:v>
                </c:pt>
                <c:pt idx="1330">
                  <c:v>144.375</c:v>
                </c:pt>
                <c:pt idx="1331">
                  <c:v>144.8125</c:v>
                </c:pt>
                <c:pt idx="1332">
                  <c:v>145.25</c:v>
                </c:pt>
                <c:pt idx="1333">
                  <c:v>145.6875</c:v>
                </c:pt>
                <c:pt idx="1334">
                  <c:v>146.125</c:v>
                </c:pt>
                <c:pt idx="1335">
                  <c:v>146.5625</c:v>
                </c:pt>
                <c:pt idx="1336">
                  <c:v>147</c:v>
                </c:pt>
                <c:pt idx="1337">
                  <c:v>147.4375</c:v>
                </c:pt>
                <c:pt idx="1338">
                  <c:v>147.875</c:v>
                </c:pt>
                <c:pt idx="1339">
                  <c:v>148.3125</c:v>
                </c:pt>
                <c:pt idx="1340">
                  <c:v>148.75</c:v>
                </c:pt>
                <c:pt idx="1341">
                  <c:v>149.1875</c:v>
                </c:pt>
                <c:pt idx="1342">
                  <c:v>149.625</c:v>
                </c:pt>
                <c:pt idx="1343">
                  <c:v>150.0625</c:v>
                </c:pt>
                <c:pt idx="1344">
                  <c:v>150.5</c:v>
                </c:pt>
                <c:pt idx="1345">
                  <c:v>150.9375</c:v>
                </c:pt>
                <c:pt idx="1346">
                  <c:v>151.375</c:v>
                </c:pt>
                <c:pt idx="1347">
                  <c:v>151.8125</c:v>
                </c:pt>
                <c:pt idx="1348">
                  <c:v>152.25</c:v>
                </c:pt>
                <c:pt idx="1349">
                  <c:v>152.6875</c:v>
                </c:pt>
                <c:pt idx="1350">
                  <c:v>153.125</c:v>
                </c:pt>
                <c:pt idx="1351">
                  <c:v>153.5625</c:v>
                </c:pt>
                <c:pt idx="1352">
                  <c:v>154</c:v>
                </c:pt>
                <c:pt idx="1353">
                  <c:v>154.4375</c:v>
                </c:pt>
                <c:pt idx="1354">
                  <c:v>154.875</c:v>
                </c:pt>
                <c:pt idx="1355">
                  <c:v>155.3125</c:v>
                </c:pt>
                <c:pt idx="1356">
                  <c:v>155.75</c:v>
                </c:pt>
                <c:pt idx="1357">
                  <c:v>156.1875</c:v>
                </c:pt>
                <c:pt idx="1358">
                  <c:v>156.625</c:v>
                </c:pt>
                <c:pt idx="1359">
                  <c:v>157.0625</c:v>
                </c:pt>
                <c:pt idx="1360">
                  <c:v>157.5</c:v>
                </c:pt>
                <c:pt idx="1361">
                  <c:v>157.9375</c:v>
                </c:pt>
                <c:pt idx="1362">
                  <c:v>158.375</c:v>
                </c:pt>
                <c:pt idx="1363">
                  <c:v>158.8125</c:v>
                </c:pt>
                <c:pt idx="1364">
                  <c:v>159.25</c:v>
                </c:pt>
                <c:pt idx="1365">
                  <c:v>159.6875</c:v>
                </c:pt>
                <c:pt idx="1366">
                  <c:v>160.125</c:v>
                </c:pt>
                <c:pt idx="1367">
                  <c:v>160.5625</c:v>
                </c:pt>
                <c:pt idx="1368">
                  <c:v>161</c:v>
                </c:pt>
                <c:pt idx="1369">
                  <c:v>161.4375</c:v>
                </c:pt>
                <c:pt idx="1370">
                  <c:v>161.875</c:v>
                </c:pt>
                <c:pt idx="1371">
                  <c:v>162.3125</c:v>
                </c:pt>
                <c:pt idx="1372">
                  <c:v>162.75</c:v>
                </c:pt>
                <c:pt idx="1373">
                  <c:v>163.1875</c:v>
                </c:pt>
                <c:pt idx="1374">
                  <c:v>163.625</c:v>
                </c:pt>
                <c:pt idx="1375">
                  <c:v>164.0625</c:v>
                </c:pt>
                <c:pt idx="1376">
                  <c:v>164.5</c:v>
                </c:pt>
                <c:pt idx="1377">
                  <c:v>164.9375</c:v>
                </c:pt>
                <c:pt idx="1378">
                  <c:v>165.375</c:v>
                </c:pt>
                <c:pt idx="1379">
                  <c:v>165.8125</c:v>
                </c:pt>
                <c:pt idx="1380">
                  <c:v>166.25</c:v>
                </c:pt>
                <c:pt idx="1381">
                  <c:v>166.6875</c:v>
                </c:pt>
                <c:pt idx="1382">
                  <c:v>167.125</c:v>
                </c:pt>
                <c:pt idx="1383">
                  <c:v>167.5625</c:v>
                </c:pt>
                <c:pt idx="1384">
                  <c:v>168</c:v>
                </c:pt>
                <c:pt idx="1385">
                  <c:v>168.4375</c:v>
                </c:pt>
                <c:pt idx="1386">
                  <c:v>168.875</c:v>
                </c:pt>
                <c:pt idx="1387">
                  <c:v>169.3125</c:v>
                </c:pt>
                <c:pt idx="1388">
                  <c:v>169.75</c:v>
                </c:pt>
                <c:pt idx="1389">
                  <c:v>170.1875</c:v>
                </c:pt>
                <c:pt idx="1390">
                  <c:v>170.625</c:v>
                </c:pt>
                <c:pt idx="1391">
                  <c:v>171.0625</c:v>
                </c:pt>
                <c:pt idx="1392">
                  <c:v>171.5</c:v>
                </c:pt>
                <c:pt idx="1393">
                  <c:v>171.9375</c:v>
                </c:pt>
                <c:pt idx="1394">
                  <c:v>172.375</c:v>
                </c:pt>
                <c:pt idx="1395">
                  <c:v>172.8125</c:v>
                </c:pt>
                <c:pt idx="1396">
                  <c:v>173.25</c:v>
                </c:pt>
                <c:pt idx="1397">
                  <c:v>173.6875</c:v>
                </c:pt>
                <c:pt idx="1398">
                  <c:v>174.125</c:v>
                </c:pt>
                <c:pt idx="1399">
                  <c:v>174.5625</c:v>
                </c:pt>
                <c:pt idx="1400">
                  <c:v>175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Graphing!$AO$8:$AO$2008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128</c:v>
                </c:pt>
                <c:pt idx="1129">
                  <c:v>129</c:v>
                </c:pt>
                <c:pt idx="1130">
                  <c:v>130</c:v>
                </c:pt>
                <c:pt idx="1131">
                  <c:v>131</c:v>
                </c:pt>
                <c:pt idx="1132">
                  <c:v>132</c:v>
                </c:pt>
                <c:pt idx="1133">
                  <c:v>133</c:v>
                </c:pt>
                <c:pt idx="1134">
                  <c:v>134</c:v>
                </c:pt>
                <c:pt idx="1135">
                  <c:v>135</c:v>
                </c:pt>
                <c:pt idx="1136">
                  <c:v>136</c:v>
                </c:pt>
                <c:pt idx="1137">
                  <c:v>137</c:v>
                </c:pt>
                <c:pt idx="1138">
                  <c:v>138</c:v>
                </c:pt>
                <c:pt idx="1139">
                  <c:v>139</c:v>
                </c:pt>
                <c:pt idx="1140">
                  <c:v>140</c:v>
                </c:pt>
                <c:pt idx="1141">
                  <c:v>141</c:v>
                </c:pt>
                <c:pt idx="1142">
                  <c:v>142</c:v>
                </c:pt>
                <c:pt idx="1143">
                  <c:v>143</c:v>
                </c:pt>
                <c:pt idx="1144">
                  <c:v>144</c:v>
                </c:pt>
                <c:pt idx="1145">
                  <c:v>145</c:v>
                </c:pt>
                <c:pt idx="1146">
                  <c:v>146</c:v>
                </c:pt>
                <c:pt idx="1147">
                  <c:v>147</c:v>
                </c:pt>
                <c:pt idx="1148">
                  <c:v>148</c:v>
                </c:pt>
                <c:pt idx="1149">
                  <c:v>149</c:v>
                </c:pt>
                <c:pt idx="1150">
                  <c:v>150</c:v>
                </c:pt>
                <c:pt idx="1151">
                  <c:v>151</c:v>
                </c:pt>
                <c:pt idx="1152">
                  <c:v>152</c:v>
                </c:pt>
                <c:pt idx="1153">
                  <c:v>153</c:v>
                </c:pt>
                <c:pt idx="1154">
                  <c:v>154</c:v>
                </c:pt>
                <c:pt idx="1155">
                  <c:v>155</c:v>
                </c:pt>
                <c:pt idx="1156">
                  <c:v>156</c:v>
                </c:pt>
                <c:pt idx="1157">
                  <c:v>157</c:v>
                </c:pt>
                <c:pt idx="1158">
                  <c:v>158</c:v>
                </c:pt>
                <c:pt idx="1159">
                  <c:v>159</c:v>
                </c:pt>
                <c:pt idx="1160">
                  <c:v>160</c:v>
                </c:pt>
                <c:pt idx="1161">
                  <c:v>161</c:v>
                </c:pt>
                <c:pt idx="1162">
                  <c:v>162</c:v>
                </c:pt>
                <c:pt idx="1163">
                  <c:v>163</c:v>
                </c:pt>
                <c:pt idx="1164">
                  <c:v>164</c:v>
                </c:pt>
                <c:pt idx="1165">
                  <c:v>165</c:v>
                </c:pt>
                <c:pt idx="1166">
                  <c:v>166</c:v>
                </c:pt>
                <c:pt idx="1167">
                  <c:v>167</c:v>
                </c:pt>
                <c:pt idx="1168">
                  <c:v>168</c:v>
                </c:pt>
                <c:pt idx="1169">
                  <c:v>169</c:v>
                </c:pt>
                <c:pt idx="1170">
                  <c:v>170</c:v>
                </c:pt>
                <c:pt idx="1171">
                  <c:v>171</c:v>
                </c:pt>
                <c:pt idx="1172">
                  <c:v>172</c:v>
                </c:pt>
                <c:pt idx="1173">
                  <c:v>173</c:v>
                </c:pt>
                <c:pt idx="1174">
                  <c:v>174</c:v>
                </c:pt>
                <c:pt idx="1175">
                  <c:v>175</c:v>
                </c:pt>
                <c:pt idx="1176">
                  <c:v>176</c:v>
                </c:pt>
                <c:pt idx="1177">
                  <c:v>177</c:v>
                </c:pt>
                <c:pt idx="1178">
                  <c:v>178</c:v>
                </c:pt>
                <c:pt idx="1179">
                  <c:v>179</c:v>
                </c:pt>
                <c:pt idx="1180">
                  <c:v>180</c:v>
                </c:pt>
                <c:pt idx="1181">
                  <c:v>181</c:v>
                </c:pt>
                <c:pt idx="1182">
                  <c:v>182</c:v>
                </c:pt>
                <c:pt idx="1183">
                  <c:v>183</c:v>
                </c:pt>
                <c:pt idx="1184">
                  <c:v>184</c:v>
                </c:pt>
                <c:pt idx="1185">
                  <c:v>185</c:v>
                </c:pt>
                <c:pt idx="1186">
                  <c:v>186</c:v>
                </c:pt>
                <c:pt idx="1187">
                  <c:v>187</c:v>
                </c:pt>
                <c:pt idx="1188">
                  <c:v>188</c:v>
                </c:pt>
                <c:pt idx="1189">
                  <c:v>189</c:v>
                </c:pt>
                <c:pt idx="1190">
                  <c:v>190</c:v>
                </c:pt>
                <c:pt idx="1191">
                  <c:v>191</c:v>
                </c:pt>
                <c:pt idx="1192">
                  <c:v>192</c:v>
                </c:pt>
                <c:pt idx="1193">
                  <c:v>193</c:v>
                </c:pt>
                <c:pt idx="1194">
                  <c:v>194</c:v>
                </c:pt>
                <c:pt idx="1195">
                  <c:v>195</c:v>
                </c:pt>
                <c:pt idx="1196">
                  <c:v>196</c:v>
                </c:pt>
                <c:pt idx="1197">
                  <c:v>197</c:v>
                </c:pt>
                <c:pt idx="1198">
                  <c:v>198</c:v>
                </c:pt>
                <c:pt idx="1199">
                  <c:v>199</c:v>
                </c:pt>
                <c:pt idx="1200">
                  <c:v>200</c:v>
                </c:pt>
                <c:pt idx="1201">
                  <c:v>201</c:v>
                </c:pt>
                <c:pt idx="1202">
                  <c:v>202</c:v>
                </c:pt>
                <c:pt idx="1203">
                  <c:v>203</c:v>
                </c:pt>
                <c:pt idx="1204">
                  <c:v>204</c:v>
                </c:pt>
                <c:pt idx="1205">
                  <c:v>205</c:v>
                </c:pt>
                <c:pt idx="1206">
                  <c:v>206</c:v>
                </c:pt>
                <c:pt idx="1207">
                  <c:v>207</c:v>
                </c:pt>
                <c:pt idx="1208">
                  <c:v>208</c:v>
                </c:pt>
                <c:pt idx="1209">
                  <c:v>209</c:v>
                </c:pt>
                <c:pt idx="1210">
                  <c:v>210</c:v>
                </c:pt>
                <c:pt idx="1211">
                  <c:v>211</c:v>
                </c:pt>
                <c:pt idx="1212">
                  <c:v>212</c:v>
                </c:pt>
                <c:pt idx="1213">
                  <c:v>213</c:v>
                </c:pt>
                <c:pt idx="1214">
                  <c:v>214</c:v>
                </c:pt>
                <c:pt idx="1215">
                  <c:v>215</c:v>
                </c:pt>
                <c:pt idx="1216">
                  <c:v>216</c:v>
                </c:pt>
                <c:pt idx="1217">
                  <c:v>217</c:v>
                </c:pt>
                <c:pt idx="1218">
                  <c:v>218</c:v>
                </c:pt>
                <c:pt idx="1219">
                  <c:v>219</c:v>
                </c:pt>
                <c:pt idx="1220">
                  <c:v>220</c:v>
                </c:pt>
                <c:pt idx="1221">
                  <c:v>221</c:v>
                </c:pt>
                <c:pt idx="1222">
                  <c:v>222</c:v>
                </c:pt>
                <c:pt idx="1223">
                  <c:v>223</c:v>
                </c:pt>
                <c:pt idx="1224">
                  <c:v>224</c:v>
                </c:pt>
                <c:pt idx="1225">
                  <c:v>225</c:v>
                </c:pt>
                <c:pt idx="1226">
                  <c:v>226</c:v>
                </c:pt>
                <c:pt idx="1227">
                  <c:v>227</c:v>
                </c:pt>
                <c:pt idx="1228">
                  <c:v>228</c:v>
                </c:pt>
                <c:pt idx="1229">
                  <c:v>229</c:v>
                </c:pt>
                <c:pt idx="1230">
                  <c:v>230</c:v>
                </c:pt>
                <c:pt idx="1231">
                  <c:v>231</c:v>
                </c:pt>
                <c:pt idx="1232">
                  <c:v>232</c:v>
                </c:pt>
                <c:pt idx="1233">
                  <c:v>233</c:v>
                </c:pt>
                <c:pt idx="1234">
                  <c:v>234</c:v>
                </c:pt>
                <c:pt idx="1235">
                  <c:v>235</c:v>
                </c:pt>
                <c:pt idx="1236">
                  <c:v>236</c:v>
                </c:pt>
                <c:pt idx="1237">
                  <c:v>237</c:v>
                </c:pt>
                <c:pt idx="1238">
                  <c:v>238</c:v>
                </c:pt>
                <c:pt idx="1239">
                  <c:v>239</c:v>
                </c:pt>
                <c:pt idx="1240">
                  <c:v>240</c:v>
                </c:pt>
                <c:pt idx="1241">
                  <c:v>241</c:v>
                </c:pt>
                <c:pt idx="1242">
                  <c:v>242</c:v>
                </c:pt>
                <c:pt idx="1243">
                  <c:v>243</c:v>
                </c:pt>
                <c:pt idx="1244">
                  <c:v>244</c:v>
                </c:pt>
                <c:pt idx="1245">
                  <c:v>245</c:v>
                </c:pt>
                <c:pt idx="1246">
                  <c:v>246</c:v>
                </c:pt>
                <c:pt idx="1247">
                  <c:v>247</c:v>
                </c:pt>
                <c:pt idx="1248">
                  <c:v>248</c:v>
                </c:pt>
                <c:pt idx="1249">
                  <c:v>249</c:v>
                </c:pt>
                <c:pt idx="1250">
                  <c:v>250</c:v>
                </c:pt>
                <c:pt idx="1251">
                  <c:v>251</c:v>
                </c:pt>
                <c:pt idx="1252">
                  <c:v>252</c:v>
                </c:pt>
                <c:pt idx="1253">
                  <c:v>253</c:v>
                </c:pt>
                <c:pt idx="1254">
                  <c:v>254</c:v>
                </c:pt>
                <c:pt idx="1255">
                  <c:v>255</c:v>
                </c:pt>
                <c:pt idx="1256">
                  <c:v>256</c:v>
                </c:pt>
                <c:pt idx="1257">
                  <c:v>257</c:v>
                </c:pt>
                <c:pt idx="1258">
                  <c:v>258</c:v>
                </c:pt>
                <c:pt idx="1259">
                  <c:v>259</c:v>
                </c:pt>
                <c:pt idx="1260">
                  <c:v>260</c:v>
                </c:pt>
                <c:pt idx="1261">
                  <c:v>261</c:v>
                </c:pt>
                <c:pt idx="1262">
                  <c:v>262</c:v>
                </c:pt>
                <c:pt idx="1263">
                  <c:v>263</c:v>
                </c:pt>
                <c:pt idx="1264">
                  <c:v>264</c:v>
                </c:pt>
                <c:pt idx="1265">
                  <c:v>265</c:v>
                </c:pt>
                <c:pt idx="1266">
                  <c:v>266</c:v>
                </c:pt>
                <c:pt idx="1267">
                  <c:v>267</c:v>
                </c:pt>
                <c:pt idx="1268">
                  <c:v>268</c:v>
                </c:pt>
                <c:pt idx="1269">
                  <c:v>269</c:v>
                </c:pt>
                <c:pt idx="1270">
                  <c:v>270</c:v>
                </c:pt>
                <c:pt idx="1271">
                  <c:v>271</c:v>
                </c:pt>
                <c:pt idx="1272">
                  <c:v>272</c:v>
                </c:pt>
                <c:pt idx="1273">
                  <c:v>273</c:v>
                </c:pt>
                <c:pt idx="1274">
                  <c:v>274</c:v>
                </c:pt>
                <c:pt idx="1275">
                  <c:v>275</c:v>
                </c:pt>
                <c:pt idx="1276">
                  <c:v>276</c:v>
                </c:pt>
                <c:pt idx="1277">
                  <c:v>277</c:v>
                </c:pt>
                <c:pt idx="1278">
                  <c:v>278</c:v>
                </c:pt>
                <c:pt idx="1279">
                  <c:v>279</c:v>
                </c:pt>
                <c:pt idx="1280">
                  <c:v>280</c:v>
                </c:pt>
                <c:pt idx="1281">
                  <c:v>281</c:v>
                </c:pt>
                <c:pt idx="1282">
                  <c:v>282</c:v>
                </c:pt>
                <c:pt idx="1283">
                  <c:v>283</c:v>
                </c:pt>
                <c:pt idx="1284">
                  <c:v>284</c:v>
                </c:pt>
                <c:pt idx="1285">
                  <c:v>285</c:v>
                </c:pt>
                <c:pt idx="1286">
                  <c:v>286</c:v>
                </c:pt>
                <c:pt idx="1287">
                  <c:v>287</c:v>
                </c:pt>
                <c:pt idx="1288">
                  <c:v>288</c:v>
                </c:pt>
                <c:pt idx="1289">
                  <c:v>289</c:v>
                </c:pt>
                <c:pt idx="1290">
                  <c:v>290</c:v>
                </c:pt>
                <c:pt idx="1291">
                  <c:v>291</c:v>
                </c:pt>
                <c:pt idx="1292">
                  <c:v>292</c:v>
                </c:pt>
                <c:pt idx="1293">
                  <c:v>293</c:v>
                </c:pt>
                <c:pt idx="1294">
                  <c:v>294</c:v>
                </c:pt>
                <c:pt idx="1295">
                  <c:v>295</c:v>
                </c:pt>
                <c:pt idx="1296">
                  <c:v>296</c:v>
                </c:pt>
                <c:pt idx="1297">
                  <c:v>297</c:v>
                </c:pt>
                <c:pt idx="1298">
                  <c:v>298</c:v>
                </c:pt>
                <c:pt idx="1299">
                  <c:v>299</c:v>
                </c:pt>
                <c:pt idx="1300">
                  <c:v>300</c:v>
                </c:pt>
                <c:pt idx="1301">
                  <c:v>301</c:v>
                </c:pt>
                <c:pt idx="1302">
                  <c:v>302</c:v>
                </c:pt>
                <c:pt idx="1303">
                  <c:v>303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308</c:v>
                </c:pt>
                <c:pt idx="1309">
                  <c:v>309</c:v>
                </c:pt>
                <c:pt idx="1310">
                  <c:v>310</c:v>
                </c:pt>
                <c:pt idx="1311">
                  <c:v>311</c:v>
                </c:pt>
                <c:pt idx="1312">
                  <c:v>312</c:v>
                </c:pt>
                <c:pt idx="1313">
                  <c:v>313</c:v>
                </c:pt>
                <c:pt idx="1314">
                  <c:v>314</c:v>
                </c:pt>
                <c:pt idx="1315">
                  <c:v>315</c:v>
                </c:pt>
                <c:pt idx="1316">
                  <c:v>316</c:v>
                </c:pt>
                <c:pt idx="1317">
                  <c:v>317</c:v>
                </c:pt>
                <c:pt idx="1318">
                  <c:v>318</c:v>
                </c:pt>
                <c:pt idx="1319">
                  <c:v>319</c:v>
                </c:pt>
                <c:pt idx="1320">
                  <c:v>320</c:v>
                </c:pt>
                <c:pt idx="1321">
                  <c:v>321</c:v>
                </c:pt>
                <c:pt idx="1322">
                  <c:v>322</c:v>
                </c:pt>
                <c:pt idx="1323">
                  <c:v>323</c:v>
                </c:pt>
                <c:pt idx="1324">
                  <c:v>324</c:v>
                </c:pt>
                <c:pt idx="1325">
                  <c:v>325</c:v>
                </c:pt>
                <c:pt idx="1326">
                  <c:v>326</c:v>
                </c:pt>
                <c:pt idx="1327">
                  <c:v>327</c:v>
                </c:pt>
                <c:pt idx="1328">
                  <c:v>328</c:v>
                </c:pt>
                <c:pt idx="1329">
                  <c:v>329</c:v>
                </c:pt>
                <c:pt idx="1330">
                  <c:v>330</c:v>
                </c:pt>
                <c:pt idx="1331">
                  <c:v>331</c:v>
                </c:pt>
                <c:pt idx="1332">
                  <c:v>332</c:v>
                </c:pt>
                <c:pt idx="1333">
                  <c:v>333</c:v>
                </c:pt>
                <c:pt idx="1334">
                  <c:v>334</c:v>
                </c:pt>
                <c:pt idx="1335">
                  <c:v>335</c:v>
                </c:pt>
                <c:pt idx="1336">
                  <c:v>336</c:v>
                </c:pt>
                <c:pt idx="1337">
                  <c:v>337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341</c:v>
                </c:pt>
                <c:pt idx="1342">
                  <c:v>342</c:v>
                </c:pt>
                <c:pt idx="1343">
                  <c:v>343</c:v>
                </c:pt>
                <c:pt idx="1344">
                  <c:v>344</c:v>
                </c:pt>
                <c:pt idx="1345">
                  <c:v>345</c:v>
                </c:pt>
                <c:pt idx="1346">
                  <c:v>346</c:v>
                </c:pt>
                <c:pt idx="1347">
                  <c:v>347</c:v>
                </c:pt>
                <c:pt idx="1348">
                  <c:v>348</c:v>
                </c:pt>
                <c:pt idx="1349">
                  <c:v>349</c:v>
                </c:pt>
                <c:pt idx="1350">
                  <c:v>350</c:v>
                </c:pt>
                <c:pt idx="1351">
                  <c:v>351</c:v>
                </c:pt>
                <c:pt idx="1352">
                  <c:v>352</c:v>
                </c:pt>
                <c:pt idx="1353">
                  <c:v>353</c:v>
                </c:pt>
                <c:pt idx="1354">
                  <c:v>354</c:v>
                </c:pt>
                <c:pt idx="1355">
                  <c:v>355</c:v>
                </c:pt>
                <c:pt idx="1356">
                  <c:v>356</c:v>
                </c:pt>
                <c:pt idx="1357">
                  <c:v>357</c:v>
                </c:pt>
                <c:pt idx="1358">
                  <c:v>358</c:v>
                </c:pt>
                <c:pt idx="1359">
                  <c:v>359</c:v>
                </c:pt>
                <c:pt idx="1360">
                  <c:v>360</c:v>
                </c:pt>
                <c:pt idx="1361">
                  <c:v>361</c:v>
                </c:pt>
                <c:pt idx="1362">
                  <c:v>362</c:v>
                </c:pt>
                <c:pt idx="1363">
                  <c:v>363</c:v>
                </c:pt>
                <c:pt idx="1364">
                  <c:v>364</c:v>
                </c:pt>
                <c:pt idx="1365">
                  <c:v>365</c:v>
                </c:pt>
                <c:pt idx="1366">
                  <c:v>366</c:v>
                </c:pt>
                <c:pt idx="1367">
                  <c:v>367</c:v>
                </c:pt>
                <c:pt idx="1368">
                  <c:v>368</c:v>
                </c:pt>
                <c:pt idx="1369">
                  <c:v>369</c:v>
                </c:pt>
                <c:pt idx="1370">
                  <c:v>370</c:v>
                </c:pt>
                <c:pt idx="1371">
                  <c:v>371</c:v>
                </c:pt>
                <c:pt idx="1372">
                  <c:v>372</c:v>
                </c:pt>
                <c:pt idx="1373">
                  <c:v>373</c:v>
                </c:pt>
                <c:pt idx="1374">
                  <c:v>374</c:v>
                </c:pt>
                <c:pt idx="1375">
                  <c:v>375</c:v>
                </c:pt>
                <c:pt idx="1376">
                  <c:v>376</c:v>
                </c:pt>
                <c:pt idx="1377">
                  <c:v>377</c:v>
                </c:pt>
                <c:pt idx="1378">
                  <c:v>378</c:v>
                </c:pt>
                <c:pt idx="1379">
                  <c:v>379</c:v>
                </c:pt>
                <c:pt idx="1380">
                  <c:v>380</c:v>
                </c:pt>
                <c:pt idx="1381">
                  <c:v>381</c:v>
                </c:pt>
                <c:pt idx="1382">
                  <c:v>382</c:v>
                </c:pt>
                <c:pt idx="1383">
                  <c:v>383</c:v>
                </c:pt>
                <c:pt idx="1384">
                  <c:v>384</c:v>
                </c:pt>
                <c:pt idx="1385">
                  <c:v>385</c:v>
                </c:pt>
                <c:pt idx="1386">
                  <c:v>386</c:v>
                </c:pt>
                <c:pt idx="1387">
                  <c:v>387</c:v>
                </c:pt>
                <c:pt idx="1388">
                  <c:v>388</c:v>
                </c:pt>
                <c:pt idx="1389">
                  <c:v>389</c:v>
                </c:pt>
                <c:pt idx="1390">
                  <c:v>390</c:v>
                </c:pt>
                <c:pt idx="1391">
                  <c:v>391</c:v>
                </c:pt>
                <c:pt idx="1392">
                  <c:v>392</c:v>
                </c:pt>
                <c:pt idx="1393">
                  <c:v>393</c:v>
                </c:pt>
                <c:pt idx="1394">
                  <c:v>394</c:v>
                </c:pt>
                <c:pt idx="1395">
                  <c:v>395</c:v>
                </c:pt>
                <c:pt idx="1396">
                  <c:v>396</c:v>
                </c:pt>
                <c:pt idx="1397">
                  <c:v>397</c:v>
                </c:pt>
                <c:pt idx="1398">
                  <c:v>398</c:v>
                </c:pt>
                <c:pt idx="1399">
                  <c:v>399</c:v>
                </c:pt>
                <c:pt idx="1400">
                  <c:v>400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Right to Left</c:v>
          </c:tx>
          <c:marker>
            <c:symbol val="none"/>
          </c:marker>
          <c:xVal>
            <c:numRef>
              <c:f>Graphing!$AQ$8:$AQ$2008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175</c:v>
                </c:pt>
                <c:pt idx="601">
                  <c:v>174.5625</c:v>
                </c:pt>
                <c:pt idx="602">
                  <c:v>174.125</c:v>
                </c:pt>
                <c:pt idx="603">
                  <c:v>173.6875</c:v>
                </c:pt>
                <c:pt idx="604">
                  <c:v>173.25</c:v>
                </c:pt>
                <c:pt idx="605">
                  <c:v>172.8125</c:v>
                </c:pt>
                <c:pt idx="606">
                  <c:v>172.375</c:v>
                </c:pt>
                <c:pt idx="607">
                  <c:v>171.9375</c:v>
                </c:pt>
                <c:pt idx="608">
                  <c:v>171.5</c:v>
                </c:pt>
                <c:pt idx="609">
                  <c:v>171.0625</c:v>
                </c:pt>
                <c:pt idx="610">
                  <c:v>170.625</c:v>
                </c:pt>
                <c:pt idx="611">
                  <c:v>170.1875</c:v>
                </c:pt>
                <c:pt idx="612">
                  <c:v>169.75</c:v>
                </c:pt>
                <c:pt idx="613">
                  <c:v>169.3125</c:v>
                </c:pt>
                <c:pt idx="614">
                  <c:v>168.875</c:v>
                </c:pt>
                <c:pt idx="615">
                  <c:v>168.4375</c:v>
                </c:pt>
                <c:pt idx="616">
                  <c:v>168</c:v>
                </c:pt>
                <c:pt idx="617">
                  <c:v>167.5625</c:v>
                </c:pt>
                <c:pt idx="618">
                  <c:v>167.125</c:v>
                </c:pt>
                <c:pt idx="619">
                  <c:v>166.6875</c:v>
                </c:pt>
                <c:pt idx="620">
                  <c:v>166.25</c:v>
                </c:pt>
                <c:pt idx="621">
                  <c:v>165.8125</c:v>
                </c:pt>
                <c:pt idx="622">
                  <c:v>165.375</c:v>
                </c:pt>
                <c:pt idx="623">
                  <c:v>164.9375</c:v>
                </c:pt>
                <c:pt idx="624">
                  <c:v>164.5</c:v>
                </c:pt>
                <c:pt idx="625">
                  <c:v>164.0625</c:v>
                </c:pt>
                <c:pt idx="626">
                  <c:v>163.625</c:v>
                </c:pt>
                <c:pt idx="627">
                  <c:v>163.1875</c:v>
                </c:pt>
                <c:pt idx="628">
                  <c:v>162.75</c:v>
                </c:pt>
                <c:pt idx="629">
                  <c:v>162.3125</c:v>
                </c:pt>
                <c:pt idx="630">
                  <c:v>161.875</c:v>
                </c:pt>
                <c:pt idx="631">
                  <c:v>161.4375</c:v>
                </c:pt>
                <c:pt idx="632">
                  <c:v>161</c:v>
                </c:pt>
                <c:pt idx="633">
                  <c:v>160.5625</c:v>
                </c:pt>
                <c:pt idx="634">
                  <c:v>160.125</c:v>
                </c:pt>
                <c:pt idx="635">
                  <c:v>159.6875</c:v>
                </c:pt>
                <c:pt idx="636">
                  <c:v>159.25</c:v>
                </c:pt>
                <c:pt idx="637">
                  <c:v>158.8125</c:v>
                </c:pt>
                <c:pt idx="638">
                  <c:v>158.375</c:v>
                </c:pt>
                <c:pt idx="639">
                  <c:v>157.9375</c:v>
                </c:pt>
                <c:pt idx="640">
                  <c:v>157.5</c:v>
                </c:pt>
                <c:pt idx="641">
                  <c:v>157.0625</c:v>
                </c:pt>
                <c:pt idx="642">
                  <c:v>156.625</c:v>
                </c:pt>
                <c:pt idx="643">
                  <c:v>156.1875</c:v>
                </c:pt>
                <c:pt idx="644">
                  <c:v>155.75</c:v>
                </c:pt>
                <c:pt idx="645">
                  <c:v>155.3125</c:v>
                </c:pt>
                <c:pt idx="646">
                  <c:v>154.875</c:v>
                </c:pt>
                <c:pt idx="647">
                  <c:v>154.4375</c:v>
                </c:pt>
                <c:pt idx="648">
                  <c:v>154</c:v>
                </c:pt>
                <c:pt idx="649">
                  <c:v>153.5625</c:v>
                </c:pt>
                <c:pt idx="650">
                  <c:v>153.125</c:v>
                </c:pt>
                <c:pt idx="651">
                  <c:v>152.6875</c:v>
                </c:pt>
                <c:pt idx="652">
                  <c:v>152.25</c:v>
                </c:pt>
                <c:pt idx="653">
                  <c:v>151.8125</c:v>
                </c:pt>
                <c:pt idx="654">
                  <c:v>151.375</c:v>
                </c:pt>
                <c:pt idx="655">
                  <c:v>150.9375</c:v>
                </c:pt>
                <c:pt idx="656">
                  <c:v>150.5</c:v>
                </c:pt>
                <c:pt idx="657">
                  <c:v>150.0625</c:v>
                </c:pt>
                <c:pt idx="658">
                  <c:v>149.625</c:v>
                </c:pt>
                <c:pt idx="659">
                  <c:v>149.1875</c:v>
                </c:pt>
                <c:pt idx="660">
                  <c:v>148.75</c:v>
                </c:pt>
                <c:pt idx="661">
                  <c:v>148.3125</c:v>
                </c:pt>
                <c:pt idx="662">
                  <c:v>147.875</c:v>
                </c:pt>
                <c:pt idx="663">
                  <c:v>147.4375</c:v>
                </c:pt>
                <c:pt idx="664">
                  <c:v>147</c:v>
                </c:pt>
                <c:pt idx="665">
                  <c:v>146.5625</c:v>
                </c:pt>
                <c:pt idx="666">
                  <c:v>146.125</c:v>
                </c:pt>
                <c:pt idx="667">
                  <c:v>145.6875</c:v>
                </c:pt>
                <c:pt idx="668">
                  <c:v>145.25</c:v>
                </c:pt>
                <c:pt idx="669">
                  <c:v>144.8125</c:v>
                </c:pt>
                <c:pt idx="670">
                  <c:v>144.375</c:v>
                </c:pt>
                <c:pt idx="671">
                  <c:v>143.9375</c:v>
                </c:pt>
                <c:pt idx="672">
                  <c:v>143.5</c:v>
                </c:pt>
                <c:pt idx="673">
                  <c:v>143.0625</c:v>
                </c:pt>
                <c:pt idx="674">
                  <c:v>142.625</c:v>
                </c:pt>
                <c:pt idx="675">
                  <c:v>142.1875</c:v>
                </c:pt>
                <c:pt idx="676">
                  <c:v>141.75</c:v>
                </c:pt>
                <c:pt idx="677">
                  <c:v>141.3125</c:v>
                </c:pt>
                <c:pt idx="678">
                  <c:v>140.875</c:v>
                </c:pt>
                <c:pt idx="679">
                  <c:v>140.4375</c:v>
                </c:pt>
                <c:pt idx="680">
                  <c:v>140</c:v>
                </c:pt>
                <c:pt idx="681">
                  <c:v>139.5625</c:v>
                </c:pt>
                <c:pt idx="682">
                  <c:v>139.125</c:v>
                </c:pt>
                <c:pt idx="683">
                  <c:v>138.6875</c:v>
                </c:pt>
                <c:pt idx="684">
                  <c:v>138.25</c:v>
                </c:pt>
                <c:pt idx="685">
                  <c:v>137.8125</c:v>
                </c:pt>
                <c:pt idx="686">
                  <c:v>137.375</c:v>
                </c:pt>
                <c:pt idx="687">
                  <c:v>136.9375</c:v>
                </c:pt>
                <c:pt idx="688">
                  <c:v>136.5</c:v>
                </c:pt>
                <c:pt idx="689">
                  <c:v>136.0625</c:v>
                </c:pt>
                <c:pt idx="690">
                  <c:v>135.625</c:v>
                </c:pt>
                <c:pt idx="691">
                  <c:v>135.1875</c:v>
                </c:pt>
                <c:pt idx="692">
                  <c:v>134.75</c:v>
                </c:pt>
                <c:pt idx="693">
                  <c:v>134.3125</c:v>
                </c:pt>
                <c:pt idx="694">
                  <c:v>133.875</c:v>
                </c:pt>
                <c:pt idx="695">
                  <c:v>133.4375</c:v>
                </c:pt>
                <c:pt idx="696">
                  <c:v>133</c:v>
                </c:pt>
                <c:pt idx="697">
                  <c:v>132.5625</c:v>
                </c:pt>
                <c:pt idx="698">
                  <c:v>132.125</c:v>
                </c:pt>
                <c:pt idx="699">
                  <c:v>131.6875</c:v>
                </c:pt>
                <c:pt idx="700">
                  <c:v>131.25</c:v>
                </c:pt>
                <c:pt idx="701">
                  <c:v>130.8125</c:v>
                </c:pt>
                <c:pt idx="702">
                  <c:v>130.375</c:v>
                </c:pt>
                <c:pt idx="703">
                  <c:v>129.9375</c:v>
                </c:pt>
                <c:pt idx="704">
                  <c:v>129.5</c:v>
                </c:pt>
                <c:pt idx="705">
                  <c:v>129.0625</c:v>
                </c:pt>
                <c:pt idx="706">
                  <c:v>128.625</c:v>
                </c:pt>
                <c:pt idx="707">
                  <c:v>128.1875</c:v>
                </c:pt>
                <c:pt idx="708">
                  <c:v>127.75</c:v>
                </c:pt>
                <c:pt idx="709">
                  <c:v>127.3125</c:v>
                </c:pt>
                <c:pt idx="710">
                  <c:v>126.875</c:v>
                </c:pt>
                <c:pt idx="711">
                  <c:v>126.4375</c:v>
                </c:pt>
                <c:pt idx="712">
                  <c:v>126</c:v>
                </c:pt>
                <c:pt idx="713">
                  <c:v>125.5625</c:v>
                </c:pt>
                <c:pt idx="714">
                  <c:v>125.125</c:v>
                </c:pt>
                <c:pt idx="715">
                  <c:v>124.6875</c:v>
                </c:pt>
                <c:pt idx="716">
                  <c:v>124.25</c:v>
                </c:pt>
                <c:pt idx="717">
                  <c:v>123.8125</c:v>
                </c:pt>
                <c:pt idx="718">
                  <c:v>123.375</c:v>
                </c:pt>
                <c:pt idx="719">
                  <c:v>122.9375</c:v>
                </c:pt>
                <c:pt idx="720">
                  <c:v>122.5</c:v>
                </c:pt>
                <c:pt idx="721">
                  <c:v>122.0625</c:v>
                </c:pt>
                <c:pt idx="722">
                  <c:v>121.625</c:v>
                </c:pt>
                <c:pt idx="723">
                  <c:v>121.1875</c:v>
                </c:pt>
                <c:pt idx="724">
                  <c:v>120.75</c:v>
                </c:pt>
                <c:pt idx="725">
                  <c:v>120.3125</c:v>
                </c:pt>
                <c:pt idx="726">
                  <c:v>119.875</c:v>
                </c:pt>
                <c:pt idx="727">
                  <c:v>119.4375</c:v>
                </c:pt>
                <c:pt idx="728">
                  <c:v>119</c:v>
                </c:pt>
                <c:pt idx="729">
                  <c:v>118.5625</c:v>
                </c:pt>
                <c:pt idx="730">
                  <c:v>118.125</c:v>
                </c:pt>
                <c:pt idx="731">
                  <c:v>117.6875</c:v>
                </c:pt>
                <c:pt idx="732">
                  <c:v>117.25</c:v>
                </c:pt>
                <c:pt idx="733">
                  <c:v>116.8125</c:v>
                </c:pt>
                <c:pt idx="734">
                  <c:v>116.375</c:v>
                </c:pt>
                <c:pt idx="735">
                  <c:v>115.9375</c:v>
                </c:pt>
                <c:pt idx="736">
                  <c:v>115.5</c:v>
                </c:pt>
                <c:pt idx="737">
                  <c:v>115.0625</c:v>
                </c:pt>
                <c:pt idx="738">
                  <c:v>114.625</c:v>
                </c:pt>
                <c:pt idx="739">
                  <c:v>114.1875</c:v>
                </c:pt>
                <c:pt idx="740">
                  <c:v>113.75</c:v>
                </c:pt>
                <c:pt idx="741">
                  <c:v>113.3125</c:v>
                </c:pt>
                <c:pt idx="742">
                  <c:v>112.875</c:v>
                </c:pt>
                <c:pt idx="743">
                  <c:v>112.4375</c:v>
                </c:pt>
                <c:pt idx="744">
                  <c:v>112</c:v>
                </c:pt>
                <c:pt idx="745">
                  <c:v>111.5625</c:v>
                </c:pt>
                <c:pt idx="746">
                  <c:v>111.125</c:v>
                </c:pt>
                <c:pt idx="747">
                  <c:v>110.6875</c:v>
                </c:pt>
                <c:pt idx="748">
                  <c:v>110.25</c:v>
                </c:pt>
                <c:pt idx="749">
                  <c:v>109.8125</c:v>
                </c:pt>
                <c:pt idx="750">
                  <c:v>109.375</c:v>
                </c:pt>
                <c:pt idx="751">
                  <c:v>108.9375</c:v>
                </c:pt>
                <c:pt idx="752">
                  <c:v>108.5</c:v>
                </c:pt>
                <c:pt idx="753">
                  <c:v>108.0625</c:v>
                </c:pt>
                <c:pt idx="754">
                  <c:v>107.625</c:v>
                </c:pt>
                <c:pt idx="755">
                  <c:v>107.1875</c:v>
                </c:pt>
                <c:pt idx="756">
                  <c:v>106.75</c:v>
                </c:pt>
                <c:pt idx="757">
                  <c:v>106.3125</c:v>
                </c:pt>
                <c:pt idx="758">
                  <c:v>105.875</c:v>
                </c:pt>
                <c:pt idx="759">
                  <c:v>105.4375</c:v>
                </c:pt>
                <c:pt idx="760">
                  <c:v>105</c:v>
                </c:pt>
                <c:pt idx="761">
                  <c:v>104.5625</c:v>
                </c:pt>
                <c:pt idx="762">
                  <c:v>104.125</c:v>
                </c:pt>
                <c:pt idx="763">
                  <c:v>103.6875</c:v>
                </c:pt>
                <c:pt idx="764">
                  <c:v>103.25</c:v>
                </c:pt>
                <c:pt idx="765">
                  <c:v>102.8125</c:v>
                </c:pt>
                <c:pt idx="766">
                  <c:v>102.375</c:v>
                </c:pt>
                <c:pt idx="767">
                  <c:v>101.9375</c:v>
                </c:pt>
                <c:pt idx="768">
                  <c:v>101.5</c:v>
                </c:pt>
                <c:pt idx="769">
                  <c:v>101.0625</c:v>
                </c:pt>
                <c:pt idx="770">
                  <c:v>100.625</c:v>
                </c:pt>
                <c:pt idx="771">
                  <c:v>100.1875</c:v>
                </c:pt>
                <c:pt idx="772">
                  <c:v>99.75</c:v>
                </c:pt>
                <c:pt idx="773">
                  <c:v>99.3125</c:v>
                </c:pt>
                <c:pt idx="774">
                  <c:v>98.875</c:v>
                </c:pt>
                <c:pt idx="775">
                  <c:v>98.4375</c:v>
                </c:pt>
                <c:pt idx="776">
                  <c:v>98</c:v>
                </c:pt>
                <c:pt idx="777">
                  <c:v>97.5625</c:v>
                </c:pt>
                <c:pt idx="778">
                  <c:v>97.125</c:v>
                </c:pt>
                <c:pt idx="779">
                  <c:v>96.6875</c:v>
                </c:pt>
                <c:pt idx="780">
                  <c:v>96.25</c:v>
                </c:pt>
                <c:pt idx="781">
                  <c:v>95.8125</c:v>
                </c:pt>
                <c:pt idx="782">
                  <c:v>95.375</c:v>
                </c:pt>
                <c:pt idx="783">
                  <c:v>94.9375</c:v>
                </c:pt>
                <c:pt idx="784">
                  <c:v>94.5</c:v>
                </c:pt>
                <c:pt idx="785">
                  <c:v>94.0625</c:v>
                </c:pt>
                <c:pt idx="786">
                  <c:v>93.625</c:v>
                </c:pt>
                <c:pt idx="787">
                  <c:v>93.1875</c:v>
                </c:pt>
                <c:pt idx="788">
                  <c:v>92.75</c:v>
                </c:pt>
                <c:pt idx="789">
                  <c:v>92.3125</c:v>
                </c:pt>
                <c:pt idx="790">
                  <c:v>91.875</c:v>
                </c:pt>
                <c:pt idx="791">
                  <c:v>91.4375</c:v>
                </c:pt>
                <c:pt idx="792">
                  <c:v>91</c:v>
                </c:pt>
                <c:pt idx="793">
                  <c:v>90.5625</c:v>
                </c:pt>
                <c:pt idx="794">
                  <c:v>90.125</c:v>
                </c:pt>
                <c:pt idx="795">
                  <c:v>89.6875</c:v>
                </c:pt>
                <c:pt idx="796">
                  <c:v>89.25</c:v>
                </c:pt>
                <c:pt idx="797">
                  <c:v>88.8125</c:v>
                </c:pt>
                <c:pt idx="798">
                  <c:v>88.375</c:v>
                </c:pt>
                <c:pt idx="799">
                  <c:v>87.9375</c:v>
                </c:pt>
                <c:pt idx="800">
                  <c:v>87.5</c:v>
                </c:pt>
                <c:pt idx="801">
                  <c:v>87.0625</c:v>
                </c:pt>
                <c:pt idx="802">
                  <c:v>86.625</c:v>
                </c:pt>
                <c:pt idx="803">
                  <c:v>86.1875</c:v>
                </c:pt>
                <c:pt idx="804">
                  <c:v>85.75</c:v>
                </c:pt>
                <c:pt idx="805">
                  <c:v>85.3125</c:v>
                </c:pt>
                <c:pt idx="806">
                  <c:v>84.875</c:v>
                </c:pt>
                <c:pt idx="807">
                  <c:v>84.4375</c:v>
                </c:pt>
                <c:pt idx="808">
                  <c:v>84</c:v>
                </c:pt>
                <c:pt idx="809">
                  <c:v>83.5625</c:v>
                </c:pt>
                <c:pt idx="810">
                  <c:v>83.125</c:v>
                </c:pt>
                <c:pt idx="811">
                  <c:v>82.6875</c:v>
                </c:pt>
                <c:pt idx="812">
                  <c:v>82.25</c:v>
                </c:pt>
                <c:pt idx="813">
                  <c:v>81.8125</c:v>
                </c:pt>
                <c:pt idx="814">
                  <c:v>81.375</c:v>
                </c:pt>
                <c:pt idx="815">
                  <c:v>80.9375</c:v>
                </c:pt>
                <c:pt idx="816">
                  <c:v>80.5</c:v>
                </c:pt>
                <c:pt idx="817">
                  <c:v>80.0625</c:v>
                </c:pt>
                <c:pt idx="818">
                  <c:v>79.625</c:v>
                </c:pt>
                <c:pt idx="819">
                  <c:v>79.1875</c:v>
                </c:pt>
                <c:pt idx="820">
                  <c:v>78.75</c:v>
                </c:pt>
                <c:pt idx="821">
                  <c:v>78.3125</c:v>
                </c:pt>
                <c:pt idx="822">
                  <c:v>77.875</c:v>
                </c:pt>
                <c:pt idx="823">
                  <c:v>77.4375</c:v>
                </c:pt>
                <c:pt idx="824">
                  <c:v>77</c:v>
                </c:pt>
                <c:pt idx="825">
                  <c:v>76.5625</c:v>
                </c:pt>
                <c:pt idx="826">
                  <c:v>76.125</c:v>
                </c:pt>
                <c:pt idx="827">
                  <c:v>75.6875</c:v>
                </c:pt>
                <c:pt idx="828">
                  <c:v>75.25</c:v>
                </c:pt>
                <c:pt idx="829">
                  <c:v>74.8125</c:v>
                </c:pt>
                <c:pt idx="830">
                  <c:v>74.375</c:v>
                </c:pt>
                <c:pt idx="831">
                  <c:v>73.9375</c:v>
                </c:pt>
                <c:pt idx="832">
                  <c:v>73.5</c:v>
                </c:pt>
                <c:pt idx="833">
                  <c:v>73.0625</c:v>
                </c:pt>
                <c:pt idx="834">
                  <c:v>72.625</c:v>
                </c:pt>
                <c:pt idx="835">
                  <c:v>72.1875</c:v>
                </c:pt>
                <c:pt idx="836">
                  <c:v>71.75</c:v>
                </c:pt>
                <c:pt idx="837">
                  <c:v>71.3125</c:v>
                </c:pt>
                <c:pt idx="838">
                  <c:v>70.875</c:v>
                </c:pt>
                <c:pt idx="839">
                  <c:v>70.4375</c:v>
                </c:pt>
                <c:pt idx="840">
                  <c:v>70</c:v>
                </c:pt>
                <c:pt idx="841">
                  <c:v>69.5625</c:v>
                </c:pt>
                <c:pt idx="842">
                  <c:v>69.125</c:v>
                </c:pt>
                <c:pt idx="843">
                  <c:v>68.6875</c:v>
                </c:pt>
                <c:pt idx="844">
                  <c:v>68.25</c:v>
                </c:pt>
                <c:pt idx="845">
                  <c:v>67.8125</c:v>
                </c:pt>
                <c:pt idx="846">
                  <c:v>67.375</c:v>
                </c:pt>
                <c:pt idx="847">
                  <c:v>66.9375</c:v>
                </c:pt>
                <c:pt idx="848">
                  <c:v>66.5</c:v>
                </c:pt>
                <c:pt idx="849">
                  <c:v>66.0625</c:v>
                </c:pt>
                <c:pt idx="850">
                  <c:v>65.625</c:v>
                </c:pt>
                <c:pt idx="851">
                  <c:v>65.1875</c:v>
                </c:pt>
                <c:pt idx="852">
                  <c:v>64.75</c:v>
                </c:pt>
                <c:pt idx="853">
                  <c:v>64.3125</c:v>
                </c:pt>
                <c:pt idx="854">
                  <c:v>63.875</c:v>
                </c:pt>
                <c:pt idx="855">
                  <c:v>63.4375</c:v>
                </c:pt>
                <c:pt idx="856">
                  <c:v>63</c:v>
                </c:pt>
                <c:pt idx="857">
                  <c:v>62.5625</c:v>
                </c:pt>
                <c:pt idx="858">
                  <c:v>62.125</c:v>
                </c:pt>
                <c:pt idx="859">
                  <c:v>61.6875</c:v>
                </c:pt>
                <c:pt idx="860">
                  <c:v>61.25</c:v>
                </c:pt>
                <c:pt idx="861">
                  <c:v>60.8125</c:v>
                </c:pt>
                <c:pt idx="862">
                  <c:v>60.375</c:v>
                </c:pt>
                <c:pt idx="863">
                  <c:v>59.9375</c:v>
                </c:pt>
                <c:pt idx="864">
                  <c:v>59.5</c:v>
                </c:pt>
                <c:pt idx="865">
                  <c:v>59.0625</c:v>
                </c:pt>
                <c:pt idx="866">
                  <c:v>58.625</c:v>
                </c:pt>
                <c:pt idx="867">
                  <c:v>58.1875</c:v>
                </c:pt>
                <c:pt idx="868">
                  <c:v>57.75</c:v>
                </c:pt>
                <c:pt idx="869">
                  <c:v>57.3125</c:v>
                </c:pt>
                <c:pt idx="870">
                  <c:v>56.875</c:v>
                </c:pt>
                <c:pt idx="871">
                  <c:v>56.4375</c:v>
                </c:pt>
                <c:pt idx="872">
                  <c:v>56</c:v>
                </c:pt>
                <c:pt idx="873">
                  <c:v>55.5625</c:v>
                </c:pt>
                <c:pt idx="874">
                  <c:v>55.125</c:v>
                </c:pt>
                <c:pt idx="875">
                  <c:v>54.6875</c:v>
                </c:pt>
                <c:pt idx="876">
                  <c:v>54.25</c:v>
                </c:pt>
                <c:pt idx="877">
                  <c:v>53.8125</c:v>
                </c:pt>
                <c:pt idx="878">
                  <c:v>53.375</c:v>
                </c:pt>
                <c:pt idx="879">
                  <c:v>52.9375</c:v>
                </c:pt>
                <c:pt idx="880">
                  <c:v>52.5</c:v>
                </c:pt>
                <c:pt idx="881">
                  <c:v>52.0625</c:v>
                </c:pt>
                <c:pt idx="882">
                  <c:v>51.625</c:v>
                </c:pt>
                <c:pt idx="883">
                  <c:v>51.1875</c:v>
                </c:pt>
                <c:pt idx="884">
                  <c:v>50.75</c:v>
                </c:pt>
                <c:pt idx="885">
                  <c:v>50.3125</c:v>
                </c:pt>
                <c:pt idx="886">
                  <c:v>49.875</c:v>
                </c:pt>
                <c:pt idx="887">
                  <c:v>49.4375</c:v>
                </c:pt>
                <c:pt idx="888">
                  <c:v>49</c:v>
                </c:pt>
                <c:pt idx="889">
                  <c:v>48.5625</c:v>
                </c:pt>
                <c:pt idx="890">
                  <c:v>48.125</c:v>
                </c:pt>
                <c:pt idx="891">
                  <c:v>47.6875</c:v>
                </c:pt>
                <c:pt idx="892">
                  <c:v>47.25</c:v>
                </c:pt>
                <c:pt idx="893">
                  <c:v>46.8125</c:v>
                </c:pt>
                <c:pt idx="894">
                  <c:v>46.375</c:v>
                </c:pt>
                <c:pt idx="895">
                  <c:v>45.9375</c:v>
                </c:pt>
                <c:pt idx="896">
                  <c:v>45.5</c:v>
                </c:pt>
                <c:pt idx="897">
                  <c:v>45.0625</c:v>
                </c:pt>
                <c:pt idx="898">
                  <c:v>44.625</c:v>
                </c:pt>
                <c:pt idx="899">
                  <c:v>44.1875</c:v>
                </c:pt>
                <c:pt idx="900">
                  <c:v>43.75</c:v>
                </c:pt>
                <c:pt idx="901">
                  <c:v>43.3125</c:v>
                </c:pt>
                <c:pt idx="902">
                  <c:v>42.875</c:v>
                </c:pt>
                <c:pt idx="903">
                  <c:v>42.4375</c:v>
                </c:pt>
                <c:pt idx="904">
                  <c:v>42</c:v>
                </c:pt>
                <c:pt idx="905">
                  <c:v>41.5625</c:v>
                </c:pt>
                <c:pt idx="906">
                  <c:v>41.125</c:v>
                </c:pt>
                <c:pt idx="907">
                  <c:v>40.6875</c:v>
                </c:pt>
                <c:pt idx="908">
                  <c:v>40.25</c:v>
                </c:pt>
                <c:pt idx="909">
                  <c:v>39.8125</c:v>
                </c:pt>
                <c:pt idx="910">
                  <c:v>39.375</c:v>
                </c:pt>
                <c:pt idx="911">
                  <c:v>38.9375</c:v>
                </c:pt>
                <c:pt idx="912">
                  <c:v>38.5</c:v>
                </c:pt>
                <c:pt idx="913">
                  <c:v>38.0625</c:v>
                </c:pt>
                <c:pt idx="914">
                  <c:v>37.625</c:v>
                </c:pt>
                <c:pt idx="915">
                  <c:v>37.1875</c:v>
                </c:pt>
                <c:pt idx="916">
                  <c:v>36.75</c:v>
                </c:pt>
                <c:pt idx="917">
                  <c:v>36.3125</c:v>
                </c:pt>
                <c:pt idx="918">
                  <c:v>35.875</c:v>
                </c:pt>
                <c:pt idx="919">
                  <c:v>35.4375</c:v>
                </c:pt>
                <c:pt idx="920">
                  <c:v>35</c:v>
                </c:pt>
                <c:pt idx="921">
                  <c:v>34.5625</c:v>
                </c:pt>
                <c:pt idx="922">
                  <c:v>34.125</c:v>
                </c:pt>
                <c:pt idx="923">
                  <c:v>33.6875</c:v>
                </c:pt>
                <c:pt idx="924">
                  <c:v>33.25</c:v>
                </c:pt>
                <c:pt idx="925">
                  <c:v>32.8125</c:v>
                </c:pt>
                <c:pt idx="926">
                  <c:v>32.375</c:v>
                </c:pt>
                <c:pt idx="927">
                  <c:v>31.9375</c:v>
                </c:pt>
                <c:pt idx="928">
                  <c:v>31.5</c:v>
                </c:pt>
                <c:pt idx="929">
                  <c:v>31.0625</c:v>
                </c:pt>
                <c:pt idx="930">
                  <c:v>30.625</c:v>
                </c:pt>
                <c:pt idx="931">
                  <c:v>30.1875</c:v>
                </c:pt>
                <c:pt idx="932">
                  <c:v>29.75</c:v>
                </c:pt>
                <c:pt idx="933">
                  <c:v>29.3125</c:v>
                </c:pt>
                <c:pt idx="934">
                  <c:v>28.875</c:v>
                </c:pt>
                <c:pt idx="935">
                  <c:v>28.4375</c:v>
                </c:pt>
                <c:pt idx="936">
                  <c:v>28</c:v>
                </c:pt>
                <c:pt idx="937">
                  <c:v>27.5625</c:v>
                </c:pt>
                <c:pt idx="938">
                  <c:v>27.125</c:v>
                </c:pt>
                <c:pt idx="939">
                  <c:v>26.6875</c:v>
                </c:pt>
                <c:pt idx="940">
                  <c:v>26.25</c:v>
                </c:pt>
                <c:pt idx="941">
                  <c:v>25.8125</c:v>
                </c:pt>
                <c:pt idx="942">
                  <c:v>25.375</c:v>
                </c:pt>
                <c:pt idx="943">
                  <c:v>24.9375</c:v>
                </c:pt>
                <c:pt idx="944">
                  <c:v>24.5</c:v>
                </c:pt>
                <c:pt idx="945">
                  <c:v>24.0625</c:v>
                </c:pt>
                <c:pt idx="946">
                  <c:v>23.625</c:v>
                </c:pt>
                <c:pt idx="947">
                  <c:v>23.1875</c:v>
                </c:pt>
                <c:pt idx="948">
                  <c:v>22.75</c:v>
                </c:pt>
                <c:pt idx="949">
                  <c:v>22.3125</c:v>
                </c:pt>
                <c:pt idx="950">
                  <c:v>21.875</c:v>
                </c:pt>
                <c:pt idx="951">
                  <c:v>21.4375</c:v>
                </c:pt>
                <c:pt idx="952">
                  <c:v>21</c:v>
                </c:pt>
                <c:pt idx="953">
                  <c:v>20.5625</c:v>
                </c:pt>
                <c:pt idx="954">
                  <c:v>20.125</c:v>
                </c:pt>
                <c:pt idx="955">
                  <c:v>19.6875</c:v>
                </c:pt>
                <c:pt idx="956">
                  <c:v>19.25</c:v>
                </c:pt>
                <c:pt idx="957">
                  <c:v>18.8125</c:v>
                </c:pt>
                <c:pt idx="958">
                  <c:v>18.375</c:v>
                </c:pt>
                <c:pt idx="959">
                  <c:v>17.9375</c:v>
                </c:pt>
                <c:pt idx="960">
                  <c:v>17.5</c:v>
                </c:pt>
                <c:pt idx="961">
                  <c:v>17.0625</c:v>
                </c:pt>
                <c:pt idx="962">
                  <c:v>16.625</c:v>
                </c:pt>
                <c:pt idx="963">
                  <c:v>16.1875</c:v>
                </c:pt>
                <c:pt idx="964">
                  <c:v>15.75</c:v>
                </c:pt>
                <c:pt idx="965">
                  <c:v>15.3125</c:v>
                </c:pt>
                <c:pt idx="966">
                  <c:v>14.875</c:v>
                </c:pt>
                <c:pt idx="967">
                  <c:v>14.4375</c:v>
                </c:pt>
                <c:pt idx="968">
                  <c:v>14</c:v>
                </c:pt>
                <c:pt idx="969">
                  <c:v>13.5625</c:v>
                </c:pt>
                <c:pt idx="970">
                  <c:v>13.125</c:v>
                </c:pt>
                <c:pt idx="971">
                  <c:v>12.6875</c:v>
                </c:pt>
                <c:pt idx="972">
                  <c:v>12.25</c:v>
                </c:pt>
                <c:pt idx="973">
                  <c:v>11.8125</c:v>
                </c:pt>
                <c:pt idx="974">
                  <c:v>11.375</c:v>
                </c:pt>
                <c:pt idx="975">
                  <c:v>10.9375</c:v>
                </c:pt>
                <c:pt idx="976">
                  <c:v>10.5</c:v>
                </c:pt>
                <c:pt idx="977">
                  <c:v>10.0625</c:v>
                </c:pt>
                <c:pt idx="978">
                  <c:v>9.625</c:v>
                </c:pt>
                <c:pt idx="979">
                  <c:v>9.1875</c:v>
                </c:pt>
                <c:pt idx="980">
                  <c:v>8.75</c:v>
                </c:pt>
                <c:pt idx="981">
                  <c:v>8.3125</c:v>
                </c:pt>
                <c:pt idx="982">
                  <c:v>7.875</c:v>
                </c:pt>
                <c:pt idx="983">
                  <c:v>7.4375</c:v>
                </c:pt>
                <c:pt idx="984">
                  <c:v>7</c:v>
                </c:pt>
                <c:pt idx="985">
                  <c:v>6.5625</c:v>
                </c:pt>
                <c:pt idx="986">
                  <c:v>6.125</c:v>
                </c:pt>
                <c:pt idx="987">
                  <c:v>5.6875</c:v>
                </c:pt>
                <c:pt idx="988">
                  <c:v>5.25</c:v>
                </c:pt>
                <c:pt idx="989">
                  <c:v>4.8125</c:v>
                </c:pt>
                <c:pt idx="990">
                  <c:v>4.375</c:v>
                </c:pt>
                <c:pt idx="991">
                  <c:v>3.9375</c:v>
                </c:pt>
                <c:pt idx="992">
                  <c:v>3.5</c:v>
                </c:pt>
                <c:pt idx="993">
                  <c:v>3.0625</c:v>
                </c:pt>
                <c:pt idx="994">
                  <c:v>2.625</c:v>
                </c:pt>
                <c:pt idx="995">
                  <c:v>2.1875</c:v>
                </c:pt>
                <c:pt idx="996">
                  <c:v>1.75</c:v>
                </c:pt>
                <c:pt idx="997">
                  <c:v>1.3125</c:v>
                </c:pt>
                <c:pt idx="998">
                  <c:v>0.875</c:v>
                </c:pt>
                <c:pt idx="999">
                  <c:v>0.4375</c:v>
                </c:pt>
                <c:pt idx="1000">
                  <c:v>0</c:v>
                </c:pt>
                <c:pt idx="1001">
                  <c:v>-0.4375</c:v>
                </c:pt>
                <c:pt idx="1002">
                  <c:v>-0.875</c:v>
                </c:pt>
                <c:pt idx="1003">
                  <c:v>-1.3125</c:v>
                </c:pt>
                <c:pt idx="1004">
                  <c:v>-1.75</c:v>
                </c:pt>
                <c:pt idx="1005">
                  <c:v>-2.1875</c:v>
                </c:pt>
                <c:pt idx="1006">
                  <c:v>-2.625</c:v>
                </c:pt>
                <c:pt idx="1007">
                  <c:v>-3.0625</c:v>
                </c:pt>
                <c:pt idx="1008">
                  <c:v>-3.5</c:v>
                </c:pt>
                <c:pt idx="1009">
                  <c:v>-3.9375</c:v>
                </c:pt>
                <c:pt idx="1010">
                  <c:v>-4.375</c:v>
                </c:pt>
                <c:pt idx="1011">
                  <c:v>-4.8125</c:v>
                </c:pt>
                <c:pt idx="1012">
                  <c:v>-5.25</c:v>
                </c:pt>
                <c:pt idx="1013">
                  <c:v>-5.6875</c:v>
                </c:pt>
                <c:pt idx="1014">
                  <c:v>-6.125</c:v>
                </c:pt>
                <c:pt idx="1015">
                  <c:v>-6.5625</c:v>
                </c:pt>
                <c:pt idx="1016">
                  <c:v>-7</c:v>
                </c:pt>
                <c:pt idx="1017">
                  <c:v>-7.4375</c:v>
                </c:pt>
                <c:pt idx="1018">
                  <c:v>-7.875</c:v>
                </c:pt>
                <c:pt idx="1019">
                  <c:v>-8.3125</c:v>
                </c:pt>
                <c:pt idx="1020">
                  <c:v>-8.75</c:v>
                </c:pt>
                <c:pt idx="1021">
                  <c:v>-9.1875</c:v>
                </c:pt>
                <c:pt idx="1022">
                  <c:v>-9.625</c:v>
                </c:pt>
                <c:pt idx="1023">
                  <c:v>-10.0625</c:v>
                </c:pt>
                <c:pt idx="1024">
                  <c:v>-10.5</c:v>
                </c:pt>
                <c:pt idx="1025">
                  <c:v>-10.9375</c:v>
                </c:pt>
                <c:pt idx="1026">
                  <c:v>-11.375</c:v>
                </c:pt>
                <c:pt idx="1027">
                  <c:v>-11.8125</c:v>
                </c:pt>
                <c:pt idx="1028">
                  <c:v>-12.25</c:v>
                </c:pt>
                <c:pt idx="1029">
                  <c:v>-12.6875</c:v>
                </c:pt>
                <c:pt idx="1030">
                  <c:v>-13.125</c:v>
                </c:pt>
                <c:pt idx="1031">
                  <c:v>-13.5625</c:v>
                </c:pt>
                <c:pt idx="1032">
                  <c:v>-14</c:v>
                </c:pt>
                <c:pt idx="1033">
                  <c:v>-14.4375</c:v>
                </c:pt>
                <c:pt idx="1034">
                  <c:v>-14.875</c:v>
                </c:pt>
                <c:pt idx="1035">
                  <c:v>-15.3125</c:v>
                </c:pt>
                <c:pt idx="1036">
                  <c:v>-15.75</c:v>
                </c:pt>
                <c:pt idx="1037">
                  <c:v>-16.1875</c:v>
                </c:pt>
                <c:pt idx="1038">
                  <c:v>-16.625</c:v>
                </c:pt>
                <c:pt idx="1039">
                  <c:v>-17.0625</c:v>
                </c:pt>
                <c:pt idx="1040">
                  <c:v>-17.5</c:v>
                </c:pt>
                <c:pt idx="1041">
                  <c:v>-17.9375</c:v>
                </c:pt>
                <c:pt idx="1042">
                  <c:v>-18.375</c:v>
                </c:pt>
                <c:pt idx="1043">
                  <c:v>-18.8125</c:v>
                </c:pt>
                <c:pt idx="1044">
                  <c:v>-19.25</c:v>
                </c:pt>
                <c:pt idx="1045">
                  <c:v>-19.6875</c:v>
                </c:pt>
                <c:pt idx="1046">
                  <c:v>-20.125</c:v>
                </c:pt>
                <c:pt idx="1047">
                  <c:v>-20.5625</c:v>
                </c:pt>
                <c:pt idx="1048">
                  <c:v>-21</c:v>
                </c:pt>
                <c:pt idx="1049">
                  <c:v>-21.4375</c:v>
                </c:pt>
                <c:pt idx="1050">
                  <c:v>-21.875</c:v>
                </c:pt>
                <c:pt idx="1051">
                  <c:v>-22.3125</c:v>
                </c:pt>
                <c:pt idx="1052">
                  <c:v>-22.75</c:v>
                </c:pt>
                <c:pt idx="1053">
                  <c:v>-23.1875</c:v>
                </c:pt>
                <c:pt idx="1054">
                  <c:v>-23.625</c:v>
                </c:pt>
                <c:pt idx="1055">
                  <c:v>-24.0625</c:v>
                </c:pt>
                <c:pt idx="1056">
                  <c:v>-24.5</c:v>
                </c:pt>
                <c:pt idx="1057">
                  <c:v>-24.9375</c:v>
                </c:pt>
                <c:pt idx="1058">
                  <c:v>-25.375</c:v>
                </c:pt>
                <c:pt idx="1059">
                  <c:v>-25.8125</c:v>
                </c:pt>
                <c:pt idx="1060">
                  <c:v>-26.25</c:v>
                </c:pt>
                <c:pt idx="1061">
                  <c:v>-26.6875</c:v>
                </c:pt>
                <c:pt idx="1062">
                  <c:v>-27.125</c:v>
                </c:pt>
                <c:pt idx="1063">
                  <c:v>-27.5625</c:v>
                </c:pt>
                <c:pt idx="1064">
                  <c:v>-28</c:v>
                </c:pt>
                <c:pt idx="1065">
                  <c:v>-28.4375</c:v>
                </c:pt>
                <c:pt idx="1066">
                  <c:v>-28.875</c:v>
                </c:pt>
                <c:pt idx="1067">
                  <c:v>-29.3125</c:v>
                </c:pt>
                <c:pt idx="1068">
                  <c:v>-29.75</c:v>
                </c:pt>
                <c:pt idx="1069">
                  <c:v>-30.1875</c:v>
                </c:pt>
                <c:pt idx="1070">
                  <c:v>-30.625</c:v>
                </c:pt>
                <c:pt idx="1071">
                  <c:v>-31.0625</c:v>
                </c:pt>
                <c:pt idx="1072">
                  <c:v>-31.5</c:v>
                </c:pt>
                <c:pt idx="1073">
                  <c:v>-31.9375</c:v>
                </c:pt>
                <c:pt idx="1074">
                  <c:v>-32.375</c:v>
                </c:pt>
                <c:pt idx="1075">
                  <c:v>-32.8125</c:v>
                </c:pt>
                <c:pt idx="1076">
                  <c:v>-33.25</c:v>
                </c:pt>
                <c:pt idx="1077">
                  <c:v>-33.6875</c:v>
                </c:pt>
                <c:pt idx="1078">
                  <c:v>-34.125</c:v>
                </c:pt>
                <c:pt idx="1079">
                  <c:v>-34.5625</c:v>
                </c:pt>
                <c:pt idx="1080">
                  <c:v>-35</c:v>
                </c:pt>
                <c:pt idx="1081">
                  <c:v>-35.4375</c:v>
                </c:pt>
                <c:pt idx="1082">
                  <c:v>-35.875</c:v>
                </c:pt>
                <c:pt idx="1083">
                  <c:v>-36.3125</c:v>
                </c:pt>
                <c:pt idx="1084">
                  <c:v>-36.75</c:v>
                </c:pt>
                <c:pt idx="1085">
                  <c:v>-37.1875</c:v>
                </c:pt>
                <c:pt idx="1086">
                  <c:v>-37.625</c:v>
                </c:pt>
                <c:pt idx="1087">
                  <c:v>-38.0625</c:v>
                </c:pt>
                <c:pt idx="1088">
                  <c:v>-38.5</c:v>
                </c:pt>
                <c:pt idx="1089">
                  <c:v>-38.9375</c:v>
                </c:pt>
                <c:pt idx="1090">
                  <c:v>-39.375</c:v>
                </c:pt>
                <c:pt idx="1091">
                  <c:v>-39.8125</c:v>
                </c:pt>
                <c:pt idx="1092">
                  <c:v>-40.25</c:v>
                </c:pt>
                <c:pt idx="1093">
                  <c:v>-40.6875</c:v>
                </c:pt>
                <c:pt idx="1094">
                  <c:v>-41.125</c:v>
                </c:pt>
                <c:pt idx="1095">
                  <c:v>-41.5625</c:v>
                </c:pt>
                <c:pt idx="1096">
                  <c:v>-42</c:v>
                </c:pt>
                <c:pt idx="1097">
                  <c:v>-42.4375</c:v>
                </c:pt>
                <c:pt idx="1098">
                  <c:v>-42.875</c:v>
                </c:pt>
                <c:pt idx="1099">
                  <c:v>-43.3125</c:v>
                </c:pt>
                <c:pt idx="1100">
                  <c:v>-43.75</c:v>
                </c:pt>
                <c:pt idx="1101">
                  <c:v>-44.1875</c:v>
                </c:pt>
                <c:pt idx="1102">
                  <c:v>-44.625</c:v>
                </c:pt>
                <c:pt idx="1103">
                  <c:v>-45.0625</c:v>
                </c:pt>
                <c:pt idx="1104">
                  <c:v>-45.5</c:v>
                </c:pt>
                <c:pt idx="1105">
                  <c:v>-45.9375</c:v>
                </c:pt>
                <c:pt idx="1106">
                  <c:v>-46.375</c:v>
                </c:pt>
                <c:pt idx="1107">
                  <c:v>-46.8125</c:v>
                </c:pt>
                <c:pt idx="1108">
                  <c:v>-47.25</c:v>
                </c:pt>
                <c:pt idx="1109">
                  <c:v>-47.6875</c:v>
                </c:pt>
                <c:pt idx="1110">
                  <c:v>-48.125</c:v>
                </c:pt>
                <c:pt idx="1111">
                  <c:v>-48.5625</c:v>
                </c:pt>
                <c:pt idx="1112">
                  <c:v>-49</c:v>
                </c:pt>
                <c:pt idx="1113">
                  <c:v>-49.4375</c:v>
                </c:pt>
                <c:pt idx="1114">
                  <c:v>-49.875</c:v>
                </c:pt>
                <c:pt idx="1115">
                  <c:v>-50.3125</c:v>
                </c:pt>
                <c:pt idx="1116">
                  <c:v>-50.75</c:v>
                </c:pt>
                <c:pt idx="1117">
                  <c:v>-51.1875</c:v>
                </c:pt>
                <c:pt idx="1118">
                  <c:v>-51.625</c:v>
                </c:pt>
                <c:pt idx="1119">
                  <c:v>-52.0625</c:v>
                </c:pt>
                <c:pt idx="1120">
                  <c:v>-52.5</c:v>
                </c:pt>
                <c:pt idx="1121">
                  <c:v>-52.9375</c:v>
                </c:pt>
                <c:pt idx="1122">
                  <c:v>-53.375</c:v>
                </c:pt>
                <c:pt idx="1123">
                  <c:v>-53.8125</c:v>
                </c:pt>
                <c:pt idx="1124">
                  <c:v>-54.25</c:v>
                </c:pt>
                <c:pt idx="1125">
                  <c:v>-54.6875</c:v>
                </c:pt>
                <c:pt idx="1126">
                  <c:v>-55.125</c:v>
                </c:pt>
                <c:pt idx="1127">
                  <c:v>-55.5625</c:v>
                </c:pt>
                <c:pt idx="1128">
                  <c:v>-56</c:v>
                </c:pt>
                <c:pt idx="1129">
                  <c:v>-56.4375</c:v>
                </c:pt>
                <c:pt idx="1130">
                  <c:v>-56.875</c:v>
                </c:pt>
                <c:pt idx="1131">
                  <c:v>-57.3125</c:v>
                </c:pt>
                <c:pt idx="1132">
                  <c:v>-57.75</c:v>
                </c:pt>
                <c:pt idx="1133">
                  <c:v>-58.1875</c:v>
                </c:pt>
                <c:pt idx="1134">
                  <c:v>-58.625</c:v>
                </c:pt>
                <c:pt idx="1135">
                  <c:v>-59.0625</c:v>
                </c:pt>
                <c:pt idx="1136">
                  <c:v>-59.5</c:v>
                </c:pt>
                <c:pt idx="1137">
                  <c:v>-59.9375</c:v>
                </c:pt>
                <c:pt idx="1138">
                  <c:v>-60.375</c:v>
                </c:pt>
                <c:pt idx="1139">
                  <c:v>-60.8125</c:v>
                </c:pt>
                <c:pt idx="1140">
                  <c:v>-61.25</c:v>
                </c:pt>
                <c:pt idx="1141">
                  <c:v>-61.6875</c:v>
                </c:pt>
                <c:pt idx="1142">
                  <c:v>-62.125</c:v>
                </c:pt>
                <c:pt idx="1143">
                  <c:v>-62.5625</c:v>
                </c:pt>
                <c:pt idx="1144">
                  <c:v>-63</c:v>
                </c:pt>
                <c:pt idx="1145">
                  <c:v>-63.4375</c:v>
                </c:pt>
                <c:pt idx="1146">
                  <c:v>-63.875</c:v>
                </c:pt>
                <c:pt idx="1147">
                  <c:v>-64.3125</c:v>
                </c:pt>
                <c:pt idx="1148">
                  <c:v>-64.75</c:v>
                </c:pt>
                <c:pt idx="1149">
                  <c:v>-65.1875</c:v>
                </c:pt>
                <c:pt idx="1150">
                  <c:v>-65.625</c:v>
                </c:pt>
                <c:pt idx="1151">
                  <c:v>-66.0625</c:v>
                </c:pt>
                <c:pt idx="1152">
                  <c:v>-66.5</c:v>
                </c:pt>
                <c:pt idx="1153">
                  <c:v>-66.9375</c:v>
                </c:pt>
                <c:pt idx="1154">
                  <c:v>-67.375</c:v>
                </c:pt>
                <c:pt idx="1155">
                  <c:v>-67.8125</c:v>
                </c:pt>
                <c:pt idx="1156">
                  <c:v>-68.25</c:v>
                </c:pt>
                <c:pt idx="1157">
                  <c:v>-68.6875</c:v>
                </c:pt>
                <c:pt idx="1158">
                  <c:v>-69.125</c:v>
                </c:pt>
                <c:pt idx="1159">
                  <c:v>-69.5625</c:v>
                </c:pt>
                <c:pt idx="1160">
                  <c:v>-70</c:v>
                </c:pt>
                <c:pt idx="1161">
                  <c:v>-70.4375</c:v>
                </c:pt>
                <c:pt idx="1162">
                  <c:v>-70.875</c:v>
                </c:pt>
                <c:pt idx="1163">
                  <c:v>-71.3125</c:v>
                </c:pt>
                <c:pt idx="1164">
                  <c:v>-71.75</c:v>
                </c:pt>
                <c:pt idx="1165">
                  <c:v>-72.1875</c:v>
                </c:pt>
                <c:pt idx="1166">
                  <c:v>-72.625</c:v>
                </c:pt>
                <c:pt idx="1167">
                  <c:v>-73.0625</c:v>
                </c:pt>
                <c:pt idx="1168">
                  <c:v>-73.5</c:v>
                </c:pt>
                <c:pt idx="1169">
                  <c:v>-73.9375</c:v>
                </c:pt>
                <c:pt idx="1170">
                  <c:v>-74.375</c:v>
                </c:pt>
                <c:pt idx="1171">
                  <c:v>-74.8125</c:v>
                </c:pt>
                <c:pt idx="1172">
                  <c:v>-75.25</c:v>
                </c:pt>
                <c:pt idx="1173">
                  <c:v>-75.6875</c:v>
                </c:pt>
                <c:pt idx="1174">
                  <c:v>-76.125</c:v>
                </c:pt>
                <c:pt idx="1175">
                  <c:v>-76.5625</c:v>
                </c:pt>
                <c:pt idx="1176">
                  <c:v>-77</c:v>
                </c:pt>
                <c:pt idx="1177">
                  <c:v>-77.4375</c:v>
                </c:pt>
                <c:pt idx="1178">
                  <c:v>-77.875</c:v>
                </c:pt>
                <c:pt idx="1179">
                  <c:v>-78.3125</c:v>
                </c:pt>
                <c:pt idx="1180">
                  <c:v>-78.75</c:v>
                </c:pt>
                <c:pt idx="1181">
                  <c:v>-79.1875</c:v>
                </c:pt>
                <c:pt idx="1182">
                  <c:v>-79.625</c:v>
                </c:pt>
                <c:pt idx="1183">
                  <c:v>-80.0625</c:v>
                </c:pt>
                <c:pt idx="1184">
                  <c:v>-80.5</c:v>
                </c:pt>
                <c:pt idx="1185">
                  <c:v>-80.9375</c:v>
                </c:pt>
                <c:pt idx="1186">
                  <c:v>-81.375</c:v>
                </c:pt>
                <c:pt idx="1187">
                  <c:v>-81.8125</c:v>
                </c:pt>
                <c:pt idx="1188">
                  <c:v>-82.25</c:v>
                </c:pt>
                <c:pt idx="1189">
                  <c:v>-82.6875</c:v>
                </c:pt>
                <c:pt idx="1190">
                  <c:v>-83.125</c:v>
                </c:pt>
                <c:pt idx="1191">
                  <c:v>-83.5625</c:v>
                </c:pt>
                <c:pt idx="1192">
                  <c:v>-84</c:v>
                </c:pt>
                <c:pt idx="1193">
                  <c:v>-84.4375</c:v>
                </c:pt>
                <c:pt idx="1194">
                  <c:v>-84.875</c:v>
                </c:pt>
                <c:pt idx="1195">
                  <c:v>-85.3125</c:v>
                </c:pt>
                <c:pt idx="1196">
                  <c:v>-85.75</c:v>
                </c:pt>
                <c:pt idx="1197">
                  <c:v>-86.1875</c:v>
                </c:pt>
                <c:pt idx="1198">
                  <c:v>-86.625</c:v>
                </c:pt>
                <c:pt idx="1199">
                  <c:v>-87.0625</c:v>
                </c:pt>
                <c:pt idx="1200">
                  <c:v>-87.5</c:v>
                </c:pt>
                <c:pt idx="1201">
                  <c:v>-87.9375</c:v>
                </c:pt>
                <c:pt idx="1202">
                  <c:v>-88.375</c:v>
                </c:pt>
                <c:pt idx="1203">
                  <c:v>-88.8125</c:v>
                </c:pt>
                <c:pt idx="1204">
                  <c:v>-89.25</c:v>
                </c:pt>
                <c:pt idx="1205">
                  <c:v>-89.6875</c:v>
                </c:pt>
                <c:pt idx="1206">
                  <c:v>-90.125</c:v>
                </c:pt>
                <c:pt idx="1207">
                  <c:v>-90.5625</c:v>
                </c:pt>
                <c:pt idx="1208">
                  <c:v>-91</c:v>
                </c:pt>
                <c:pt idx="1209">
                  <c:v>-91.4375</c:v>
                </c:pt>
                <c:pt idx="1210">
                  <c:v>-91.875</c:v>
                </c:pt>
                <c:pt idx="1211">
                  <c:v>-92.3125</c:v>
                </c:pt>
                <c:pt idx="1212">
                  <c:v>-92.75</c:v>
                </c:pt>
                <c:pt idx="1213">
                  <c:v>-93.1875</c:v>
                </c:pt>
                <c:pt idx="1214">
                  <c:v>-93.625</c:v>
                </c:pt>
                <c:pt idx="1215">
                  <c:v>-94.0625</c:v>
                </c:pt>
                <c:pt idx="1216">
                  <c:v>-94.5</c:v>
                </c:pt>
                <c:pt idx="1217">
                  <c:v>-94.9375</c:v>
                </c:pt>
                <c:pt idx="1218">
                  <c:v>-95.375</c:v>
                </c:pt>
                <c:pt idx="1219">
                  <c:v>-95.8125</c:v>
                </c:pt>
                <c:pt idx="1220">
                  <c:v>-96.25</c:v>
                </c:pt>
                <c:pt idx="1221">
                  <c:v>-96.6875</c:v>
                </c:pt>
                <c:pt idx="1222">
                  <c:v>-97.125</c:v>
                </c:pt>
                <c:pt idx="1223">
                  <c:v>-97.5625</c:v>
                </c:pt>
                <c:pt idx="1224">
                  <c:v>-98</c:v>
                </c:pt>
                <c:pt idx="1225">
                  <c:v>-98.4375</c:v>
                </c:pt>
                <c:pt idx="1226">
                  <c:v>-98.875</c:v>
                </c:pt>
                <c:pt idx="1227">
                  <c:v>-99.3125</c:v>
                </c:pt>
                <c:pt idx="1228">
                  <c:v>-99.75</c:v>
                </c:pt>
                <c:pt idx="1229">
                  <c:v>-100.1875</c:v>
                </c:pt>
                <c:pt idx="1230">
                  <c:v>-100.625</c:v>
                </c:pt>
                <c:pt idx="1231">
                  <c:v>-101.0625</c:v>
                </c:pt>
                <c:pt idx="1232">
                  <c:v>-101.5</c:v>
                </c:pt>
                <c:pt idx="1233">
                  <c:v>-101.9375</c:v>
                </c:pt>
                <c:pt idx="1234">
                  <c:v>-102.375</c:v>
                </c:pt>
                <c:pt idx="1235">
                  <c:v>-102.8125</c:v>
                </c:pt>
                <c:pt idx="1236">
                  <c:v>-103.25</c:v>
                </c:pt>
                <c:pt idx="1237">
                  <c:v>-103.6875</c:v>
                </c:pt>
                <c:pt idx="1238">
                  <c:v>-104.125</c:v>
                </c:pt>
                <c:pt idx="1239">
                  <c:v>-104.5625</c:v>
                </c:pt>
                <c:pt idx="1240">
                  <c:v>-105</c:v>
                </c:pt>
                <c:pt idx="1241">
                  <c:v>-105.4375</c:v>
                </c:pt>
                <c:pt idx="1242">
                  <c:v>-105.875</c:v>
                </c:pt>
                <c:pt idx="1243">
                  <c:v>-106.3125</c:v>
                </c:pt>
                <c:pt idx="1244">
                  <c:v>-106.75</c:v>
                </c:pt>
                <c:pt idx="1245">
                  <c:v>-107.1875</c:v>
                </c:pt>
                <c:pt idx="1246">
                  <c:v>-107.625</c:v>
                </c:pt>
                <c:pt idx="1247">
                  <c:v>-108.0625</c:v>
                </c:pt>
                <c:pt idx="1248">
                  <c:v>-108.5</c:v>
                </c:pt>
                <c:pt idx="1249">
                  <c:v>-108.9375</c:v>
                </c:pt>
                <c:pt idx="1250">
                  <c:v>-109.375</c:v>
                </c:pt>
                <c:pt idx="1251">
                  <c:v>-109.8125</c:v>
                </c:pt>
                <c:pt idx="1252">
                  <c:v>-110.25</c:v>
                </c:pt>
                <c:pt idx="1253">
                  <c:v>-110.6875</c:v>
                </c:pt>
                <c:pt idx="1254">
                  <c:v>-111.125</c:v>
                </c:pt>
                <c:pt idx="1255">
                  <c:v>-111.5625</c:v>
                </c:pt>
                <c:pt idx="1256">
                  <c:v>-112</c:v>
                </c:pt>
                <c:pt idx="1257">
                  <c:v>-112.4375</c:v>
                </c:pt>
                <c:pt idx="1258">
                  <c:v>-112.875</c:v>
                </c:pt>
                <c:pt idx="1259">
                  <c:v>-113.3125</c:v>
                </c:pt>
                <c:pt idx="1260">
                  <c:v>-113.75</c:v>
                </c:pt>
                <c:pt idx="1261">
                  <c:v>-114.1875</c:v>
                </c:pt>
                <c:pt idx="1262">
                  <c:v>-114.625</c:v>
                </c:pt>
                <c:pt idx="1263">
                  <c:v>-115.0625</c:v>
                </c:pt>
                <c:pt idx="1264">
                  <c:v>-115.5</c:v>
                </c:pt>
                <c:pt idx="1265">
                  <c:v>-115.9375</c:v>
                </c:pt>
                <c:pt idx="1266">
                  <c:v>-116.375</c:v>
                </c:pt>
                <c:pt idx="1267">
                  <c:v>-116.8125</c:v>
                </c:pt>
                <c:pt idx="1268">
                  <c:v>-117.25</c:v>
                </c:pt>
                <c:pt idx="1269">
                  <c:v>-117.6875</c:v>
                </c:pt>
                <c:pt idx="1270">
                  <c:v>-118.125</c:v>
                </c:pt>
                <c:pt idx="1271">
                  <c:v>-118.5625</c:v>
                </c:pt>
                <c:pt idx="1272">
                  <c:v>-119</c:v>
                </c:pt>
                <c:pt idx="1273">
                  <c:v>-119.4375</c:v>
                </c:pt>
                <c:pt idx="1274">
                  <c:v>-119.875</c:v>
                </c:pt>
                <c:pt idx="1275">
                  <c:v>-120.3125</c:v>
                </c:pt>
                <c:pt idx="1276">
                  <c:v>-120.75</c:v>
                </c:pt>
                <c:pt idx="1277">
                  <c:v>-121.1875</c:v>
                </c:pt>
                <c:pt idx="1278">
                  <c:v>-121.625</c:v>
                </c:pt>
                <c:pt idx="1279">
                  <c:v>-122.0625</c:v>
                </c:pt>
                <c:pt idx="1280">
                  <c:v>-122.5</c:v>
                </c:pt>
                <c:pt idx="1281">
                  <c:v>-122.9375</c:v>
                </c:pt>
                <c:pt idx="1282">
                  <c:v>-123.375</c:v>
                </c:pt>
                <c:pt idx="1283">
                  <c:v>-123.8125</c:v>
                </c:pt>
                <c:pt idx="1284">
                  <c:v>-124.25</c:v>
                </c:pt>
                <c:pt idx="1285">
                  <c:v>-124.6875</c:v>
                </c:pt>
                <c:pt idx="1286">
                  <c:v>-125.125</c:v>
                </c:pt>
                <c:pt idx="1287">
                  <c:v>-125.5625</c:v>
                </c:pt>
                <c:pt idx="1288">
                  <c:v>-126</c:v>
                </c:pt>
                <c:pt idx="1289">
                  <c:v>-126.4375</c:v>
                </c:pt>
                <c:pt idx="1290">
                  <c:v>-126.875</c:v>
                </c:pt>
                <c:pt idx="1291">
                  <c:v>-127.3125</c:v>
                </c:pt>
                <c:pt idx="1292">
                  <c:v>-127.75</c:v>
                </c:pt>
                <c:pt idx="1293">
                  <c:v>-128.1875</c:v>
                </c:pt>
                <c:pt idx="1294">
                  <c:v>-128.625</c:v>
                </c:pt>
                <c:pt idx="1295">
                  <c:v>-129.0625</c:v>
                </c:pt>
                <c:pt idx="1296">
                  <c:v>-129.5</c:v>
                </c:pt>
                <c:pt idx="1297">
                  <c:v>-129.9375</c:v>
                </c:pt>
                <c:pt idx="1298">
                  <c:v>-130.375</c:v>
                </c:pt>
                <c:pt idx="1299">
                  <c:v>-130.8125</c:v>
                </c:pt>
                <c:pt idx="1300">
                  <c:v>-131.25</c:v>
                </c:pt>
                <c:pt idx="1301">
                  <c:v>-131.6875</c:v>
                </c:pt>
                <c:pt idx="1302">
                  <c:v>-132.125</c:v>
                </c:pt>
                <c:pt idx="1303">
                  <c:v>-132.5625</c:v>
                </c:pt>
                <c:pt idx="1304">
                  <c:v>-133</c:v>
                </c:pt>
                <c:pt idx="1305">
                  <c:v>-133.4375</c:v>
                </c:pt>
                <c:pt idx="1306">
                  <c:v>-133.875</c:v>
                </c:pt>
                <c:pt idx="1307">
                  <c:v>-134.3125</c:v>
                </c:pt>
                <c:pt idx="1308">
                  <c:v>-134.75</c:v>
                </c:pt>
                <c:pt idx="1309">
                  <c:v>-135.1875</c:v>
                </c:pt>
                <c:pt idx="1310">
                  <c:v>-135.625</c:v>
                </c:pt>
                <c:pt idx="1311">
                  <c:v>-136.0625</c:v>
                </c:pt>
                <c:pt idx="1312">
                  <c:v>-136.5</c:v>
                </c:pt>
                <c:pt idx="1313">
                  <c:v>-136.9375</c:v>
                </c:pt>
                <c:pt idx="1314">
                  <c:v>-137.375</c:v>
                </c:pt>
                <c:pt idx="1315">
                  <c:v>-137.8125</c:v>
                </c:pt>
                <c:pt idx="1316">
                  <c:v>-138.25</c:v>
                </c:pt>
                <c:pt idx="1317">
                  <c:v>-138.6875</c:v>
                </c:pt>
                <c:pt idx="1318">
                  <c:v>-139.125</c:v>
                </c:pt>
                <c:pt idx="1319">
                  <c:v>-139.5625</c:v>
                </c:pt>
                <c:pt idx="1320">
                  <c:v>-140</c:v>
                </c:pt>
                <c:pt idx="1321">
                  <c:v>-140.4375</c:v>
                </c:pt>
                <c:pt idx="1322">
                  <c:v>-140.875</c:v>
                </c:pt>
                <c:pt idx="1323">
                  <c:v>-141.3125</c:v>
                </c:pt>
                <c:pt idx="1324">
                  <c:v>-141.75</c:v>
                </c:pt>
                <c:pt idx="1325">
                  <c:v>-142.1875</c:v>
                </c:pt>
                <c:pt idx="1326">
                  <c:v>-142.625</c:v>
                </c:pt>
                <c:pt idx="1327">
                  <c:v>-143.0625</c:v>
                </c:pt>
                <c:pt idx="1328">
                  <c:v>-143.5</c:v>
                </c:pt>
                <c:pt idx="1329">
                  <c:v>-143.9375</c:v>
                </c:pt>
                <c:pt idx="1330">
                  <c:v>-144.375</c:v>
                </c:pt>
                <c:pt idx="1331">
                  <c:v>-144.8125</c:v>
                </c:pt>
                <c:pt idx="1332">
                  <c:v>-145.25</c:v>
                </c:pt>
                <c:pt idx="1333">
                  <c:v>-145.6875</c:v>
                </c:pt>
                <c:pt idx="1334">
                  <c:v>-146.125</c:v>
                </c:pt>
                <c:pt idx="1335">
                  <c:v>-146.5625</c:v>
                </c:pt>
                <c:pt idx="1336">
                  <c:v>-147</c:v>
                </c:pt>
                <c:pt idx="1337">
                  <c:v>-147.4375</c:v>
                </c:pt>
                <c:pt idx="1338">
                  <c:v>-147.875</c:v>
                </c:pt>
                <c:pt idx="1339">
                  <c:v>-148.3125</c:v>
                </c:pt>
                <c:pt idx="1340">
                  <c:v>-148.75</c:v>
                </c:pt>
                <c:pt idx="1341">
                  <c:v>-149.1875</c:v>
                </c:pt>
                <c:pt idx="1342">
                  <c:v>-149.625</c:v>
                </c:pt>
                <c:pt idx="1343">
                  <c:v>-150.0625</c:v>
                </c:pt>
                <c:pt idx="1344">
                  <c:v>-150.5</c:v>
                </c:pt>
                <c:pt idx="1345">
                  <c:v>-150.9375</c:v>
                </c:pt>
                <c:pt idx="1346">
                  <c:v>-151.375</c:v>
                </c:pt>
                <c:pt idx="1347">
                  <c:v>-151.8125</c:v>
                </c:pt>
                <c:pt idx="1348">
                  <c:v>-152.25</c:v>
                </c:pt>
                <c:pt idx="1349">
                  <c:v>-152.6875</c:v>
                </c:pt>
                <c:pt idx="1350">
                  <c:v>-153.125</c:v>
                </c:pt>
                <c:pt idx="1351">
                  <c:v>-153.5625</c:v>
                </c:pt>
                <c:pt idx="1352">
                  <c:v>-154</c:v>
                </c:pt>
                <c:pt idx="1353">
                  <c:v>-154.4375</c:v>
                </c:pt>
                <c:pt idx="1354">
                  <c:v>-154.875</c:v>
                </c:pt>
                <c:pt idx="1355">
                  <c:v>-155.3125</c:v>
                </c:pt>
                <c:pt idx="1356">
                  <c:v>-155.75</c:v>
                </c:pt>
                <c:pt idx="1357">
                  <c:v>-156.1875</c:v>
                </c:pt>
                <c:pt idx="1358">
                  <c:v>-156.625</c:v>
                </c:pt>
                <c:pt idx="1359">
                  <c:v>-157.0625</c:v>
                </c:pt>
                <c:pt idx="1360">
                  <c:v>-157.5</c:v>
                </c:pt>
                <c:pt idx="1361">
                  <c:v>-157.9375</c:v>
                </c:pt>
                <c:pt idx="1362">
                  <c:v>-158.375</c:v>
                </c:pt>
                <c:pt idx="1363">
                  <c:v>-158.8125</c:v>
                </c:pt>
                <c:pt idx="1364">
                  <c:v>-159.25</c:v>
                </c:pt>
                <c:pt idx="1365">
                  <c:v>-159.6875</c:v>
                </c:pt>
                <c:pt idx="1366">
                  <c:v>-160.125</c:v>
                </c:pt>
                <c:pt idx="1367">
                  <c:v>-160.5625</c:v>
                </c:pt>
                <c:pt idx="1368">
                  <c:v>-161</c:v>
                </c:pt>
                <c:pt idx="1369">
                  <c:v>-161.4375</c:v>
                </c:pt>
                <c:pt idx="1370">
                  <c:v>-161.875</c:v>
                </c:pt>
                <c:pt idx="1371">
                  <c:v>-162.3125</c:v>
                </c:pt>
                <c:pt idx="1372">
                  <c:v>-162.75</c:v>
                </c:pt>
                <c:pt idx="1373">
                  <c:v>-163.1875</c:v>
                </c:pt>
                <c:pt idx="1374">
                  <c:v>-163.625</c:v>
                </c:pt>
                <c:pt idx="1375">
                  <c:v>-164.0625</c:v>
                </c:pt>
                <c:pt idx="1376">
                  <c:v>-164.5</c:v>
                </c:pt>
                <c:pt idx="1377">
                  <c:v>-164.9375</c:v>
                </c:pt>
                <c:pt idx="1378">
                  <c:v>-165.375</c:v>
                </c:pt>
                <c:pt idx="1379">
                  <c:v>-165.8125</c:v>
                </c:pt>
                <c:pt idx="1380">
                  <c:v>-166.25</c:v>
                </c:pt>
                <c:pt idx="1381">
                  <c:v>-166.6875</c:v>
                </c:pt>
                <c:pt idx="1382">
                  <c:v>-167.125</c:v>
                </c:pt>
                <c:pt idx="1383">
                  <c:v>-167.5625</c:v>
                </c:pt>
                <c:pt idx="1384">
                  <c:v>-168</c:v>
                </c:pt>
                <c:pt idx="1385">
                  <c:v>-168.4375</c:v>
                </c:pt>
                <c:pt idx="1386">
                  <c:v>-168.875</c:v>
                </c:pt>
                <c:pt idx="1387">
                  <c:v>-169.3125</c:v>
                </c:pt>
                <c:pt idx="1388">
                  <c:v>-169.75</c:v>
                </c:pt>
                <c:pt idx="1389">
                  <c:v>-170.1875</c:v>
                </c:pt>
                <c:pt idx="1390">
                  <c:v>-170.625</c:v>
                </c:pt>
                <c:pt idx="1391">
                  <c:v>-171.0625</c:v>
                </c:pt>
                <c:pt idx="1392">
                  <c:v>-171.5</c:v>
                </c:pt>
                <c:pt idx="1393">
                  <c:v>-171.9375</c:v>
                </c:pt>
                <c:pt idx="1394">
                  <c:v>-172.375</c:v>
                </c:pt>
                <c:pt idx="1395">
                  <c:v>-172.8125</c:v>
                </c:pt>
                <c:pt idx="1396">
                  <c:v>-173.25</c:v>
                </c:pt>
                <c:pt idx="1397">
                  <c:v>-173.6875</c:v>
                </c:pt>
                <c:pt idx="1398">
                  <c:v>-174.125</c:v>
                </c:pt>
                <c:pt idx="1399">
                  <c:v>-174.5625</c:v>
                </c:pt>
                <c:pt idx="1400">
                  <c:v>-175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xVal>
          <c:yVal>
            <c:numRef>
              <c:f>Graphing!$AO$8:$AO$2008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128</c:v>
                </c:pt>
                <c:pt idx="1129">
                  <c:v>129</c:v>
                </c:pt>
                <c:pt idx="1130">
                  <c:v>130</c:v>
                </c:pt>
                <c:pt idx="1131">
                  <c:v>131</c:v>
                </c:pt>
                <c:pt idx="1132">
                  <c:v>132</c:v>
                </c:pt>
                <c:pt idx="1133">
                  <c:v>133</c:v>
                </c:pt>
                <c:pt idx="1134">
                  <c:v>134</c:v>
                </c:pt>
                <c:pt idx="1135">
                  <c:v>135</c:v>
                </c:pt>
                <c:pt idx="1136">
                  <c:v>136</c:v>
                </c:pt>
                <c:pt idx="1137">
                  <c:v>137</c:v>
                </c:pt>
                <c:pt idx="1138">
                  <c:v>138</c:v>
                </c:pt>
                <c:pt idx="1139">
                  <c:v>139</c:v>
                </c:pt>
                <c:pt idx="1140">
                  <c:v>140</c:v>
                </c:pt>
                <c:pt idx="1141">
                  <c:v>141</c:v>
                </c:pt>
                <c:pt idx="1142">
                  <c:v>142</c:v>
                </c:pt>
                <c:pt idx="1143">
                  <c:v>143</c:v>
                </c:pt>
                <c:pt idx="1144">
                  <c:v>144</c:v>
                </c:pt>
                <c:pt idx="1145">
                  <c:v>145</c:v>
                </c:pt>
                <c:pt idx="1146">
                  <c:v>146</c:v>
                </c:pt>
                <c:pt idx="1147">
                  <c:v>147</c:v>
                </c:pt>
                <c:pt idx="1148">
                  <c:v>148</c:v>
                </c:pt>
                <c:pt idx="1149">
                  <c:v>149</c:v>
                </c:pt>
                <c:pt idx="1150">
                  <c:v>150</c:v>
                </c:pt>
                <c:pt idx="1151">
                  <c:v>151</c:v>
                </c:pt>
                <c:pt idx="1152">
                  <c:v>152</c:v>
                </c:pt>
                <c:pt idx="1153">
                  <c:v>153</c:v>
                </c:pt>
                <c:pt idx="1154">
                  <c:v>154</c:v>
                </c:pt>
                <c:pt idx="1155">
                  <c:v>155</c:v>
                </c:pt>
                <c:pt idx="1156">
                  <c:v>156</c:v>
                </c:pt>
                <c:pt idx="1157">
                  <c:v>157</c:v>
                </c:pt>
                <c:pt idx="1158">
                  <c:v>158</c:v>
                </c:pt>
                <c:pt idx="1159">
                  <c:v>159</c:v>
                </c:pt>
                <c:pt idx="1160">
                  <c:v>160</c:v>
                </c:pt>
                <c:pt idx="1161">
                  <c:v>161</c:v>
                </c:pt>
                <c:pt idx="1162">
                  <c:v>162</c:v>
                </c:pt>
                <c:pt idx="1163">
                  <c:v>163</c:v>
                </c:pt>
                <c:pt idx="1164">
                  <c:v>164</c:v>
                </c:pt>
                <c:pt idx="1165">
                  <c:v>165</c:v>
                </c:pt>
                <c:pt idx="1166">
                  <c:v>166</c:v>
                </c:pt>
                <c:pt idx="1167">
                  <c:v>167</c:v>
                </c:pt>
                <c:pt idx="1168">
                  <c:v>168</c:v>
                </c:pt>
                <c:pt idx="1169">
                  <c:v>169</c:v>
                </c:pt>
                <c:pt idx="1170">
                  <c:v>170</c:v>
                </c:pt>
                <c:pt idx="1171">
                  <c:v>171</c:v>
                </c:pt>
                <c:pt idx="1172">
                  <c:v>172</c:v>
                </c:pt>
                <c:pt idx="1173">
                  <c:v>173</c:v>
                </c:pt>
                <c:pt idx="1174">
                  <c:v>174</c:v>
                </c:pt>
                <c:pt idx="1175">
                  <c:v>175</c:v>
                </c:pt>
                <c:pt idx="1176">
                  <c:v>176</c:v>
                </c:pt>
                <c:pt idx="1177">
                  <c:v>177</c:v>
                </c:pt>
                <c:pt idx="1178">
                  <c:v>178</c:v>
                </c:pt>
                <c:pt idx="1179">
                  <c:v>179</c:v>
                </c:pt>
                <c:pt idx="1180">
                  <c:v>180</c:v>
                </c:pt>
                <c:pt idx="1181">
                  <c:v>181</c:v>
                </c:pt>
                <c:pt idx="1182">
                  <c:v>182</c:v>
                </c:pt>
                <c:pt idx="1183">
                  <c:v>183</c:v>
                </c:pt>
                <c:pt idx="1184">
                  <c:v>184</c:v>
                </c:pt>
                <c:pt idx="1185">
                  <c:v>185</c:v>
                </c:pt>
                <c:pt idx="1186">
                  <c:v>186</c:v>
                </c:pt>
                <c:pt idx="1187">
                  <c:v>187</c:v>
                </c:pt>
                <c:pt idx="1188">
                  <c:v>188</c:v>
                </c:pt>
                <c:pt idx="1189">
                  <c:v>189</c:v>
                </c:pt>
                <c:pt idx="1190">
                  <c:v>190</c:v>
                </c:pt>
                <c:pt idx="1191">
                  <c:v>191</c:v>
                </c:pt>
                <c:pt idx="1192">
                  <c:v>192</c:v>
                </c:pt>
                <c:pt idx="1193">
                  <c:v>193</c:v>
                </c:pt>
                <c:pt idx="1194">
                  <c:v>194</c:v>
                </c:pt>
                <c:pt idx="1195">
                  <c:v>195</c:v>
                </c:pt>
                <c:pt idx="1196">
                  <c:v>196</c:v>
                </c:pt>
                <c:pt idx="1197">
                  <c:v>197</c:v>
                </c:pt>
                <c:pt idx="1198">
                  <c:v>198</c:v>
                </c:pt>
                <c:pt idx="1199">
                  <c:v>199</c:v>
                </c:pt>
                <c:pt idx="1200">
                  <c:v>200</c:v>
                </c:pt>
                <c:pt idx="1201">
                  <c:v>201</c:v>
                </c:pt>
                <c:pt idx="1202">
                  <c:v>202</c:v>
                </c:pt>
                <c:pt idx="1203">
                  <c:v>203</c:v>
                </c:pt>
                <c:pt idx="1204">
                  <c:v>204</c:v>
                </c:pt>
                <c:pt idx="1205">
                  <c:v>205</c:v>
                </c:pt>
                <c:pt idx="1206">
                  <c:v>206</c:v>
                </c:pt>
                <c:pt idx="1207">
                  <c:v>207</c:v>
                </c:pt>
                <c:pt idx="1208">
                  <c:v>208</c:v>
                </c:pt>
                <c:pt idx="1209">
                  <c:v>209</c:v>
                </c:pt>
                <c:pt idx="1210">
                  <c:v>210</c:v>
                </c:pt>
                <c:pt idx="1211">
                  <c:v>211</c:v>
                </c:pt>
                <c:pt idx="1212">
                  <c:v>212</c:v>
                </c:pt>
                <c:pt idx="1213">
                  <c:v>213</c:v>
                </c:pt>
                <c:pt idx="1214">
                  <c:v>214</c:v>
                </c:pt>
                <c:pt idx="1215">
                  <c:v>215</c:v>
                </c:pt>
                <c:pt idx="1216">
                  <c:v>216</c:v>
                </c:pt>
                <c:pt idx="1217">
                  <c:v>217</c:v>
                </c:pt>
                <c:pt idx="1218">
                  <c:v>218</c:v>
                </c:pt>
                <c:pt idx="1219">
                  <c:v>219</c:v>
                </c:pt>
                <c:pt idx="1220">
                  <c:v>220</c:v>
                </c:pt>
                <c:pt idx="1221">
                  <c:v>221</c:v>
                </c:pt>
                <c:pt idx="1222">
                  <c:v>222</c:v>
                </c:pt>
                <c:pt idx="1223">
                  <c:v>223</c:v>
                </c:pt>
                <c:pt idx="1224">
                  <c:v>224</c:v>
                </c:pt>
                <c:pt idx="1225">
                  <c:v>225</c:v>
                </c:pt>
                <c:pt idx="1226">
                  <c:v>226</c:v>
                </c:pt>
                <c:pt idx="1227">
                  <c:v>227</c:v>
                </c:pt>
                <c:pt idx="1228">
                  <c:v>228</c:v>
                </c:pt>
                <c:pt idx="1229">
                  <c:v>229</c:v>
                </c:pt>
                <c:pt idx="1230">
                  <c:v>230</c:v>
                </c:pt>
                <c:pt idx="1231">
                  <c:v>231</c:v>
                </c:pt>
                <c:pt idx="1232">
                  <c:v>232</c:v>
                </c:pt>
                <c:pt idx="1233">
                  <c:v>233</c:v>
                </c:pt>
                <c:pt idx="1234">
                  <c:v>234</c:v>
                </c:pt>
                <c:pt idx="1235">
                  <c:v>235</c:v>
                </c:pt>
                <c:pt idx="1236">
                  <c:v>236</c:v>
                </c:pt>
                <c:pt idx="1237">
                  <c:v>237</c:v>
                </c:pt>
                <c:pt idx="1238">
                  <c:v>238</c:v>
                </c:pt>
                <c:pt idx="1239">
                  <c:v>239</c:v>
                </c:pt>
                <c:pt idx="1240">
                  <c:v>240</c:v>
                </c:pt>
                <c:pt idx="1241">
                  <c:v>241</c:v>
                </c:pt>
                <c:pt idx="1242">
                  <c:v>242</c:v>
                </c:pt>
                <c:pt idx="1243">
                  <c:v>243</c:v>
                </c:pt>
                <c:pt idx="1244">
                  <c:v>244</c:v>
                </c:pt>
                <c:pt idx="1245">
                  <c:v>245</c:v>
                </c:pt>
                <c:pt idx="1246">
                  <c:v>246</c:v>
                </c:pt>
                <c:pt idx="1247">
                  <c:v>247</c:v>
                </c:pt>
                <c:pt idx="1248">
                  <c:v>248</c:v>
                </c:pt>
                <c:pt idx="1249">
                  <c:v>249</c:v>
                </c:pt>
                <c:pt idx="1250">
                  <c:v>250</c:v>
                </c:pt>
                <c:pt idx="1251">
                  <c:v>251</c:v>
                </c:pt>
                <c:pt idx="1252">
                  <c:v>252</c:v>
                </c:pt>
                <c:pt idx="1253">
                  <c:v>253</c:v>
                </c:pt>
                <c:pt idx="1254">
                  <c:v>254</c:v>
                </c:pt>
                <c:pt idx="1255">
                  <c:v>255</c:v>
                </c:pt>
                <c:pt idx="1256">
                  <c:v>256</c:v>
                </c:pt>
                <c:pt idx="1257">
                  <c:v>257</c:v>
                </c:pt>
                <c:pt idx="1258">
                  <c:v>258</c:v>
                </c:pt>
                <c:pt idx="1259">
                  <c:v>259</c:v>
                </c:pt>
                <c:pt idx="1260">
                  <c:v>260</c:v>
                </c:pt>
                <c:pt idx="1261">
                  <c:v>261</c:v>
                </c:pt>
                <c:pt idx="1262">
                  <c:v>262</c:v>
                </c:pt>
                <c:pt idx="1263">
                  <c:v>263</c:v>
                </c:pt>
                <c:pt idx="1264">
                  <c:v>264</c:v>
                </c:pt>
                <c:pt idx="1265">
                  <c:v>265</c:v>
                </c:pt>
                <c:pt idx="1266">
                  <c:v>266</c:v>
                </c:pt>
                <c:pt idx="1267">
                  <c:v>267</c:v>
                </c:pt>
                <c:pt idx="1268">
                  <c:v>268</c:v>
                </c:pt>
                <c:pt idx="1269">
                  <c:v>269</c:v>
                </c:pt>
                <c:pt idx="1270">
                  <c:v>270</c:v>
                </c:pt>
                <c:pt idx="1271">
                  <c:v>271</c:v>
                </c:pt>
                <c:pt idx="1272">
                  <c:v>272</c:v>
                </c:pt>
                <c:pt idx="1273">
                  <c:v>273</c:v>
                </c:pt>
                <c:pt idx="1274">
                  <c:v>274</c:v>
                </c:pt>
                <c:pt idx="1275">
                  <c:v>275</c:v>
                </c:pt>
                <c:pt idx="1276">
                  <c:v>276</c:v>
                </c:pt>
                <c:pt idx="1277">
                  <c:v>277</c:v>
                </c:pt>
                <c:pt idx="1278">
                  <c:v>278</c:v>
                </c:pt>
                <c:pt idx="1279">
                  <c:v>279</c:v>
                </c:pt>
                <c:pt idx="1280">
                  <c:v>280</c:v>
                </c:pt>
                <c:pt idx="1281">
                  <c:v>281</c:v>
                </c:pt>
                <c:pt idx="1282">
                  <c:v>282</c:v>
                </c:pt>
                <c:pt idx="1283">
                  <c:v>283</c:v>
                </c:pt>
                <c:pt idx="1284">
                  <c:v>284</c:v>
                </c:pt>
                <c:pt idx="1285">
                  <c:v>285</c:v>
                </c:pt>
                <c:pt idx="1286">
                  <c:v>286</c:v>
                </c:pt>
                <c:pt idx="1287">
                  <c:v>287</c:v>
                </c:pt>
                <c:pt idx="1288">
                  <c:v>288</c:v>
                </c:pt>
                <c:pt idx="1289">
                  <c:v>289</c:v>
                </c:pt>
                <c:pt idx="1290">
                  <c:v>290</c:v>
                </c:pt>
                <c:pt idx="1291">
                  <c:v>291</c:v>
                </c:pt>
                <c:pt idx="1292">
                  <c:v>292</c:v>
                </c:pt>
                <c:pt idx="1293">
                  <c:v>293</c:v>
                </c:pt>
                <c:pt idx="1294">
                  <c:v>294</c:v>
                </c:pt>
                <c:pt idx="1295">
                  <c:v>295</c:v>
                </c:pt>
                <c:pt idx="1296">
                  <c:v>296</c:v>
                </c:pt>
                <c:pt idx="1297">
                  <c:v>297</c:v>
                </c:pt>
                <c:pt idx="1298">
                  <c:v>298</c:v>
                </c:pt>
                <c:pt idx="1299">
                  <c:v>299</c:v>
                </c:pt>
                <c:pt idx="1300">
                  <c:v>300</c:v>
                </c:pt>
                <c:pt idx="1301">
                  <c:v>301</c:v>
                </c:pt>
                <c:pt idx="1302">
                  <c:v>302</c:v>
                </c:pt>
                <c:pt idx="1303">
                  <c:v>303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308</c:v>
                </c:pt>
                <c:pt idx="1309">
                  <c:v>309</c:v>
                </c:pt>
                <c:pt idx="1310">
                  <c:v>310</c:v>
                </c:pt>
                <c:pt idx="1311">
                  <c:v>311</c:v>
                </c:pt>
                <c:pt idx="1312">
                  <c:v>312</c:v>
                </c:pt>
                <c:pt idx="1313">
                  <c:v>313</c:v>
                </c:pt>
                <c:pt idx="1314">
                  <c:v>314</c:v>
                </c:pt>
                <c:pt idx="1315">
                  <c:v>315</c:v>
                </c:pt>
                <c:pt idx="1316">
                  <c:v>316</c:v>
                </c:pt>
                <c:pt idx="1317">
                  <c:v>317</c:v>
                </c:pt>
                <c:pt idx="1318">
                  <c:v>318</c:v>
                </c:pt>
                <c:pt idx="1319">
                  <c:v>319</c:v>
                </c:pt>
                <c:pt idx="1320">
                  <c:v>320</c:v>
                </c:pt>
                <c:pt idx="1321">
                  <c:v>321</c:v>
                </c:pt>
                <c:pt idx="1322">
                  <c:v>322</c:v>
                </c:pt>
                <c:pt idx="1323">
                  <c:v>323</c:v>
                </c:pt>
                <c:pt idx="1324">
                  <c:v>324</c:v>
                </c:pt>
                <c:pt idx="1325">
                  <c:v>325</c:v>
                </c:pt>
                <c:pt idx="1326">
                  <c:v>326</c:v>
                </c:pt>
                <c:pt idx="1327">
                  <c:v>327</c:v>
                </c:pt>
                <c:pt idx="1328">
                  <c:v>328</c:v>
                </c:pt>
                <c:pt idx="1329">
                  <c:v>329</c:v>
                </c:pt>
                <c:pt idx="1330">
                  <c:v>330</c:v>
                </c:pt>
                <c:pt idx="1331">
                  <c:v>331</c:v>
                </c:pt>
                <c:pt idx="1332">
                  <c:v>332</c:v>
                </c:pt>
                <c:pt idx="1333">
                  <c:v>333</c:v>
                </c:pt>
                <c:pt idx="1334">
                  <c:v>334</c:v>
                </c:pt>
                <c:pt idx="1335">
                  <c:v>335</c:v>
                </c:pt>
                <c:pt idx="1336">
                  <c:v>336</c:v>
                </c:pt>
                <c:pt idx="1337">
                  <c:v>337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341</c:v>
                </c:pt>
                <c:pt idx="1342">
                  <c:v>342</c:v>
                </c:pt>
                <c:pt idx="1343">
                  <c:v>343</c:v>
                </c:pt>
                <c:pt idx="1344">
                  <c:v>344</c:v>
                </c:pt>
                <c:pt idx="1345">
                  <c:v>345</c:v>
                </c:pt>
                <c:pt idx="1346">
                  <c:v>346</c:v>
                </c:pt>
                <c:pt idx="1347">
                  <c:v>347</c:v>
                </c:pt>
                <c:pt idx="1348">
                  <c:v>348</c:v>
                </c:pt>
                <c:pt idx="1349">
                  <c:v>349</c:v>
                </c:pt>
                <c:pt idx="1350">
                  <c:v>350</c:v>
                </c:pt>
                <c:pt idx="1351">
                  <c:v>351</c:v>
                </c:pt>
                <c:pt idx="1352">
                  <c:v>352</c:v>
                </c:pt>
                <c:pt idx="1353">
                  <c:v>353</c:v>
                </c:pt>
                <c:pt idx="1354">
                  <c:v>354</c:v>
                </c:pt>
                <c:pt idx="1355">
                  <c:v>355</c:v>
                </c:pt>
                <c:pt idx="1356">
                  <c:v>356</c:v>
                </c:pt>
                <c:pt idx="1357">
                  <c:v>357</c:v>
                </c:pt>
                <c:pt idx="1358">
                  <c:v>358</c:v>
                </c:pt>
                <c:pt idx="1359">
                  <c:v>359</c:v>
                </c:pt>
                <c:pt idx="1360">
                  <c:v>360</c:v>
                </c:pt>
                <c:pt idx="1361">
                  <c:v>361</c:v>
                </c:pt>
                <c:pt idx="1362">
                  <c:v>362</c:v>
                </c:pt>
                <c:pt idx="1363">
                  <c:v>363</c:v>
                </c:pt>
                <c:pt idx="1364">
                  <c:v>364</c:v>
                </c:pt>
                <c:pt idx="1365">
                  <c:v>365</c:v>
                </c:pt>
                <c:pt idx="1366">
                  <c:v>366</c:v>
                </c:pt>
                <c:pt idx="1367">
                  <c:v>367</c:v>
                </c:pt>
                <c:pt idx="1368">
                  <c:v>368</c:v>
                </c:pt>
                <c:pt idx="1369">
                  <c:v>369</c:v>
                </c:pt>
                <c:pt idx="1370">
                  <c:v>370</c:v>
                </c:pt>
                <c:pt idx="1371">
                  <c:v>371</c:v>
                </c:pt>
                <c:pt idx="1372">
                  <c:v>372</c:v>
                </c:pt>
                <c:pt idx="1373">
                  <c:v>373</c:v>
                </c:pt>
                <c:pt idx="1374">
                  <c:v>374</c:v>
                </c:pt>
                <c:pt idx="1375">
                  <c:v>375</c:v>
                </c:pt>
                <c:pt idx="1376">
                  <c:v>376</c:v>
                </c:pt>
                <c:pt idx="1377">
                  <c:v>377</c:v>
                </c:pt>
                <c:pt idx="1378">
                  <c:v>378</c:v>
                </c:pt>
                <c:pt idx="1379">
                  <c:v>379</c:v>
                </c:pt>
                <c:pt idx="1380">
                  <c:v>380</c:v>
                </c:pt>
                <c:pt idx="1381">
                  <c:v>381</c:v>
                </c:pt>
                <c:pt idx="1382">
                  <c:v>382</c:v>
                </c:pt>
                <c:pt idx="1383">
                  <c:v>383</c:v>
                </c:pt>
                <c:pt idx="1384">
                  <c:v>384</c:v>
                </c:pt>
                <c:pt idx="1385">
                  <c:v>385</c:v>
                </c:pt>
                <c:pt idx="1386">
                  <c:v>386</c:v>
                </c:pt>
                <c:pt idx="1387">
                  <c:v>387</c:v>
                </c:pt>
                <c:pt idx="1388">
                  <c:v>388</c:v>
                </c:pt>
                <c:pt idx="1389">
                  <c:v>389</c:v>
                </c:pt>
                <c:pt idx="1390">
                  <c:v>390</c:v>
                </c:pt>
                <c:pt idx="1391">
                  <c:v>391</c:v>
                </c:pt>
                <c:pt idx="1392">
                  <c:v>392</c:v>
                </c:pt>
                <c:pt idx="1393">
                  <c:v>393</c:v>
                </c:pt>
                <c:pt idx="1394">
                  <c:v>394</c:v>
                </c:pt>
                <c:pt idx="1395">
                  <c:v>395</c:v>
                </c:pt>
                <c:pt idx="1396">
                  <c:v>396</c:v>
                </c:pt>
                <c:pt idx="1397">
                  <c:v>397</c:v>
                </c:pt>
                <c:pt idx="1398">
                  <c:v>398</c:v>
                </c:pt>
                <c:pt idx="1399">
                  <c:v>399</c:v>
                </c:pt>
                <c:pt idx="1400">
                  <c:v>400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352"/>
        <c:axId val="87812928"/>
      </c:scatterChart>
      <c:valAx>
        <c:axId val="87812352"/>
        <c:scaling>
          <c:orientation val="minMax"/>
          <c:max val="1000"/>
          <c:min val="-1000"/>
        </c:scaling>
        <c:delete val="1"/>
        <c:axPos val="b"/>
        <c:numFmt formatCode="General" sourceLinked="1"/>
        <c:majorTickMark val="out"/>
        <c:minorTickMark val="none"/>
        <c:tickLblPos val="nextTo"/>
        <c:crossAx val="87812928"/>
        <c:crossesAt val="0"/>
        <c:crossBetween val="midCat"/>
        <c:majorUnit val="100"/>
        <c:minorUnit val="20"/>
      </c:valAx>
      <c:valAx>
        <c:axId val="87812928"/>
        <c:scaling>
          <c:orientation val="minMax"/>
          <c:max val="1000"/>
          <c:min val="-1000"/>
        </c:scaling>
        <c:delete val="1"/>
        <c:axPos val="l"/>
        <c:numFmt formatCode="General" sourceLinked="1"/>
        <c:majorTickMark val="out"/>
        <c:minorTickMark val="none"/>
        <c:tickLblPos val="nextTo"/>
        <c:crossAx val="87812352"/>
        <c:crossesAt val="0"/>
        <c:crossBetween val="midCat"/>
        <c:majorUnit val="5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2356</xdr:rowOff>
    </xdr:from>
    <xdr:to>
      <xdr:col>13</xdr:col>
      <xdr:colOff>0</xdr:colOff>
      <xdr:row>5</xdr:row>
      <xdr:rowOff>380999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7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1</xdr:rowOff>
    </xdr:from>
    <xdr:to>
      <xdr:col>13</xdr:col>
      <xdr:colOff>0</xdr:colOff>
      <xdr:row>21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14803</xdr:colOff>
      <xdr:row>0</xdr:row>
      <xdr:rowOff>0</xdr:rowOff>
    </xdr:from>
    <xdr:to>
      <xdr:col>6</xdr:col>
      <xdr:colOff>2174869</xdr:colOff>
      <xdr:row>12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0</xdr:colOff>
      <xdr:row>23</xdr:row>
      <xdr:rowOff>366666</xdr:rowOff>
    </xdr:from>
    <xdr:to>
      <xdr:col>13</xdr:col>
      <xdr:colOff>0</xdr:colOff>
      <xdr:row>53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3938" y="9129666"/>
          <a:ext cx="13144500" cy="11063334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oneCellAnchor>
    <xdr:from>
      <xdr:col>5</xdr:col>
      <xdr:colOff>1724400</xdr:colOff>
      <xdr:row>2</xdr:row>
      <xdr:rowOff>192569</xdr:rowOff>
    </xdr:from>
    <xdr:ext cx="942600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/>
            <xdr:cNvSpPr/>
          </xdr:nvSpPr>
          <xdr:spPr>
            <a:xfrm>
              <a:off x="13573500" y="954569"/>
              <a:ext cx="942600" cy="405432"/>
            </a:xfrm>
            <a:prstGeom prst="rect">
              <a:avLst/>
            </a:prstGeom>
            <a:noFill/>
          </xdr:spPr>
          <xdr:txBody>
            <a:bodyPr wrap="square" lIns="91440" tIns="45720" rIns="91440" bIns="45720" anchor="ctr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2000" b="0" i="1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13573500" y="954569"/>
              <a:ext cx="942600" cy="405432"/>
            </a:xfrm>
            <a:prstGeom prst="rect">
              <a:avLst/>
            </a:prstGeom>
            <a:noFill/>
          </xdr:spPr>
          <xdr:txBody>
            <a:bodyPr wrap="square" lIns="91440" tIns="45720" rIns="91440" bIns="45720" anchor="ctr">
              <a:spAutoFit/>
            </a:bodyPr>
            <a:lstStyle/>
            <a:p>
              <a:pPr algn="ctr"/>
              <a:r>
                <a:rPr lang="en-ZA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  <a:latin typeface="Cambria Math"/>
                </a:rPr>
                <a:t>T_1</a:t>
              </a:r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mc:Fallback>
    </mc:AlternateContent>
    <xdr:clientData/>
  </xdr:oneCellAnchor>
  <xdr:oneCellAnchor>
    <xdr:from>
      <xdr:col>5</xdr:col>
      <xdr:colOff>1724400</xdr:colOff>
      <xdr:row>8</xdr:row>
      <xdr:rowOff>173519</xdr:rowOff>
    </xdr:from>
    <xdr:ext cx="942600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Rectangle 8"/>
            <xdr:cNvSpPr/>
          </xdr:nvSpPr>
          <xdr:spPr>
            <a:xfrm>
              <a:off x="13573500" y="3221519"/>
              <a:ext cx="942600" cy="405432"/>
            </a:xfrm>
            <a:prstGeom prst="rect">
              <a:avLst/>
            </a:prstGeom>
            <a:noFill/>
          </xdr:spPr>
          <xdr:txBody>
            <a:bodyPr wrap="square" lIns="91440" tIns="45720" rIns="91440" bIns="45720" anchor="ctr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2000" b="0" i="1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mc:Choice>
      <mc:Fallback xmlns="">
        <xdr:sp macro="" textlink="">
          <xdr:nvSpPr>
            <xdr:cNvPr id="9" name="Rectangle 8"/>
            <xdr:cNvSpPr/>
          </xdr:nvSpPr>
          <xdr:spPr>
            <a:xfrm>
              <a:off x="13573500" y="3221519"/>
              <a:ext cx="942600" cy="405432"/>
            </a:xfrm>
            <a:prstGeom prst="rect">
              <a:avLst/>
            </a:prstGeom>
            <a:noFill/>
          </xdr:spPr>
          <xdr:txBody>
            <a:bodyPr wrap="square" lIns="91440" tIns="45720" rIns="91440" bIns="45720" anchor="ctr">
              <a:spAutoFit/>
            </a:bodyPr>
            <a:lstStyle/>
            <a:p>
              <a:pPr algn="ctr"/>
              <a:r>
                <a:rPr lang="en-ZA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  <a:latin typeface="Cambria Math"/>
                </a:rPr>
                <a:t>T_2</a:t>
              </a:r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mc:Fallback>
    </mc:AlternateContent>
    <xdr:clientData/>
  </xdr:oneCellAnchor>
  <xdr:oneCellAnchor>
    <xdr:from>
      <xdr:col>5</xdr:col>
      <xdr:colOff>1095750</xdr:colOff>
      <xdr:row>5</xdr:row>
      <xdr:rowOff>173519</xdr:rowOff>
    </xdr:from>
    <xdr:ext cx="942600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Rectangle 9"/>
            <xdr:cNvSpPr/>
          </xdr:nvSpPr>
          <xdr:spPr>
            <a:xfrm>
              <a:off x="12944850" y="2078519"/>
              <a:ext cx="942600" cy="405432"/>
            </a:xfrm>
            <a:prstGeom prst="rect">
              <a:avLst/>
            </a:prstGeom>
            <a:noFill/>
          </xdr:spPr>
          <xdr:txBody>
            <a:bodyPr wrap="square" lIns="91440" tIns="45720" rIns="91440" bIns="45720" anchor="ctr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2000" b="0" i="1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mc:Choice>
      <mc:Fallback xmlns="">
        <xdr:sp macro="" textlink="">
          <xdr:nvSpPr>
            <xdr:cNvPr id="10" name="Rectangle 9"/>
            <xdr:cNvSpPr/>
          </xdr:nvSpPr>
          <xdr:spPr>
            <a:xfrm>
              <a:off x="12944850" y="2078519"/>
              <a:ext cx="942600" cy="405432"/>
            </a:xfrm>
            <a:prstGeom prst="rect">
              <a:avLst/>
            </a:prstGeom>
            <a:noFill/>
          </xdr:spPr>
          <xdr:txBody>
            <a:bodyPr wrap="square" lIns="91440" tIns="45720" rIns="91440" bIns="45720" anchor="ctr">
              <a:spAutoFit/>
            </a:bodyPr>
            <a:lstStyle/>
            <a:p>
              <a:pPr algn="ctr"/>
              <a:r>
                <a:rPr lang="en-ZA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  <a:latin typeface="Cambria Math"/>
                </a:rPr>
                <a:t>T_3</a:t>
              </a:r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0.54924</cdr:x>
      <cdr:y>0.45069</cdr:y>
    </cdr:from>
    <cdr:to>
      <cdr:x>0.76637</cdr:x>
      <cdr:y>0.53937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Rectangle 1"/>
            <cdr:cNvSpPr/>
          </cdr:nvSpPr>
          <cdr:spPr>
            <a:xfrm xmlns:a="http://schemas.openxmlformats.org/drawingml/2006/main">
              <a:off x="2384425" y="2060575"/>
              <a:ext cx="942600" cy="4054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91440" tIns="45720" rIns="91440" bIns="45720" anchor="ctr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2000" b="0" i="1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cdr:txBody>
        </cdr:sp>
      </mc:Choice>
      <mc:Fallback xmlns="">
        <cdr:sp macro="" textlink="">
          <cdr:nvSpPr>
            <cdr:cNvPr id="2" name="Rectangle 1"/>
            <cdr:cNvSpPr/>
          </cdr:nvSpPr>
          <cdr:spPr>
            <a:xfrm xmlns:a="http://schemas.openxmlformats.org/drawingml/2006/main">
              <a:off x="2384425" y="2060575"/>
              <a:ext cx="942600" cy="4054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91440" tIns="45720" rIns="91440" bIns="45720" anchor="ctr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ZA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  <a:latin typeface="Cambria Math"/>
                </a:rPr>
                <a:t>T_4</a:t>
              </a:r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</xdr:colOff>
      <xdr:row>0</xdr:row>
      <xdr:rowOff>0</xdr:rowOff>
    </xdr:from>
    <xdr:to>
      <xdr:col>5</xdr:col>
      <xdr:colOff>54428</xdr:colOff>
      <xdr:row>8</xdr:row>
      <xdr:rowOff>326571</xdr:rowOff>
    </xdr:to>
    <xdr:grpSp>
      <xdr:nvGrpSpPr>
        <xdr:cNvPr id="8" name="Group 7"/>
        <xdr:cNvGrpSpPr/>
      </xdr:nvGrpSpPr>
      <xdr:grpSpPr>
        <a:xfrm>
          <a:off x="4939393" y="0"/>
          <a:ext cx="3469821" cy="3374571"/>
          <a:chOff x="4314265" y="4456579"/>
          <a:chExt cx="3497541" cy="3454774"/>
        </a:xfrm>
      </xdr:grpSpPr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4314266" y="4482354"/>
          <a:ext cx="3428999" cy="3428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Rectangle 9"/>
              <xdr:cNvSpPr/>
            </xdr:nvSpPr>
            <xdr:spPr>
              <a:xfrm>
                <a:off x="4314265" y="4456579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0" name="Rectangle 9"/>
              <xdr:cNvSpPr/>
            </xdr:nvSpPr>
            <xdr:spPr>
              <a:xfrm>
                <a:off x="4314265" y="4456579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T_1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Rectangle 10"/>
              <xdr:cNvSpPr/>
            </xdr:nvSpPr>
            <xdr:spPr>
              <a:xfrm>
                <a:off x="6781240" y="4482353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1" name="Rectangle 10"/>
              <xdr:cNvSpPr/>
            </xdr:nvSpPr>
            <xdr:spPr>
              <a:xfrm>
                <a:off x="6781240" y="4482353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T_2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2" name="Rectangle 11"/>
              <xdr:cNvSpPr/>
            </xdr:nvSpPr>
            <xdr:spPr>
              <a:xfrm>
                <a:off x="4333315" y="7437904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3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2" name="Rectangle 11"/>
              <xdr:cNvSpPr/>
            </xdr:nvSpPr>
            <xdr:spPr>
              <a:xfrm>
                <a:off x="4333315" y="7437904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T_3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" name="Rectangle 12"/>
              <xdr:cNvSpPr/>
            </xdr:nvSpPr>
            <xdr:spPr>
              <a:xfrm>
                <a:off x="6869206" y="7447429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4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3" name="Rectangle 12"/>
              <xdr:cNvSpPr/>
            </xdr:nvSpPr>
            <xdr:spPr>
              <a:xfrm>
                <a:off x="6869206" y="7447429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T_4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</xdr:grpSp>
    <xdr:clientData/>
  </xdr:twoCellAnchor>
  <xdr:twoCellAnchor>
    <xdr:from>
      <xdr:col>4</xdr:col>
      <xdr:colOff>898071</xdr:colOff>
      <xdr:row>508</xdr:row>
      <xdr:rowOff>281667</xdr:rowOff>
    </xdr:from>
    <xdr:to>
      <xdr:col>15</xdr:col>
      <xdr:colOff>530680</xdr:colOff>
      <xdr:row>523</xdr:row>
      <xdr:rowOff>217714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95250</xdr:colOff>
      <xdr:row>529</xdr:row>
      <xdr:rowOff>13607</xdr:rowOff>
    </xdr:from>
    <xdr:to>
      <xdr:col>14</xdr:col>
      <xdr:colOff>900449</xdr:colOff>
      <xdr:row>543</xdr:row>
      <xdr:rowOff>343282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7036" y="201562607"/>
          <a:ext cx="12357663" cy="5663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0</xdr:rowOff>
    </xdr:from>
    <xdr:to>
      <xdr:col>1</xdr:col>
      <xdr:colOff>2168216</xdr:colOff>
      <xdr:row>12</xdr:row>
      <xdr:rowOff>134472</xdr:rowOff>
    </xdr:to>
    <xdr:grpSp>
      <xdr:nvGrpSpPr>
        <xdr:cNvPr id="8" name="Group 7"/>
        <xdr:cNvGrpSpPr/>
      </xdr:nvGrpSpPr>
      <xdr:grpSpPr>
        <a:xfrm>
          <a:off x="22412" y="0"/>
          <a:ext cx="4342157" cy="4572001"/>
          <a:chOff x="13178118" y="3697941"/>
          <a:chExt cx="4342157" cy="45720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3178118" y="3697941"/>
          <a:ext cx="4342157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Rectangle 3"/>
              <xdr:cNvSpPr/>
            </xdr:nvSpPr>
            <xdr:spPr>
              <a:xfrm>
                <a:off x="14898920" y="4652510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4" name="Rectangle 3"/>
              <xdr:cNvSpPr/>
            </xdr:nvSpPr>
            <xdr:spPr>
              <a:xfrm>
                <a:off x="14898920" y="4652510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T_1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Rectangle 4"/>
              <xdr:cNvSpPr/>
            </xdr:nvSpPr>
            <xdr:spPr>
              <a:xfrm>
                <a:off x="14898920" y="6919460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5" name="Rectangle 4"/>
              <xdr:cNvSpPr/>
            </xdr:nvSpPr>
            <xdr:spPr>
              <a:xfrm>
                <a:off x="14898920" y="6919460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T_2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Rectangle 5"/>
              <xdr:cNvSpPr/>
            </xdr:nvSpPr>
            <xdr:spPr>
              <a:xfrm>
                <a:off x="14270270" y="5776460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3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6" name="Rectangle 5"/>
              <xdr:cNvSpPr/>
            </xdr:nvSpPr>
            <xdr:spPr>
              <a:xfrm>
                <a:off x="14270270" y="5776460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T_3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</xdr:grpSp>
    <xdr:clientData/>
  </xdr:twoCellAnchor>
  <xdr:twoCellAnchor>
    <xdr:from>
      <xdr:col>2</xdr:col>
      <xdr:colOff>22412</xdr:colOff>
      <xdr:row>0</xdr:row>
      <xdr:rowOff>493</xdr:rowOff>
    </xdr:from>
    <xdr:to>
      <xdr:col>3</xdr:col>
      <xdr:colOff>2167659</xdr:colOff>
      <xdr:row>12</xdr:row>
      <xdr:rowOff>134964</xdr:rowOff>
    </xdr:to>
    <xdr:grpSp>
      <xdr:nvGrpSpPr>
        <xdr:cNvPr id="16" name="Group 15"/>
        <xdr:cNvGrpSpPr/>
      </xdr:nvGrpSpPr>
      <xdr:grpSpPr>
        <a:xfrm>
          <a:off x="4415118" y="493"/>
          <a:ext cx="4341600" cy="4572000"/>
          <a:chOff x="4314266" y="4482354"/>
          <a:chExt cx="3428999" cy="3428999"/>
        </a:xfrm>
      </xdr:grpSpPr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4314266" y="4482354"/>
          <a:ext cx="3428999" cy="3428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2" name="Rectangle 11"/>
              <xdr:cNvSpPr/>
            </xdr:nvSpPr>
            <xdr:spPr>
              <a:xfrm>
                <a:off x="4467730" y="4617463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2" name="Rectangle 11"/>
              <xdr:cNvSpPr/>
            </xdr:nvSpPr>
            <xdr:spPr>
              <a:xfrm>
                <a:off x="4467730" y="4617463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T_1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" name="Rectangle 12"/>
              <xdr:cNvSpPr/>
            </xdr:nvSpPr>
            <xdr:spPr>
              <a:xfrm>
                <a:off x="6555557" y="4643237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3" name="Rectangle 12"/>
              <xdr:cNvSpPr/>
            </xdr:nvSpPr>
            <xdr:spPr>
              <a:xfrm>
                <a:off x="6555557" y="4643237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T_2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" name="Rectangle 13"/>
              <xdr:cNvSpPr/>
            </xdr:nvSpPr>
            <xdr:spPr>
              <a:xfrm>
                <a:off x="4513861" y="7293955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3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4" name="Rectangle 13"/>
              <xdr:cNvSpPr/>
            </xdr:nvSpPr>
            <xdr:spPr>
              <a:xfrm>
                <a:off x="4513861" y="7293955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T_3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Rectangle 14"/>
              <xdr:cNvSpPr/>
            </xdr:nvSpPr>
            <xdr:spPr>
              <a:xfrm>
                <a:off x="6643523" y="7286544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ZA" sz="2000" b="0" i="1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T</m:t>
                          </m:r>
                        </m:e>
                        <m:sub>
                          <m:r>
                            <a:rPr lang="en-ZA" sz="2000" b="0" i="0" cap="none" spc="0">
                              <a:ln w="12700">
                                <a:solidFill>
                                  <a:sysClr val="windowText" lastClr="000000"/>
                                </a:solidFill>
                                <a:prstDash val="solid"/>
                              </a:ln>
                              <a:solidFill>
                                <a:sysClr val="windowText" lastClr="000000"/>
                              </a:solidFill>
                              <a:effectLst>
                                <a:outerShdw blurRad="41275" dist="20320" dir="1800000" algn="tl" rotWithShape="0">
                                  <a:srgbClr val="000000">
                                    <a:alpha val="40000"/>
                                  </a:srgbClr>
                                </a:outerShdw>
                              </a:effectLst>
                              <a:latin typeface="Cambria Math"/>
                            </a:rPr>
                            <m:t>4</m:t>
                          </m:r>
                        </m:sub>
                      </m:sSub>
                    </m:oMath>
                  </m:oMathPara>
                </a14:m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Choice>
        <mc:Fallback xmlns="">
          <xdr:sp macro="" textlink="">
            <xdr:nvSpPr>
              <xdr:cNvPr id="15" name="Rectangle 14"/>
              <xdr:cNvSpPr/>
            </xdr:nvSpPr>
            <xdr:spPr>
              <a:xfrm>
                <a:off x="6643523" y="7286544"/>
                <a:ext cx="942600" cy="405432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 anchor="ctr">
                <a:noAutofit/>
              </a:bodyPr>
              <a:lstStyle/>
              <a:p>
                <a:pPr algn="ctr"/>
                <a:r>
                  <a:rPr lang="en-ZA" sz="2000" b="0" i="0" cap="none" spc="0">
                    <a:ln w="12700">
                      <a:solidFill>
                        <a:sysClr val="windowText" lastClr="000000"/>
                      </a:solidFill>
                      <a:prstDash val="solid"/>
                    </a:ln>
                    <a:solidFill>
                      <a:sysClr val="windowText" lastClr="000000"/>
                    </a:solidFill>
                    <a:effectLst>
                      <a:outerShdw blurRad="41275" dist="20320" dir="1800000" algn="tl" rotWithShape="0">
                        <a:srgbClr val="000000">
                          <a:alpha val="40000"/>
                        </a:srgbClr>
                      </a:outerShdw>
                    </a:effectLst>
                    <a:latin typeface="Cambria Math"/>
                  </a:rPr>
                  <a:t>T_4</a:t>
                </a:r>
                <a:endParaRPr lang="en-US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endParaRPr>
              </a:p>
            </xdr:txBody>
          </xdr:sp>
        </mc:Fallback>
      </mc:AlternateContent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0.54924</cdr:x>
      <cdr:y>0.45069</cdr:y>
    </cdr:from>
    <cdr:to>
      <cdr:x>0.76637</cdr:x>
      <cdr:y>0.53937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Rectangle 1"/>
            <cdr:cNvSpPr/>
          </cdr:nvSpPr>
          <cdr:spPr>
            <a:xfrm xmlns:a="http://schemas.openxmlformats.org/drawingml/2006/main">
              <a:off x="2384425" y="2060575"/>
              <a:ext cx="942600" cy="4054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91440" tIns="45720" rIns="91440" bIns="45720" anchor="ctr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ZA" sz="2000" b="0" i="1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en-ZA" sz="2000" b="0" i="0" cap="none" spc="0">
                            <a:ln w="12700">
                              <a:solidFill>
                                <a:sysClr val="windowText" lastClr="000000"/>
                              </a:solidFill>
                              <a:prstDash val="solid"/>
                            </a:ln>
                            <a:solidFill>
                              <a:sysClr val="windowText" lastClr="000000"/>
                            </a:solidFill>
                            <a:effectLst>
                              <a:outerShdw blurRad="41275" dist="20320" dir="1800000" algn="tl" rotWithShape="0">
                                <a:srgbClr val="000000">
                                  <a:alpha val="40000"/>
                                </a:srgbClr>
                              </a:outerShdw>
                            </a:effectLst>
                            <a:latin typeface="Cambria Math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cdr:txBody>
        </cdr:sp>
      </mc:Choice>
      <mc:Fallback xmlns="">
        <cdr:sp macro="" textlink="">
          <cdr:nvSpPr>
            <cdr:cNvPr id="2" name="Rectangle 1"/>
            <cdr:cNvSpPr/>
          </cdr:nvSpPr>
          <cdr:spPr>
            <a:xfrm xmlns:a="http://schemas.openxmlformats.org/drawingml/2006/main">
              <a:off x="2384425" y="2060575"/>
              <a:ext cx="942600" cy="4054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91440" tIns="45720" rIns="91440" bIns="45720" anchor="ctr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ZA" sz="2000" b="0" i="0" cap="none" spc="0">
                  <a:ln w="12700">
                    <a:solidFill>
                      <a:sysClr val="windowText" lastClr="000000"/>
                    </a:solidFill>
                    <a:prstDash val="solid"/>
                  </a:ln>
                  <a:solidFill>
                    <a:sysClr val="windowText" lastClr="000000"/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  <a:latin typeface="Cambria Math"/>
                </a:rPr>
                <a:t>T_4</a:t>
              </a:r>
              <a:endParaRPr lang="en-US" sz="2000" b="0" i="0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cdr:txBody>
        </cdr:sp>
      </mc:Fallback>
    </mc:AlternateContent>
  </cdr:relSizeAnchor>
</c:userShapes>
</file>

<file path=xl/tables/table1.xml><?xml version="1.0" encoding="utf-8"?>
<table xmlns="http://schemas.openxmlformats.org/spreadsheetml/2006/main" id="1" name="Table1" displayName="Table1" ref="A4:E12" totalsRowShown="0" headerRowDxfId="189" dataDxfId="187" headerRowBorderDxfId="188" tableBorderDxfId="186" totalsRowBorderDxfId="185">
  <autoFilter ref="A4:E12"/>
  <tableColumns count="5">
    <tableColumn id="1" name="Thrust and Rotor Parameters" dataDxfId="184" dataCellStyle="Normal"/>
    <tableColumn id="2" name="Individual Big Rotors" dataDxfId="183" dataCellStyle="Calculation"/>
    <tableColumn id="3" name="Individual Small Rotors" dataDxfId="182" dataCellStyle="Calculation"/>
    <tableColumn id="4" name="Notes" dataDxfId="181" dataCellStyle="Explanatory Text"/>
    <tableColumn id="6" name="Check Cell" dataCellStyle="Check Cell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6" name="Table16" displayName="Table16" ref="C10:E11" totalsRowShown="0" headerRowDxfId="118" tableBorderDxfId="117">
  <autoFilter ref="C10:E11"/>
  <tableColumns count="3">
    <tableColumn id="1" name="Part" dataDxfId="116"/>
    <tableColumn id="2" name="Length" dataDxfId="115" dataCellStyle="Calculation">
      <calculatedColumnFormula>Graphing!AK5-Graphing!AJ6</calculatedColumnFormula>
    </tableColumn>
    <tableColumn id="3" name="Width" dataDxfId="114" dataCellStyle="Calculation">
      <calculatedColumnFormula>Graphing!AK4-Graphing!AJ3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17" name="Table818" displayName="Table818" ref="H2:N11" totalsRowShown="0" headerRowDxfId="113" dataDxfId="111" headerRowBorderDxfId="112" tableBorderDxfId="110" dataCellStyle="Percent">
  <autoFilter ref="H2:N11"/>
  <tableColumns count="7">
    <tableColumn id="1" name="Pitch" dataDxfId="109"/>
    <tableColumn id="2" name="T1 (CW)" dataDxfId="108" dataCellStyle="Percent">
      <calculatedColumnFormula>$I$3+(0.25*$H3)</calculatedColumnFormula>
    </tableColumn>
    <tableColumn id="3" name="T2 (CCW)" dataDxfId="107" dataCellStyle="Percent">
      <calculatedColumnFormula>J$3-(0.25*$H3)</calculatedColumnFormula>
    </tableColumn>
    <tableColumn id="4" name="T3 (CCW)" dataDxfId="106" dataCellStyle="Percent">
      <calculatedColumnFormula>$K$3+(0.25*$H3)</calculatedColumnFormula>
    </tableColumn>
    <tableColumn id="5" name="T4 (CW)" dataDxfId="105" dataCellStyle="Percent">
      <calculatedColumnFormula>L$3-(0.25*$H3)</calculatedColumnFormula>
    </tableColumn>
    <tableColumn id="6" name="Induced Yaw" dataDxfId="104" dataCellStyle="Percent">
      <calculatedColumnFormula>((0.5*(I3/$B$10))+(0.5*(L3/$B$10))) - ((0.5*(J3/$B$10))+(0.5*(K3/$B$10)))</calculatedColumnFormula>
    </tableColumn>
    <tableColumn id="7" name="Induced Roll" dataDxfId="103">
      <calculatedColumnFormula>ABS(Table818[[#This Row],[T3 (CCW)]]-Table818[[#This Row],[T4 (CW)]] + Table818[[#This Row],[T2 (CCW)]]-Table818[[#This Row],[T1 (CW)]])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18" name="Table81119" displayName="Table81119" ref="H12:N21" totalsRowShown="0" headerRowDxfId="102" dataDxfId="100" headerRowBorderDxfId="101" tableBorderDxfId="99" dataCellStyle="Percent">
  <autoFilter ref="H12:N21"/>
  <tableColumns count="7">
    <tableColumn id="1" name="Roll" dataDxfId="98"/>
    <tableColumn id="2" name="T1 (CW)" dataDxfId="97" dataCellStyle="Percent">
      <calculatedColumnFormula>$I$13+(0.25*$H13)</calculatedColumnFormula>
    </tableColumn>
    <tableColumn id="3" name="T2 (CCW)" dataDxfId="96" dataCellStyle="Percent">
      <calculatedColumnFormula>$J$13+(0.25*$H13)</calculatedColumnFormula>
    </tableColumn>
    <tableColumn id="4" name="T3 (CCW)" dataDxfId="95" dataCellStyle="Percent">
      <calculatedColumnFormula>$K$13-(0.25*$H13)</calculatedColumnFormula>
    </tableColumn>
    <tableColumn id="5" name="T4 (CW)" dataDxfId="94" dataCellStyle="Percent">
      <calculatedColumnFormula>$L$13-(0.25*$H13)</calculatedColumnFormula>
    </tableColumn>
    <tableColumn id="6" name="Induced Yaw" dataDxfId="93" dataCellStyle="Percent">
      <calculatedColumnFormula>((0.5*(I13/$B$10))+(0.5*(L13/$B$10))) - ((0.5*(J13/$B$10))+(0.5*(K13/$B$10)))</calculatedColumnFormula>
    </tableColumn>
    <tableColumn id="7" name="Induced Pitch" dataDxfId="92">
      <calculatedColumnFormula>ABS(Table81119[[#This Row],[T2 (CCW)]]+Table81119[[#This Row],[T1 (CW)]] - (Table81119[[#This Row],[T3 (CCW)]]+Table81119[[#This Row],[T4 (CW)]]))</calculatedColumnFormula>
    </tableColumn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19" name="Table81220" displayName="Table81220" ref="H22:N33" totalsRowShown="0" headerRowDxfId="91" dataDxfId="89" headerRowBorderDxfId="90" tableBorderDxfId="88" dataCellStyle="Percent">
  <autoFilter ref="H22:N33"/>
  <tableColumns count="7">
    <tableColumn id="1" name="Yaw" dataDxfId="87"/>
    <tableColumn id="2" name="T1 (CW)" dataDxfId="86" dataCellStyle="Percent">
      <calculatedColumnFormula>I$23+0.25*Table81220[[#This Row],[Yaw]]*$B$10</calculatedColumnFormula>
    </tableColumn>
    <tableColumn id="3" name="T2 (CCW)" dataDxfId="85" dataCellStyle="Percent">
      <calculatedColumnFormula>J$23-0.25*Table81220[[#This Row],[Yaw]]*$B$10</calculatedColumnFormula>
    </tableColumn>
    <tableColumn id="4" name="T3 (CCW)" dataDxfId="84" dataCellStyle="Percent">
      <calculatedColumnFormula>K$23-0.25*Table81220[[#This Row],[Yaw]]*$B$10</calculatedColumnFormula>
    </tableColumn>
    <tableColumn id="5" name="T4 (CW)" dataDxfId="83" dataCellStyle="Percent">
      <calculatedColumnFormula>L$23+0.25*Table81220[[#This Row],[Yaw]]*$B$10</calculatedColumnFormula>
    </tableColumn>
    <tableColumn id="6" name="Induced Pitch" dataDxfId="82" dataCellStyle="Percent"/>
    <tableColumn id="7" name="Induced Roll" dataDxfId="81">
      <calculatedColumnFormula>ABS(Table81220[[#This Row],[T3 (CCW)]]-Table81220[[#This Row],[T4 (CW)]])</calculatedColumnFormula>
    </tableColumn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id="20" name="Table20" displayName="Table20" ref="A14:E20" totalsRowShown="0" headerRowDxfId="80" tableBorderDxfId="79">
  <autoFilter ref="A14:E20"/>
  <tableColumns count="5">
    <tableColumn id="1" name="Parameter" dataDxfId="78"/>
    <tableColumn id="2" name="Unlike Size Rotors">
      <calculatedColumnFormula>B14/D14</calculatedColumnFormula>
    </tableColumn>
    <tableColumn id="3" name="Overlapping Rotors">
      <calculatedColumnFormula>C14/D14</calculatedColumnFormula>
    </tableColumn>
    <tableColumn id="4" name="Standard Design">
      <calculatedColumnFormula>D14/D14</calculatedColumnFormula>
    </tableColumn>
    <tableColumn id="5" name="Notes" dataDxfId="77"/>
  </tableColumns>
  <tableStyleInfo name="TableStyleMedium23" showFirstColumn="0" showLastColumn="0" showRowStripes="1" showColumnStripes="0"/>
</table>
</file>

<file path=xl/tables/table15.xml><?xml version="1.0" encoding="utf-8"?>
<table xmlns="http://schemas.openxmlformats.org/spreadsheetml/2006/main" id="21" name="Table21" displayName="Table21" ref="A21:D24" totalsRowShown="0" headerRowDxfId="76" headerRowBorderDxfId="75" tableBorderDxfId="74">
  <autoFilter ref="A21:D24"/>
  <tableColumns count="4">
    <tableColumn id="1" name="Inputs" dataDxfId="73"/>
    <tableColumn id="2" name="Unlike Size"/>
    <tableColumn id="3" name="Overlapping"/>
    <tableColumn id="4" name="2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id="2" name="Table2" displayName="Table2" ref="A3:E363" totalsRowShown="0" headerRowDxfId="72" dataDxfId="71">
  <autoFilter ref="A3:E363"/>
  <tableColumns count="5">
    <tableColumn id="1" name="theta" dataDxfId="70"/>
    <tableColumn id="2" name="x (Big)" dataDxfId="69">
      <calculatedColumnFormula>COS(DEGREES(Graphing!A4))</calculatedColumnFormula>
    </tableColumn>
    <tableColumn id="3" name="y (Big)" dataDxfId="68">
      <calculatedColumnFormula>SIN(DEGREES(Graphing!A4))</calculatedColumnFormula>
    </tableColumn>
    <tableColumn id="4" name="x (Small)" dataDxfId="67">
      <calculatedColumnFormula>Table2[[#This Row],[x (Big)]]*$A$2</calculatedColumnFormula>
    </tableColumn>
    <tableColumn id="5" name="y (Small)" dataDxfId="66">
      <calculatedColumnFormula>$A$2 *Table2[[#This Row],[y (Big)]]</calculatedColumnFormula>
    </tableColumn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id="3" name="Table3" displayName="Table3" ref="G6:K1007" totalsRowShown="0" headerRowDxfId="65" dataDxfId="64">
  <autoFilter ref="G6:K1007"/>
  <tableColumns count="5">
    <tableColumn id="1" name="Percentage" dataDxfId="63" dataCellStyle="Percent"/>
    <tableColumn id="2" name="T1" dataDxfId="62">
      <calculatedColumnFormula>IF(AND($H$3&lt;Table3[[#This Row],[Percentage]],Table3[[#This Row],[Percentage]]&lt;$H$5), 1, 0)</calculatedColumnFormula>
    </tableColumn>
    <tableColumn id="3" name="T2" dataDxfId="61">
      <calculatedColumnFormula>IF(AND($I$3&lt;Table3[[#This Row],[Percentage]],Table3[[#This Row],[Percentage]]&lt;$I$5), 1, 0)</calculatedColumnFormula>
    </tableColumn>
    <tableColumn id="4" name="T3" dataDxfId="60">
      <calculatedColumnFormula>IF(AND($J$3&lt;Table3[[#This Row],[Percentage]],Table3[[#This Row],[Percentage]]&lt;$J$5), 1, 0)</calculatedColumnFormula>
    </tableColumn>
    <tableColumn id="5" name="T4" dataDxfId="59">
      <calculatedColumnFormula>IF(AND($K$3&lt;Table3[[#This Row],[Percentage]],Table3[[#This Row],[Percentage]]&lt;$K$5), 1, 0)</calculatedColumnFormula>
    </tableColumn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id="12" name="Table213" displayName="Table213" ref="M5:S365" totalsRowShown="0" headerRowDxfId="58" dataDxfId="57">
  <autoFilter ref="M5:S365"/>
  <tableColumns count="7">
    <tableColumn id="1" name="theta" dataDxfId="56"/>
    <tableColumn id="2" name="x (Big)" dataDxfId="55">
      <calculatedColumnFormula>$N$3*COS(DEGREES(Graphing!M6))</calculatedColumnFormula>
    </tableColumn>
    <tableColumn id="3" name="y (T1)" dataDxfId="54">
      <calculatedColumnFormula>($N$3*SIN(DEGREES(Graphing!M6))) + $O$3</calculatedColumnFormula>
    </tableColumn>
    <tableColumn id="4" name="y (T2)" dataDxfId="53">
      <calculatedColumnFormula>($N$3*SIN(DEGREES(Graphing!M6))) - $O$3</calculatedColumnFormula>
    </tableColumn>
    <tableColumn id="5" name="y (Small)" dataDxfId="52">
      <calculatedColumnFormula>$N$4*SIN(DEGREES(Graphing!M6))</calculatedColumnFormula>
    </tableColumn>
    <tableColumn id="6" name="x (T3)" dataDxfId="51">
      <calculatedColumnFormula>($N$4*COS(DEGREES(Graphing!M6))) - $O$4</calculatedColumnFormula>
    </tableColumn>
    <tableColumn id="7" name="x (T4)" dataDxfId="50">
      <calculatedColumnFormula>($N$4*COS(DEGREES(Graphing!M6))) + $O$4</calculatedColumnFormula>
    </tableColumn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U7:AC2008" totalsRowShown="0" headerRowDxfId="49" dataDxfId="48">
  <autoFilter ref="U7:AC2008"/>
  <tableColumns count="9">
    <tableColumn id="1" name="Axis 0s" dataDxfId="47"/>
    <tableColumn id="2" name="NS AXIS" dataDxfId="46"/>
    <tableColumn id="3" name="NS AXIS FLAG" dataDxfId="45">
      <calculatedColumnFormula>IF(AND($W$4 + 'Unlike Size Quad'!$F$2*$N$3&lt;Table13[[#This Row],[NS AXIS]],Table13[[#This Row],[NS AXIS]]&lt;$V$3 - 'Unlike Size Quad'!$F$2*$N$3), Table13[NS AXIS], 0)</calculatedColumnFormula>
    </tableColumn>
    <tableColumn id="9" name="NS RIGHT" dataDxfId="44">
      <calculatedColumnFormula>$V$6 - 'Unlike Size Quad'!$F$3*$N$4</calculatedColumnFormula>
    </tableColumn>
    <tableColumn id="8" name="NS LEFT" dataDxfId="43">
      <calculatedColumnFormula>$W$5 +'Unlike Size Quad'!$F$3*$N$4</calculatedColumnFormula>
    </tableColumn>
    <tableColumn id="4" name="EW AXIS" dataDxfId="42">
      <calculatedColumnFormula>Table13[[#This Row],[NS AXIS]]</calculatedColumnFormula>
    </tableColumn>
    <tableColumn id="5" name="EW AXIS FLAG" dataDxfId="41">
      <calculatedColumnFormula>IF(AND($W$5 + 'Unlike Size Quad'!$F$3*$N$4&lt;Table13[[#This Row],[NS AXIS]],Table13[[#This Row],[NS AXIS]]&lt;$V$6 - 'Unlike Size Quad'!$F$3*$N$4), Table13[NS AXIS], 0)</calculatedColumnFormula>
    </tableColumn>
    <tableColumn id="10" name="EW TOP" dataDxfId="40">
      <calculatedColumnFormula>$V$3 -'Unlike Size Quad'!$F$2*$N$3</calculatedColumnFormula>
    </tableColumn>
    <tableColumn id="11" name="EW BOTTOM" dataDxfId="39">
      <calculatedColumnFormula>$W$4 + 'Unlike Size Quad'!$F$2*$N$3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7:G19" totalsRowShown="0" headerRowDxfId="180" dataDxfId="178" headerRowBorderDxfId="179">
  <autoFilter ref="A17:G19"/>
  <tableColumns count="7">
    <tableColumn id="1" name="Moment" dataDxfId="177"/>
    <tableColumn id="2" name="Max" dataDxfId="176">
      <calculatedColumnFormula>$C$9</calculatedColumnFormula>
    </tableColumn>
    <tableColumn id="3" name="Min" dataDxfId="175">
      <calculatedColumnFormula>$C$10</calculatedColumnFormula>
    </tableColumn>
    <tableColumn id="4" name="Moment as Percent of total Thrust" dataDxfId="174" dataCellStyle="Percent">
      <calculatedColumnFormula>Table4[[#This Row],[Max]]-Table4[[#This Row],[Min]]</calculatedColumnFormula>
    </tableColumn>
    <tableColumn id="5" name="Counter Potential" dataDxfId="173" dataCellStyle="Percent"/>
    <tableColumn id="6" name="Total" dataDxfId="172" dataCellStyle="Percent">
      <calculatedColumnFormula>SUM(B18:E18)</calculatedColumnFormula>
    </tableColumn>
    <tableColumn id="7" name="Induced Yaw" dataDxfId="171" dataCellStyle="Percent">
      <calculatedColumnFormula>(B18-C18)*((0.5*C4)/C5)</calculatedColumnFormula>
    </tableColumn>
  </tableColumns>
  <tableStyleInfo name="TableStyleMedium23" showFirstColumn="0" showLastColumn="0" showRowStripes="1" showColumnStripes="0"/>
</table>
</file>

<file path=xl/tables/table20.xml><?xml version="1.0" encoding="utf-8"?>
<table xmlns="http://schemas.openxmlformats.org/spreadsheetml/2006/main" id="6" name="Table6" displayName="Table6" ref="AF7:AL367" totalsRowShown="0" headerRowDxfId="38" dataDxfId="37">
  <autoFilter ref="AF7:AL367"/>
  <tableColumns count="7">
    <tableColumn id="1" name="Degrees" dataDxfId="36"/>
    <tableColumn id="2" name="Top Rotors (y)" dataDxfId="35">
      <calculatedColumnFormula>$AG$3*SIN(DEGREES(AF8)) + $AG$6</calculatedColumnFormula>
    </tableColumn>
    <tableColumn id="3" name="T1" dataDxfId="34">
      <calculatedColumnFormula>$AG$3*COS(DEGREES(AF8)) - $AG$4/2</calculatedColumnFormula>
    </tableColumn>
    <tableColumn id="4" name="T2" dataDxfId="33">
      <calculatedColumnFormula>$AG$3*COS(DEGREES(AF8)) + $AG$4/2</calculatedColumnFormula>
    </tableColumn>
    <tableColumn id="5" name="Bottom Rotors (y)" dataDxfId="32">
      <calculatedColumnFormula>$AG$3*SIN(DEGREES(AF8)) - $AG$6</calculatedColumnFormula>
    </tableColumn>
    <tableColumn id="6" name="T3" dataDxfId="31">
      <calculatedColumnFormula>Table6[[#This Row],[T1]]</calculatedColumnFormula>
    </tableColumn>
    <tableColumn id="7" name="T4" dataDxfId="30">
      <calculatedColumnFormula>Table6[[#This Row],[T2]]</calculatedColumnFormula>
    </tableColumn>
  </tableColumns>
  <tableStyleInfo name="TableStyleMedium23" showFirstColumn="0" showLastColumn="0" showRowStripes="1" showColumnStripes="0"/>
</table>
</file>

<file path=xl/tables/table21.xml><?xml version="1.0" encoding="utf-8"?>
<table xmlns="http://schemas.openxmlformats.org/spreadsheetml/2006/main" id="15" name="Table15" displayName="Table15" ref="AN7:AQ2008" totalsRowShown="0" headerRowDxfId="29" dataDxfId="28">
  <autoFilter ref="AN7:AQ2008"/>
  <tableColumns count="4">
    <tableColumn id="1" name="Diagonal Flag" dataDxfId="27"/>
    <tableColumn id="2" name="Diagonal y" dataDxfId="26">
      <calculatedColumnFormula>IF(OR(Table15[[#This Row],[Diagonal Flag]]&lt;-$AG$6, Table15[[#This Row],[Diagonal Flag]]&gt;$AG$6),0,Table15[[#This Row],[Diagonal Flag]])</calculatedColumnFormula>
    </tableColumn>
    <tableColumn id="3" name="Left to Right (m)" dataDxfId="25">
      <calculatedColumnFormula>Graphing!$AO8/$AP$6</calculatedColumnFormula>
    </tableColumn>
    <tableColumn id="4" name="Right to Left" dataDxfId="24">
      <calculatedColumnFormula>Graphing!$AO8/$AQ$6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B3" totalsRowShown="0" headerRowDxfId="170" headerRowBorderDxfId="169" tableBorderDxfId="168">
  <autoFilter ref="A1:B3"/>
  <tableColumns count="2">
    <tableColumn id="1" name="Input Information" dataDxfId="167" dataCellStyle="Normal"/>
    <tableColumn id="2" name="Value" dataDxfId="166" dataCellStyle="Input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21:G30" totalsRowShown="0" headerRowDxfId="165" dataDxfId="163" headerRowBorderDxfId="164" tableBorderDxfId="162" dataCellStyle="Percent">
  <autoFilter ref="A21:G30"/>
  <tableColumns count="7">
    <tableColumn id="1" name="Pitch" dataDxfId="161"/>
    <tableColumn id="2" name="T1 (CW)" dataDxfId="160" dataCellStyle="Percent">
      <calculatedColumnFormula>$B$22+(0.5*A22)</calculatedColumnFormula>
    </tableColumn>
    <tableColumn id="3" name="T2 (CCW)" dataDxfId="159" dataCellStyle="Percent">
      <calculatedColumnFormula>$C$22-(0.5*A22)</calculatedColumnFormula>
    </tableColumn>
    <tableColumn id="4" name="T3 (CW)" dataDxfId="158" dataCellStyle="Percent">
      <calculatedColumnFormula>(1-(SUM(B22:C22)))/2</calculatedColumnFormula>
    </tableColumn>
    <tableColumn id="5" name="T4 (CCW)" dataDxfId="157" dataCellStyle="Percent">
      <calculatedColumnFormula>(1-(SUM(B22:C22)))/2</calculatedColumnFormula>
    </tableColumn>
    <tableColumn id="6" name="Induced Yaw" dataDxfId="156" dataCellStyle="Percent">
      <calculatedColumnFormula>((0.5*$B$5*(B22/$B$6))+(0.5*$C$5*(D22/$C$6))) - ((0.5*$B$5*(C22/$B$6))+(0.5*$C$5*(E22/$C$6)))</calculatedColumnFormula>
    </tableColumn>
    <tableColumn id="7" name="Induced Roll" dataDxfId="155">
      <calculatedColumnFormula>ABS(D22-E22)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0" name="Table811" displayName="Table811" ref="A31:G40" totalsRowShown="0" headerRowDxfId="154" dataDxfId="152" headerRowBorderDxfId="153" tableBorderDxfId="151" dataCellStyle="Percent">
  <autoFilter ref="A31:G40"/>
  <tableColumns count="7">
    <tableColumn id="1" name="Roll" dataDxfId="150"/>
    <tableColumn id="2" name="T3 (CW)" dataDxfId="149" dataCellStyle="Percent">
      <calculatedColumnFormula>$B$22+(0.5*A32)</calculatedColumnFormula>
    </tableColumn>
    <tableColumn id="3" name="T4 (CCW)" dataDxfId="148" dataCellStyle="Percent">
      <calculatedColumnFormula>$C$22-(0.5*A32)</calculatedColumnFormula>
    </tableColumn>
    <tableColumn id="4" name="T1 (CW)" dataDxfId="147" dataCellStyle="Percent">
      <calculatedColumnFormula>(1-(SUM(B32:C32)))/2</calculatedColumnFormula>
    </tableColumn>
    <tableColumn id="5" name="T2 (CCW)" dataDxfId="146" dataCellStyle="Percent">
      <calculatedColumnFormula>(1-(SUM(B32:C32)))/2</calculatedColumnFormula>
    </tableColumn>
    <tableColumn id="6" name="Induced Yaw" dataDxfId="145" dataCellStyle="Percent">
      <calculatedColumnFormula>((0.5*$C$5*(B32/$C$6))+(0.5*$B$5*(D32/$B$6))) - ((0.5*$C$5*(C32/$C$6))+(0.5*$B$5*(E32/$B$6)))</calculatedColumnFormula>
    </tableColumn>
    <tableColumn id="7" name="Induced Pitch" dataDxfId="144">
      <calculatedColumnFormula>ABS(D32-E32)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11" name="Table812" displayName="Table812" ref="A42:G53" totalsRowShown="0" headerRowDxfId="143" dataDxfId="141" headerRowBorderDxfId="142" tableBorderDxfId="140" dataCellStyle="Percent">
  <autoFilter ref="A42:G53"/>
  <tableColumns count="7">
    <tableColumn id="1" name="Yaw" dataDxfId="139"/>
    <tableColumn id="2" name="T1 (CW)" dataDxfId="138" dataCellStyle="Percent">
      <calculatedColumnFormula>$B$8</calculatedColumnFormula>
    </tableColumn>
    <tableColumn id="3" name="T2 (CCW)" dataDxfId="137" dataCellStyle="Percent">
      <calculatedColumnFormula>$B$8</calculatedColumnFormula>
    </tableColumn>
    <tableColumn id="4" name="T3 (CW)" dataDxfId="136" dataCellStyle="Percent">
      <calculatedColumnFormula>(1-(SUM(B43:C43)))/2</calculatedColumnFormula>
    </tableColumn>
    <tableColumn id="5" name="T4 (CCW)" dataDxfId="135" dataCellStyle="Percent">
      <calculatedColumnFormula>(1-(SUM(B43:C43)))/2</calculatedColumnFormula>
    </tableColumn>
    <tableColumn id="6" name="Induced Pitch" dataDxfId="134" dataCellStyle="Percent"/>
    <tableColumn id="7" name="Induced Roll" dataDxfId="133">
      <calculatedColumnFormula>ABS(Table812[[#This Row],[T3 (CW)]]-Table812[[#This Row],[T4 (CCW)]])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E13:G15" totalsRowShown="0" headerRowDxfId="132" headerRowBorderDxfId="131" tableBorderDxfId="130">
  <autoFilter ref="E13:G15"/>
  <tableColumns count="3">
    <tableColumn id="1" name="Part" dataDxfId="129" dataCellStyle="Normal"/>
    <tableColumn id="2" name="Length (mm)">
      <calculatedColumnFormula>Graphing!AB7-Graphing!AC7</calculatedColumnFormula>
    </tableColumn>
    <tableColumn id="3" name="Width (mm)">
      <calculatedColumnFormula>Graphing!X7-Graphing!Y7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C1:F3" totalsRowShown="0" headerRowDxfId="128" dataDxfId="127" tableBorderDxfId="126" dataCellStyle="Input">
  <autoFilter ref="C1:F3"/>
  <tableColumns count="4">
    <tableColumn id="4" name="Rotor" dataDxfId="125" dataCellStyle="Normal"/>
    <tableColumn id="1" name="Radius (mm)" dataDxfId="124" dataCellStyle="Input"/>
    <tableColumn id="2" name="Length (mm)" dataDxfId="123" dataCellStyle="Input"/>
    <tableColumn id="3" name="Safety Factor" dataDxfId="122" dataCellStyle="Input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B13" totalsRowShown="0" headerRowDxfId="121" headerRowBorderDxfId="120" tableBorderDxfId="119">
  <autoFilter ref="A1:B13"/>
  <tableColumns count="2">
    <tableColumn id="1" name="Parameter" dataDxfId="0"/>
    <tableColumn id="2" name="Value" dataDxfId="1" dataCellStyle="Percent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5" Type="http://schemas.openxmlformats.org/officeDocument/2006/relationships/comments" Target="../comments3.xml"/><Relationship Id="rId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9"/>
  <sheetViews>
    <sheetView topLeftCell="C4" zoomScale="55" zoomScaleNormal="55" workbookViewId="0">
      <selection activeCell="C7" sqref="C7"/>
    </sheetView>
  </sheetViews>
  <sheetFormatPr defaultColWidth="19.5703125" defaultRowHeight="30" customHeight="1" x14ac:dyDescent="0.25"/>
  <cols>
    <col min="1" max="1" width="46.85546875" style="1" bestFit="1" customWidth="1"/>
    <col min="2" max="13" width="32.7109375" style="1" customWidth="1"/>
    <col min="14" max="84" width="20" style="1" customWidth="1"/>
    <col min="85" max="16384" width="19.5703125" style="1"/>
  </cols>
  <sheetData>
    <row r="1" spans="1:15" ht="30" customHeight="1" thickBot="1" x14ac:dyDescent="0.3">
      <c r="A1" s="72" t="s">
        <v>2</v>
      </c>
      <c r="B1" s="73" t="s">
        <v>4</v>
      </c>
      <c r="C1" s="72" t="s">
        <v>77</v>
      </c>
      <c r="D1" s="73" t="s">
        <v>94</v>
      </c>
      <c r="E1" s="74" t="s">
        <v>80</v>
      </c>
      <c r="F1" s="48" t="s">
        <v>93</v>
      </c>
      <c r="G1" s="47"/>
      <c r="H1" s="160" t="s">
        <v>96</v>
      </c>
      <c r="I1" s="161"/>
      <c r="J1" s="161"/>
      <c r="K1" s="161"/>
      <c r="L1" s="161"/>
      <c r="M1" s="162"/>
    </row>
    <row r="2" spans="1:15" ht="30" customHeight="1" thickBot="1" x14ac:dyDescent="0.3">
      <c r="A2" s="18" t="s">
        <v>16</v>
      </c>
      <c r="B2" s="69">
        <v>0.2</v>
      </c>
      <c r="C2" s="55" t="s">
        <v>78</v>
      </c>
      <c r="D2" s="70">
        <v>254</v>
      </c>
      <c r="E2" s="71">
        <v>508</v>
      </c>
      <c r="F2" s="54">
        <v>0.5</v>
      </c>
      <c r="G2" s="47"/>
      <c r="H2" s="163" t="s">
        <v>46</v>
      </c>
      <c r="I2" s="164"/>
      <c r="J2" s="164"/>
      <c r="K2" s="164"/>
      <c r="L2" s="164"/>
      <c r="M2" s="165"/>
    </row>
    <row r="3" spans="1:15" ht="30" customHeight="1" thickBot="1" x14ac:dyDescent="0.3">
      <c r="A3" s="18" t="s">
        <v>17</v>
      </c>
      <c r="B3" s="41">
        <v>1.5</v>
      </c>
      <c r="C3" s="55" t="s">
        <v>79</v>
      </c>
      <c r="D3" s="17">
        <f>D2*C5</f>
        <v>190.5</v>
      </c>
      <c r="E3" s="75">
        <v>300</v>
      </c>
      <c r="F3" s="54">
        <v>0.2</v>
      </c>
      <c r="G3" s="47"/>
      <c r="H3" s="47"/>
      <c r="I3" s="23"/>
      <c r="J3" s="24"/>
      <c r="K3" s="24"/>
      <c r="L3" s="24"/>
      <c r="M3" s="24"/>
      <c r="N3" s="24"/>
      <c r="O3" s="24"/>
    </row>
    <row r="4" spans="1:15" ht="30" customHeight="1" thickBot="1" x14ac:dyDescent="0.3">
      <c r="A4" s="78" t="s">
        <v>18</v>
      </c>
      <c r="B4" s="79" t="s">
        <v>0</v>
      </c>
      <c r="C4" s="79" t="s">
        <v>1</v>
      </c>
      <c r="D4" s="80" t="s">
        <v>3</v>
      </c>
      <c r="E4" s="81" t="s">
        <v>8</v>
      </c>
      <c r="F4" s="47"/>
      <c r="G4" s="47"/>
      <c r="H4" s="23"/>
      <c r="I4" s="24"/>
      <c r="J4" s="24"/>
      <c r="K4" s="24"/>
      <c r="L4" s="24"/>
      <c r="M4" s="52"/>
    </row>
    <row r="5" spans="1:15" ht="30" customHeight="1" thickBot="1" x14ac:dyDescent="0.3">
      <c r="A5" s="18" t="s">
        <v>10</v>
      </c>
      <c r="B5" s="76">
        <v>1</v>
      </c>
      <c r="C5" s="76">
        <f>Comparison!B23</f>
        <v>0.75</v>
      </c>
      <c r="D5" s="2" t="s">
        <v>5</v>
      </c>
      <c r="E5" s="77"/>
      <c r="F5" s="47"/>
      <c r="G5" s="47"/>
      <c r="H5" s="23"/>
      <c r="I5" s="24"/>
      <c r="J5" s="24"/>
      <c r="K5" s="24"/>
      <c r="L5" s="24"/>
      <c r="M5" s="52"/>
    </row>
    <row r="6" spans="1:15" ht="30" customHeight="1" thickTop="1" thickBot="1" x14ac:dyDescent="0.3">
      <c r="A6" s="18" t="s">
        <v>42</v>
      </c>
      <c r="B6" s="43">
        <v>10</v>
      </c>
      <c r="C6" s="43">
        <v>10</v>
      </c>
      <c r="D6" s="3" t="s">
        <v>50</v>
      </c>
      <c r="E6" s="42"/>
      <c r="F6" s="47"/>
      <c r="G6" s="47"/>
      <c r="H6" s="23"/>
      <c r="I6" s="24"/>
      <c r="J6" s="24"/>
      <c r="K6" s="24"/>
      <c r="L6" s="24"/>
      <c r="M6" s="52"/>
    </row>
    <row r="7" spans="1:15" ht="30" customHeight="1" thickTop="1" thickBot="1" x14ac:dyDescent="0.3">
      <c r="A7" s="18" t="s">
        <v>14</v>
      </c>
      <c r="B7" s="11">
        <f>B5^2</f>
        <v>1</v>
      </c>
      <c r="C7" s="11">
        <f>C5^2</f>
        <v>0.5625</v>
      </c>
      <c r="D7" s="3" t="s">
        <v>11</v>
      </c>
      <c r="E7" s="42"/>
      <c r="F7" s="47"/>
      <c r="G7" s="47"/>
      <c r="H7" s="163" t="s">
        <v>47</v>
      </c>
      <c r="I7" s="164"/>
      <c r="J7" s="164"/>
      <c r="K7" s="164"/>
      <c r="L7" s="164"/>
      <c r="M7" s="165"/>
    </row>
    <row r="8" spans="1:15" ht="30" customHeight="1" thickTop="1" thickBot="1" x14ac:dyDescent="0.3">
      <c r="A8" s="18" t="s">
        <v>12</v>
      </c>
      <c r="B8" s="12">
        <f xml:space="preserve"> B7 / (2 * B7 + 2*C7)</f>
        <v>0.32</v>
      </c>
      <c r="C8" s="12">
        <f>C7 / (2 * C7 + 2*B7)</f>
        <v>0.18</v>
      </c>
      <c r="D8" s="3" t="s">
        <v>6</v>
      </c>
      <c r="E8" s="44">
        <f>2*SUM(Table1[[#This Row],[Individual Big Rotors]:[Individual Small Rotors]])</f>
        <v>1</v>
      </c>
      <c r="F8" s="47"/>
      <c r="G8" s="47"/>
      <c r="H8" s="23"/>
      <c r="I8" s="24"/>
      <c r="J8" s="24"/>
      <c r="K8" s="24"/>
      <c r="L8" s="24"/>
      <c r="M8" s="52"/>
    </row>
    <row r="9" spans="1:15" ht="30" customHeight="1" thickTop="1" thickBot="1" x14ac:dyDescent="0.3">
      <c r="A9" s="18" t="s">
        <v>25</v>
      </c>
      <c r="B9" s="12">
        <f xml:space="preserve"> B3 * B7 / (2 * B7 + 2*C7)</f>
        <v>0.48</v>
      </c>
      <c r="C9" s="12">
        <f xml:space="preserve"> B3 * C7 / (2 * C7 + 2*B7)</f>
        <v>0.27</v>
      </c>
      <c r="D9" s="3" t="s">
        <v>27</v>
      </c>
      <c r="E9" s="44">
        <f>2*SUM(Table1[[#This Row],[Individual Big Rotors]:[Individual Small Rotors]])</f>
        <v>1.5</v>
      </c>
      <c r="F9" s="47"/>
      <c r="G9" s="47"/>
      <c r="H9" s="23"/>
      <c r="I9" s="24"/>
      <c r="J9" s="24"/>
      <c r="K9" s="24"/>
      <c r="L9" s="24"/>
      <c r="M9" s="52"/>
    </row>
    <row r="10" spans="1:15" ht="30" customHeight="1" thickTop="1" thickBot="1" x14ac:dyDescent="0.3">
      <c r="A10" s="18" t="s">
        <v>26</v>
      </c>
      <c r="B10" s="13">
        <f xml:space="preserve"> B2 * B7 / (2 * B7 + 2*C7)</f>
        <v>6.4000000000000001E-2</v>
      </c>
      <c r="C10" s="13">
        <f xml:space="preserve"> B2 * C7 / (2 * C7 + 2*B7)</f>
        <v>3.6000000000000004E-2</v>
      </c>
      <c r="D10" s="3" t="s">
        <v>28</v>
      </c>
      <c r="E10" s="44">
        <f>2*SUM(Table1[[#This Row],[Individual Big Rotors]:[Individual Small Rotors]])</f>
        <v>0.2</v>
      </c>
      <c r="F10" s="47"/>
      <c r="G10" s="47"/>
      <c r="H10" s="23"/>
      <c r="I10" s="24"/>
      <c r="J10" s="24"/>
      <c r="K10" s="24"/>
      <c r="L10" s="24"/>
      <c r="M10" s="52"/>
    </row>
    <row r="11" spans="1:15" ht="30" customHeight="1" thickTop="1" thickBot="1" x14ac:dyDescent="0.3">
      <c r="A11" s="18" t="s">
        <v>7</v>
      </c>
      <c r="B11" s="9">
        <f>B8/B7</f>
        <v>0.32</v>
      </c>
      <c r="C11" s="9">
        <f>C8/C7</f>
        <v>0.32</v>
      </c>
      <c r="D11" s="3" t="s">
        <v>9</v>
      </c>
      <c r="E11" s="42"/>
      <c r="F11" s="47"/>
      <c r="G11" s="47"/>
      <c r="H11" s="23"/>
      <c r="I11" s="24"/>
      <c r="J11" s="24"/>
      <c r="K11" s="24"/>
      <c r="L11" s="24"/>
      <c r="M11" s="52"/>
    </row>
    <row r="12" spans="1:15" ht="30" customHeight="1" thickTop="1" thickBot="1" x14ac:dyDescent="0.3">
      <c r="A12" s="18" t="s">
        <v>15</v>
      </c>
      <c r="B12" s="10">
        <f>B7/C7</f>
        <v>1.7777777777777777</v>
      </c>
      <c r="C12" s="10">
        <f>B7/C7</f>
        <v>1.7777777777777777</v>
      </c>
      <c r="D12" s="4" t="s">
        <v>24</v>
      </c>
      <c r="E12" s="45"/>
      <c r="F12" s="47"/>
      <c r="G12" s="47"/>
      <c r="H12" s="163" t="s">
        <v>48</v>
      </c>
      <c r="I12" s="164"/>
      <c r="J12" s="164"/>
      <c r="K12" s="164"/>
      <c r="L12" s="164"/>
      <c r="M12" s="165"/>
    </row>
    <row r="13" spans="1:15" ht="30" customHeight="1" thickBot="1" x14ac:dyDescent="0.3">
      <c r="A13" s="84" t="s">
        <v>52</v>
      </c>
      <c r="B13" s="85">
        <v>0.01</v>
      </c>
      <c r="C13" s="90" t="s">
        <v>56</v>
      </c>
      <c r="D13" s="85">
        <v>0.05</v>
      </c>
      <c r="E13" s="73" t="s">
        <v>95</v>
      </c>
      <c r="F13" s="73" t="s">
        <v>80</v>
      </c>
      <c r="G13" s="74" t="s">
        <v>92</v>
      </c>
      <c r="H13" s="23"/>
      <c r="I13" s="24"/>
      <c r="J13" s="24"/>
      <c r="K13" s="24"/>
      <c r="L13" s="24"/>
      <c r="M13" s="52"/>
    </row>
    <row r="14" spans="1:15" ht="30" customHeight="1" x14ac:dyDescent="0.25">
      <c r="A14" s="86" t="s">
        <v>51</v>
      </c>
      <c r="B14" s="87">
        <v>0.01</v>
      </c>
      <c r="C14" s="91" t="s">
        <v>55</v>
      </c>
      <c r="D14" s="87">
        <v>0.25</v>
      </c>
      <c r="E14" s="18" t="s">
        <v>90</v>
      </c>
      <c r="F14" s="82">
        <f>Graphing!W3-Graphing!V4</f>
        <v>1523.9943639010494</v>
      </c>
      <c r="G14" s="83">
        <f>Graphing!W6-Graphing!V5</f>
        <v>980.99154586845543</v>
      </c>
      <c r="H14" s="23"/>
      <c r="I14" s="24"/>
      <c r="J14" s="24"/>
      <c r="K14" s="24"/>
      <c r="L14" s="24"/>
      <c r="M14" s="52"/>
    </row>
    <row r="15" spans="1:15" ht="30" customHeight="1" thickBot="1" x14ac:dyDescent="0.3">
      <c r="A15" s="88" t="s">
        <v>53</v>
      </c>
      <c r="B15" s="89">
        <v>0.01</v>
      </c>
      <c r="C15" s="92" t="s">
        <v>57</v>
      </c>
      <c r="D15" s="89">
        <v>0.15</v>
      </c>
      <c r="E15" s="18" t="s">
        <v>91</v>
      </c>
      <c r="F15" s="17">
        <f>Graphing!AB8-Graphing!AC8</f>
        <v>254.00563609895053</v>
      </c>
      <c r="G15" s="49">
        <f>Graphing!X8-Graphing!Y8</f>
        <v>142.80845413154461</v>
      </c>
      <c r="H15" s="23"/>
      <c r="I15" s="24"/>
      <c r="J15" s="24"/>
      <c r="K15" s="24"/>
      <c r="L15" s="24"/>
      <c r="M15" s="52"/>
    </row>
    <row r="16" spans="1:15" ht="30" customHeight="1" thickBot="1" x14ac:dyDescent="0.3">
      <c r="A16" s="160" t="s">
        <v>39</v>
      </c>
      <c r="B16" s="161"/>
      <c r="C16" s="161"/>
      <c r="D16" s="161"/>
      <c r="E16" s="158"/>
      <c r="F16" s="158"/>
      <c r="G16" s="158"/>
      <c r="H16" s="23"/>
      <c r="I16" s="24"/>
      <c r="J16" s="24"/>
      <c r="K16" s="24"/>
      <c r="L16" s="24"/>
      <c r="M16" s="52"/>
    </row>
    <row r="17" spans="1:13" ht="30" customHeight="1" thickBot="1" x14ac:dyDescent="0.3">
      <c r="A17" s="67" t="s">
        <v>40</v>
      </c>
      <c r="B17" s="68" t="s">
        <v>37</v>
      </c>
      <c r="C17" s="68" t="s">
        <v>32</v>
      </c>
      <c r="D17" s="93" t="s">
        <v>60</v>
      </c>
      <c r="E17" s="93" t="s">
        <v>41</v>
      </c>
      <c r="F17" s="93" t="s">
        <v>13</v>
      </c>
      <c r="G17" s="94" t="s">
        <v>45</v>
      </c>
      <c r="H17" s="163" t="s">
        <v>49</v>
      </c>
      <c r="I17" s="164"/>
      <c r="J17" s="164"/>
      <c r="K17" s="164"/>
      <c r="L17" s="164"/>
      <c r="M17" s="165"/>
    </row>
    <row r="18" spans="1:13" ht="30" customHeight="1" x14ac:dyDescent="0.25">
      <c r="A18" s="23" t="s">
        <v>43</v>
      </c>
      <c r="B18" s="36">
        <f>$B$9</f>
        <v>0.48</v>
      </c>
      <c r="C18" s="36">
        <f>$B$10</f>
        <v>6.4000000000000001E-2</v>
      </c>
      <c r="D18" s="37">
        <f>Table4[[#This Row],[Max]]-Table4[[#This Row],[Min]]</f>
        <v>0.41599999999999998</v>
      </c>
      <c r="E18" s="37">
        <f>$C$9*2</f>
        <v>0.54</v>
      </c>
      <c r="F18" s="37">
        <f>SUM(B18:E18)</f>
        <v>1.5</v>
      </c>
      <c r="G18" s="37">
        <f>(B18-C18)*((0.5*B5)/B6)</f>
        <v>2.0799999999999999E-2</v>
      </c>
      <c r="H18" s="23"/>
      <c r="I18" s="24"/>
      <c r="J18" s="24"/>
      <c r="K18" s="24"/>
      <c r="L18" s="24"/>
      <c r="M18" s="52"/>
    </row>
    <row r="19" spans="1:13" ht="30" customHeight="1" thickBot="1" x14ac:dyDescent="0.3">
      <c r="A19" s="38" t="s">
        <v>44</v>
      </c>
      <c r="B19" s="39">
        <f>$C$9</f>
        <v>0.27</v>
      </c>
      <c r="C19" s="39">
        <f>$C$10</f>
        <v>3.6000000000000004E-2</v>
      </c>
      <c r="D19" s="40">
        <f>Table4[[#This Row],[Max]]-Table4[[#This Row],[Min]]</f>
        <v>0.23400000000000001</v>
      </c>
      <c r="E19" s="40">
        <f>$B$9*2</f>
        <v>0.96</v>
      </c>
      <c r="F19" s="40">
        <f>SUM(B19:E19)</f>
        <v>1.5</v>
      </c>
      <c r="G19" s="40">
        <f>(B19-C19)*((0.5*C5)/C6)</f>
        <v>8.7749999999999998E-3</v>
      </c>
      <c r="H19" s="23"/>
      <c r="I19" s="24"/>
      <c r="J19" s="24"/>
      <c r="K19" s="24"/>
      <c r="L19" s="24"/>
      <c r="M19" s="52"/>
    </row>
    <row r="20" spans="1:13" ht="30" customHeight="1" thickBot="1" x14ac:dyDescent="0.3">
      <c r="A20" s="160" t="s">
        <v>58</v>
      </c>
      <c r="B20" s="161"/>
      <c r="C20" s="161"/>
      <c r="D20" s="161"/>
      <c r="E20" s="161"/>
      <c r="F20" s="161"/>
      <c r="G20" s="161"/>
      <c r="H20" s="23"/>
      <c r="I20" s="24"/>
      <c r="J20" s="24"/>
      <c r="K20" s="24"/>
      <c r="L20" s="24"/>
      <c r="M20" s="52"/>
    </row>
    <row r="21" spans="1:13" ht="30" customHeight="1" thickBot="1" x14ac:dyDescent="0.3">
      <c r="A21" s="30" t="s">
        <v>54</v>
      </c>
      <c r="B21" s="31" t="s">
        <v>46</v>
      </c>
      <c r="C21" s="32" t="s">
        <v>47</v>
      </c>
      <c r="D21" s="33" t="s">
        <v>48</v>
      </c>
      <c r="E21" s="34" t="s">
        <v>49</v>
      </c>
      <c r="F21" s="35" t="s">
        <v>45</v>
      </c>
      <c r="G21" s="51" t="s">
        <v>59</v>
      </c>
      <c r="H21" s="38"/>
      <c r="I21" s="50"/>
      <c r="J21" s="50"/>
      <c r="K21" s="50"/>
      <c r="L21" s="50"/>
      <c r="M21" s="53"/>
    </row>
    <row r="22" spans="1:13" ht="30" customHeight="1" thickBot="1" x14ac:dyDescent="0.3">
      <c r="A22" s="25" t="s">
        <v>63</v>
      </c>
      <c r="B22" s="19">
        <f>$B$8</f>
        <v>0.32</v>
      </c>
      <c r="C22" s="20">
        <f>$B$8</f>
        <v>0.32</v>
      </c>
      <c r="D22" s="19">
        <f>$C$8</f>
        <v>0.18</v>
      </c>
      <c r="E22" s="20">
        <f>$C$8</f>
        <v>0.18</v>
      </c>
      <c r="F22" s="21">
        <f t="shared" ref="F22:F30" si="0">((0.5*$B$5*(B22/$B$6))+(0.5*$C$5*(D22/$C$6))) - ((0.5*$B$5*(C22/$B$6))+(0.5*$C$5*(E22/$C$6)))</f>
        <v>0</v>
      </c>
      <c r="G22" s="26">
        <f>ABS(D22-E22)</f>
        <v>0</v>
      </c>
      <c r="H22" s="151" t="s">
        <v>97</v>
      </c>
      <c r="I22" s="152"/>
      <c r="J22" s="152"/>
      <c r="K22" s="152"/>
      <c r="L22" s="152"/>
      <c r="M22" s="153"/>
    </row>
    <row r="23" spans="1:13" ht="30" customHeight="1" thickTop="1" thickBot="1" x14ac:dyDescent="0.3">
      <c r="A23" s="25">
        <v>0.05</v>
      </c>
      <c r="B23" s="21">
        <f t="shared" ref="B23:B30" si="1">$B$22+(0.5*A23)</f>
        <v>0.34500000000000003</v>
      </c>
      <c r="C23" s="22">
        <f t="shared" ref="C23:C30" si="2">$C$22-(0.5*A23)</f>
        <v>0.29499999999999998</v>
      </c>
      <c r="D23" s="21">
        <f>(1-(SUM(B23:C23)))/2</f>
        <v>0.18</v>
      </c>
      <c r="E23" s="22">
        <f>(1-(SUM(B23:C23)))/2</f>
        <v>0.18</v>
      </c>
      <c r="F23" s="21">
        <f t="shared" si="0"/>
        <v>2.5000000000000022E-3</v>
      </c>
      <c r="G23" s="26">
        <f>ABS(D23-E23)</f>
        <v>0</v>
      </c>
      <c r="H23" s="154"/>
      <c r="I23" s="155"/>
      <c r="J23" s="155"/>
      <c r="K23" s="155"/>
      <c r="L23" s="155"/>
      <c r="M23" s="156"/>
    </row>
    <row r="24" spans="1:13" ht="30" customHeight="1" thickTop="1" thickBot="1" x14ac:dyDescent="0.3">
      <c r="A24" s="25">
        <v>0.1</v>
      </c>
      <c r="B24" s="21">
        <f t="shared" si="1"/>
        <v>0.37</v>
      </c>
      <c r="C24" s="22">
        <f t="shared" si="2"/>
        <v>0.27</v>
      </c>
      <c r="D24" s="21">
        <f t="shared" ref="D24:D30" si="3">(1-(SUM(B24:C24)))/2</f>
        <v>0.18</v>
      </c>
      <c r="E24" s="22">
        <f t="shared" ref="E24:E30" si="4">(1-(SUM(B24:C24)))/2</f>
        <v>0.18</v>
      </c>
      <c r="F24" s="21">
        <f t="shared" si="0"/>
        <v>4.9999999999999975E-3</v>
      </c>
      <c r="G24" s="26">
        <f>ABS(D24-E24)</f>
        <v>0</v>
      </c>
      <c r="H24" s="157"/>
      <c r="I24" s="158"/>
      <c r="J24" s="158"/>
      <c r="K24" s="158"/>
      <c r="L24" s="158"/>
      <c r="M24" s="159"/>
    </row>
    <row r="25" spans="1:13" ht="30" customHeight="1" x14ac:dyDescent="0.25">
      <c r="A25" s="25">
        <v>0.15</v>
      </c>
      <c r="B25" s="21">
        <f t="shared" si="1"/>
        <v>0.39500000000000002</v>
      </c>
      <c r="C25" s="22">
        <f t="shared" si="2"/>
        <v>0.245</v>
      </c>
      <c r="D25" s="21">
        <f t="shared" si="3"/>
        <v>0.18</v>
      </c>
      <c r="E25" s="22">
        <f t="shared" si="4"/>
        <v>0.18</v>
      </c>
      <c r="F25" s="21">
        <f t="shared" si="0"/>
        <v>7.4999999999999997E-3</v>
      </c>
      <c r="G25" s="26">
        <f t="shared" ref="G25:G30" si="5">ABS(D25-E25)</f>
        <v>0</v>
      </c>
      <c r="H25" s="23"/>
      <c r="I25" s="24"/>
      <c r="J25" s="24"/>
      <c r="K25" s="24"/>
      <c r="L25" s="24"/>
      <c r="M25" s="52"/>
    </row>
    <row r="26" spans="1:13" ht="30" customHeight="1" x14ac:dyDescent="0.25">
      <c r="A26" s="25">
        <v>0.2</v>
      </c>
      <c r="B26" s="21">
        <f t="shared" si="1"/>
        <v>0.42000000000000004</v>
      </c>
      <c r="C26" s="22">
        <f t="shared" si="2"/>
        <v>0.22</v>
      </c>
      <c r="D26" s="21">
        <f t="shared" si="3"/>
        <v>0.18</v>
      </c>
      <c r="E26" s="22">
        <f t="shared" si="4"/>
        <v>0.18</v>
      </c>
      <c r="F26" s="21">
        <f t="shared" si="0"/>
        <v>1.0000000000000002E-2</v>
      </c>
      <c r="G26" s="26">
        <f t="shared" si="5"/>
        <v>0</v>
      </c>
      <c r="H26" s="23"/>
      <c r="I26" s="24"/>
      <c r="J26" s="24"/>
      <c r="K26" s="24"/>
      <c r="L26" s="24"/>
      <c r="M26" s="52"/>
    </row>
    <row r="27" spans="1:13" ht="30" customHeight="1" x14ac:dyDescent="0.25">
      <c r="A27" s="25">
        <v>0.25</v>
      </c>
      <c r="B27" s="21">
        <f t="shared" si="1"/>
        <v>0.44500000000000001</v>
      </c>
      <c r="C27" s="22">
        <f t="shared" si="2"/>
        <v>0.19500000000000001</v>
      </c>
      <c r="D27" s="21">
        <f t="shared" si="3"/>
        <v>0.18</v>
      </c>
      <c r="E27" s="22">
        <f t="shared" si="4"/>
        <v>0.18</v>
      </c>
      <c r="F27" s="21">
        <f t="shared" si="0"/>
        <v>1.2499999999999997E-2</v>
      </c>
      <c r="G27" s="26">
        <f t="shared" si="5"/>
        <v>0</v>
      </c>
      <c r="H27" s="23"/>
      <c r="I27" s="24"/>
      <c r="J27" s="24"/>
      <c r="K27" s="24"/>
      <c r="L27" s="24"/>
      <c r="M27" s="52"/>
    </row>
    <row r="28" spans="1:13" ht="30" customHeight="1" x14ac:dyDescent="0.25">
      <c r="A28" s="25">
        <v>0.3</v>
      </c>
      <c r="B28" s="21">
        <f t="shared" si="1"/>
        <v>0.47</v>
      </c>
      <c r="C28" s="22">
        <f t="shared" si="2"/>
        <v>0.17</v>
      </c>
      <c r="D28" s="21">
        <f t="shared" si="3"/>
        <v>0.18</v>
      </c>
      <c r="E28" s="22">
        <f t="shared" si="4"/>
        <v>0.18</v>
      </c>
      <c r="F28" s="21">
        <f t="shared" si="0"/>
        <v>1.4999999999999999E-2</v>
      </c>
      <c r="G28" s="26">
        <f t="shared" si="5"/>
        <v>0</v>
      </c>
      <c r="H28" s="23"/>
      <c r="I28" s="24"/>
      <c r="J28" s="24"/>
      <c r="K28" s="24"/>
      <c r="L28" s="24"/>
      <c r="M28" s="52"/>
    </row>
    <row r="29" spans="1:13" ht="30" customHeight="1" x14ac:dyDescent="0.25">
      <c r="A29" s="25">
        <v>0.35</v>
      </c>
      <c r="B29" s="21">
        <f t="shared" si="1"/>
        <v>0.495</v>
      </c>
      <c r="C29" s="22">
        <f t="shared" si="2"/>
        <v>0.14500000000000002</v>
      </c>
      <c r="D29" s="21">
        <f t="shared" si="3"/>
        <v>0.18</v>
      </c>
      <c r="E29" s="22">
        <f t="shared" si="4"/>
        <v>0.18</v>
      </c>
      <c r="F29" s="21">
        <f t="shared" si="0"/>
        <v>1.7500000000000002E-2</v>
      </c>
      <c r="G29" s="26">
        <f t="shared" si="5"/>
        <v>0</v>
      </c>
      <c r="H29" s="23"/>
      <c r="I29" s="24"/>
      <c r="J29" s="24"/>
      <c r="K29" s="24"/>
      <c r="L29" s="24"/>
      <c r="M29" s="52"/>
    </row>
    <row r="30" spans="1:13" ht="30" customHeight="1" thickBot="1" x14ac:dyDescent="0.3">
      <c r="A30" s="25">
        <v>0.4</v>
      </c>
      <c r="B30" s="21">
        <f t="shared" si="1"/>
        <v>0.52</v>
      </c>
      <c r="C30" s="22">
        <f t="shared" si="2"/>
        <v>0.12</v>
      </c>
      <c r="D30" s="21">
        <f t="shared" si="3"/>
        <v>0.18</v>
      </c>
      <c r="E30" s="22">
        <f t="shared" si="4"/>
        <v>0.18</v>
      </c>
      <c r="F30" s="21">
        <f t="shared" si="0"/>
        <v>2.0000000000000004E-2</v>
      </c>
      <c r="G30" s="26">
        <f t="shared" si="5"/>
        <v>0</v>
      </c>
      <c r="H30" s="23"/>
      <c r="I30" s="24"/>
      <c r="J30" s="24"/>
      <c r="K30" s="24"/>
      <c r="L30" s="24"/>
      <c r="M30" s="52"/>
    </row>
    <row r="31" spans="1:13" ht="30" customHeight="1" thickBot="1" x14ac:dyDescent="0.3">
      <c r="A31" s="30" t="s">
        <v>61</v>
      </c>
      <c r="B31" s="31" t="s">
        <v>48</v>
      </c>
      <c r="C31" s="32" t="s">
        <v>49</v>
      </c>
      <c r="D31" s="33" t="s">
        <v>46</v>
      </c>
      <c r="E31" s="34" t="s">
        <v>47</v>
      </c>
      <c r="F31" s="35" t="s">
        <v>45</v>
      </c>
      <c r="G31" s="51" t="s">
        <v>62</v>
      </c>
      <c r="H31" s="23"/>
      <c r="I31" s="24"/>
      <c r="J31" s="24"/>
      <c r="K31" s="24"/>
      <c r="L31" s="24"/>
      <c r="M31" s="52"/>
    </row>
    <row r="32" spans="1:13" ht="30" customHeight="1" x14ac:dyDescent="0.25">
      <c r="A32" s="25" t="s">
        <v>63</v>
      </c>
      <c r="B32" s="19">
        <f>$C$8</f>
        <v>0.18</v>
      </c>
      <c r="C32" s="20">
        <f>$C$8</f>
        <v>0.18</v>
      </c>
      <c r="D32" s="19">
        <f>$B$8</f>
        <v>0.32</v>
      </c>
      <c r="E32" s="20">
        <f>$B$8</f>
        <v>0.32</v>
      </c>
      <c r="F32" s="21">
        <f t="shared" ref="F32:F40" si="6">((0.5*$C$5*(B32/$C$6))+(0.5*$B$5*(D32/$B$6))) - ((0.5*$C$5*(C32/$C$6))+(0.5*$B$5*(E32/$B$6)))</f>
        <v>0</v>
      </c>
      <c r="G32" s="26">
        <f>ABS(D32-E32)</f>
        <v>0</v>
      </c>
      <c r="H32" s="23"/>
      <c r="I32" s="24"/>
      <c r="J32" s="24"/>
      <c r="K32" s="24"/>
      <c r="L32" s="24"/>
      <c r="M32" s="52"/>
    </row>
    <row r="33" spans="1:13" ht="30" customHeight="1" x14ac:dyDescent="0.25">
      <c r="A33" s="25">
        <v>0.05</v>
      </c>
      <c r="B33" s="21">
        <f t="shared" ref="B33:B40" si="7">$B$32+(0.5*A33)</f>
        <v>0.20499999999999999</v>
      </c>
      <c r="C33" s="22">
        <f t="shared" ref="C33:C40" si="8">$C$32-(0.5*A33)</f>
        <v>0.155</v>
      </c>
      <c r="D33" s="21">
        <f>(1-(SUM(B33:C33)))/2</f>
        <v>0.32</v>
      </c>
      <c r="E33" s="22">
        <f>(1-(SUM(B33:C33)))/2</f>
        <v>0.32</v>
      </c>
      <c r="F33" s="21">
        <f t="shared" si="6"/>
        <v>1.8750000000000017E-3</v>
      </c>
      <c r="G33" s="26">
        <f>ABS(D33-E33)</f>
        <v>0</v>
      </c>
      <c r="H33" s="23"/>
      <c r="I33" s="24"/>
      <c r="J33" s="24"/>
      <c r="K33" s="24"/>
      <c r="L33" s="24"/>
      <c r="M33" s="52"/>
    </row>
    <row r="34" spans="1:13" ht="30" customHeight="1" x14ac:dyDescent="0.25">
      <c r="A34" s="25">
        <v>0.1</v>
      </c>
      <c r="B34" s="21">
        <f t="shared" si="7"/>
        <v>0.22999999999999998</v>
      </c>
      <c r="C34" s="22">
        <f t="shared" si="8"/>
        <v>0.13</v>
      </c>
      <c r="D34" s="21">
        <f t="shared" ref="D34:D40" si="9">(1-(SUM(B34:C34)))/2</f>
        <v>0.32</v>
      </c>
      <c r="E34" s="22">
        <f t="shared" ref="E34:E40" si="10">(1-(SUM(B34:C34)))/2</f>
        <v>0.32</v>
      </c>
      <c r="F34" s="21">
        <f t="shared" si="6"/>
        <v>3.7499999999999999E-3</v>
      </c>
      <c r="G34" s="26">
        <f>ABS(D34-E34)</f>
        <v>0</v>
      </c>
      <c r="H34" s="23"/>
      <c r="I34" s="24"/>
      <c r="J34" s="24"/>
      <c r="K34" s="24"/>
      <c r="L34" s="24"/>
      <c r="M34" s="52"/>
    </row>
    <row r="35" spans="1:13" ht="30" customHeight="1" x14ac:dyDescent="0.25">
      <c r="A35" s="25">
        <v>0.15</v>
      </c>
      <c r="B35" s="21">
        <f t="shared" si="7"/>
        <v>0.255</v>
      </c>
      <c r="C35" s="22">
        <f t="shared" si="8"/>
        <v>0.105</v>
      </c>
      <c r="D35" s="21">
        <f t="shared" si="9"/>
        <v>0.32</v>
      </c>
      <c r="E35" s="22">
        <f t="shared" si="10"/>
        <v>0.32</v>
      </c>
      <c r="F35" s="21">
        <f t="shared" si="6"/>
        <v>5.6250000000000015E-3</v>
      </c>
      <c r="G35" s="26">
        <f t="shared" ref="G35:G40" si="11">ABS(D35-E35)</f>
        <v>0</v>
      </c>
      <c r="H35" s="23"/>
      <c r="I35" s="24"/>
      <c r="J35" s="24"/>
      <c r="K35" s="24"/>
      <c r="L35" s="24"/>
      <c r="M35" s="52"/>
    </row>
    <row r="36" spans="1:13" ht="30" customHeight="1" x14ac:dyDescent="0.25">
      <c r="A36" s="25">
        <v>0.2</v>
      </c>
      <c r="B36" s="21">
        <f t="shared" si="7"/>
        <v>0.28000000000000003</v>
      </c>
      <c r="C36" s="22">
        <f t="shared" si="8"/>
        <v>7.9999999999999988E-2</v>
      </c>
      <c r="D36" s="21">
        <f t="shared" si="9"/>
        <v>0.32</v>
      </c>
      <c r="E36" s="22">
        <f t="shared" si="10"/>
        <v>0.32</v>
      </c>
      <c r="F36" s="21">
        <f t="shared" si="6"/>
        <v>7.5000000000000032E-3</v>
      </c>
      <c r="G36" s="26">
        <f t="shared" si="11"/>
        <v>0</v>
      </c>
      <c r="H36" s="23"/>
      <c r="I36" s="24"/>
      <c r="J36" s="24"/>
      <c r="K36" s="24"/>
      <c r="L36" s="24"/>
      <c r="M36" s="52"/>
    </row>
    <row r="37" spans="1:13" ht="30" customHeight="1" x14ac:dyDescent="0.25">
      <c r="A37" s="25">
        <v>0.25</v>
      </c>
      <c r="B37" s="21">
        <f t="shared" si="7"/>
        <v>0.30499999999999999</v>
      </c>
      <c r="C37" s="22">
        <f t="shared" si="8"/>
        <v>5.4999999999999993E-2</v>
      </c>
      <c r="D37" s="21">
        <f t="shared" si="9"/>
        <v>0.32</v>
      </c>
      <c r="E37" s="22">
        <f t="shared" si="10"/>
        <v>0.32</v>
      </c>
      <c r="F37" s="21">
        <f t="shared" si="6"/>
        <v>9.3749999999999979E-3</v>
      </c>
      <c r="G37" s="26">
        <f t="shared" si="11"/>
        <v>0</v>
      </c>
      <c r="H37" s="23"/>
      <c r="I37" s="24"/>
      <c r="J37" s="24"/>
      <c r="K37" s="24"/>
      <c r="L37" s="24"/>
      <c r="M37" s="52"/>
    </row>
    <row r="38" spans="1:13" ht="30" customHeight="1" x14ac:dyDescent="0.25">
      <c r="A38" s="25">
        <v>0.3</v>
      </c>
      <c r="B38" s="21">
        <f t="shared" si="7"/>
        <v>0.32999999999999996</v>
      </c>
      <c r="C38" s="22">
        <f t="shared" si="8"/>
        <v>0.03</v>
      </c>
      <c r="D38" s="21">
        <f t="shared" si="9"/>
        <v>0.32</v>
      </c>
      <c r="E38" s="22">
        <f t="shared" si="10"/>
        <v>0.32</v>
      </c>
      <c r="F38" s="21">
        <f t="shared" si="6"/>
        <v>1.1249999999999996E-2</v>
      </c>
      <c r="G38" s="26">
        <f t="shared" si="11"/>
        <v>0</v>
      </c>
      <c r="H38" s="23"/>
      <c r="I38" s="24"/>
      <c r="J38" s="24"/>
      <c r="K38" s="24"/>
      <c r="L38" s="24"/>
      <c r="M38" s="52"/>
    </row>
    <row r="39" spans="1:13" s="5" customFormat="1" ht="30" customHeight="1" x14ac:dyDescent="0.25">
      <c r="A39" s="25">
        <v>0.35</v>
      </c>
      <c r="B39" s="21">
        <f t="shared" si="7"/>
        <v>0.35499999999999998</v>
      </c>
      <c r="C39" s="22">
        <f t="shared" si="8"/>
        <v>5.0000000000000044E-3</v>
      </c>
      <c r="D39" s="21">
        <f t="shared" si="9"/>
        <v>0.32</v>
      </c>
      <c r="E39" s="22">
        <f t="shared" si="10"/>
        <v>0.32</v>
      </c>
      <c r="F39" s="21">
        <f t="shared" si="6"/>
        <v>1.3124999999999998E-2</v>
      </c>
      <c r="G39" s="26">
        <f t="shared" si="11"/>
        <v>0</v>
      </c>
      <c r="H39" s="23"/>
      <c r="I39" s="24"/>
      <c r="J39" s="24"/>
      <c r="K39" s="24"/>
      <c r="L39" s="24"/>
      <c r="M39" s="52"/>
    </row>
    <row r="40" spans="1:13" s="5" customFormat="1" ht="30" customHeight="1" x14ac:dyDescent="0.25">
      <c r="A40" s="25">
        <v>0.4</v>
      </c>
      <c r="B40" s="21">
        <f t="shared" si="7"/>
        <v>0.38</v>
      </c>
      <c r="C40" s="22">
        <f t="shared" si="8"/>
        <v>-2.0000000000000018E-2</v>
      </c>
      <c r="D40" s="21">
        <f t="shared" si="9"/>
        <v>0.32</v>
      </c>
      <c r="E40" s="22">
        <f t="shared" si="10"/>
        <v>0.32</v>
      </c>
      <c r="F40" s="21">
        <f t="shared" si="6"/>
        <v>1.4999999999999999E-2</v>
      </c>
      <c r="G40" s="26">
        <f t="shared" si="11"/>
        <v>0</v>
      </c>
      <c r="H40" s="23"/>
      <c r="I40" s="24"/>
      <c r="J40" s="24"/>
      <c r="K40" s="24"/>
      <c r="L40" s="24"/>
      <c r="M40" s="52"/>
    </row>
    <row r="41" spans="1:13" s="5" customFormat="1" ht="30" customHeight="1" thickBot="1" x14ac:dyDescent="0.3">
      <c r="A41" s="27" t="s">
        <v>65</v>
      </c>
      <c r="B41" s="166">
        <f>100%-D41</f>
        <v>0.25</v>
      </c>
      <c r="C41" s="167"/>
      <c r="D41" s="166">
        <v>0.75</v>
      </c>
      <c r="E41" s="168"/>
      <c r="F41" s="169" t="s">
        <v>66</v>
      </c>
      <c r="G41" s="170"/>
      <c r="H41" s="23"/>
      <c r="I41" s="24"/>
      <c r="J41" s="24"/>
      <c r="K41" s="24"/>
      <c r="L41" s="24"/>
      <c r="M41" s="52"/>
    </row>
    <row r="42" spans="1:13" s="5" customFormat="1" ht="30" customHeight="1" thickBot="1" x14ac:dyDescent="0.3">
      <c r="A42" s="30" t="s">
        <v>64</v>
      </c>
      <c r="B42" s="31" t="s">
        <v>46</v>
      </c>
      <c r="C42" s="32" t="s">
        <v>47</v>
      </c>
      <c r="D42" s="33" t="s">
        <v>48</v>
      </c>
      <c r="E42" s="34" t="s">
        <v>49</v>
      </c>
      <c r="F42" s="35" t="s">
        <v>62</v>
      </c>
      <c r="G42" s="51" t="s">
        <v>59</v>
      </c>
      <c r="H42" s="23"/>
      <c r="I42" s="24"/>
      <c r="J42" s="24"/>
      <c r="K42" s="24"/>
      <c r="L42" s="24"/>
      <c r="M42" s="52"/>
    </row>
    <row r="43" spans="1:13" ht="30" customHeight="1" x14ac:dyDescent="0.25">
      <c r="A43" s="25" t="s">
        <v>63</v>
      </c>
      <c r="B43" s="19">
        <f>$B$8</f>
        <v>0.32</v>
      </c>
      <c r="C43" s="20">
        <f>$B$8</f>
        <v>0.32</v>
      </c>
      <c r="D43" s="19">
        <f>$C$8</f>
        <v>0.18</v>
      </c>
      <c r="E43" s="20">
        <f>$C$8</f>
        <v>0.18</v>
      </c>
      <c r="F43" s="21">
        <f>ABS(Table812[[#This Row],[T1 (CW)]]-Table812[[#This Row],[T2 (CCW)]])</f>
        <v>0</v>
      </c>
      <c r="G43" s="26">
        <f>ABS(Table812[[#This Row],[T3 (CW)]]-Table812[[#This Row],[T4 (CCW)]])</f>
        <v>0</v>
      </c>
      <c r="H43" s="23"/>
      <c r="I43" s="24"/>
      <c r="J43" s="24"/>
      <c r="K43" s="24"/>
      <c r="L43" s="24"/>
      <c r="M43" s="52"/>
    </row>
    <row r="44" spans="1:13" ht="30" customHeight="1" x14ac:dyDescent="0.25">
      <c r="A44" s="28">
        <v>1E-3</v>
      </c>
      <c r="B44" s="19">
        <f t="shared" ref="B44:B53" si="12">($B$43)+((((A44*$B$41)*$B$6)/(0.5*$B$5))/2)</f>
        <v>0.32250000000000001</v>
      </c>
      <c r="C44" s="20">
        <f t="shared" ref="C44:C53" si="13">($C$43)-((((A44*$B$41)*$B$6)/(0.5*$B$5))/2)</f>
        <v>0.3175</v>
      </c>
      <c r="D44" s="21">
        <f t="shared" ref="D44:D53" si="14">($D$43)+((((A44*$D$41)*$C$6)/(0.5*$C$5))/2)</f>
        <v>0.19</v>
      </c>
      <c r="E44" s="22">
        <f t="shared" ref="E44:E53" si="15">$E$43-((((A44*$D$41)*$C$6)/(0.5*$C$5))/2)</f>
        <v>0.16999999999999998</v>
      </c>
      <c r="F44" s="19">
        <f>ABS(Table812[[#This Row],[T2 (CCW)]]-Table812[[#This Row],[T1 (CW)]])</f>
        <v>5.0000000000000044E-3</v>
      </c>
      <c r="G44" s="26">
        <f>ABS(Table812[[#This Row],[T3 (CW)]]-Table812[[#This Row],[T4 (CCW)]])</f>
        <v>2.0000000000000018E-2</v>
      </c>
      <c r="H44" s="23"/>
      <c r="I44" s="24"/>
      <c r="J44" s="24"/>
      <c r="K44" s="24"/>
      <c r="L44" s="24"/>
      <c r="M44" s="52"/>
    </row>
    <row r="45" spans="1:13" ht="30" customHeight="1" x14ac:dyDescent="0.25">
      <c r="A45" s="28">
        <v>2E-3</v>
      </c>
      <c r="B45" s="19">
        <f t="shared" si="12"/>
        <v>0.32500000000000001</v>
      </c>
      <c r="C45" s="20">
        <f t="shared" si="13"/>
        <v>0.315</v>
      </c>
      <c r="D45" s="21">
        <f t="shared" si="14"/>
        <v>0.19999999999999998</v>
      </c>
      <c r="E45" s="22">
        <f t="shared" si="15"/>
        <v>0.16</v>
      </c>
      <c r="F45" s="19">
        <f>ABS(Table812[[#This Row],[T2 (CCW)]]-Table812[[#This Row],[T1 (CW)]])</f>
        <v>1.0000000000000009E-2</v>
      </c>
      <c r="G45" s="26">
        <f>ABS(Table812[[#This Row],[T3 (CW)]]-Table812[[#This Row],[T4 (CCW)]])</f>
        <v>3.999999999999998E-2</v>
      </c>
      <c r="H45" s="23"/>
      <c r="I45" s="24"/>
      <c r="J45" s="24"/>
      <c r="K45" s="24"/>
      <c r="L45" s="24"/>
      <c r="M45" s="52"/>
    </row>
    <row r="46" spans="1:13" ht="30" customHeight="1" x14ac:dyDescent="0.25">
      <c r="A46" s="28">
        <v>3.0000000000000001E-3</v>
      </c>
      <c r="B46" s="19">
        <f t="shared" si="12"/>
        <v>0.32750000000000001</v>
      </c>
      <c r="C46" s="20">
        <f t="shared" si="13"/>
        <v>0.3125</v>
      </c>
      <c r="D46" s="21">
        <f t="shared" si="14"/>
        <v>0.21</v>
      </c>
      <c r="E46" s="22">
        <f t="shared" si="15"/>
        <v>0.15</v>
      </c>
      <c r="F46" s="19">
        <f>ABS(Table812[[#This Row],[T2 (CCW)]]-Table812[[#This Row],[T1 (CW)]])</f>
        <v>1.5000000000000013E-2</v>
      </c>
      <c r="G46" s="26">
        <f>ABS(Table812[[#This Row],[T3 (CW)]]-Table812[[#This Row],[T4 (CCW)]])</f>
        <v>0.06</v>
      </c>
      <c r="H46" s="23"/>
      <c r="I46" s="24"/>
      <c r="J46" s="24"/>
      <c r="K46" s="24"/>
      <c r="L46" s="24"/>
      <c r="M46" s="52"/>
    </row>
    <row r="47" spans="1:13" ht="30" customHeight="1" x14ac:dyDescent="0.25">
      <c r="A47" s="28">
        <v>4.0000000000000001E-3</v>
      </c>
      <c r="B47" s="19">
        <f t="shared" si="12"/>
        <v>0.33</v>
      </c>
      <c r="C47" s="20">
        <f t="shared" si="13"/>
        <v>0.31</v>
      </c>
      <c r="D47" s="21">
        <f t="shared" si="14"/>
        <v>0.22</v>
      </c>
      <c r="E47" s="22">
        <f t="shared" si="15"/>
        <v>0.13999999999999999</v>
      </c>
      <c r="F47" s="19">
        <f>ABS(Table812[[#This Row],[T2 (CCW)]]-Table812[[#This Row],[T1 (CW)]])</f>
        <v>2.0000000000000018E-2</v>
      </c>
      <c r="G47" s="26">
        <f>ABS(Table812[[#This Row],[T3 (CW)]]-Table812[[#This Row],[T4 (CCW)]])</f>
        <v>8.0000000000000016E-2</v>
      </c>
      <c r="H47" s="23"/>
      <c r="I47" s="24"/>
      <c r="J47" s="24"/>
      <c r="K47" s="24"/>
      <c r="L47" s="24"/>
      <c r="M47" s="52"/>
    </row>
    <row r="48" spans="1:13" ht="30" customHeight="1" x14ac:dyDescent="0.25">
      <c r="A48" s="28">
        <v>5.0000000000000001E-3</v>
      </c>
      <c r="B48" s="19">
        <f t="shared" si="12"/>
        <v>0.33250000000000002</v>
      </c>
      <c r="C48" s="20">
        <f t="shared" si="13"/>
        <v>0.3075</v>
      </c>
      <c r="D48" s="21">
        <f t="shared" si="14"/>
        <v>0.22999999999999998</v>
      </c>
      <c r="E48" s="22">
        <f t="shared" si="15"/>
        <v>0.13</v>
      </c>
      <c r="F48" s="19">
        <f>ABS(Table812[[#This Row],[T2 (CCW)]]-Table812[[#This Row],[T1 (CW)]])</f>
        <v>2.5000000000000022E-2</v>
      </c>
      <c r="G48" s="26">
        <f>ABS(Table812[[#This Row],[T3 (CW)]]-Table812[[#This Row],[T4 (CCW)]])</f>
        <v>9.9999999999999978E-2</v>
      </c>
      <c r="H48" s="23"/>
      <c r="I48" s="24"/>
      <c r="J48" s="24"/>
      <c r="K48" s="24"/>
      <c r="L48" s="24"/>
      <c r="M48" s="52"/>
    </row>
    <row r="49" spans="1:13" ht="30" customHeight="1" x14ac:dyDescent="0.25">
      <c r="A49" s="28">
        <v>6.0000000000000001E-3</v>
      </c>
      <c r="B49" s="19">
        <f t="shared" si="12"/>
        <v>0.33500000000000002</v>
      </c>
      <c r="C49" s="20">
        <f t="shared" si="13"/>
        <v>0.30499999999999999</v>
      </c>
      <c r="D49" s="21">
        <f t="shared" si="14"/>
        <v>0.24</v>
      </c>
      <c r="E49" s="22">
        <f t="shared" si="15"/>
        <v>0.12</v>
      </c>
      <c r="F49" s="19">
        <f>ABS(Table812[[#This Row],[T2 (CCW)]]-Table812[[#This Row],[T1 (CW)]])</f>
        <v>3.0000000000000027E-2</v>
      </c>
      <c r="G49" s="26">
        <f>ABS(Table812[[#This Row],[T3 (CW)]]-Table812[[#This Row],[T4 (CCW)]])</f>
        <v>0.12</v>
      </c>
      <c r="H49" s="23"/>
      <c r="I49" s="24"/>
      <c r="J49" s="24"/>
      <c r="K49" s="24"/>
      <c r="L49" s="24"/>
      <c r="M49" s="52"/>
    </row>
    <row r="50" spans="1:13" ht="30" customHeight="1" x14ac:dyDescent="0.25">
      <c r="A50" s="28">
        <v>7.0000000000000001E-3</v>
      </c>
      <c r="B50" s="19">
        <f t="shared" si="12"/>
        <v>0.33750000000000002</v>
      </c>
      <c r="C50" s="20">
        <f t="shared" si="13"/>
        <v>0.30249999999999999</v>
      </c>
      <c r="D50" s="21">
        <f t="shared" si="14"/>
        <v>0.25</v>
      </c>
      <c r="E50" s="22">
        <f t="shared" si="15"/>
        <v>0.10999999999999999</v>
      </c>
      <c r="F50" s="19">
        <f>ABS(Table812[[#This Row],[T2 (CCW)]]-Table812[[#This Row],[T1 (CW)]])</f>
        <v>3.5000000000000031E-2</v>
      </c>
      <c r="G50" s="26">
        <f>ABS(Table812[[#This Row],[T3 (CW)]]-Table812[[#This Row],[T4 (CCW)]])</f>
        <v>0.14000000000000001</v>
      </c>
      <c r="H50" s="23"/>
      <c r="I50" s="24"/>
      <c r="J50" s="24"/>
      <c r="K50" s="24"/>
      <c r="L50" s="24"/>
      <c r="M50" s="52"/>
    </row>
    <row r="51" spans="1:13" ht="30" customHeight="1" x14ac:dyDescent="0.25">
      <c r="A51" s="28">
        <v>8.0000000000000002E-3</v>
      </c>
      <c r="B51" s="19">
        <f t="shared" si="12"/>
        <v>0.34</v>
      </c>
      <c r="C51" s="20">
        <f t="shared" si="13"/>
        <v>0.3</v>
      </c>
      <c r="D51" s="21">
        <f t="shared" si="14"/>
        <v>0.26</v>
      </c>
      <c r="E51" s="22">
        <f t="shared" si="15"/>
        <v>9.9999999999999992E-2</v>
      </c>
      <c r="F51" s="19">
        <f>ABS(Table812[[#This Row],[T2 (CCW)]]-Table812[[#This Row],[T1 (CW)]])</f>
        <v>4.0000000000000036E-2</v>
      </c>
      <c r="G51" s="26">
        <f>ABS(Table812[[#This Row],[T3 (CW)]]-Table812[[#This Row],[T4 (CCW)]])</f>
        <v>0.16000000000000003</v>
      </c>
      <c r="H51" s="23"/>
      <c r="I51" s="24"/>
      <c r="J51" s="24"/>
      <c r="K51" s="24"/>
      <c r="L51" s="24"/>
      <c r="M51" s="52"/>
    </row>
    <row r="52" spans="1:13" ht="30" customHeight="1" x14ac:dyDescent="0.25">
      <c r="A52" s="28">
        <v>8.9999999999999993E-3</v>
      </c>
      <c r="B52" s="19">
        <f t="shared" si="12"/>
        <v>0.34250000000000003</v>
      </c>
      <c r="C52" s="20">
        <f t="shared" si="13"/>
        <v>0.29749999999999999</v>
      </c>
      <c r="D52" s="21">
        <f t="shared" si="14"/>
        <v>0.26999999999999996</v>
      </c>
      <c r="E52" s="22">
        <f t="shared" si="15"/>
        <v>9.0000000000000011E-2</v>
      </c>
      <c r="F52" s="19">
        <f>ABS(Table812[[#This Row],[T2 (CCW)]]-Table812[[#This Row],[T1 (CW)]])</f>
        <v>4.500000000000004E-2</v>
      </c>
      <c r="G52" s="29">
        <f>ABS(Table812[[#This Row],[T3 (CW)]]-Table812[[#This Row],[T4 (CCW)]])</f>
        <v>0.17999999999999994</v>
      </c>
      <c r="H52" s="23"/>
      <c r="I52" s="24"/>
      <c r="J52" s="24"/>
      <c r="K52" s="24"/>
      <c r="L52" s="24"/>
      <c r="M52" s="52"/>
    </row>
    <row r="53" spans="1:13" ht="30" customHeight="1" thickBot="1" x14ac:dyDescent="0.3">
      <c r="A53" s="28">
        <v>0.01</v>
      </c>
      <c r="B53" s="19">
        <f t="shared" si="12"/>
        <v>0.34500000000000003</v>
      </c>
      <c r="C53" s="20">
        <f t="shared" si="13"/>
        <v>0.29499999999999998</v>
      </c>
      <c r="D53" s="21">
        <f t="shared" si="14"/>
        <v>0.27999999999999997</v>
      </c>
      <c r="E53" s="22">
        <f t="shared" si="15"/>
        <v>0.08</v>
      </c>
      <c r="F53" s="19">
        <f>ABS(Table812[[#This Row],[T2 (CCW)]]-Table812[[#This Row],[T1 (CW)]])</f>
        <v>5.0000000000000044E-2</v>
      </c>
      <c r="G53" s="29">
        <f>ABS(Table812[[#This Row],[T3 (CW)]]-Table812[[#This Row],[T4 (CCW)]])</f>
        <v>0.19999999999999996</v>
      </c>
      <c r="H53" s="38"/>
      <c r="I53" s="50"/>
      <c r="J53" s="50"/>
      <c r="K53" s="50"/>
      <c r="L53" s="50"/>
      <c r="M53" s="53"/>
    </row>
    <row r="68" spans="1:13" ht="30" customHeight="1" x14ac:dyDescent="0.25">
      <c r="A68" s="5"/>
      <c r="B68" s="5"/>
      <c r="C68" s="5"/>
      <c r="D68" s="5"/>
      <c r="E68" s="5"/>
      <c r="F68" s="5"/>
      <c r="G68" s="5"/>
    </row>
    <row r="70" spans="1:13" s="5" customFormat="1" ht="30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30" customHeight="1" x14ac:dyDescent="0.25">
      <c r="H71" s="5"/>
      <c r="I71" s="5"/>
      <c r="J71" s="5"/>
      <c r="K71" s="5"/>
      <c r="L71" s="5"/>
      <c r="M71" s="5"/>
    </row>
    <row r="81" spans="2:4" ht="30" customHeight="1" x14ac:dyDescent="0.25">
      <c r="D81" s="8"/>
    </row>
    <row r="82" spans="2:4" ht="30" customHeight="1" x14ac:dyDescent="0.25">
      <c r="B82" s="7"/>
    </row>
    <row r="84" spans="2:4" ht="30" customHeight="1" x14ac:dyDescent="0.25">
      <c r="B84" s="14"/>
      <c r="C84" s="14"/>
      <c r="D84" s="14"/>
    </row>
    <row r="85" spans="2:4" ht="30" customHeight="1" x14ac:dyDescent="0.25">
      <c r="B85" s="14"/>
      <c r="C85" s="14"/>
      <c r="D85" s="14"/>
    </row>
    <row r="86" spans="2:4" ht="30" customHeight="1" x14ac:dyDescent="0.25">
      <c r="B86" s="14"/>
      <c r="C86" s="14"/>
      <c r="D86" s="14"/>
    </row>
    <row r="87" spans="2:4" ht="30" customHeight="1" x14ac:dyDescent="0.25">
      <c r="B87" s="14"/>
      <c r="C87" s="14"/>
      <c r="D87" s="14"/>
    </row>
    <row r="88" spans="2:4" ht="30" customHeight="1" x14ac:dyDescent="0.25">
      <c r="B88" s="14"/>
      <c r="C88" s="14"/>
      <c r="D88" s="14"/>
    </row>
    <row r="89" spans="2:4" ht="30" customHeight="1" x14ac:dyDescent="0.25">
      <c r="B89" s="14"/>
      <c r="C89" s="14"/>
      <c r="D89" s="14"/>
    </row>
  </sheetData>
  <mergeCells count="11">
    <mergeCell ref="H22:M24"/>
    <mergeCell ref="H1:M1"/>
    <mergeCell ref="H2:M2"/>
    <mergeCell ref="B41:C41"/>
    <mergeCell ref="D41:E41"/>
    <mergeCell ref="F41:G41"/>
    <mergeCell ref="H17:M17"/>
    <mergeCell ref="A16:G16"/>
    <mergeCell ref="A20:G20"/>
    <mergeCell ref="H7:M7"/>
    <mergeCell ref="H12:M12"/>
  </mergeCells>
  <conditionalFormatting sqref="F18:F19">
    <cfRule type="cellIs" dxfId="23" priority="27" operator="greaterThan">
      <formula>1</formula>
    </cfRule>
    <cfRule type="cellIs" dxfId="22" priority="28" operator="lessThan">
      <formula>1</formula>
    </cfRule>
  </conditionalFormatting>
  <conditionalFormatting sqref="E8">
    <cfRule type="cellIs" dxfId="21" priority="26" operator="equal">
      <formula>1</formula>
    </cfRule>
  </conditionalFormatting>
  <conditionalFormatting sqref="E9">
    <cfRule type="cellIs" dxfId="20" priority="25" operator="equal">
      <formula>$B$3</formula>
    </cfRule>
  </conditionalFormatting>
  <conditionalFormatting sqref="E10">
    <cfRule type="cellIs" dxfId="19" priority="24" operator="equal">
      <formula>$B$2</formula>
    </cfRule>
  </conditionalFormatting>
  <conditionalFormatting sqref="B22:C30 B43:C53">
    <cfRule type="cellIs" dxfId="18" priority="37" operator="greaterThan">
      <formula>$B$9</formula>
    </cfRule>
    <cfRule type="cellIs" dxfId="17" priority="38" operator="lessThan">
      <formula>$B$10</formula>
    </cfRule>
  </conditionalFormatting>
  <conditionalFormatting sqref="D22:E30 D43:E53">
    <cfRule type="cellIs" dxfId="16" priority="39" operator="greaterThan">
      <formula>$C$9</formula>
    </cfRule>
    <cfRule type="cellIs" dxfId="15" priority="40" operator="lessThan">
      <formula>$C$10</formula>
    </cfRule>
  </conditionalFormatting>
  <conditionalFormatting sqref="B32:C40">
    <cfRule type="cellIs" dxfId="14" priority="41" operator="greaterThan">
      <formula>$C$9</formula>
    </cfRule>
    <cfRule type="cellIs" dxfId="13" priority="42" operator="lessThan">
      <formula>$B$10</formula>
    </cfRule>
  </conditionalFormatting>
  <conditionalFormatting sqref="D32:E40">
    <cfRule type="cellIs" dxfId="12" priority="43" operator="greaterThan">
      <formula>$B$9</formula>
    </cfRule>
    <cfRule type="cellIs" dxfId="11" priority="44" operator="lessThan">
      <formula>$C$10</formula>
    </cfRule>
  </conditionalFormatting>
  <conditionalFormatting sqref="G18:G19 F22:F30 F32:F40 F43">
    <cfRule type="cellIs" dxfId="10" priority="45" operator="greaterThan">
      <formula>$B$13</formula>
    </cfRule>
  </conditionalFormatting>
  <conditionalFormatting sqref="G22:G30 F44:F53 G43:G53">
    <cfRule type="cellIs" dxfId="9" priority="49" operator="greaterThan">
      <formula>$B$15</formula>
    </cfRule>
  </conditionalFormatting>
  <conditionalFormatting sqref="G32:G40">
    <cfRule type="cellIs" dxfId="8" priority="52" operator="greaterThan">
      <formula>$B$14</formula>
    </cfRule>
  </conditionalFormatting>
  <conditionalFormatting sqref="D19">
    <cfRule type="cellIs" dxfId="7" priority="57" operator="lessThan">
      <formula>$D$15</formula>
    </cfRule>
  </conditionalFormatting>
  <conditionalFormatting sqref="D18">
    <cfRule type="cellIs" dxfId="6" priority="58" operator="lessThan">
      <formula>$D$14</formula>
    </cfRule>
  </conditionalFormatting>
  <conditionalFormatting sqref="F15:G15">
    <cfRule type="cellIs" dxfId="5" priority="2" operator="lessThan">
      <formula>75</formula>
    </cfRule>
  </conditionalFormatting>
  <conditionalFormatting sqref="G14">
    <cfRule type="cellIs" dxfId="4" priority="1" operator="greaterThan">
      <formula>1000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9"/>
  <sheetViews>
    <sheetView tabSelected="1" topLeftCell="A520" zoomScale="70" zoomScaleNormal="70" workbookViewId="0">
      <selection activeCell="E530" sqref="E530"/>
    </sheetView>
  </sheetViews>
  <sheetFormatPr defaultRowHeight="30" customHeight="1" x14ac:dyDescent="0.25"/>
  <cols>
    <col min="1" max="1" width="37" style="174" customWidth="1"/>
    <col min="2" max="2" width="37" style="56" customWidth="1"/>
    <col min="3" max="5" width="17.140625" style="56" customWidth="1"/>
    <col min="6" max="9" width="17.42578125" style="56" customWidth="1"/>
    <col min="10" max="19" width="17.28515625" style="56" customWidth="1"/>
    <col min="20" max="16384" width="9.140625" style="56"/>
  </cols>
  <sheetData>
    <row r="1" spans="1:20" ht="30" customHeight="1" thickBot="1" x14ac:dyDescent="0.3">
      <c r="A1" s="175" t="s">
        <v>119</v>
      </c>
      <c r="B1" s="113" t="s">
        <v>4</v>
      </c>
      <c r="F1" s="171" t="s">
        <v>98</v>
      </c>
      <c r="G1" s="171"/>
      <c r="H1" s="160" t="s">
        <v>124</v>
      </c>
      <c r="I1" s="161"/>
      <c r="J1" s="161"/>
      <c r="K1" s="161"/>
      <c r="L1" s="161"/>
      <c r="M1" s="161"/>
      <c r="N1" s="162"/>
      <c r="O1" s="66"/>
      <c r="P1" s="66"/>
      <c r="Q1" s="66"/>
      <c r="R1" s="66"/>
      <c r="S1" s="66"/>
      <c r="T1" s="66"/>
    </row>
    <row r="2" spans="1:20" ht="30" customHeight="1" thickBot="1" x14ac:dyDescent="0.3">
      <c r="A2" s="176" t="s">
        <v>121</v>
      </c>
      <c r="B2" s="115">
        <f>Comparison!B22</f>
        <v>254</v>
      </c>
      <c r="F2" s="171"/>
      <c r="G2" s="171"/>
      <c r="H2" s="96" t="s">
        <v>54</v>
      </c>
      <c r="I2" s="101" t="s">
        <v>46</v>
      </c>
      <c r="J2" s="102" t="s">
        <v>47</v>
      </c>
      <c r="K2" s="97" t="s">
        <v>125</v>
      </c>
      <c r="L2" s="98" t="s">
        <v>126</v>
      </c>
      <c r="M2" s="38" t="s">
        <v>45</v>
      </c>
      <c r="N2" s="50" t="s">
        <v>59</v>
      </c>
    </row>
    <row r="3" spans="1:20" ht="30" customHeight="1" x14ac:dyDescent="0.25">
      <c r="A3" s="176" t="s">
        <v>122</v>
      </c>
      <c r="B3" s="116">
        <f>Comparison!C24</f>
        <v>350</v>
      </c>
      <c r="F3" s="171"/>
      <c r="G3" s="171"/>
      <c r="H3" s="99" t="s">
        <v>63</v>
      </c>
      <c r="I3" s="103">
        <v>0.25</v>
      </c>
      <c r="J3" s="104">
        <v>0.25</v>
      </c>
      <c r="K3" s="26">
        <v>0.25</v>
      </c>
      <c r="L3" s="20">
        <v>0.25</v>
      </c>
      <c r="M3" s="21">
        <f t="shared" ref="M3:M11" si="0">((0.5*(I3/$B$10))+(0.5*(L3/$B$10))) - ((0.5*(J3/$B$10))+(0.5*(K3/$B$10)))</f>
        <v>0</v>
      </c>
      <c r="N3" s="26">
        <f>ABS(Table818[[#This Row],[T3 (CCW)]]-Table818[[#This Row],[T4 (CW)]] + Table818[[#This Row],[T2 (CCW)]]-Table818[[#This Row],[T1 (CW)]])</f>
        <v>0</v>
      </c>
    </row>
    <row r="4" spans="1:20" ht="30" customHeight="1" thickBot="1" x14ac:dyDescent="0.3">
      <c r="A4" s="176" t="s">
        <v>123</v>
      </c>
      <c r="B4" s="123">
        <v>400</v>
      </c>
      <c r="F4" s="171"/>
      <c r="G4" s="171"/>
      <c r="H4" s="99">
        <v>0.05</v>
      </c>
      <c r="I4" s="21">
        <f t="shared" ref="I4:I11" si="1">$I$3+(0.25*$H4)</f>
        <v>0.26250000000000001</v>
      </c>
      <c r="J4" s="22">
        <f t="shared" ref="J4:J11" si="2">J$3-(0.25*$H4)</f>
        <v>0.23749999999999999</v>
      </c>
      <c r="K4" s="100">
        <f t="shared" ref="K4:K11" si="3">$K$3+(0.25*$H4)</f>
        <v>0.26250000000000001</v>
      </c>
      <c r="L4" s="22">
        <f t="shared" ref="L4:L11" si="4">L$3-(0.25*$H4)</f>
        <v>0.23749999999999999</v>
      </c>
      <c r="M4" s="21">
        <f t="shared" si="0"/>
        <v>0</v>
      </c>
      <c r="N4" s="26">
        <f>ABS(Table818[[#This Row],[T3 (CCW)]]-Table818[[#This Row],[T4 (CW)]] + Table818[[#This Row],[T2 (CCW)]]-Table818[[#This Row],[T1 (CW)]])</f>
        <v>0</v>
      </c>
    </row>
    <row r="5" spans="1:20" ht="30" customHeight="1" x14ac:dyDescent="0.25">
      <c r="A5" s="177" t="s">
        <v>117</v>
      </c>
      <c r="B5" s="125">
        <f>(2/PI()) * ( ACOS(B3 / (2*B2)) - (B3/(2*B2))*SQRT(1 - (B3/(2*B2))^2))</f>
        <v>0.19821896560342531</v>
      </c>
      <c r="F5" s="171"/>
      <c r="G5" s="171"/>
      <c r="H5" s="99">
        <v>0.1</v>
      </c>
      <c r="I5" s="21">
        <f t="shared" si="1"/>
        <v>0.27500000000000002</v>
      </c>
      <c r="J5" s="22">
        <f t="shared" si="2"/>
        <v>0.22500000000000001</v>
      </c>
      <c r="K5" s="100">
        <f t="shared" si="3"/>
        <v>0.27500000000000002</v>
      </c>
      <c r="L5" s="22">
        <f t="shared" si="4"/>
        <v>0.22500000000000001</v>
      </c>
      <c r="M5" s="21">
        <f t="shared" si="0"/>
        <v>0</v>
      </c>
      <c r="N5" s="26">
        <f>ABS(Table818[[#This Row],[T3 (CCW)]]-Table818[[#This Row],[T4 (CW)]] + Table818[[#This Row],[T2 (CCW)]]-Table818[[#This Row],[T1 (CW)]])</f>
        <v>0</v>
      </c>
    </row>
    <row r="6" spans="1:20" ht="30" customHeight="1" x14ac:dyDescent="0.25">
      <c r="A6" s="178" t="s">
        <v>29</v>
      </c>
      <c r="B6" s="126">
        <v>0.5</v>
      </c>
      <c r="F6" s="171"/>
      <c r="G6" s="171"/>
      <c r="H6" s="99">
        <v>0.15</v>
      </c>
      <c r="I6" s="21">
        <f t="shared" si="1"/>
        <v>0.28749999999999998</v>
      </c>
      <c r="J6" s="22">
        <f t="shared" si="2"/>
        <v>0.21249999999999999</v>
      </c>
      <c r="K6" s="100">
        <f t="shared" si="3"/>
        <v>0.28749999999999998</v>
      </c>
      <c r="L6" s="22">
        <f t="shared" si="4"/>
        <v>0.21249999999999999</v>
      </c>
      <c r="M6" s="21">
        <f t="shared" si="0"/>
        <v>0</v>
      </c>
      <c r="N6" s="26">
        <f>ABS(Table818[[#This Row],[T3 (CCW)]]-Table818[[#This Row],[T4 (CW)]] + Table818[[#This Row],[T2 (CCW)]]-Table818[[#This Row],[T1 (CW)]])</f>
        <v>0</v>
      </c>
    </row>
    <row r="7" spans="1:20" ht="30" customHeight="1" x14ac:dyDescent="0.25">
      <c r="A7" s="178" t="s">
        <v>34</v>
      </c>
      <c r="B7" s="126">
        <v>0.5</v>
      </c>
      <c r="F7" s="171"/>
      <c r="G7" s="171"/>
      <c r="H7" s="99">
        <v>0.2</v>
      </c>
      <c r="I7" s="21">
        <f t="shared" si="1"/>
        <v>0.3</v>
      </c>
      <c r="J7" s="22">
        <f t="shared" si="2"/>
        <v>0.2</v>
      </c>
      <c r="K7" s="100">
        <f t="shared" si="3"/>
        <v>0.3</v>
      </c>
      <c r="L7" s="22">
        <f t="shared" si="4"/>
        <v>0.2</v>
      </c>
      <c r="M7" s="21">
        <f t="shared" si="0"/>
        <v>0</v>
      </c>
      <c r="N7" s="26">
        <f>ABS(Table818[[#This Row],[T3 (CCW)]]-Table818[[#This Row],[T4 (CW)]] + Table818[[#This Row],[T2 (CCW)]]-Table818[[#This Row],[T1 (CW)]])</f>
        <v>0</v>
      </c>
    </row>
    <row r="8" spans="1:20" ht="30" customHeight="1" x14ac:dyDescent="0.25">
      <c r="A8" s="178" t="s">
        <v>120</v>
      </c>
      <c r="B8" s="127">
        <f>((1/((B6^(3/2))+B7^(3/2))) - 1)*B5</f>
        <v>8.2104983872504769E-2</v>
      </c>
      <c r="F8" s="171"/>
      <c r="G8" s="171"/>
      <c r="H8" s="99">
        <v>0.25</v>
      </c>
      <c r="I8" s="21">
        <f t="shared" si="1"/>
        <v>0.3125</v>
      </c>
      <c r="J8" s="22">
        <f t="shared" si="2"/>
        <v>0.1875</v>
      </c>
      <c r="K8" s="100">
        <f t="shared" si="3"/>
        <v>0.3125</v>
      </c>
      <c r="L8" s="22">
        <f t="shared" si="4"/>
        <v>0.1875</v>
      </c>
      <c r="M8" s="21">
        <f t="shared" si="0"/>
        <v>0</v>
      </c>
      <c r="N8" s="26">
        <f>ABS(Table818[[#This Row],[T3 (CCW)]]-Table818[[#This Row],[T4 (CW)]] + Table818[[#This Row],[T2 (CCW)]]-Table818[[#This Row],[T1 (CW)]])</f>
        <v>0</v>
      </c>
    </row>
    <row r="9" spans="1:20" ht="30" customHeight="1" thickBot="1" x14ac:dyDescent="0.3">
      <c r="A9" s="179" t="s">
        <v>118</v>
      </c>
      <c r="B9" s="128">
        <f>((2/(2-B5))^(0.5)) - 1</f>
        <v>5.3571446987555449E-2</v>
      </c>
      <c r="F9" s="171"/>
      <c r="G9" s="171"/>
      <c r="H9" s="99">
        <v>0.3</v>
      </c>
      <c r="I9" s="21">
        <f t="shared" si="1"/>
        <v>0.32500000000000001</v>
      </c>
      <c r="J9" s="22">
        <f t="shared" si="2"/>
        <v>0.17499999999999999</v>
      </c>
      <c r="K9" s="100">
        <f t="shared" si="3"/>
        <v>0.32500000000000001</v>
      </c>
      <c r="L9" s="22">
        <f t="shared" si="4"/>
        <v>0.17499999999999999</v>
      </c>
      <c r="M9" s="21">
        <f t="shared" si="0"/>
        <v>0</v>
      </c>
      <c r="N9" s="26">
        <f>ABS(Table818[[#This Row],[T3 (CCW)]]-Table818[[#This Row],[T4 (CW)]] + Table818[[#This Row],[T2 (CCW)]]-Table818[[#This Row],[T1 (CW)]])</f>
        <v>0</v>
      </c>
    </row>
    <row r="10" spans="1:20" ht="30" customHeight="1" thickBot="1" x14ac:dyDescent="0.3">
      <c r="A10" s="176" t="s">
        <v>42</v>
      </c>
      <c r="B10" s="124">
        <v>10</v>
      </c>
      <c r="C10" s="114" t="s">
        <v>95</v>
      </c>
      <c r="D10" s="114" t="s">
        <v>114</v>
      </c>
      <c r="E10" s="114" t="s">
        <v>115</v>
      </c>
      <c r="H10" s="99">
        <v>0.35</v>
      </c>
      <c r="I10" s="21">
        <f t="shared" si="1"/>
        <v>0.33750000000000002</v>
      </c>
      <c r="J10" s="22">
        <f t="shared" si="2"/>
        <v>0.16250000000000001</v>
      </c>
      <c r="K10" s="100">
        <f t="shared" si="3"/>
        <v>0.33750000000000002</v>
      </c>
      <c r="L10" s="22">
        <f t="shared" si="4"/>
        <v>0.16250000000000001</v>
      </c>
      <c r="M10" s="21">
        <f t="shared" si="0"/>
        <v>0</v>
      </c>
      <c r="N10" s="26">
        <f>ABS(Table818[[#This Row],[T3 (CCW)]]-Table818[[#This Row],[T4 (CW)]] + Table818[[#This Row],[T2 (CCW)]]-Table818[[#This Row],[T1 (CW)]])</f>
        <v>0</v>
      </c>
    </row>
    <row r="11" spans="1:20" ht="30" customHeight="1" thickBot="1" x14ac:dyDescent="0.3">
      <c r="A11" s="177" t="s">
        <v>127</v>
      </c>
      <c r="B11" s="121">
        <f>0.25*'Unlike Size Quad'!B3</f>
        <v>0.375</v>
      </c>
      <c r="C11" s="114" t="s">
        <v>90</v>
      </c>
      <c r="D11" s="95">
        <f>Graphing!AK5-Graphing!AJ6</f>
        <v>1307.9943639010494</v>
      </c>
      <c r="E11" s="120">
        <f>Graphing!AK4-Graphing!AJ3</f>
        <v>857.98872782460717</v>
      </c>
      <c r="H11" s="99">
        <v>0.4</v>
      </c>
      <c r="I11" s="105">
        <f t="shared" si="1"/>
        <v>0.35</v>
      </c>
      <c r="J11" s="106">
        <f t="shared" si="2"/>
        <v>0.15</v>
      </c>
      <c r="K11" s="100">
        <f t="shared" si="3"/>
        <v>0.35</v>
      </c>
      <c r="L11" s="22">
        <f t="shared" si="4"/>
        <v>0.15</v>
      </c>
      <c r="M11" s="21">
        <f t="shared" si="0"/>
        <v>0</v>
      </c>
      <c r="N11" s="26">
        <f>ABS(Table818[[#This Row],[T3 (CCW)]]-Table818[[#This Row],[T4 (CW)]] + Table818[[#This Row],[T2 (CCW)]]-Table818[[#This Row],[T1 (CW)]])</f>
        <v>0</v>
      </c>
    </row>
    <row r="12" spans="1:20" ht="30" customHeight="1" thickBot="1" x14ac:dyDescent="0.3">
      <c r="A12" s="180" t="s">
        <v>128</v>
      </c>
      <c r="B12" s="122">
        <f>0.25*'Unlike Size Quad'!B2</f>
        <v>0.05</v>
      </c>
      <c r="H12" s="30" t="s">
        <v>61</v>
      </c>
      <c r="I12" s="107" t="s">
        <v>46</v>
      </c>
      <c r="J12" s="108" t="s">
        <v>47</v>
      </c>
      <c r="K12" s="111" t="s">
        <v>125</v>
      </c>
      <c r="L12" s="112" t="s">
        <v>126</v>
      </c>
      <c r="M12" s="67" t="s">
        <v>45</v>
      </c>
      <c r="N12" s="68" t="s">
        <v>62</v>
      </c>
    </row>
    <row r="13" spans="1:20" ht="30" customHeight="1" x14ac:dyDescent="0.25">
      <c r="A13" s="174" t="s">
        <v>131</v>
      </c>
      <c r="B13" s="129">
        <f>4*PI()*B2^2</f>
        <v>810731.96655599633</v>
      </c>
      <c r="H13" s="99" t="s">
        <v>63</v>
      </c>
      <c r="I13" s="103">
        <v>0.25</v>
      </c>
      <c r="J13" s="109">
        <v>0.25</v>
      </c>
      <c r="K13" s="103">
        <v>0.25</v>
      </c>
      <c r="L13" s="104">
        <v>0.25</v>
      </c>
      <c r="M13" s="100">
        <f t="shared" ref="M13:M21" si="5">((0.5*(I13/$B$10))+(0.5*(L13/$B$10))) - ((0.5*(J13/$B$10))+(0.5*(K13/$B$10)))</f>
        <v>0</v>
      </c>
      <c r="N13" s="26">
        <f>ABS(Table81119[[#This Row],[T2 (CCW)]]+Table81119[[#This Row],[T1 (CW)]] - (Table81119[[#This Row],[T3 (CCW)]]+Table81119[[#This Row],[T4 (CW)]]))</f>
        <v>0</v>
      </c>
    </row>
    <row r="14" spans="1:20" ht="30" customHeight="1" x14ac:dyDescent="0.25">
      <c r="H14" s="99">
        <v>0.05</v>
      </c>
      <c r="I14" s="21">
        <f t="shared" ref="I14:I21" si="6">$I$13+(0.25*$H14)</f>
        <v>0.26250000000000001</v>
      </c>
      <c r="J14" s="100">
        <f t="shared" ref="J14:J21" si="7">$J$13+(0.25*$H14)</f>
        <v>0.26250000000000001</v>
      </c>
      <c r="K14" s="21">
        <f t="shared" ref="K14:K21" si="8">$K$13-(0.25*$H14)</f>
        <v>0.23749999999999999</v>
      </c>
      <c r="L14" s="22">
        <f t="shared" ref="L14:L21" si="9">$L$13-(0.25*$H14)</f>
        <v>0.23749999999999999</v>
      </c>
      <c r="M14" s="100">
        <f t="shared" si="5"/>
        <v>0</v>
      </c>
      <c r="N14" s="26">
        <f>ABS(Table81119[[#This Row],[T2 (CCW)]]+Table81119[[#This Row],[T1 (CW)]] - (Table81119[[#This Row],[T3 (CCW)]]+Table81119[[#This Row],[T4 (CW)]]))</f>
        <v>5.0000000000000044E-2</v>
      </c>
    </row>
    <row r="15" spans="1:20" ht="30" customHeight="1" x14ac:dyDescent="0.25">
      <c r="H15" s="99">
        <v>0.1</v>
      </c>
      <c r="I15" s="21">
        <f t="shared" si="6"/>
        <v>0.27500000000000002</v>
      </c>
      <c r="J15" s="100">
        <f t="shared" si="7"/>
        <v>0.27500000000000002</v>
      </c>
      <c r="K15" s="21">
        <f t="shared" si="8"/>
        <v>0.22500000000000001</v>
      </c>
      <c r="L15" s="22">
        <f t="shared" si="9"/>
        <v>0.22500000000000001</v>
      </c>
      <c r="M15" s="100">
        <f t="shared" si="5"/>
        <v>0</v>
      </c>
      <c r="N15" s="26">
        <f>ABS(Table81119[[#This Row],[T2 (CCW)]]+Table81119[[#This Row],[T1 (CW)]] - (Table81119[[#This Row],[T3 (CCW)]]+Table81119[[#This Row],[T4 (CW)]]))</f>
        <v>0.10000000000000003</v>
      </c>
    </row>
    <row r="16" spans="1:20" ht="30" customHeight="1" x14ac:dyDescent="0.25">
      <c r="H16" s="99">
        <v>0.15</v>
      </c>
      <c r="I16" s="21">
        <f t="shared" si="6"/>
        <v>0.28749999999999998</v>
      </c>
      <c r="J16" s="100">
        <f t="shared" si="7"/>
        <v>0.28749999999999998</v>
      </c>
      <c r="K16" s="21">
        <f t="shared" si="8"/>
        <v>0.21249999999999999</v>
      </c>
      <c r="L16" s="22">
        <f t="shared" si="9"/>
        <v>0.21249999999999999</v>
      </c>
      <c r="M16" s="100">
        <f t="shared" si="5"/>
        <v>0</v>
      </c>
      <c r="N16" s="26">
        <f>ABS(Table81119[[#This Row],[T2 (CCW)]]+Table81119[[#This Row],[T1 (CW)]] - (Table81119[[#This Row],[T3 (CCW)]]+Table81119[[#This Row],[T4 (CW)]]))</f>
        <v>0.14999999999999997</v>
      </c>
    </row>
    <row r="17" spans="1:14" ht="30" customHeight="1" x14ac:dyDescent="0.25">
      <c r="A17" s="174">
        <v>0</v>
      </c>
      <c r="B17" s="14">
        <f>(2/PI()) * ( ACOS(A17 / (2*$B$2)) - (A17/(2*$B$2))*SQRT(1 - (A17/(2*$B$2))^2))</f>
        <v>1</v>
      </c>
      <c r="C17" s="14">
        <f>((2/(2-B17))^(0.5)) - 1</f>
        <v>0.41421356237309515</v>
      </c>
      <c r="H17" s="99">
        <v>0.2</v>
      </c>
      <c r="I17" s="21">
        <f t="shared" si="6"/>
        <v>0.3</v>
      </c>
      <c r="J17" s="100">
        <f t="shared" si="7"/>
        <v>0.3</v>
      </c>
      <c r="K17" s="21">
        <f t="shared" si="8"/>
        <v>0.2</v>
      </c>
      <c r="L17" s="22">
        <f t="shared" si="9"/>
        <v>0.2</v>
      </c>
      <c r="M17" s="100">
        <f t="shared" si="5"/>
        <v>0</v>
      </c>
      <c r="N17" s="26">
        <f>ABS(Table81119[[#This Row],[T2 (CCW)]]+Table81119[[#This Row],[T1 (CW)]] - (Table81119[[#This Row],[T3 (CCW)]]+Table81119[[#This Row],[T4 (CW)]]))</f>
        <v>0.19999999999999996</v>
      </c>
    </row>
    <row r="18" spans="1:14" ht="30" customHeight="1" x14ac:dyDescent="0.25">
      <c r="A18" s="174">
        <v>1</v>
      </c>
      <c r="B18" s="14">
        <f>(2/PI()) * ( ACOS(A18 / (2*$B$2)) - (A18/(2*$B$2))*SQRT(1 - (A18/(2*$B$2))^2))</f>
        <v>0.99749362456214086</v>
      </c>
      <c r="C18" s="14">
        <f t="shared" ref="C18:C81" si="10">((2/(2-B18))^(0.5)) - 1</f>
        <v>0.41244461185173242</v>
      </c>
      <c r="D18" s="117"/>
      <c r="H18" s="99">
        <v>0.25</v>
      </c>
      <c r="I18" s="21">
        <f t="shared" si="6"/>
        <v>0.3125</v>
      </c>
      <c r="J18" s="100">
        <f t="shared" si="7"/>
        <v>0.3125</v>
      </c>
      <c r="K18" s="21">
        <f t="shared" si="8"/>
        <v>0.1875</v>
      </c>
      <c r="L18" s="22">
        <f t="shared" si="9"/>
        <v>0.1875</v>
      </c>
      <c r="M18" s="100">
        <f t="shared" si="5"/>
        <v>0</v>
      </c>
      <c r="N18" s="26">
        <f>ABS(Table81119[[#This Row],[T2 (CCW)]]+Table81119[[#This Row],[T1 (CW)]] - (Table81119[[#This Row],[T3 (CCW)]]+Table81119[[#This Row],[T4 (CW)]]))</f>
        <v>0.25</v>
      </c>
    </row>
    <row r="19" spans="1:14" ht="30" customHeight="1" x14ac:dyDescent="0.25">
      <c r="A19" s="174">
        <v>2</v>
      </c>
      <c r="B19" s="14">
        <f>(2/PI()) * ( ACOS(A19 / (2*$B$2)) - (A19/(2*$B$2))*SQRT(1 - (A19/(2*$B$2))^2))</f>
        <v>0.99498725883654027</v>
      </c>
      <c r="C19" s="14">
        <f t="shared" si="10"/>
        <v>0.41068228958949748</v>
      </c>
      <c r="H19" s="99">
        <v>0.3</v>
      </c>
      <c r="I19" s="21">
        <f t="shared" si="6"/>
        <v>0.32500000000000001</v>
      </c>
      <c r="J19" s="100">
        <f t="shared" si="7"/>
        <v>0.32500000000000001</v>
      </c>
      <c r="K19" s="21">
        <f t="shared" si="8"/>
        <v>0.17499999999999999</v>
      </c>
      <c r="L19" s="22">
        <f t="shared" si="9"/>
        <v>0.17499999999999999</v>
      </c>
      <c r="M19" s="100">
        <f t="shared" si="5"/>
        <v>0</v>
      </c>
      <c r="N19" s="26">
        <f>ABS(Table81119[[#This Row],[T2 (CCW)]]+Table81119[[#This Row],[T1 (CW)]] - (Table81119[[#This Row],[T3 (CCW)]]+Table81119[[#This Row],[T4 (CW)]]))</f>
        <v>0.30000000000000004</v>
      </c>
    </row>
    <row r="20" spans="1:14" ht="30" customHeight="1" x14ac:dyDescent="0.25">
      <c r="A20" s="174">
        <v>3</v>
      </c>
      <c r="B20" s="14">
        <f>(2/PI()) * ( ACOS(A20 / (2*$B$2)) - (A20/(2*$B$2))*SQRT(1 - (A20/(2*$B$2))^2))</f>
        <v>0.99248091253557014</v>
      </c>
      <c r="C20" s="14">
        <f t="shared" si="10"/>
        <v>0.40892656109549952</v>
      </c>
      <c r="H20" s="99">
        <v>0.35</v>
      </c>
      <c r="I20" s="21">
        <f t="shared" si="6"/>
        <v>0.33750000000000002</v>
      </c>
      <c r="J20" s="100">
        <f t="shared" si="7"/>
        <v>0.33750000000000002</v>
      </c>
      <c r="K20" s="21">
        <f t="shared" si="8"/>
        <v>0.16250000000000001</v>
      </c>
      <c r="L20" s="22">
        <f t="shared" si="9"/>
        <v>0.16250000000000001</v>
      </c>
      <c r="M20" s="100">
        <f t="shared" si="5"/>
        <v>0</v>
      </c>
      <c r="N20" s="26">
        <f>ABS(Table81119[[#This Row],[T2 (CCW)]]+Table81119[[#This Row],[T1 (CW)]] - (Table81119[[#This Row],[T3 (CCW)]]+Table81119[[#This Row],[T4 (CW)]]))</f>
        <v>0.35000000000000003</v>
      </c>
    </row>
    <row r="21" spans="1:14" ht="30" customHeight="1" thickBot="1" x14ac:dyDescent="0.3">
      <c r="A21" s="174">
        <v>4</v>
      </c>
      <c r="B21" s="14">
        <f>(2/PI()) * ( ACOS(A21 / (2*$B$2)) - (A21/(2*$B$2))*SQRT(1 - (A21/(2*$B$2))^2))</f>
        <v>0.98997459537182786</v>
      </c>
      <c r="C21" s="14">
        <f t="shared" si="10"/>
        <v>0.40717739213700765</v>
      </c>
      <c r="H21" s="99">
        <v>0.4</v>
      </c>
      <c r="I21" s="105">
        <f t="shared" si="6"/>
        <v>0.35</v>
      </c>
      <c r="J21" s="110">
        <f t="shared" si="7"/>
        <v>0.35</v>
      </c>
      <c r="K21" s="105">
        <f t="shared" si="8"/>
        <v>0.15</v>
      </c>
      <c r="L21" s="106">
        <f t="shared" si="9"/>
        <v>0.15</v>
      </c>
      <c r="M21" s="100">
        <f t="shared" si="5"/>
        <v>0</v>
      </c>
      <c r="N21" s="26">
        <f>ABS(Table81119[[#This Row],[T2 (CCW)]]+Table81119[[#This Row],[T1 (CW)]] - (Table81119[[#This Row],[T3 (CCW)]]+Table81119[[#This Row],[T4 (CW)]]))</f>
        <v>0.39999999999999997</v>
      </c>
    </row>
    <row r="22" spans="1:14" ht="30" customHeight="1" thickBot="1" x14ac:dyDescent="0.3">
      <c r="A22" s="174">
        <v>5</v>
      </c>
      <c r="B22" s="14">
        <f>(2/PI()) * ( ACOS(A22 / (2*$B$2)) - (A22/(2*$B$2))*SQRT(1 - (A22/(2*$B$2))^2))</f>
        <v>0.98746831705824989</v>
      </c>
      <c r="C22" s="14">
        <f t="shared" si="10"/>
        <v>0.40543474873708685</v>
      </c>
      <c r="H22" s="30" t="s">
        <v>64</v>
      </c>
      <c r="I22" s="107" t="s">
        <v>46</v>
      </c>
      <c r="J22" s="108" t="s">
        <v>47</v>
      </c>
      <c r="K22" s="111" t="s">
        <v>125</v>
      </c>
      <c r="L22" s="112" t="s">
        <v>126</v>
      </c>
      <c r="M22" s="67" t="s">
        <v>62</v>
      </c>
      <c r="N22" s="68" t="s">
        <v>59</v>
      </c>
    </row>
    <row r="23" spans="1:14" ht="30" customHeight="1" x14ac:dyDescent="0.25">
      <c r="A23" s="174">
        <v>6</v>
      </c>
      <c r="B23" s="14">
        <f>(2/PI()) * ( ACOS(A23 / (2*$B$2)) - (A23/(2*$B$2))*SQRT(1 - (A23/(2*$B$2))^2))</f>
        <v>0.98496208730822365</v>
      </c>
      <c r="C23" s="14">
        <f t="shared" si="10"/>
        <v>0.40369859717225909</v>
      </c>
      <c r="H23" s="99" t="s">
        <v>63</v>
      </c>
      <c r="I23" s="103">
        <v>0.25</v>
      </c>
      <c r="J23" s="109">
        <v>0.25</v>
      </c>
      <c r="K23" s="103">
        <v>0.25</v>
      </c>
      <c r="L23" s="104">
        <v>0.25</v>
      </c>
      <c r="M23" s="100">
        <f>ABS(Table81220[[#This Row],[T1 (CW)]]-Table81220[[#This Row],[T2 (CCW)]])</f>
        <v>0</v>
      </c>
      <c r="N23" s="26">
        <f>ABS(Table81220[[#This Row],[T3 (CCW)]]-Table81220[[#This Row],[T4 (CW)]])</f>
        <v>0</v>
      </c>
    </row>
    <row r="24" spans="1:14" ht="30" customHeight="1" x14ac:dyDescent="0.25">
      <c r="A24" s="174">
        <v>7</v>
      </c>
      <c r="B24" s="14">
        <f>(2/PI()) * ( ACOS(A24 / (2*$B$2)) - (A24/(2*$B$2))*SQRT(1 - (A24/(2*$B$2))^2))</f>
        <v>0.98245591583570202</v>
      </c>
      <c r="C24" s="14">
        <f t="shared" si="10"/>
        <v>0.40196890397019147</v>
      </c>
      <c r="H24" s="36">
        <v>1E-3</v>
      </c>
      <c r="I24" s="19">
        <f>I$23+0.25*Table81220[[#This Row],[Yaw]]*$B$10</f>
        <v>0.2525</v>
      </c>
      <c r="J24" s="26">
        <f>J$23-0.25*Table81220[[#This Row],[Yaw]]*$B$10</f>
        <v>0.2475</v>
      </c>
      <c r="K24" s="19">
        <f>K$23-0.25*Table81220[[#This Row],[Yaw]]*$B$10</f>
        <v>0.2475</v>
      </c>
      <c r="L24" s="20">
        <f>L$23+0.25*Table81220[[#This Row],[Yaw]]*$B$10</f>
        <v>0.2525</v>
      </c>
      <c r="M24" s="26">
        <f>ABS(Table81220[[#This Row],[T2 (CCW)]]-Table81220[[#This Row],[T1 (CW)]])</f>
        <v>5.0000000000000044E-3</v>
      </c>
      <c r="N24" s="26">
        <f>ABS(Table81220[[#This Row],[T3 (CCW)]]-Table81220[[#This Row],[T4 (CW)]])</f>
        <v>5.0000000000000044E-3</v>
      </c>
    </row>
    <row r="25" spans="1:14" ht="30" customHeight="1" x14ac:dyDescent="0.25">
      <c r="A25" s="174">
        <v>8</v>
      </c>
      <c r="B25" s="14">
        <f>(2/PI()) * ( ACOS(A25 / (2*$B$2)) - (A25/(2*$B$2))*SQRT(1 - (A25/(2*$B$2))^2))</f>
        <v>0.97994981235531542</v>
      </c>
      <c r="C25" s="14">
        <f t="shared" si="10"/>
        <v>0.40024563590741091</v>
      </c>
      <c r="H25" s="36">
        <v>2E-3</v>
      </c>
      <c r="I25" s="19">
        <f>I$23+0.25*Table81220[[#This Row],[Yaw]]*$B$10</f>
        <v>0.255</v>
      </c>
      <c r="J25" s="26">
        <f>J$23-0.25*Table81220[[#This Row],[Yaw]]*$B$10</f>
        <v>0.245</v>
      </c>
      <c r="K25" s="21">
        <f>K$23-0.25*Table81220[[#This Row],[Yaw]]*$B$10</f>
        <v>0.245</v>
      </c>
      <c r="L25" s="22">
        <f>L$23+0.25*Table81220[[#This Row],[Yaw]]*$B$10</f>
        <v>0.255</v>
      </c>
      <c r="M25" s="26">
        <f>ABS(Table81220[[#This Row],[T2 (CCW)]]-Table81220[[#This Row],[T1 (CW)]])</f>
        <v>1.0000000000000009E-2</v>
      </c>
      <c r="N25" s="26">
        <f>ABS(Table81220[[#This Row],[T3 (CCW)]]-Table81220[[#This Row],[T4 (CW)]])</f>
        <v>1.0000000000000009E-2</v>
      </c>
    </row>
    <row r="26" spans="1:14" ht="30" customHeight="1" x14ac:dyDescent="0.25">
      <c r="A26" s="174">
        <v>9</v>
      </c>
      <c r="B26" s="14">
        <f>(2/PI()) * ( ACOS(A26 / (2*$B$2)) - (A26/(2*$B$2))*SQRT(1 - (A26/(2*$B$2))^2))</f>
        <v>0.97744378658248443</v>
      </c>
      <c r="C26" s="14">
        <f t="shared" si="10"/>
        <v>0.39852876000704307</v>
      </c>
      <c r="H26" s="36">
        <v>3.0000000000000001E-3</v>
      </c>
      <c r="I26" s="19">
        <f>I$23+0.25*Table81220[[#This Row],[Yaw]]*$B$10</f>
        <v>0.25750000000000001</v>
      </c>
      <c r="J26" s="26">
        <f>J$23-0.25*Table81220[[#This Row],[Yaw]]*$B$10</f>
        <v>0.24249999999999999</v>
      </c>
      <c r="K26" s="21">
        <f>K$23-0.25*Table81220[[#This Row],[Yaw]]*$B$10</f>
        <v>0.24249999999999999</v>
      </c>
      <c r="L26" s="22">
        <f>L$23+0.25*Table81220[[#This Row],[Yaw]]*$B$10</f>
        <v>0.25750000000000001</v>
      </c>
      <c r="M26" s="26">
        <f>ABS(Table81220[[#This Row],[T2 (CCW)]]-Table81220[[#This Row],[T1 (CW)]])</f>
        <v>1.5000000000000013E-2</v>
      </c>
      <c r="N26" s="26">
        <f>ABS(Table81220[[#This Row],[T3 (CCW)]]-Table81220[[#This Row],[T4 (CW)]])</f>
        <v>1.5000000000000013E-2</v>
      </c>
    </row>
    <row r="27" spans="1:14" ht="30" customHeight="1" x14ac:dyDescent="0.25">
      <c r="A27" s="174">
        <v>10</v>
      </c>
      <c r="B27" s="14">
        <f>(2/PI()) * ( ACOS(A27 / (2*$B$2)) - (A27/(2*$B$2))*SQRT(1 - (A27/(2*$B$2))^2))</f>
        <v>0.97493784823353402</v>
      </c>
      <c r="C27" s="14">
        <f t="shared" si="10"/>
        <v>0.39681824353657791</v>
      </c>
      <c r="H27" s="36">
        <v>4.0000000000000001E-3</v>
      </c>
      <c r="I27" s="19">
        <f>I$23+0.25*Table81220[[#This Row],[Yaw]]*$B$10</f>
        <v>0.26</v>
      </c>
      <c r="J27" s="26">
        <f>J$23-0.25*Table81220[[#This Row],[Yaw]]*$B$10</f>
        <v>0.24</v>
      </c>
      <c r="K27" s="21">
        <f>K$23-0.25*Table81220[[#This Row],[Yaw]]*$B$10</f>
        <v>0.24</v>
      </c>
      <c r="L27" s="22">
        <f>L$23+0.25*Table81220[[#This Row],[Yaw]]*$B$10</f>
        <v>0.26</v>
      </c>
      <c r="M27" s="26">
        <f>ABS(Table81220[[#This Row],[T2 (CCW)]]-Table81220[[#This Row],[T1 (CW)]])</f>
        <v>2.0000000000000018E-2</v>
      </c>
      <c r="N27" s="26">
        <f>ABS(Table81220[[#This Row],[T3 (CCW)]]-Table81220[[#This Row],[T4 (CW)]])</f>
        <v>2.0000000000000018E-2</v>
      </c>
    </row>
    <row r="28" spans="1:14" ht="30" customHeight="1" x14ac:dyDescent="0.25">
      <c r="A28" s="174">
        <v>11</v>
      </c>
      <c r="B28" s="14">
        <f>(2/PI()) * ( ACOS(A28 / (2*$B$2)) - (A28/(2*$B$2))*SQRT(1 - (A28/(2*$B$2))^2))</f>
        <v>0.97243200702580612</v>
      </c>
      <c r="C28" s="14">
        <f t="shared" si="10"/>
        <v>0.39511405400565969</v>
      </c>
      <c r="H28" s="36">
        <v>5.0000000000000001E-3</v>
      </c>
      <c r="I28" s="19">
        <f>I$23+0.25*Table81220[[#This Row],[Yaw]]*$B$10</f>
        <v>0.26250000000000001</v>
      </c>
      <c r="J28" s="26">
        <f>J$23-0.25*Table81220[[#This Row],[Yaw]]*$B$10</f>
        <v>0.23749999999999999</v>
      </c>
      <c r="K28" s="21">
        <f>K$23-0.25*Table81220[[#This Row],[Yaw]]*$B$10</f>
        <v>0.23749999999999999</v>
      </c>
      <c r="L28" s="22">
        <f>L$23+0.25*Table81220[[#This Row],[Yaw]]*$B$10</f>
        <v>0.26250000000000001</v>
      </c>
      <c r="M28" s="26">
        <f>ABS(Table81220[[#This Row],[T2 (CCW)]]-Table81220[[#This Row],[T1 (CW)]])</f>
        <v>2.5000000000000022E-2</v>
      </c>
      <c r="N28" s="26">
        <f>ABS(Table81220[[#This Row],[T3 (CCW)]]-Table81220[[#This Row],[T4 (CW)]])</f>
        <v>2.5000000000000022E-2</v>
      </c>
    </row>
    <row r="29" spans="1:14" ht="30" customHeight="1" x14ac:dyDescent="0.25">
      <c r="A29" s="174">
        <v>12</v>
      </c>
      <c r="B29" s="14">
        <f>(2/PI()) * ( ACOS(A29 / (2*$B$2)) - (A29/(2*$B$2))*SQRT(1 - (A29/(2*$B$2))^2))</f>
        <v>0.96992627267777243</v>
      </c>
      <c r="C29" s="14">
        <f t="shared" si="10"/>
        <v>0.3934161591639016</v>
      </c>
      <c r="H29" s="36">
        <v>6.0000000000000001E-3</v>
      </c>
      <c r="I29" s="19">
        <f>I$23+0.25*Table81220[[#This Row],[Yaw]]*$B$10</f>
        <v>0.26500000000000001</v>
      </c>
      <c r="J29" s="26">
        <f>J$23-0.25*Table81220[[#This Row],[Yaw]]*$B$10</f>
        <v>0.23499999999999999</v>
      </c>
      <c r="K29" s="21">
        <f>K$23-0.25*Table81220[[#This Row],[Yaw]]*$B$10</f>
        <v>0.23499999999999999</v>
      </c>
      <c r="L29" s="22">
        <f>L$23+0.25*Table81220[[#This Row],[Yaw]]*$B$10</f>
        <v>0.26500000000000001</v>
      </c>
      <c r="M29" s="26">
        <f>ABS(Table81220[[#This Row],[T2 (CCW)]]-Table81220[[#This Row],[T1 (CW)]])</f>
        <v>3.0000000000000027E-2</v>
      </c>
      <c r="N29" s="26">
        <f>ABS(Table81220[[#This Row],[T3 (CCW)]]-Table81220[[#This Row],[T4 (CW)]])</f>
        <v>3.0000000000000027E-2</v>
      </c>
    </row>
    <row r="30" spans="1:14" ht="30" customHeight="1" x14ac:dyDescent="0.25">
      <c r="A30" s="174">
        <v>13</v>
      </c>
      <c r="B30" s="14">
        <f>(2/PI()) * ( ACOS(A30 / (2*$B$2)) - (A30/(2*$B$2))*SQRT(1 - (A30/(2*$B$2))^2))</f>
        <v>0.96742065490914808</v>
      </c>
      <c r="C30" s="14">
        <f t="shared" si="10"/>
        <v>0.39172452699872506</v>
      </c>
      <c r="H30" s="36">
        <v>7.0000000000000001E-3</v>
      </c>
      <c r="I30" s="19">
        <f>I$23+0.25*Table81220[[#This Row],[Yaw]]*$B$10</f>
        <v>0.26750000000000002</v>
      </c>
      <c r="J30" s="26">
        <f>J$23-0.25*Table81220[[#This Row],[Yaw]]*$B$10</f>
        <v>0.23249999999999998</v>
      </c>
      <c r="K30" s="21">
        <f>K$23-0.25*Table81220[[#This Row],[Yaw]]*$B$10</f>
        <v>0.23249999999999998</v>
      </c>
      <c r="L30" s="22">
        <f>L$23+0.25*Table81220[[#This Row],[Yaw]]*$B$10</f>
        <v>0.26750000000000002</v>
      </c>
      <c r="M30" s="26">
        <f>ABS(Table81220[[#This Row],[T2 (CCW)]]-Table81220[[#This Row],[T1 (CW)]])</f>
        <v>3.5000000000000031E-2</v>
      </c>
      <c r="N30" s="26">
        <f>ABS(Table81220[[#This Row],[T3 (CCW)]]-Table81220[[#This Row],[T4 (CW)]])</f>
        <v>3.5000000000000031E-2</v>
      </c>
    </row>
    <row r="31" spans="1:14" ht="30" customHeight="1" x14ac:dyDescent="0.25">
      <c r="A31" s="174">
        <v>14</v>
      </c>
      <c r="B31" s="14">
        <f>(2/PI()) * ( ACOS(A31 / (2*$B$2)) - (A31/(2*$B$2))*SQRT(1 - (A31/(2*$B$2))^2))</f>
        <v>0.96491516344100525</v>
      </c>
      <c r="C31" s="14">
        <f t="shared" si="10"/>
        <v>0.39003912573322252</v>
      </c>
      <c r="H31" s="36">
        <v>8.0000000000000002E-3</v>
      </c>
      <c r="I31" s="19">
        <f>I$23+0.25*Table81220[[#This Row],[Yaw]]*$B$10</f>
        <v>0.27</v>
      </c>
      <c r="J31" s="26">
        <f>J$23-0.25*Table81220[[#This Row],[Yaw]]*$B$10</f>
        <v>0.23</v>
      </c>
      <c r="K31" s="21">
        <f>K$23-0.25*Table81220[[#This Row],[Yaw]]*$B$10</f>
        <v>0.23</v>
      </c>
      <c r="L31" s="22">
        <f>L$23+0.25*Table81220[[#This Row],[Yaw]]*$B$10</f>
        <v>0.27</v>
      </c>
      <c r="M31" s="26">
        <f>ABS(Table81220[[#This Row],[T2 (CCW)]]-Table81220[[#This Row],[T1 (CW)]])</f>
        <v>4.0000000000000008E-2</v>
      </c>
      <c r="N31" s="26">
        <f>ABS(Table81220[[#This Row],[T3 (CCW)]]-Table81220[[#This Row],[T4 (CW)]])</f>
        <v>4.0000000000000008E-2</v>
      </c>
    </row>
    <row r="32" spans="1:14" ht="30" customHeight="1" x14ac:dyDescent="0.25">
      <c r="A32" s="174">
        <v>15</v>
      </c>
      <c r="B32" s="14">
        <f>(2/PI()) * ( ACOS(A32 / (2*$B$2)) - (A32/(2*$B$2))*SQRT(1 - (A32/(2*$B$2))^2))</f>
        <v>0.96240980799588638</v>
      </c>
      <c r="C32" s="14">
        <f t="shared" si="10"/>
        <v>0.38835992382404472</v>
      </c>
      <c r="H32" s="36">
        <v>8.9999999999999993E-3</v>
      </c>
      <c r="I32" s="19">
        <f>I$23+0.25*Table81220[[#This Row],[Yaw]]*$B$10</f>
        <v>0.27250000000000002</v>
      </c>
      <c r="J32" s="26">
        <f>J$23-0.25*Table81220[[#This Row],[Yaw]]*$B$10</f>
        <v>0.22750000000000001</v>
      </c>
      <c r="K32" s="21">
        <f>K$23-0.25*Table81220[[#This Row],[Yaw]]*$B$10</f>
        <v>0.22750000000000001</v>
      </c>
      <c r="L32" s="22">
        <f>L$23+0.25*Table81220[[#This Row],[Yaw]]*$B$10</f>
        <v>0.27250000000000002</v>
      </c>
      <c r="M32" s="26">
        <f>ABS(Table81220[[#This Row],[T2 (CCW)]]-Table81220[[#This Row],[T1 (CW)]])</f>
        <v>4.5000000000000012E-2</v>
      </c>
      <c r="N32" s="29">
        <f>ABS(Table81220[[#This Row],[T3 (CCW)]]-Table81220[[#This Row],[T4 (CW)]])</f>
        <v>4.5000000000000012E-2</v>
      </c>
    </row>
    <row r="33" spans="1:14" ht="30" customHeight="1" thickBot="1" x14ac:dyDescent="0.3">
      <c r="A33" s="174">
        <v>16</v>
      </c>
      <c r="B33" s="14">
        <f>(2/PI()) * ( ACOS(A33 / (2*$B$2)) - (A33/(2*$B$2))*SQRT(1 - (A33/(2*$B$2))^2))</f>
        <v>0.95990459829791741</v>
      </c>
      <c r="C33" s="14">
        <f t="shared" si="10"/>
        <v>0.386686889959311</v>
      </c>
      <c r="H33" s="36">
        <v>0.01</v>
      </c>
      <c r="I33" s="118">
        <f>I$23+0.25*Table81220[[#This Row],[Yaw]]*$B$10</f>
        <v>0.27500000000000002</v>
      </c>
      <c r="J33" s="119">
        <f>J$23-0.25*Table81220[[#This Row],[Yaw]]*$B$10</f>
        <v>0.22500000000000001</v>
      </c>
      <c r="K33" s="105">
        <f>K$23-0.25*Table81220[[#This Row],[Yaw]]*$B$10</f>
        <v>0.22500000000000001</v>
      </c>
      <c r="L33" s="106">
        <f>L$23+0.25*Table81220[[#This Row],[Yaw]]*$B$10</f>
        <v>0.27500000000000002</v>
      </c>
      <c r="M33" s="26">
        <f>ABS(Table81220[[#This Row],[T2 (CCW)]]-Table81220[[#This Row],[T1 (CW)]])</f>
        <v>5.0000000000000017E-2</v>
      </c>
      <c r="N33" s="29">
        <f>ABS(Table81220[[#This Row],[T3 (CCW)]]-Table81220[[#This Row],[T4 (CW)]])</f>
        <v>5.0000000000000017E-2</v>
      </c>
    </row>
    <row r="34" spans="1:14" ht="30" customHeight="1" x14ac:dyDescent="0.25">
      <c r="A34" s="174">
        <v>17</v>
      </c>
      <c r="B34" s="14">
        <f>(2/PI()) * ( ACOS(A34 / (2*$B$2)) - (A34/(2*$B$2))*SQRT(1 - (A34/(2*$B$2))^2))</f>
        <v>0.95739954407292149</v>
      </c>
      <c r="C34" s="14">
        <f t="shared" si="10"/>
        <v>0.38501999305654211</v>
      </c>
    </row>
    <row r="35" spans="1:14" ht="30" customHeight="1" x14ac:dyDescent="0.25">
      <c r="A35" s="174">
        <v>18</v>
      </c>
      <c r="B35" s="14">
        <f>(2/PI()) * ( ACOS(A35 / (2*$B$2)) - (A35/(2*$B$2))*SQRT(1 - (A35/(2*$B$2))^2))</f>
        <v>0.95489465504853266</v>
      </c>
      <c r="C35" s="14">
        <f t="shared" si="10"/>
        <v>0.3833592022606167</v>
      </c>
    </row>
    <row r="36" spans="1:14" ht="30" customHeight="1" x14ac:dyDescent="0.25">
      <c r="A36" s="174">
        <v>19</v>
      </c>
      <c r="B36" s="14">
        <f>(2/PI()) * ( ACOS(A36 / (2*$B$2)) - (A36/(2*$B$2))*SQRT(1 - (A36/(2*$B$2))^2))</f>
        <v>0.95238994095430995</v>
      </c>
      <c r="C36" s="14">
        <f t="shared" si="10"/>
        <v>0.38170448694175052</v>
      </c>
    </row>
    <row r="37" spans="1:14" ht="30" customHeight="1" x14ac:dyDescent="0.25">
      <c r="A37" s="174">
        <v>20</v>
      </c>
      <c r="B37" s="14">
        <f>(2/PI()) * ( ACOS(A37 / (2*$B$2)) - (A37/(2*$B$2))*SQRT(1 - (A37/(2*$B$2))^2))</f>
        <v>0.94988541152185146</v>
      </c>
      <c r="C37" s="14">
        <f t="shared" si="10"/>
        <v>0.38005581669349775</v>
      </c>
    </row>
    <row r="38" spans="1:14" ht="30" customHeight="1" x14ac:dyDescent="0.25">
      <c r="A38" s="174">
        <v>21</v>
      </c>
      <c r="B38" s="14">
        <f>(2/PI()) * ( ACOS(A38 / (2*$B$2)) - (A38/(2*$B$2))*SQRT(1 - (A38/(2*$B$2))^2))</f>
        <v>0.94738107648490699</v>
      </c>
      <c r="C38" s="14">
        <f t="shared" si="10"/>
        <v>0.37841316133077263</v>
      </c>
    </row>
    <row r="39" spans="1:14" ht="30" customHeight="1" x14ac:dyDescent="0.25">
      <c r="A39" s="174">
        <v>22</v>
      </c>
      <c r="B39" s="14">
        <f>(2/PI()) * ( ACOS(A39 / (2*$B$2)) - (A39/(2*$B$2))*SQRT(1 - (A39/(2*$B$2))^2))</f>
        <v>0.94487694557949453</v>
      </c>
      <c r="C39" s="14">
        <f t="shared" si="10"/>
        <v>0.37677649088789589</v>
      </c>
    </row>
    <row r="40" spans="1:14" ht="30" customHeight="1" x14ac:dyDescent="0.25">
      <c r="A40" s="174">
        <v>23</v>
      </c>
      <c r="B40" s="14">
        <f>(2/PI()) * ( ACOS(A40 / (2*$B$2)) - (A40/(2*$B$2))*SQRT(1 - (A40/(2*$B$2))^2))</f>
        <v>0.94237302854401228</v>
      </c>
      <c r="C40" s="14">
        <f t="shared" si="10"/>
        <v>0.37514577561665963</v>
      </c>
    </row>
    <row r="41" spans="1:14" ht="30" customHeight="1" x14ac:dyDescent="0.25">
      <c r="A41" s="174">
        <v>24</v>
      </c>
      <c r="B41" s="14">
        <f>(2/PI()) * ( ACOS(A41 / (2*$B$2)) - (A41/(2*$B$2))*SQRT(1 - (A41/(2*$B$2))^2))</f>
        <v>0.93986933511935444</v>
      </c>
      <c r="C41" s="14">
        <f t="shared" si="10"/>
        <v>0.37352098598441441</v>
      </c>
    </row>
    <row r="42" spans="1:14" ht="30" customHeight="1" x14ac:dyDescent="0.25">
      <c r="A42" s="174">
        <v>25</v>
      </c>
      <c r="B42" s="14">
        <f>(2/PI()) * ( ACOS(A42 / (2*$B$2)) - (A42/(2*$B$2))*SQRT(1 - (A42/(2*$B$2))^2))</f>
        <v>0.93736587504902513</v>
      </c>
      <c r="C42" s="14">
        <f t="shared" si="10"/>
        <v>0.37190209267217966</v>
      </c>
    </row>
    <row r="43" spans="1:14" ht="30" customHeight="1" x14ac:dyDescent="0.25">
      <c r="A43" s="174">
        <v>26</v>
      </c>
      <c r="B43" s="14">
        <f>(2/PI()) * ( ACOS(A43 / (2*$B$2)) - (A43/(2*$B$2))*SQRT(1 - (A43/(2*$B$2))^2))</f>
        <v>0.93486265807925384</v>
      </c>
      <c r="C43" s="14">
        <f t="shared" si="10"/>
        <v>0.37028906657276983</v>
      </c>
    </row>
    <row r="44" spans="1:14" ht="30" customHeight="1" x14ac:dyDescent="0.25">
      <c r="A44" s="174">
        <v>27</v>
      </c>
      <c r="B44" s="14">
        <f>(2/PI()) * ( ACOS(A44 / (2*$B$2)) - (A44/(2*$B$2))*SQRT(1 - (A44/(2*$B$2))^2))</f>
        <v>0.93235969395910967</v>
      </c>
      <c r="C44" s="14">
        <f t="shared" si="10"/>
        <v>0.36868187878894476</v>
      </c>
    </row>
    <row r="45" spans="1:14" ht="30" customHeight="1" x14ac:dyDescent="0.25">
      <c r="A45" s="174">
        <v>28</v>
      </c>
      <c r="B45" s="14">
        <f>(2/PI()) * ( ACOS(A45 / (2*$B$2)) - (A45/(2*$B$2))*SQRT(1 - (A45/(2*$B$2))^2))</f>
        <v>0.92985699244061637</v>
      </c>
      <c r="C45" s="14">
        <f t="shared" si="10"/>
        <v>0.36708050063157893</v>
      </c>
    </row>
    <row r="46" spans="1:14" ht="30" customHeight="1" x14ac:dyDescent="0.25">
      <c r="A46" s="174">
        <v>29</v>
      </c>
      <c r="B46" s="14">
        <f>(2/PI()) * ( ACOS(A46 / (2*$B$2)) - (A46/(2*$B$2))*SQRT(1 - (A46/(2*$B$2))^2))</f>
        <v>0.927354563278868</v>
      </c>
      <c r="C46" s="14">
        <f t="shared" si="10"/>
        <v>0.36548490361785069</v>
      </c>
    </row>
    <row r="47" spans="1:14" ht="30" customHeight="1" x14ac:dyDescent="0.25">
      <c r="A47" s="174">
        <v>30</v>
      </c>
      <c r="B47" s="14">
        <f>(2/PI()) * ( ACOS(A47 / (2*$B$2)) - (A47/(2*$B$2))*SQRT(1 - (A47/(2*$B$2))^2))</f>
        <v>0.92485241623214443</v>
      </c>
      <c r="C47" s="14">
        <f t="shared" si="10"/>
        <v>0.363895059469451</v>
      </c>
    </row>
    <row r="48" spans="1:14" ht="30" customHeight="1" x14ac:dyDescent="0.25">
      <c r="A48" s="174">
        <v>31</v>
      </c>
      <c r="B48" s="14">
        <f>(2/PI()) * ( ACOS(A48 / (2*$B$2)) - (A48/(2*$B$2))*SQRT(1 - (A48/(2*$B$2))^2))</f>
        <v>0.92235056106202573</v>
      </c>
      <c r="C48" s="14">
        <f t="shared" si="10"/>
        <v>0.36231094011081133</v>
      </c>
    </row>
    <row r="49" spans="1:3" ht="30" customHeight="1" x14ac:dyDescent="0.25">
      <c r="A49" s="174">
        <v>32</v>
      </c>
      <c r="B49" s="14">
        <f>(2/PI()) * ( ACOS(A49 / (2*$B$2)) - (A49/(2*$B$2))*SQRT(1 - (A49/(2*$B$2))^2))</f>
        <v>0.91984900753350984</v>
      </c>
      <c r="C49" s="14">
        <f t="shared" si="10"/>
        <v>0.36073251766735104</v>
      </c>
    </row>
    <row r="50" spans="1:3" ht="30" customHeight="1" x14ac:dyDescent="0.25">
      <c r="A50" s="174">
        <v>33</v>
      </c>
      <c r="B50" s="14">
        <f>(2/PI()) * ( ACOS(A50 / (2*$B$2)) - (A50/(2*$B$2))*SQRT(1 - (A50/(2*$B$2))^2))</f>
        <v>0.91734776541512708</v>
      </c>
      <c r="C50" s="14">
        <f t="shared" si="10"/>
        <v>0.35915976446374343</v>
      </c>
    </row>
    <row r="51" spans="1:3" ht="30" customHeight="1" x14ac:dyDescent="0.25">
      <c r="A51" s="174">
        <v>34</v>
      </c>
      <c r="B51" s="14">
        <f>(2/PI()) * ( ACOS(A51 / (2*$B$2)) - (A51/(2*$B$2))*SQRT(1 - (A51/(2*$B$2))^2))</f>
        <v>0.91484684447905706</v>
      </c>
      <c r="C51" s="14">
        <f t="shared" si="10"/>
        <v>0.35759265302220089</v>
      </c>
    </row>
    <row r="52" spans="1:3" ht="30" customHeight="1" x14ac:dyDescent="0.25">
      <c r="A52" s="174">
        <v>35</v>
      </c>
      <c r="B52" s="14">
        <f>(2/PI()) * ( ACOS(A52 / (2*$B$2)) - (A52/(2*$B$2))*SQRT(1 - (A52/(2*$B$2))^2))</f>
        <v>0.91234625450124451</v>
      </c>
      <c r="C52" s="14">
        <f t="shared" si="10"/>
        <v>0.35603115606077784</v>
      </c>
    </row>
    <row r="53" spans="1:3" ht="30" customHeight="1" x14ac:dyDescent="0.25">
      <c r="A53" s="174">
        <v>36</v>
      </c>
      <c r="B53" s="14">
        <f>(2/PI()) * ( ACOS(A53 / (2*$B$2)) - (A53/(2*$B$2))*SQRT(1 - (A53/(2*$B$2))^2))</f>
        <v>0.90984600526151682</v>
      </c>
      <c r="C53" s="14">
        <f t="shared" si="10"/>
        <v>0.35447524649169293</v>
      </c>
    </row>
    <row r="54" spans="1:3" ht="30" customHeight="1" x14ac:dyDescent="0.25">
      <c r="A54" s="174">
        <v>37</v>
      </c>
      <c r="B54" s="14">
        <f>(2/PI()) * ( ACOS(A54 / (2*$B$2)) - (A54/(2*$B$2))*SQRT(1 - (A54/(2*$B$2))^2))</f>
        <v>0.90734610654370018</v>
      </c>
      <c r="C54" s="14">
        <f t="shared" si="10"/>
        <v>0.35292489741966704</v>
      </c>
    </row>
    <row r="55" spans="1:3" ht="30" customHeight="1" x14ac:dyDescent="0.25">
      <c r="A55" s="174">
        <v>38</v>
      </c>
      <c r="B55" s="14">
        <f>(2/PI()) * ( ACOS(A55 / (2*$B$2)) - (A55/(2*$B$2))*SQRT(1 - (A55/(2*$B$2))^2))</f>
        <v>0.90484656813573661</v>
      </c>
      <c r="C55" s="14">
        <f t="shared" si="10"/>
        <v>0.35138008214028194</v>
      </c>
    </row>
    <row r="56" spans="1:3" ht="30" customHeight="1" x14ac:dyDescent="0.25">
      <c r="A56" s="174">
        <v>39</v>
      </c>
      <c r="B56" s="14">
        <f>(2/PI()) * ( ACOS(A56 / (2*$B$2)) - (A56/(2*$B$2))*SQRT(1 - (A56/(2*$B$2))^2))</f>
        <v>0.90234739982980183</v>
      </c>
      <c r="C56" s="14">
        <f t="shared" si="10"/>
        <v>0.34984077413835402</v>
      </c>
    </row>
    <row r="57" spans="1:3" ht="30" customHeight="1" x14ac:dyDescent="0.25">
      <c r="A57" s="174">
        <v>40</v>
      </c>
      <c r="B57" s="14">
        <f>(2/PI()) * ( ACOS(A57 / (2*$B$2)) - (A57/(2*$B$2))*SQRT(1 - (A57/(2*$B$2))^2))</f>
        <v>0.89984861142242278</v>
      </c>
      <c r="C57" s="14">
        <f t="shared" si="10"/>
        <v>0.34830694708632692</v>
      </c>
    </row>
    <row r="58" spans="1:3" ht="30" customHeight="1" x14ac:dyDescent="0.25">
      <c r="A58" s="174">
        <v>41</v>
      </c>
      <c r="B58" s="14">
        <f>(2/PI()) * ( ACOS(A58 / (2*$B$2)) - (A58/(2*$B$2))*SQRT(1 - (A58/(2*$B$2))^2))</f>
        <v>0.8973502127145947</v>
      </c>
      <c r="C58" s="14">
        <f t="shared" si="10"/>
        <v>0.34677857484268082</v>
      </c>
    </row>
    <row r="59" spans="1:3" ht="30" customHeight="1" x14ac:dyDescent="0.25">
      <c r="A59" s="174">
        <v>42</v>
      </c>
      <c r="B59" s="14">
        <f>(2/PI()) * ( ACOS(A59 / (2*$B$2)) - (A59/(2*$B$2))*SQRT(1 - (A59/(2*$B$2))^2))</f>
        <v>0.89485221351190047</v>
      </c>
      <c r="C59" s="14">
        <f t="shared" si="10"/>
        <v>0.34525563145035809</v>
      </c>
    </row>
    <row r="60" spans="1:3" ht="30" customHeight="1" x14ac:dyDescent="0.25">
      <c r="A60" s="174">
        <v>43</v>
      </c>
      <c r="B60" s="14">
        <f>(2/PI()) * ( ACOS(A60 / (2*$B$2)) - (A60/(2*$B$2))*SQRT(1 - (A60/(2*$B$2))^2))</f>
        <v>0.89235462362462814</v>
      </c>
      <c r="C60" s="14">
        <f t="shared" si="10"/>
        <v>0.34373809113520659</v>
      </c>
    </row>
    <row r="61" spans="1:3" ht="30" customHeight="1" x14ac:dyDescent="0.25">
      <c r="A61" s="174">
        <v>44</v>
      </c>
      <c r="B61" s="14">
        <f>(2/PI()) * ( ACOS(A61 / (2*$B$2)) - (A61/(2*$B$2))*SQRT(1 - (A61/(2*$B$2))^2))</f>
        <v>0.88985745286788953</v>
      </c>
      <c r="C61" s="14">
        <f t="shared" si="10"/>
        <v>0.34222592830443865</v>
      </c>
    </row>
    <row r="62" spans="1:3" ht="30" customHeight="1" x14ac:dyDescent="0.25">
      <c r="A62" s="174">
        <v>45</v>
      </c>
      <c r="B62" s="14">
        <f>(2/PI()) * ( ACOS(A62 / (2*$B$2)) - (A62/(2*$B$2))*SQRT(1 - (A62/(2*$B$2))^2))</f>
        <v>0.88736071106174008</v>
      </c>
      <c r="C62" s="14">
        <f t="shared" si="10"/>
        <v>0.34071911754510698</v>
      </c>
    </row>
    <row r="63" spans="1:3" ht="30" customHeight="1" x14ac:dyDescent="0.25">
      <c r="A63" s="174">
        <v>46</v>
      </c>
      <c r="B63" s="14">
        <f>(2/PI()) * ( ACOS(A63 / (2*$B$2)) - (A63/(2*$B$2))*SQRT(1 - (A63/(2*$B$2))^2))</f>
        <v>0.88486440803129707</v>
      </c>
      <c r="C63" s="14">
        <f t="shared" si="10"/>
        <v>0.33921763362259627</v>
      </c>
    </row>
    <row r="64" spans="1:3" ht="30" customHeight="1" x14ac:dyDescent="0.25">
      <c r="A64" s="174">
        <v>47</v>
      </c>
      <c r="B64" s="14">
        <f>(2/PI()) * ( ACOS(A64 / (2*$B$2)) - (A64/(2*$B$2))*SQRT(1 - (A64/(2*$B$2))^2))</f>
        <v>0.88236855360685973</v>
      </c>
      <c r="C64" s="14">
        <f t="shared" si="10"/>
        <v>0.33772145147913046</v>
      </c>
    </row>
    <row r="65" spans="1:3" ht="30" customHeight="1" x14ac:dyDescent="0.25">
      <c r="A65" s="174">
        <v>48</v>
      </c>
      <c r="B65" s="14">
        <f>(2/PI()) * ( ACOS(A65 / (2*$B$2)) - (A65/(2*$B$2))*SQRT(1 - (A65/(2*$B$2))^2))</f>
        <v>0.87987315762402873</v>
      </c>
      <c r="C65" s="14">
        <f t="shared" si="10"/>
        <v>0.33623054623229742</v>
      </c>
    </row>
    <row r="66" spans="1:3" ht="30" customHeight="1" x14ac:dyDescent="0.25">
      <c r="A66" s="174">
        <v>49</v>
      </c>
      <c r="B66" s="14">
        <f>(2/PI()) * ( ACOS(A66 / (2*$B$2)) - (A66/(2*$B$2))*SQRT(1 - (A66/(2*$B$2))^2))</f>
        <v>0.87737822992382719</v>
      </c>
      <c r="C66" s="14">
        <f t="shared" si="10"/>
        <v>0.33474489317358636</v>
      </c>
    </row>
    <row r="67" spans="1:3" ht="30" customHeight="1" x14ac:dyDescent="0.25">
      <c r="A67" s="174">
        <v>50</v>
      </c>
      <c r="B67" s="14">
        <f>(2/PI()) * ( ACOS(A67 / (2*$B$2)) - (A67/(2*$B$2))*SQRT(1 - (A67/(2*$B$2))^2))</f>
        <v>0.87488378035281988</v>
      </c>
      <c r="C67" s="14">
        <f t="shared" si="10"/>
        <v>0.33326446776694252</v>
      </c>
    </row>
    <row r="68" spans="1:3" ht="30" customHeight="1" x14ac:dyDescent="0.25">
      <c r="A68" s="174">
        <v>51</v>
      </c>
      <c r="B68" s="14">
        <f>(2/PI()) * ( ACOS(A68 / (2*$B$2)) - (A68/(2*$B$2))*SQRT(1 - (A68/(2*$B$2))^2))</f>
        <v>0.87238981876323551</v>
      </c>
      <c r="C68" s="14">
        <f t="shared" si="10"/>
        <v>0.33178924564733836</v>
      </c>
    </row>
    <row r="69" spans="1:3" ht="30" customHeight="1" x14ac:dyDescent="0.25">
      <c r="A69" s="174">
        <v>52</v>
      </c>
      <c r="B69" s="14">
        <f>(2/PI()) * ( ACOS(A69 / (2*$B$2)) - (A69/(2*$B$2))*SQRT(1 - (A69/(2*$B$2))^2))</f>
        <v>0.86989635501308671</v>
      </c>
      <c r="C69" s="14">
        <f t="shared" si="10"/>
        <v>0.3303192026193551</v>
      </c>
    </row>
    <row r="70" spans="1:3" ht="30" customHeight="1" x14ac:dyDescent="0.25">
      <c r="A70" s="174">
        <v>53</v>
      </c>
      <c r="B70" s="14">
        <f>(2/PI()) * ( ACOS(A70 / (2*$B$2)) - (A70/(2*$B$2))*SQRT(1 - (A70/(2*$B$2))^2))</f>
        <v>0.86740339896629182</v>
      </c>
      <c r="C70" s="14">
        <f t="shared" si="10"/>
        <v>0.32885431465578385</v>
      </c>
    </row>
    <row r="71" spans="1:3" ht="30" customHeight="1" x14ac:dyDescent="0.25">
      <c r="A71" s="174">
        <v>54</v>
      </c>
      <c r="B71" s="14">
        <f>(2/PI()) * ( ACOS(A71 / (2*$B$2)) - (A71/(2*$B$2))*SQRT(1 - (A71/(2*$B$2))^2))</f>
        <v>0.86491096049279725</v>
      </c>
      <c r="C71" s="14">
        <f t="shared" si="10"/>
        <v>0.32739455789623939</v>
      </c>
    </row>
    <row r="72" spans="1:3" ht="30" customHeight="1" x14ac:dyDescent="0.25">
      <c r="A72" s="174">
        <v>55</v>
      </c>
      <c r="B72" s="14">
        <f>(2/PI()) * ( ACOS(A72 / (2*$B$2)) - (A72/(2*$B$2))*SQRT(1 - (A72/(2*$B$2))^2))</f>
        <v>0.86241904946869985</v>
      </c>
      <c r="C72" s="14">
        <f t="shared" si="10"/>
        <v>0.32593990864578815</v>
      </c>
    </row>
    <row r="73" spans="1:3" ht="30" customHeight="1" x14ac:dyDescent="0.25">
      <c r="A73" s="174">
        <v>56</v>
      </c>
      <c r="B73" s="14">
        <f>(2/PI()) * ( ACOS(A73 / (2*$B$2)) - (A73/(2*$B$2))*SQRT(1 - (A73/(2*$B$2))^2))</f>
        <v>0.85992767577636853</v>
      </c>
      <c r="C73" s="14">
        <f t="shared" si="10"/>
        <v>0.32449034337359106</v>
      </c>
    </row>
    <row r="74" spans="1:3" ht="30" customHeight="1" x14ac:dyDescent="0.25">
      <c r="A74" s="174">
        <v>57</v>
      </c>
      <c r="B74" s="14">
        <f>(2/PI()) * ( ACOS(A74 / (2*$B$2)) - (A74/(2*$B$2))*SQRT(1 - (A74/(2*$B$2))^2))</f>
        <v>0.85743684930456743</v>
      </c>
      <c r="C74" s="14">
        <f t="shared" si="10"/>
        <v>0.32304583871156023</v>
      </c>
    </row>
    <row r="75" spans="1:3" ht="30" customHeight="1" x14ac:dyDescent="0.25">
      <c r="A75" s="174">
        <v>58</v>
      </c>
      <c r="B75" s="14">
        <f>(2/PI()) * ( ACOS(A75 / (2*$B$2)) - (A75/(2*$B$2))*SQRT(1 - (A75/(2*$B$2))^2))</f>
        <v>0.85494657994858048</v>
      </c>
      <c r="C75" s="14">
        <f t="shared" si="10"/>
        <v>0.3216063714530295</v>
      </c>
    </row>
    <row r="76" spans="1:3" ht="30" customHeight="1" x14ac:dyDescent="0.25">
      <c r="A76" s="174">
        <v>59</v>
      </c>
      <c r="B76" s="14">
        <f>(2/PI()) * ( ACOS(A76 / (2*$B$2)) - (A76/(2*$B$2))*SQRT(1 - (A76/(2*$B$2))^2))</f>
        <v>0.85245687761033428</v>
      </c>
      <c r="C76" s="14">
        <f t="shared" si="10"/>
        <v>0.32017191855144023</v>
      </c>
    </row>
    <row r="77" spans="1:3" ht="30" customHeight="1" x14ac:dyDescent="0.25">
      <c r="A77" s="174">
        <v>60</v>
      </c>
      <c r="B77" s="14">
        <f>(2/PI()) * ( ACOS(A77 / (2*$B$2)) - (A77/(2*$B$2))*SQRT(1 - (A77/(2*$B$2))^2))</f>
        <v>0.84996775219852172</v>
      </c>
      <c r="C77" s="14">
        <f t="shared" si="10"/>
        <v>0.31874245711903715</v>
      </c>
    </row>
    <row r="78" spans="1:3" ht="30" customHeight="1" x14ac:dyDescent="0.25">
      <c r="A78" s="174">
        <v>61</v>
      </c>
      <c r="B78" s="14">
        <f>(2/PI()) * ( ACOS(A78 / (2*$B$2)) - (A78/(2*$B$2))*SQRT(1 - (A78/(2*$B$2))^2))</f>
        <v>0.84747921362872791</v>
      </c>
      <c r="C78" s="14">
        <f t="shared" si="10"/>
        <v>0.3173179644255828</v>
      </c>
    </row>
    <row r="79" spans="1:3" ht="30" customHeight="1" x14ac:dyDescent="0.25">
      <c r="A79" s="174">
        <v>62</v>
      </c>
      <c r="B79" s="14">
        <f>(2/PI()) * ( ACOS(A79 / (2*$B$2)) - (A79/(2*$B$2))*SQRT(1 - (A79/(2*$B$2))^2))</f>
        <v>0.84499127182355382</v>
      </c>
      <c r="C79" s="14">
        <f t="shared" si="10"/>
        <v>0.31589841789707984</v>
      </c>
    </row>
    <row r="80" spans="1:3" ht="30" customHeight="1" x14ac:dyDescent="0.25">
      <c r="A80" s="174">
        <v>63</v>
      </c>
      <c r="B80" s="14">
        <f>(2/PI()) * ( ACOS(A80 / (2*$B$2)) - (A80/(2*$B$2))*SQRT(1 - (A80/(2*$B$2))^2))</f>
        <v>0.84250393671274304</v>
      </c>
      <c r="C80" s="14">
        <f t="shared" si="10"/>
        <v>0.31448379511451163</v>
      </c>
    </row>
    <row r="81" spans="1:3" ht="30" customHeight="1" x14ac:dyDescent="0.25">
      <c r="A81" s="174">
        <v>64</v>
      </c>
      <c r="B81" s="14">
        <f>(2/PI()) * ( ACOS(A81 / (2*$B$2)) - (A81/(2*$B$2))*SQRT(1 - (A81/(2*$B$2))^2))</f>
        <v>0.84001721823330655</v>
      </c>
      <c r="C81" s="14">
        <f t="shared" si="10"/>
        <v>0.31307407381259189</v>
      </c>
    </row>
    <row r="82" spans="1:3" ht="30" customHeight="1" x14ac:dyDescent="0.25">
      <c r="A82" s="174">
        <v>65</v>
      </c>
      <c r="B82" s="14">
        <f>(2/PI()) * ( ACOS(A82 / (2*$B$2)) - (A82/(2*$B$2))*SQRT(1 - (A82/(2*$B$2))^2))</f>
        <v>0.83753112632964932</v>
      </c>
      <c r="C82" s="14">
        <f t="shared" ref="C82:C145" si="11">((2/(2-B82))^(0.5)) - 1</f>
        <v>0.3116692318785288</v>
      </c>
    </row>
    <row r="83" spans="1:3" ht="30" customHeight="1" x14ac:dyDescent="0.25">
      <c r="A83" s="174">
        <v>66</v>
      </c>
      <c r="B83" s="14">
        <f>(2/PI()) * ( ACOS(A83 / (2*$B$2)) - (A83/(2*$B$2))*SQRT(1 - (A83/(2*$B$2))^2))</f>
        <v>0.83504567095369775</v>
      </c>
      <c r="C83" s="14">
        <f t="shared" si="11"/>
        <v>0.31026924735080286</v>
      </c>
    </row>
    <row r="84" spans="1:3" ht="30" customHeight="1" x14ac:dyDescent="0.25">
      <c r="A84" s="174">
        <v>67</v>
      </c>
      <c r="B84" s="14">
        <f>(2/PI()) * ( ACOS(A84 / (2*$B$2)) - (A84/(2*$B$2))*SQRT(1 - (A84/(2*$B$2))^2))</f>
        <v>0.83256086206502555</v>
      </c>
      <c r="C84" s="14">
        <f t="shared" si="11"/>
        <v>0.30887409841795477</v>
      </c>
    </row>
    <row r="85" spans="1:3" ht="30" customHeight="1" x14ac:dyDescent="0.25">
      <c r="A85" s="174">
        <v>68</v>
      </c>
      <c r="B85" s="14">
        <f>(2/PI()) * ( ACOS(A85 / (2*$B$2)) - (A85/(2*$B$2))*SQRT(1 - (A85/(2*$B$2))^2))</f>
        <v>0.83007670963098279</v>
      </c>
      <c r="C85" s="14">
        <f t="shared" si="11"/>
        <v>0.30748376341738837</v>
      </c>
    </row>
    <row r="86" spans="1:3" ht="30" customHeight="1" x14ac:dyDescent="0.25">
      <c r="A86" s="174">
        <v>69</v>
      </c>
      <c r="B86" s="14">
        <f>(2/PI()) * ( ACOS(A86 / (2*$B$2)) - (A86/(2*$B$2))*SQRT(1 - (A86/(2*$B$2))^2))</f>
        <v>0.82759322362682353</v>
      </c>
      <c r="C86" s="14">
        <f t="shared" si="11"/>
        <v>0.30609822083418403</v>
      </c>
    </row>
    <row r="87" spans="1:3" ht="30" customHeight="1" x14ac:dyDescent="0.25">
      <c r="A87" s="174">
        <v>70</v>
      </c>
      <c r="B87" s="14">
        <f>(2/PI()) * ( ACOS(A87 / (2*$B$2)) - (A87/(2*$B$2))*SQRT(1 - (A87/(2*$B$2))^2))</f>
        <v>0.82511041403583429</v>
      </c>
      <c r="C87" s="14">
        <f t="shared" si="11"/>
        <v>0.30471744929992561</v>
      </c>
    </row>
    <row r="88" spans="1:3" ht="30" customHeight="1" x14ac:dyDescent="0.25">
      <c r="A88" s="174">
        <v>71</v>
      </c>
      <c r="B88" s="14">
        <f>(2/PI()) * ( ACOS(A88 / (2*$B$2)) - (A88/(2*$B$2))*SQRT(1 - (A88/(2*$B$2))^2))</f>
        <v>0.8226282908494631</v>
      </c>
      <c r="C88" s="14">
        <f t="shared" si="11"/>
        <v>0.30334142759153671</v>
      </c>
    </row>
    <row r="89" spans="1:3" ht="30" customHeight="1" x14ac:dyDescent="0.25">
      <c r="A89" s="174">
        <v>72</v>
      </c>
      <c r="B89" s="14">
        <f>(2/PI()) * ( ACOS(A89 / (2*$B$2)) - (A89/(2*$B$2))*SQRT(1 - (A89/(2*$B$2))^2))</f>
        <v>0.82014686406744974</v>
      </c>
      <c r="C89" s="14">
        <f t="shared" si="11"/>
        <v>0.30197013463013378</v>
      </c>
    </row>
    <row r="90" spans="1:3" ht="30" customHeight="1" x14ac:dyDescent="0.25">
      <c r="A90" s="174">
        <v>73</v>
      </c>
      <c r="B90" s="14">
        <f>(2/PI()) * ( ACOS(A90 / (2*$B$2)) - (A90/(2*$B$2))*SQRT(1 - (A90/(2*$B$2))^2))</f>
        <v>0.81766614369795521</v>
      </c>
      <c r="C90" s="14">
        <f t="shared" si="11"/>
        <v>0.3006035494798851</v>
      </c>
    </row>
    <row r="91" spans="1:3" ht="30" customHeight="1" x14ac:dyDescent="0.25">
      <c r="A91" s="174">
        <v>74</v>
      </c>
      <c r="B91" s="14">
        <f>(2/PI()) * ( ACOS(A91 / (2*$B$2)) - (A91/(2*$B$2))*SQRT(1 - (A91/(2*$B$2))^2))</f>
        <v>0.8151861397576935</v>
      </c>
      <c r="C91" s="14">
        <f t="shared" si="11"/>
        <v>0.29924165134688563</v>
      </c>
    </row>
    <row r="92" spans="1:3" ht="30" customHeight="1" x14ac:dyDescent="0.25">
      <c r="A92" s="174">
        <v>75</v>
      </c>
      <c r="B92" s="14">
        <f>(2/PI()) * ( ACOS(A92 / (2*$B$2)) - (A92/(2*$B$2))*SQRT(1 - (A92/(2*$B$2))^2))</f>
        <v>0.81270686227206157</v>
      </c>
      <c r="C92" s="14">
        <f t="shared" si="11"/>
        <v>0.2978844195780419</v>
      </c>
    </row>
    <row r="93" spans="1:3" ht="30" customHeight="1" x14ac:dyDescent="0.25">
      <c r="A93" s="174">
        <v>76</v>
      </c>
      <c r="B93" s="14">
        <f>(2/PI()) * ( ACOS(A93 / (2*$B$2)) - (A93/(2*$B$2))*SQRT(1 - (A93/(2*$B$2))^2))</f>
        <v>0.81022832127527178</v>
      </c>
      <c r="C93" s="14">
        <f t="shared" si="11"/>
        <v>0.29653183365996805</v>
      </c>
    </row>
    <row r="94" spans="1:3" ht="30" customHeight="1" x14ac:dyDescent="0.25">
      <c r="A94" s="174">
        <v>77</v>
      </c>
      <c r="B94" s="14">
        <f>(2/PI()) * ( ACOS(A94 / (2*$B$2)) - (A94/(2*$B$2))*SQRT(1 - (A94/(2*$B$2))^2))</f>
        <v>0.80775052681048376</v>
      </c>
      <c r="C94" s="14">
        <f t="shared" si="11"/>
        <v>0.29518387321789241</v>
      </c>
    </row>
    <row r="95" spans="1:3" ht="30" customHeight="1" x14ac:dyDescent="0.25">
      <c r="A95" s="174">
        <v>78</v>
      </c>
      <c r="B95" s="14">
        <f>(2/PI()) * ( ACOS(A95 / (2*$B$2)) - (A95/(2*$B$2))*SQRT(1 - (A95/(2*$B$2))^2))</f>
        <v>0.80527348892993811</v>
      </c>
      <c r="C95" s="14">
        <f t="shared" si="11"/>
        <v>0.29384051801457733</v>
      </c>
    </row>
    <row r="96" spans="1:3" ht="30" customHeight="1" x14ac:dyDescent="0.25">
      <c r="A96" s="174">
        <v>79</v>
      </c>
      <c r="B96" s="14">
        <f>(2/PI()) * ( ACOS(A96 / (2*$B$2)) - (A96/(2*$B$2))*SQRT(1 - (A96/(2*$B$2))^2))</f>
        <v>0.80279721769508927</v>
      </c>
      <c r="C96" s="14">
        <f t="shared" si="11"/>
        <v>0.29250174794924866</v>
      </c>
    </row>
    <row r="97" spans="1:3" ht="30" customHeight="1" x14ac:dyDescent="0.25">
      <c r="A97" s="174">
        <v>80</v>
      </c>
      <c r="B97" s="14">
        <f>(2/PI()) * ( ACOS(A97 / (2*$B$2)) - (A97/(2*$B$2))*SQRT(1 - (A97/(2*$B$2))^2))</f>
        <v>0.80032172317673933</v>
      </c>
      <c r="C97" s="14">
        <f t="shared" si="11"/>
        <v>0.29116754305653414</v>
      </c>
    </row>
    <row r="98" spans="1:3" ht="30" customHeight="1" x14ac:dyDescent="0.25">
      <c r="A98" s="174">
        <v>81</v>
      </c>
      <c r="B98" s="14">
        <f>(2/PI()) * ( ACOS(A98 / (2*$B$2)) - (A98/(2*$B$2))*SQRT(1 - (A98/(2*$B$2))^2))</f>
        <v>0.79784701545517289</v>
      </c>
      <c r="C98" s="14">
        <f t="shared" si="11"/>
        <v>0.28983788350541739</v>
      </c>
    </row>
    <row r="99" spans="1:3" ht="30" customHeight="1" x14ac:dyDescent="0.25">
      <c r="A99" s="174">
        <v>82</v>
      </c>
      <c r="B99" s="14">
        <f>(2/PI()) * ( ACOS(A99 / (2*$B$2)) - (A99/(2*$B$2))*SQRT(1 - (A99/(2*$B$2))^2))</f>
        <v>0.79537310462029287</v>
      </c>
      <c r="C99" s="14">
        <f t="shared" si="11"/>
        <v>0.28851274959819739</v>
      </c>
    </row>
    <row r="100" spans="1:3" ht="30" customHeight="1" x14ac:dyDescent="0.25">
      <c r="A100" s="174">
        <v>83</v>
      </c>
      <c r="B100" s="14">
        <f>(2/PI()) * ( ACOS(A100 / (2*$B$2)) - (A100/(2*$B$2))*SQRT(1 - (A100/(2*$B$2))^2))</f>
        <v>0.79290000077175493</v>
      </c>
      <c r="C100" s="14">
        <f t="shared" si="11"/>
        <v>0.28719212176946107</v>
      </c>
    </row>
    <row r="101" spans="1:3" ht="30" customHeight="1" x14ac:dyDescent="0.25">
      <c r="A101" s="174">
        <v>84</v>
      </c>
      <c r="B101" s="14">
        <f>(2/PI()) * ( ACOS(A101 / (2*$B$2)) - (A101/(2*$B$2))*SQRT(1 - (A101/(2*$B$2))^2))</f>
        <v>0.79042771401910539</v>
      </c>
      <c r="C101" s="14">
        <f t="shared" si="11"/>
        <v>0.2858759805850668</v>
      </c>
    </row>
    <row r="102" spans="1:3" ht="30" customHeight="1" x14ac:dyDescent="0.25">
      <c r="A102" s="174">
        <v>85</v>
      </c>
      <c r="B102" s="14">
        <f>(2/PI()) * ( ACOS(A102 / (2*$B$2)) - (A102/(2*$B$2))*SQRT(1 - (A102/(2*$B$2))^2))</f>
        <v>0.78795625448191731</v>
      </c>
      <c r="C102" s="14">
        <f t="shared" si="11"/>
        <v>0.28456430674113586</v>
      </c>
    </row>
    <row r="103" spans="1:3" ht="30" customHeight="1" x14ac:dyDescent="0.25">
      <c r="A103" s="174">
        <v>86</v>
      </c>
      <c r="B103" s="14">
        <f>(2/PI()) * ( ACOS(A103 / (2*$B$2)) - (A103/(2*$B$2))*SQRT(1 - (A103/(2*$B$2))^2))</f>
        <v>0.78548563228992829</v>
      </c>
      <c r="C103" s="14">
        <f t="shared" si="11"/>
        <v>0.28325708106305636</v>
      </c>
    </row>
    <row r="104" spans="1:3" ht="30" customHeight="1" x14ac:dyDescent="0.25">
      <c r="A104" s="174">
        <v>87</v>
      </c>
      <c r="B104" s="14">
        <f>(2/PI()) * ( ACOS(A104 / (2*$B$2)) - (A104/(2*$B$2))*SQRT(1 - (A104/(2*$B$2))^2))</f>
        <v>0.78301585758317949</v>
      </c>
      <c r="C104" s="14">
        <f t="shared" si="11"/>
        <v>0.281954284504496</v>
      </c>
    </row>
    <row r="105" spans="1:3" ht="30" customHeight="1" x14ac:dyDescent="0.25">
      <c r="A105" s="174">
        <v>88</v>
      </c>
      <c r="B105" s="14">
        <f>(2/PI()) * ( ACOS(A105 / (2*$B$2)) - (A105/(2*$B$2))*SQRT(1 - (A105/(2*$B$2))^2))</f>
        <v>0.7805469405121539</v>
      </c>
      <c r="C105" s="14">
        <f t="shared" si="11"/>
        <v>0.28065589814642444</v>
      </c>
    </row>
    <row r="106" spans="1:3" ht="30" customHeight="1" x14ac:dyDescent="0.25">
      <c r="A106" s="174">
        <v>89</v>
      </c>
      <c r="B106" s="14">
        <f>(2/PI()) * ( ACOS(A106 / (2*$B$2)) - (A106/(2*$B$2))*SQRT(1 - (A106/(2*$B$2))^2))</f>
        <v>0.77807889123791629</v>
      </c>
      <c r="C106" s="14">
        <f t="shared" si="11"/>
        <v>0.27936190319614651</v>
      </c>
    </row>
    <row r="107" spans="1:3" ht="30" customHeight="1" x14ac:dyDescent="0.25">
      <c r="A107" s="174">
        <v>90</v>
      </c>
      <c r="B107" s="14">
        <f>(2/PI()) * ( ACOS(A107 / (2*$B$2)) - (A107/(2*$B$2))*SQRT(1 - (A107/(2*$B$2))^2))</f>
        <v>0.77561171993225353</v>
      </c>
      <c r="C107" s="14">
        <f t="shared" si="11"/>
        <v>0.27807228098634473</v>
      </c>
    </row>
    <row r="108" spans="1:3" ht="30" customHeight="1" x14ac:dyDescent="0.25">
      <c r="A108" s="174">
        <v>91</v>
      </c>
      <c r="B108" s="14">
        <f>(2/PI()) * ( ACOS(A108 / (2*$B$2)) - (A108/(2*$B$2))*SQRT(1 - (A108/(2*$B$2))^2))</f>
        <v>0.77314543677781555</v>
      </c>
      <c r="C108" s="14">
        <f t="shared" si="11"/>
        <v>0.27678701297413122</v>
      </c>
    </row>
    <row r="109" spans="1:3" ht="30" customHeight="1" x14ac:dyDescent="0.25">
      <c r="A109" s="174">
        <v>92</v>
      </c>
      <c r="B109" s="14">
        <f>(2/PI()) * ( ACOS(A109 / (2*$B$2)) - (A109/(2*$B$2))*SQRT(1 - (A109/(2*$B$2))^2))</f>
        <v>0.77068005196825717</v>
      </c>
      <c r="C109" s="14">
        <f t="shared" si="11"/>
        <v>0.27550608074010841</v>
      </c>
    </row>
    <row r="110" spans="1:3" ht="30" customHeight="1" x14ac:dyDescent="0.25">
      <c r="A110" s="174">
        <v>93</v>
      </c>
      <c r="B110" s="14">
        <f>(2/PI()) * ( ACOS(A110 / (2*$B$2)) - (A110/(2*$B$2))*SQRT(1 - (A110/(2*$B$2))^2))</f>
        <v>0.76821557570838073</v>
      </c>
      <c r="C110" s="14">
        <f t="shared" si="11"/>
        <v>0.27422946598744136</v>
      </c>
    </row>
    <row r="111" spans="1:3" ht="30" customHeight="1" x14ac:dyDescent="0.25">
      <c r="A111" s="174">
        <v>94</v>
      </c>
      <c r="B111" s="14">
        <f>(2/PI()) * ( ACOS(A111 / (2*$B$2)) - (A111/(2*$B$2))*SQRT(1 - (A111/(2*$B$2))^2))</f>
        <v>0.76575201821427885</v>
      </c>
      <c r="C111" s="14">
        <f t="shared" si="11"/>
        <v>0.27295715054093761</v>
      </c>
    </row>
    <row r="112" spans="1:3" ht="30" customHeight="1" x14ac:dyDescent="0.25">
      <c r="A112" s="174">
        <v>95</v>
      </c>
      <c r="B112" s="14">
        <f>(2/PI()) * ( ACOS(A112 / (2*$B$2)) - (A112/(2*$B$2))*SQRT(1 - (A112/(2*$B$2))^2))</f>
        <v>0.76328938971347837</v>
      </c>
      <c r="C112" s="14">
        <f t="shared" si="11"/>
        <v>0.27168911634613502</v>
      </c>
    </row>
    <row r="113" spans="1:3" ht="30" customHeight="1" x14ac:dyDescent="0.25">
      <c r="A113" s="174">
        <v>96</v>
      </c>
      <c r="B113" s="14">
        <f>(2/PI()) * ( ACOS(A113 / (2*$B$2)) - (A113/(2*$B$2))*SQRT(1 - (A113/(2*$B$2))^2))</f>
        <v>0.76082770044508563</v>
      </c>
      <c r="C113" s="14">
        <f t="shared" si="11"/>
        <v>0.27042534546840313</v>
      </c>
    </row>
    <row r="114" spans="1:3" ht="30" customHeight="1" x14ac:dyDescent="0.25">
      <c r="A114" s="174">
        <v>97</v>
      </c>
      <c r="B114" s="14">
        <f>(2/PI()) * ( ACOS(A114 / (2*$B$2)) - (A114/(2*$B$2))*SQRT(1 - (A114/(2*$B$2))^2))</f>
        <v>0.75836696065993126</v>
      </c>
      <c r="C114" s="14">
        <f t="shared" si="11"/>
        <v>0.26916582009204837</v>
      </c>
    </row>
    <row r="115" spans="1:3" ht="30" customHeight="1" x14ac:dyDescent="0.25">
      <c r="A115" s="174">
        <v>98</v>
      </c>
      <c r="B115" s="14">
        <f>(2/PI()) * ( ACOS(A115 / (2*$B$2)) - (A115/(2*$B$2))*SQRT(1 - (A115/(2*$B$2))^2))</f>
        <v>0.75590718062071571</v>
      </c>
      <c r="C115" s="14">
        <f t="shared" si="11"/>
        <v>0.26791052251943115</v>
      </c>
    </row>
    <row r="116" spans="1:3" ht="30" customHeight="1" x14ac:dyDescent="0.25">
      <c r="A116" s="174">
        <v>99</v>
      </c>
      <c r="B116" s="14">
        <f>(2/PI()) * ( ACOS(A116 / (2*$B$2)) - (A116/(2*$B$2))*SQRT(1 - (A116/(2*$B$2))^2))</f>
        <v>0.75344837060215808</v>
      </c>
      <c r="C116" s="14">
        <f t="shared" si="11"/>
        <v>0.26665943517009127</v>
      </c>
    </row>
    <row r="117" spans="1:3" ht="30" customHeight="1" x14ac:dyDescent="0.25">
      <c r="A117" s="174">
        <v>100</v>
      </c>
      <c r="B117" s="14">
        <f>(2/PI()) * ( ACOS(A117 / (2*$B$2)) - (A117/(2*$B$2))*SQRT(1 - (A117/(2*$B$2))^2))</f>
        <v>0.75099054089114226</v>
      </c>
      <c r="C117" s="14">
        <f t="shared" si="11"/>
        <v>0.26541254057988262</v>
      </c>
    </row>
    <row r="118" spans="1:3" ht="30" customHeight="1" x14ac:dyDescent="0.25">
      <c r="A118" s="174">
        <v>101</v>
      </c>
      <c r="B118" s="14">
        <f>(2/PI()) * ( ACOS(A118 / (2*$B$2)) - (A118/(2*$B$2))*SQRT(1 - (A118/(2*$B$2))^2))</f>
        <v>0.7485337017868654</v>
      </c>
      <c r="C118" s="14">
        <f t="shared" si="11"/>
        <v>0.26416982140011402</v>
      </c>
    </row>
    <row r="119" spans="1:3" ht="30" customHeight="1" x14ac:dyDescent="0.25">
      <c r="A119" s="174">
        <v>102</v>
      </c>
      <c r="B119" s="14">
        <f>(2/PI()) * ( ACOS(A119 / (2*$B$2)) - (A119/(2*$B$2))*SQRT(1 - (A119/(2*$B$2))^2))</f>
        <v>0.74607786360098838</v>
      </c>
      <c r="C119" s="14">
        <f t="shared" si="11"/>
        <v>0.26293126039670156</v>
      </c>
    </row>
    <row r="120" spans="1:3" ht="30" customHeight="1" x14ac:dyDescent="0.25">
      <c r="A120" s="174">
        <v>103</v>
      </c>
      <c r="B120" s="14">
        <f>(2/PI()) * ( ACOS(A120 / (2*$B$2)) - (A120/(2*$B$2))*SQRT(1 - (A120/(2*$B$2))^2))</f>
        <v>0.74362303665778551</v>
      </c>
      <c r="C120" s="14">
        <f t="shared" si="11"/>
        <v>0.2616968404493285</v>
      </c>
    </row>
    <row r="121" spans="1:3" ht="30" customHeight="1" x14ac:dyDescent="0.25">
      <c r="A121" s="174">
        <v>104</v>
      </c>
      <c r="B121" s="14">
        <f>(2/PI()) * ( ACOS(A121 / (2*$B$2)) - (A121/(2*$B$2))*SQRT(1 - (A121/(2*$B$2))^2))</f>
        <v>0.74116923129429502</v>
      </c>
      <c r="C121" s="14">
        <f t="shared" si="11"/>
        <v>0.26046654455061202</v>
      </c>
    </row>
    <row r="122" spans="1:3" ht="30" customHeight="1" x14ac:dyDescent="0.25">
      <c r="A122" s="174">
        <v>105</v>
      </c>
      <c r="B122" s="14">
        <f>(2/PI()) * ( ACOS(A122 / (2*$B$2)) - (A122/(2*$B$2))*SQRT(1 - (A122/(2*$B$2))^2))</f>
        <v>0.73871645786047113</v>
      </c>
      <c r="C122" s="14">
        <f t="shared" si="11"/>
        <v>0.25924035580528049</v>
      </c>
    </row>
    <row r="123" spans="1:3" ht="30" customHeight="1" x14ac:dyDescent="0.25">
      <c r="A123" s="174">
        <v>106</v>
      </c>
      <c r="B123" s="14">
        <f>(2/PI()) * ( ACOS(A123 / (2*$B$2)) - (A123/(2*$B$2))*SQRT(1 - (A123/(2*$B$2))^2))</f>
        <v>0.73626472671933729</v>
      </c>
      <c r="C123" s="14">
        <f t="shared" si="11"/>
        <v>0.25801825742935747</v>
      </c>
    </row>
    <row r="124" spans="1:3" ht="30" customHeight="1" x14ac:dyDescent="0.25">
      <c r="A124" s="174">
        <v>107</v>
      </c>
      <c r="B124" s="14">
        <f>(2/PI()) * ( ACOS(A124 / (2*$B$2)) - (A124/(2*$B$2))*SQRT(1 - (A124/(2*$B$2))^2))</f>
        <v>0.73381404824713914</v>
      </c>
      <c r="C124" s="14">
        <f t="shared" si="11"/>
        <v>0.25680023274935371</v>
      </c>
    </row>
    <row r="125" spans="1:3" ht="30" customHeight="1" x14ac:dyDescent="0.25">
      <c r="A125" s="174">
        <v>108</v>
      </c>
      <c r="B125" s="14">
        <f>(2/PI()) * ( ACOS(A125 / (2*$B$2)) - (A125/(2*$B$2))*SQRT(1 - (A125/(2*$B$2))^2))</f>
        <v>0.73136443283349961</v>
      </c>
      <c r="C125" s="14">
        <f t="shared" si="11"/>
        <v>0.25558626520146865</v>
      </c>
    </row>
    <row r="126" spans="1:3" ht="30" customHeight="1" x14ac:dyDescent="0.25">
      <c r="A126" s="174">
        <v>109</v>
      </c>
      <c r="B126" s="14">
        <f>(2/PI()) * ( ACOS(A126 / (2*$B$2)) - (A126/(2*$B$2))*SQRT(1 - (A126/(2*$B$2))^2))</f>
        <v>0.72891589088157338</v>
      </c>
      <c r="C126" s="14">
        <f t="shared" si="11"/>
        <v>0.25437633833079842</v>
      </c>
    </row>
    <row r="127" spans="1:3" ht="30" customHeight="1" x14ac:dyDescent="0.25">
      <c r="A127" s="174">
        <v>110</v>
      </c>
      <c r="B127" s="14">
        <f>(2/PI()) * ( ACOS(A127 / (2*$B$2)) - (A127/(2*$B$2))*SQRT(1 - (A127/(2*$B$2))^2))</f>
        <v>0.72646843280820428</v>
      </c>
      <c r="C127" s="14">
        <f t="shared" si="11"/>
        <v>0.25317043579055176</v>
      </c>
    </row>
    <row r="128" spans="1:3" ht="30" customHeight="1" x14ac:dyDescent="0.25">
      <c r="A128" s="174">
        <v>111</v>
      </c>
      <c r="B128" s="14">
        <f>(2/PI()) * ( ACOS(A128 / (2*$B$2)) - (A128/(2*$B$2))*SQRT(1 - (A128/(2*$B$2))^2))</f>
        <v>0.72402206904408151</v>
      </c>
      <c r="C128" s="14">
        <f t="shared" si="11"/>
        <v>0.25196854134127489</v>
      </c>
    </row>
    <row r="129" spans="1:3" ht="30" customHeight="1" x14ac:dyDescent="0.25">
      <c r="A129" s="174">
        <v>112</v>
      </c>
      <c r="B129" s="14">
        <f>(2/PI()) * ( ACOS(A129 / (2*$B$2)) - (A129/(2*$B$2))*SQRT(1 - (A129/(2*$B$2))^2))</f>
        <v>0.72157681003389806</v>
      </c>
      <c r="C129" s="14">
        <f t="shared" si="11"/>
        <v>0.25077063885008211</v>
      </c>
    </row>
    <row r="130" spans="1:3" ht="30" customHeight="1" x14ac:dyDescent="0.25">
      <c r="A130" s="174">
        <v>113</v>
      </c>
      <c r="B130" s="14">
        <f>(2/PI()) * ( ACOS(A130 / (2*$B$2)) - (A130/(2*$B$2))*SQRT(1 - (A130/(2*$B$2))^2))</f>
        <v>0.71913266623651062</v>
      </c>
      <c r="C130" s="14">
        <f t="shared" si="11"/>
        <v>0.24957671228989708</v>
      </c>
    </row>
    <row r="131" spans="1:3" ht="30" customHeight="1" x14ac:dyDescent="0.25">
      <c r="A131" s="174">
        <v>114</v>
      </c>
      <c r="B131" s="14">
        <f>(2/PI()) * ( ACOS(A131 / (2*$B$2)) - (A131/(2*$B$2))*SQRT(1 - (A131/(2*$B$2))^2))</f>
        <v>0.71668964812509828</v>
      </c>
      <c r="C131" s="14">
        <f t="shared" si="11"/>
        <v>0.24838674573869746</v>
      </c>
    </row>
    <row r="132" spans="1:3" ht="30" customHeight="1" x14ac:dyDescent="0.25">
      <c r="A132" s="174">
        <v>115</v>
      </c>
      <c r="B132" s="14">
        <f>(2/PI()) * ( ACOS(A132 / (2*$B$2)) - (A132/(2*$B$2))*SQRT(1 - (A132/(2*$B$2))^2))</f>
        <v>0.714247766187325</v>
      </c>
      <c r="C132" s="14">
        <f t="shared" si="11"/>
        <v>0.24720072337877164</v>
      </c>
    </row>
    <row r="133" spans="1:3" ht="30" customHeight="1" x14ac:dyDescent="0.25">
      <c r="A133" s="174">
        <v>116</v>
      </c>
      <c r="B133" s="14">
        <f>(2/PI()) * ( ACOS(A133 / (2*$B$2)) - (A133/(2*$B$2))*SQRT(1 - (A133/(2*$B$2))^2))</f>
        <v>0.71180703092550013</v>
      </c>
      <c r="C133" s="14">
        <f t="shared" si="11"/>
        <v>0.24601862949597852</v>
      </c>
    </row>
    <row r="134" spans="1:3" ht="30" customHeight="1" x14ac:dyDescent="0.25">
      <c r="A134" s="174">
        <v>117</v>
      </c>
      <c r="B134" s="14">
        <f>(2/PI()) * ( ACOS(A134 / (2*$B$2)) - (A134/(2*$B$2))*SQRT(1 - (A134/(2*$B$2))^2))</f>
        <v>0.70936745285674274</v>
      </c>
      <c r="C134" s="14">
        <f t="shared" si="11"/>
        <v>0.2448404484790172</v>
      </c>
    </row>
    <row r="135" spans="1:3" ht="30" customHeight="1" x14ac:dyDescent="0.25">
      <c r="A135" s="174">
        <v>118</v>
      </c>
      <c r="B135" s="14">
        <f>(2/PI()) * ( ACOS(A135 / (2*$B$2)) - (A135/(2*$B$2))*SQRT(1 - (A135/(2*$B$2))^2))</f>
        <v>0.70692904251314526</v>
      </c>
      <c r="C135" s="14">
        <f t="shared" si="11"/>
        <v>0.24366616481870462</v>
      </c>
    </row>
    <row r="136" spans="1:3" ht="30" customHeight="1" x14ac:dyDescent="0.25">
      <c r="A136" s="174">
        <v>119</v>
      </c>
      <c r="B136" s="14">
        <f>(2/PI()) * ( ACOS(A136 / (2*$B$2)) - (A136/(2*$B$2))*SQRT(1 - (A136/(2*$B$2))^2))</f>
        <v>0.7044918104419382</v>
      </c>
      <c r="C136" s="14">
        <f t="shared" si="11"/>
        <v>0.24249576310725751</v>
      </c>
    </row>
    <row r="137" spans="1:3" ht="30" customHeight="1" x14ac:dyDescent="0.25">
      <c r="A137" s="174">
        <v>120</v>
      </c>
      <c r="B137" s="14">
        <f>(2/PI()) * ( ACOS(A137 / (2*$B$2)) - (A137/(2*$B$2))*SQRT(1 - (A137/(2*$B$2))^2))</f>
        <v>0.7020557672056571</v>
      </c>
      <c r="C137" s="14">
        <f t="shared" si="11"/>
        <v>0.24132922803758339</v>
      </c>
    </row>
    <row r="138" spans="1:3" ht="30" customHeight="1" x14ac:dyDescent="0.25">
      <c r="A138" s="174">
        <v>121</v>
      </c>
      <c r="B138" s="14">
        <f>(2/PI()) * ( ACOS(A138 / (2*$B$2)) - (A138/(2*$B$2))*SQRT(1 - (A138/(2*$B$2))^2))</f>
        <v>0.69962092338230863</v>
      </c>
      <c r="C138" s="14">
        <f t="shared" si="11"/>
        <v>0.24016654440257867</v>
      </c>
    </row>
    <row r="139" spans="1:3" ht="30" customHeight="1" x14ac:dyDescent="0.25">
      <c r="A139" s="174">
        <v>122</v>
      </c>
      <c r="B139" s="14">
        <f>(2/PI()) * ( ACOS(A139 / (2*$B$2)) - (A139/(2*$B$2))*SQRT(1 - (A139/(2*$B$2))^2))</f>
        <v>0.69718728956554021</v>
      </c>
      <c r="C139" s="14">
        <f t="shared" si="11"/>
        <v>0.23900769709443259</v>
      </c>
    </row>
    <row r="140" spans="1:3" ht="30" customHeight="1" x14ac:dyDescent="0.25">
      <c r="A140" s="174">
        <v>123</v>
      </c>
      <c r="B140" s="14">
        <f>(2/PI()) * ( ACOS(A140 / (2*$B$2)) - (A140/(2*$B$2))*SQRT(1 - (A140/(2*$B$2))^2))</f>
        <v>0.69475487636480859</v>
      </c>
      <c r="C140" s="14">
        <f t="shared" si="11"/>
        <v>0.23785267110393926</v>
      </c>
    </row>
    <row r="141" spans="1:3" ht="30" customHeight="1" x14ac:dyDescent="0.25">
      <c r="A141" s="174">
        <v>124</v>
      </c>
      <c r="B141" s="14">
        <f>(2/PI()) * ( ACOS(A141 / (2*$B$2)) - (A141/(2*$B$2))*SQRT(1 - (A141/(2*$B$2))^2))</f>
        <v>0.69232369440554997</v>
      </c>
      <c r="C141" s="14">
        <f t="shared" si="11"/>
        <v>0.23670145151981603</v>
      </c>
    </row>
    <row r="142" spans="1:3" ht="30" customHeight="1" x14ac:dyDescent="0.25">
      <c r="A142" s="174">
        <v>125</v>
      </c>
      <c r="B142" s="14">
        <f>(2/PI()) * ( ACOS(A142 / (2*$B$2)) - (A142/(2*$B$2))*SQRT(1 - (A142/(2*$B$2))^2))</f>
        <v>0.68989375432935296</v>
      </c>
      <c r="C142" s="14">
        <f t="shared" si="11"/>
        <v>0.23555402352802779</v>
      </c>
    </row>
    <row r="143" spans="1:3" ht="30" customHeight="1" x14ac:dyDescent="0.25">
      <c r="A143" s="174">
        <v>126</v>
      </c>
      <c r="B143" s="14">
        <f>(2/PI()) * ( ACOS(A143 / (2*$B$2)) - (A143/(2*$B$2))*SQRT(1 - (A143/(2*$B$2))^2))</f>
        <v>0.68746506679413011</v>
      </c>
      <c r="C143" s="14">
        <f t="shared" si="11"/>
        <v>0.23441037241111995</v>
      </c>
    </row>
    <row r="144" spans="1:3" ht="30" customHeight="1" x14ac:dyDescent="0.25">
      <c r="A144" s="174">
        <v>127</v>
      </c>
      <c r="B144" s="14">
        <f>(2/PI()) * ( ACOS(A144 / (2*$B$2)) - (A144/(2*$B$2))*SQRT(1 - (A144/(2*$B$2))^2))</f>
        <v>0.68503764247429266</v>
      </c>
      <c r="C144" s="14">
        <f t="shared" si="11"/>
        <v>0.23327048354755564</v>
      </c>
    </row>
    <row r="145" spans="1:3" ht="30" customHeight="1" x14ac:dyDescent="0.25">
      <c r="A145" s="174">
        <v>128</v>
      </c>
      <c r="B145" s="14">
        <f>(2/PI()) * ( ACOS(A145 / (2*$B$2)) - (A145/(2*$B$2))*SQRT(1 - (A145/(2*$B$2))^2))</f>
        <v>0.68261149206092453</v>
      </c>
      <c r="C145" s="14">
        <f t="shared" si="11"/>
        <v>0.2321343424110609</v>
      </c>
    </row>
    <row r="146" spans="1:3" ht="30" customHeight="1" x14ac:dyDescent="0.25">
      <c r="A146" s="174">
        <v>129</v>
      </c>
      <c r="B146" s="14">
        <f>(2/PI()) * ( ACOS(A146 / (2*$B$2)) - (A146/(2*$B$2))*SQRT(1 - (A146/(2*$B$2))^2))</f>
        <v>0.68018662626196047</v>
      </c>
      <c r="C146" s="14">
        <f t="shared" ref="C146:C209" si="12">((2/(2-B146))^(0.5)) - 1</f>
        <v>0.23100193456997742</v>
      </c>
    </row>
    <row r="147" spans="1:3" ht="30" customHeight="1" x14ac:dyDescent="0.25">
      <c r="A147" s="174">
        <v>130</v>
      </c>
      <c r="B147" s="14">
        <f>(2/PI()) * ( ACOS(A147 / (2*$B$2)) - (A147/(2*$B$2))*SQRT(1 - (A147/(2*$B$2))^2))</f>
        <v>0.67776305580236196</v>
      </c>
      <c r="C147" s="14">
        <f t="shared" si="12"/>
        <v>0.22987324568661882</v>
      </c>
    </row>
    <row r="148" spans="1:3" ht="30" customHeight="1" x14ac:dyDescent="0.25">
      <c r="A148" s="174">
        <v>131</v>
      </c>
      <c r="B148" s="14">
        <f>(2/PI()) * ( ACOS(A148 / (2*$B$2)) - (A148/(2*$B$2))*SQRT(1 - (A148/(2*$B$2))^2))</f>
        <v>0.67534079142429615</v>
      </c>
      <c r="C148" s="14">
        <f t="shared" si="12"/>
        <v>0.22874826151663563</v>
      </c>
    </row>
    <row r="149" spans="1:3" ht="30" customHeight="1" x14ac:dyDescent="0.25">
      <c r="A149" s="174">
        <v>132</v>
      </c>
      <c r="B149" s="14">
        <f>(2/PI()) * ( ACOS(A149 / (2*$B$2)) - (A149/(2*$B$2))*SQRT(1 - (A149/(2*$B$2))^2))</f>
        <v>0.6729198438873164</v>
      </c>
      <c r="C149" s="14">
        <f t="shared" si="12"/>
        <v>0.22762696790838555</v>
      </c>
    </row>
    <row r="150" spans="1:3" ht="30" customHeight="1" x14ac:dyDescent="0.25">
      <c r="A150" s="174">
        <v>133</v>
      </c>
      <c r="B150" s="14">
        <f>(2/PI()) * ( ACOS(A150 / (2*$B$2)) - (A150/(2*$B$2))*SQRT(1 - (A150/(2*$B$2))^2))</f>
        <v>0.67050022396854381</v>
      </c>
      <c r="C150" s="14">
        <f t="shared" si="12"/>
        <v>0.22650935080231127</v>
      </c>
    </row>
    <row r="151" spans="1:3" ht="30" customHeight="1" x14ac:dyDescent="0.25">
      <c r="A151" s="174">
        <v>134</v>
      </c>
      <c r="B151" s="14">
        <f>(2/PI()) * ( ACOS(A151 / (2*$B$2)) - (A151/(2*$B$2))*SQRT(1 - (A151/(2*$B$2))^2))</f>
        <v>0.66808194246284835</v>
      </c>
      <c r="C151" s="14">
        <f t="shared" si="12"/>
        <v>0.22539539623032212</v>
      </c>
    </row>
    <row r="152" spans="1:3" ht="30" customHeight="1" x14ac:dyDescent="0.25">
      <c r="A152" s="174">
        <v>135</v>
      </c>
      <c r="B152" s="14">
        <f>(2/PI()) * ( ACOS(A152 / (2*$B$2)) - (A152/(2*$B$2))*SQRT(1 - (A152/(2*$B$2))^2))</f>
        <v>0.66566501018303403</v>
      </c>
      <c r="C152" s="14">
        <f t="shared" si="12"/>
        <v>0.22428509031518451</v>
      </c>
    </row>
    <row r="153" spans="1:3" ht="30" customHeight="1" x14ac:dyDescent="0.25">
      <c r="A153" s="174">
        <v>136</v>
      </c>
      <c r="B153" s="14">
        <f>(2/PI()) * ( ACOS(A153 / (2*$B$2)) - (A153/(2*$B$2))*SQRT(1 - (A153/(2*$B$2))^2))</f>
        <v>0.66324943796002311</v>
      </c>
      <c r="C153" s="14">
        <f t="shared" si="12"/>
        <v>0.22317841926991622</v>
      </c>
    </row>
    <row r="154" spans="1:3" ht="30" customHeight="1" x14ac:dyDescent="0.25">
      <c r="A154" s="174">
        <v>137</v>
      </c>
      <c r="B154" s="14">
        <f>(2/PI()) * ( ACOS(A154 / (2*$B$2)) - (A154/(2*$B$2))*SQRT(1 - (A154/(2*$B$2))^2))</f>
        <v>0.66083523664304322</v>
      </c>
      <c r="C154" s="14">
        <f t="shared" si="12"/>
        <v>0.22207536939718864</v>
      </c>
    </row>
    <row r="155" spans="1:3" ht="30" customHeight="1" x14ac:dyDescent="0.25">
      <c r="A155" s="174">
        <v>138</v>
      </c>
      <c r="B155" s="14">
        <f>(2/PI()) * ( ACOS(A155 / (2*$B$2)) - (A155/(2*$B$2))*SQRT(1 - (A155/(2*$B$2))^2))</f>
        <v>0.65842241709981453</v>
      </c>
      <c r="C155" s="14">
        <f t="shared" si="12"/>
        <v>0.22097592708873326</v>
      </c>
    </row>
    <row r="156" spans="1:3" ht="30" customHeight="1" x14ac:dyDescent="0.25">
      <c r="A156" s="174">
        <v>139</v>
      </c>
      <c r="B156" s="14">
        <f>(2/PI()) * ( ACOS(A156 / (2*$B$2)) - (A156/(2*$B$2))*SQRT(1 - (A156/(2*$B$2))^2))</f>
        <v>0.65601099021673981</v>
      </c>
      <c r="C156" s="14">
        <f t="shared" si="12"/>
        <v>0.21988007882475524</v>
      </c>
    </row>
    <row r="157" spans="1:3" ht="30" customHeight="1" x14ac:dyDescent="0.25">
      <c r="A157" s="174">
        <v>140</v>
      </c>
      <c r="B157" s="14">
        <f>(2/PI()) * ( ACOS(A157 / (2*$B$2)) - (A157/(2*$B$2))*SQRT(1 - (A157/(2*$B$2))^2))</f>
        <v>0.65360096689909319</v>
      </c>
      <c r="C157" s="14">
        <f t="shared" si="12"/>
        <v>0.21878781117335233</v>
      </c>
    </row>
    <row r="158" spans="1:3" ht="30" customHeight="1" x14ac:dyDescent="0.25">
      <c r="A158" s="174">
        <v>141</v>
      </c>
      <c r="B158" s="14">
        <f>(2/PI()) * ( ACOS(A158 / (2*$B$2)) - (A158/(2*$B$2))*SQRT(1 - (A158/(2*$B$2))^2))</f>
        <v>0.65119235807121456</v>
      </c>
      <c r="C158" s="14">
        <f t="shared" si="12"/>
        <v>0.21769911078994042</v>
      </c>
    </row>
    <row r="159" spans="1:3" ht="30" customHeight="1" x14ac:dyDescent="0.25">
      <c r="A159" s="174">
        <v>142</v>
      </c>
      <c r="B159" s="14">
        <f>(2/PI()) * ( ACOS(A159 / (2*$B$2)) - (A159/(2*$B$2))*SQRT(1 - (A159/(2*$B$2))^2))</f>
        <v>0.64878517467670105</v>
      </c>
      <c r="C159" s="14">
        <f t="shared" si="12"/>
        <v>0.21661396441668312</v>
      </c>
    </row>
    <row r="160" spans="1:3" ht="30" customHeight="1" x14ac:dyDescent="0.25">
      <c r="A160" s="174">
        <v>143</v>
      </c>
      <c r="B160" s="14">
        <f>(2/PI()) * ( ACOS(A160 / (2*$B$2)) - (A160/(2*$B$2))*SQRT(1 - (A160/(2*$B$2))^2))</f>
        <v>0.64637942767860246</v>
      </c>
      <c r="C160" s="14">
        <f t="shared" si="12"/>
        <v>0.21553235888192868</v>
      </c>
    </row>
    <row r="161" spans="1:3" ht="30" customHeight="1" x14ac:dyDescent="0.25">
      <c r="A161" s="174">
        <v>144</v>
      </c>
      <c r="B161" s="14">
        <f>(2/PI()) * ( ACOS(A161 / (2*$B$2)) - (A161/(2*$B$2))*SQRT(1 - (A161/(2*$B$2))^2))</f>
        <v>0.64397512805961743</v>
      </c>
      <c r="C161" s="14">
        <f t="shared" si="12"/>
        <v>0.21445428109965192</v>
      </c>
    </row>
    <row r="162" spans="1:3" ht="30" customHeight="1" x14ac:dyDescent="0.25">
      <c r="A162" s="174">
        <v>145</v>
      </c>
      <c r="B162" s="14">
        <f>(2/PI()) * ( ACOS(A162 / (2*$B$2)) - (A162/(2*$B$2))*SQRT(1 - (A162/(2*$B$2))^2))</f>
        <v>0.64157228682229162</v>
      </c>
      <c r="C162" s="14">
        <f t="shared" si="12"/>
        <v>0.2133797180689021</v>
      </c>
    </row>
    <row r="163" spans="1:3" ht="30" customHeight="1" x14ac:dyDescent="0.25">
      <c r="A163" s="174">
        <v>146</v>
      </c>
      <c r="B163" s="14">
        <f>(2/PI()) * ( ACOS(A163 / (2*$B$2)) - (A163/(2*$B$2))*SQRT(1 - (A163/(2*$B$2))^2))</f>
        <v>0.63917091498921652</v>
      </c>
      <c r="C163" s="14">
        <f t="shared" si="12"/>
        <v>0.21230865687325529</v>
      </c>
    </row>
    <row r="164" spans="1:3" ht="30" customHeight="1" x14ac:dyDescent="0.25">
      <c r="A164" s="174">
        <v>147</v>
      </c>
      <c r="B164" s="14">
        <f>(2/PI()) * ( ACOS(A164 / (2*$B$2)) - (A164/(2*$B$2))*SQRT(1 - (A164/(2*$B$2))^2))</f>
        <v>0.6367710236032299</v>
      </c>
      <c r="C164" s="14">
        <f t="shared" si="12"/>
        <v>0.21124108468027436</v>
      </c>
    </row>
    <row r="165" spans="1:3" ht="30" customHeight="1" x14ac:dyDescent="0.25">
      <c r="A165" s="174">
        <v>148</v>
      </c>
      <c r="B165" s="14">
        <f>(2/PI()) * ( ACOS(A165 / (2*$B$2)) - (A165/(2*$B$2))*SQRT(1 - (A165/(2*$B$2))^2))</f>
        <v>0.63437262372761982</v>
      </c>
      <c r="C165" s="14">
        <f t="shared" si="12"/>
        <v>0.2101769887409719</v>
      </c>
    </row>
    <row r="166" spans="1:3" ht="30" customHeight="1" x14ac:dyDescent="0.25">
      <c r="A166" s="174">
        <v>149</v>
      </c>
      <c r="B166" s="14">
        <f>(2/PI()) * ( ACOS(A166 / (2*$B$2)) - (A166/(2*$B$2))*SQRT(1 - (A166/(2*$B$2))^2))</f>
        <v>0.63197572644632605</v>
      </c>
      <c r="C166" s="14">
        <f t="shared" si="12"/>
        <v>0.20911635638928017</v>
      </c>
    </row>
    <row r="167" spans="1:3" ht="30" customHeight="1" x14ac:dyDescent="0.25">
      <c r="A167" s="174">
        <v>150</v>
      </c>
      <c r="B167" s="14">
        <f>(2/PI()) * ( ACOS(A167 / (2*$B$2)) - (A167/(2*$B$2))*SQRT(1 - (A167/(2*$B$2))^2))</f>
        <v>0.62958034286414732</v>
      </c>
      <c r="C167" s="14">
        <f t="shared" si="12"/>
        <v>0.20805917504152616</v>
      </c>
    </row>
    <row r="168" spans="1:3" ht="30" customHeight="1" x14ac:dyDescent="0.25">
      <c r="A168" s="174">
        <v>151</v>
      </c>
      <c r="B168" s="14">
        <f>(2/PI()) * ( ACOS(A168 / (2*$B$2)) - (A168/(2*$B$2))*SQRT(1 - (A168/(2*$B$2))^2))</f>
        <v>0.62718648410694811</v>
      </c>
      <c r="C168" s="14">
        <f t="shared" si="12"/>
        <v>0.20700543219591205</v>
      </c>
    </row>
    <row r="169" spans="1:3" ht="30" customHeight="1" x14ac:dyDescent="0.25">
      <c r="A169" s="174">
        <v>152</v>
      </c>
      <c r="B169" s="14">
        <f>(2/PI()) * ( ACOS(A169 / (2*$B$2)) - (A169/(2*$B$2))*SQRT(1 - (A169/(2*$B$2))^2))</f>
        <v>0.62479416132186727</v>
      </c>
      <c r="C169" s="14">
        <f t="shared" si="12"/>
        <v>0.20595511543200007</v>
      </c>
    </row>
    <row r="170" spans="1:3" ht="30" customHeight="1" x14ac:dyDescent="0.25">
      <c r="A170" s="174">
        <v>153</v>
      </c>
      <c r="B170" s="14">
        <f>(2/PI()) * ( ACOS(A170 / (2*$B$2)) - (A170/(2*$B$2))*SQRT(1 - (A170/(2*$B$2))^2))</f>
        <v>0.62240338567752806</v>
      </c>
      <c r="C170" s="14">
        <f t="shared" si="12"/>
        <v>0.20490821241020374</v>
      </c>
    </row>
    <row r="171" spans="1:3" ht="30" customHeight="1" x14ac:dyDescent="0.25">
      <c r="A171" s="174">
        <v>154</v>
      </c>
      <c r="B171" s="14">
        <f>(2/PI()) * ( ACOS(A171 / (2*$B$2)) - (A171/(2*$B$2))*SQRT(1 - (A171/(2*$B$2))^2))</f>
        <v>0.62001416836425072</v>
      </c>
      <c r="C171" s="14">
        <f t="shared" si="12"/>
        <v>0.20386471087128366</v>
      </c>
    </row>
    <row r="172" spans="1:3" ht="30" customHeight="1" x14ac:dyDescent="0.25">
      <c r="A172" s="174">
        <v>155</v>
      </c>
      <c r="B172" s="14">
        <f>(2/PI()) * ( ACOS(A172 / (2*$B$2)) - (A172/(2*$B$2))*SQRT(1 - (A172/(2*$B$2))^2))</f>
        <v>0.61762652059426615</v>
      </c>
      <c r="C172" s="14">
        <f t="shared" si="12"/>
        <v>0.20282459863584856</v>
      </c>
    </row>
    <row r="173" spans="1:3" ht="30" customHeight="1" x14ac:dyDescent="0.25">
      <c r="A173" s="174">
        <v>156</v>
      </c>
      <c r="B173" s="14">
        <f>(2/PI()) * ( ACOS(A173 / (2*$B$2)) - (A173/(2*$B$2))*SQRT(1 - (A173/(2*$B$2))^2))</f>
        <v>0.61524045360193147</v>
      </c>
      <c r="C173" s="14">
        <f t="shared" si="12"/>
        <v>0.20178786360386169</v>
      </c>
    </row>
    <row r="174" spans="1:3" ht="30" customHeight="1" x14ac:dyDescent="0.25">
      <c r="A174" s="174">
        <v>157</v>
      </c>
      <c r="B174" s="14">
        <f>(2/PI()) * ( ACOS(A174 / (2*$B$2)) - (A174/(2*$B$2))*SQRT(1 - (A174/(2*$B$2))^2))</f>
        <v>0.61285597864394659</v>
      </c>
      <c r="C174" s="14">
        <f t="shared" si="12"/>
        <v>0.20075449375415166</v>
      </c>
    </row>
    <row r="175" spans="1:3" ht="30" customHeight="1" x14ac:dyDescent="0.25">
      <c r="A175" s="174">
        <v>158</v>
      </c>
      <c r="B175" s="14">
        <f>(2/PI()) * ( ACOS(A175 / (2*$B$2)) - (A175/(2*$B$2))*SQRT(1 - (A175/(2*$B$2))^2))</f>
        <v>0.61047310699957424</v>
      </c>
      <c r="C175" s="14">
        <f t="shared" si="12"/>
        <v>0.19972447714392927</v>
      </c>
    </row>
    <row r="176" spans="1:3" ht="30" customHeight="1" x14ac:dyDescent="0.25">
      <c r="A176" s="174">
        <v>159</v>
      </c>
      <c r="B176" s="14">
        <f>(2/PI()) * ( ACOS(A176 / (2*$B$2)) - (A176/(2*$B$2))*SQRT(1 - (A176/(2*$B$2))^2))</f>
        <v>0.6080918499708603</v>
      </c>
      <c r="C176" s="14">
        <f t="shared" si="12"/>
        <v>0.1986978019083081</v>
      </c>
    </row>
    <row r="177" spans="1:3" ht="30" customHeight="1" x14ac:dyDescent="0.25">
      <c r="A177" s="174">
        <v>160</v>
      </c>
      <c r="B177" s="14">
        <f>(2/PI()) * ( ACOS(A177 / (2*$B$2)) - (A177/(2*$B$2))*SQRT(1 - (A177/(2*$B$2))^2))</f>
        <v>0.60571221888285653</v>
      </c>
      <c r="C177" s="14">
        <f t="shared" si="12"/>
        <v>0.19767445625983071</v>
      </c>
    </row>
    <row r="178" spans="1:3" ht="30" customHeight="1" x14ac:dyDescent="0.25">
      <c r="A178" s="174">
        <v>161</v>
      </c>
      <c r="B178" s="14">
        <f>(2/PI()) * ( ACOS(A178 / (2*$B$2)) - (A178/(2*$B$2))*SQRT(1 - (A178/(2*$B$2))^2))</f>
        <v>0.60333422508384527</v>
      </c>
      <c r="C178" s="14">
        <f t="shared" si="12"/>
        <v>0.19665442848800097</v>
      </c>
    </row>
    <row r="179" spans="1:3" ht="30" customHeight="1" x14ac:dyDescent="0.25">
      <c r="A179" s="174">
        <v>162</v>
      </c>
      <c r="B179" s="14">
        <f>(2/PI()) * ( ACOS(A179 / (2*$B$2)) - (A179/(2*$B$2))*SQRT(1 - (A179/(2*$B$2))^2))</f>
        <v>0.60095787994556471</v>
      </c>
      <c r="C179" s="14">
        <f t="shared" si="12"/>
        <v>0.19563770695881777</v>
      </c>
    </row>
    <row r="180" spans="1:3" ht="30" customHeight="1" x14ac:dyDescent="0.25">
      <c r="A180" s="174">
        <v>163</v>
      </c>
      <c r="B180" s="14">
        <f>(2/PI()) * ( ACOS(A180 / (2*$B$2)) - (A180/(2*$B$2))*SQRT(1 - (A180/(2*$B$2))^2))</f>
        <v>0.59858319486343936</v>
      </c>
      <c r="C180" s="14">
        <f t="shared" si="12"/>
        <v>0.19462428011431809</v>
      </c>
    </row>
    <row r="181" spans="1:3" ht="30" customHeight="1" x14ac:dyDescent="0.25">
      <c r="A181" s="174">
        <v>164</v>
      </c>
      <c r="B181" s="14">
        <f>(2/PI()) * ( ACOS(A181 / (2*$B$2)) - (A181/(2*$B$2))*SQRT(1 - (A181/(2*$B$2))^2))</f>
        <v>0.59621018125680803</v>
      </c>
      <c r="C181" s="14">
        <f t="shared" si="12"/>
        <v>0.19361413647212067</v>
      </c>
    </row>
    <row r="182" spans="1:3" ht="30" customHeight="1" x14ac:dyDescent="0.25">
      <c r="A182" s="174">
        <v>165</v>
      </c>
      <c r="B182" s="14">
        <f>(2/PI()) * ( ACOS(A182 / (2*$B$2)) - (A182/(2*$B$2))*SQRT(1 - (A182/(2*$B$2))^2))</f>
        <v>0.59383885056915742</v>
      </c>
      <c r="C182" s="14">
        <f t="shared" si="12"/>
        <v>0.19260726462497746</v>
      </c>
    </row>
    <row r="183" spans="1:3" ht="30" customHeight="1" x14ac:dyDescent="0.25">
      <c r="A183" s="174">
        <v>166</v>
      </c>
      <c r="B183" s="14">
        <f>(2/PI()) * ( ACOS(A183 / (2*$B$2)) - (A183/(2*$B$2))*SQRT(1 - (A183/(2*$B$2))^2))</f>
        <v>0.59146921426835564</v>
      </c>
      <c r="C183" s="14">
        <f t="shared" si="12"/>
        <v>0.19160365324032802</v>
      </c>
    </row>
    <row r="184" spans="1:3" ht="30" customHeight="1" x14ac:dyDescent="0.25">
      <c r="A184" s="174">
        <v>167</v>
      </c>
      <c r="B184" s="14">
        <f>(2/PI()) * ( ACOS(A184 / (2*$B$2)) - (A184/(2*$B$2))*SQRT(1 - (A184/(2*$B$2))^2))</f>
        <v>0.58910128384688887</v>
      </c>
      <c r="C184" s="14">
        <f t="shared" si="12"/>
        <v>0.19060329105985963</v>
      </c>
    </row>
    <row r="185" spans="1:3" ht="30" customHeight="1" x14ac:dyDescent="0.25">
      <c r="A185" s="174">
        <v>168</v>
      </c>
      <c r="B185" s="14">
        <f>(2/PI()) * ( ACOS(A185 / (2*$B$2)) - (A185/(2*$B$2))*SQRT(1 - (A185/(2*$B$2))^2))</f>
        <v>0.58673507082209853</v>
      </c>
      <c r="C185" s="14">
        <f t="shared" si="12"/>
        <v>0.18960616689907073</v>
      </c>
    </row>
    <row r="186" spans="1:3" ht="30" customHeight="1" x14ac:dyDescent="0.25">
      <c r="A186" s="174">
        <v>169</v>
      </c>
      <c r="B186" s="14">
        <f>(2/PI()) * ( ACOS(A186 / (2*$B$2)) - (A186/(2*$B$2))*SQRT(1 - (A186/(2*$B$2))^2))</f>
        <v>0.58437058673642317</v>
      </c>
      <c r="C186" s="14">
        <f t="shared" si="12"/>
        <v>0.18861226964684152</v>
      </c>
    </row>
    <row r="187" spans="1:3" ht="30" customHeight="1" x14ac:dyDescent="0.25">
      <c r="A187" s="174">
        <v>170</v>
      </c>
      <c r="B187" s="14">
        <f>(2/PI()) * ( ACOS(A187 / (2*$B$2)) - (A187/(2*$B$2))*SQRT(1 - (A187/(2*$B$2))^2))</f>
        <v>0.58200784315763898</v>
      </c>
      <c r="C187" s="14">
        <f t="shared" si="12"/>
        <v>0.18762158826500497</v>
      </c>
    </row>
    <row r="188" spans="1:3" ht="30" customHeight="1" x14ac:dyDescent="0.25">
      <c r="A188" s="174">
        <v>171</v>
      </c>
      <c r="B188" s="14">
        <f>(2/PI()) * ( ACOS(A188 / (2*$B$2)) - (A188/(2*$B$2))*SQRT(1 - (A188/(2*$B$2))^2))</f>
        <v>0.57964685167910612</v>
      </c>
      <c r="C188" s="14">
        <f t="shared" si="12"/>
        <v>0.18663411178792733</v>
      </c>
    </row>
    <row r="189" spans="1:3" ht="30" customHeight="1" x14ac:dyDescent="0.25">
      <c r="A189" s="174">
        <v>172</v>
      </c>
      <c r="B189" s="14">
        <f>(2/PI()) * ( ACOS(A189 / (2*$B$2)) - (A189/(2*$B$2))*SQRT(1 - (A189/(2*$B$2))^2))</f>
        <v>0.57728762392001431</v>
      </c>
      <c r="C189" s="14">
        <f t="shared" si="12"/>
        <v>0.18564982932208896</v>
      </c>
    </row>
    <row r="190" spans="1:3" ht="30" customHeight="1" x14ac:dyDescent="0.25">
      <c r="A190" s="174">
        <v>173</v>
      </c>
      <c r="B190" s="14">
        <f>(2/PI()) * ( ACOS(A190 / (2*$B$2)) - (A190/(2*$B$2))*SQRT(1 - (A190/(2*$B$2))^2))</f>
        <v>0.57493017152563131</v>
      </c>
      <c r="C190" s="14">
        <f t="shared" si="12"/>
        <v>0.18466873004567175</v>
      </c>
    </row>
    <row r="191" spans="1:3" ht="30" customHeight="1" x14ac:dyDescent="0.25">
      <c r="A191" s="174">
        <v>174</v>
      </c>
      <c r="B191" s="14">
        <f>(2/PI()) * ( ACOS(A191 / (2*$B$2)) - (A191/(2*$B$2))*SQRT(1 - (A191/(2*$B$2))^2))</f>
        <v>0.57257450616755523</v>
      </c>
      <c r="C191" s="14">
        <f t="shared" si="12"/>
        <v>0.18369080320815145</v>
      </c>
    </row>
    <row r="192" spans="1:3" ht="30" customHeight="1" x14ac:dyDescent="0.25">
      <c r="A192" s="174">
        <v>175</v>
      </c>
      <c r="B192" s="14">
        <f>(2/PI()) * ( ACOS(A192 / (2*$B$2)) - (A192/(2*$B$2))*SQRT(1 - (A192/(2*$B$2))^2))</f>
        <v>0.57022063954396696</v>
      </c>
      <c r="C192" s="14">
        <f t="shared" si="12"/>
        <v>0.18271603812989201</v>
      </c>
    </row>
    <row r="193" spans="1:3" ht="30" customHeight="1" x14ac:dyDescent="0.25">
      <c r="A193" s="174">
        <v>176</v>
      </c>
      <c r="B193" s="14">
        <f>(2/PI()) * ( ACOS(A193 / (2*$B$2)) - (A193/(2*$B$2))*SQRT(1 - (A193/(2*$B$2))^2))</f>
        <v>0.56786858337988588</v>
      </c>
      <c r="C193" s="14">
        <f t="shared" si="12"/>
        <v>0.1817444242017463</v>
      </c>
    </row>
    <row r="194" spans="1:3" ht="30" customHeight="1" x14ac:dyDescent="0.25">
      <c r="A194" s="174">
        <v>177</v>
      </c>
      <c r="B194" s="14">
        <f>(2/PI()) * ( ACOS(A194 / (2*$B$2)) - (A194/(2*$B$2))*SQRT(1 - (A194/(2*$B$2))^2))</f>
        <v>0.56551834942742785</v>
      </c>
      <c r="C194" s="14">
        <f t="shared" si="12"/>
        <v>0.18077595088466158</v>
      </c>
    </row>
    <row r="195" spans="1:3" ht="30" customHeight="1" x14ac:dyDescent="0.25">
      <c r="A195" s="174">
        <v>178</v>
      </c>
      <c r="B195" s="14">
        <f>(2/PI()) * ( ACOS(A195 / (2*$B$2)) - (A195/(2*$B$2))*SQRT(1 - (A195/(2*$B$2))^2))</f>
        <v>0.5631699494660658</v>
      </c>
      <c r="C195" s="14">
        <f t="shared" si="12"/>
        <v>0.17981060770928758</v>
      </c>
    </row>
    <row r="196" spans="1:3" ht="30" customHeight="1" x14ac:dyDescent="0.25">
      <c r="A196" s="174">
        <v>179</v>
      </c>
      <c r="B196" s="14">
        <f>(2/PI()) * ( ACOS(A196 / (2*$B$2)) - (A196/(2*$B$2))*SQRT(1 - (A196/(2*$B$2))^2))</f>
        <v>0.56082339530289183</v>
      </c>
      <c r="C196" s="14">
        <f t="shared" si="12"/>
        <v>0.17884838427558902</v>
      </c>
    </row>
    <row r="197" spans="1:3" ht="30" customHeight="1" x14ac:dyDescent="0.25">
      <c r="A197" s="174">
        <v>180</v>
      </c>
      <c r="B197" s="14">
        <f>(2/PI()) * ( ACOS(A197 / (2*$B$2)) - (A197/(2*$B$2))*SQRT(1 - (A197/(2*$B$2))^2))</f>
        <v>0.55847869877288248</v>
      </c>
      <c r="C197" s="14">
        <f t="shared" si="12"/>
        <v>0.17788927025246459</v>
      </c>
    </row>
    <row r="198" spans="1:3" ht="30" customHeight="1" x14ac:dyDescent="0.25">
      <c r="A198" s="174">
        <v>181</v>
      </c>
      <c r="B198" s="14">
        <f>(2/PI()) * ( ACOS(A198 / (2*$B$2)) - (A198/(2*$B$2))*SQRT(1 - (A198/(2*$B$2))^2))</f>
        <v>0.55613587173916634</v>
      </c>
      <c r="C198" s="14">
        <f t="shared" si="12"/>
        <v>0.1769332553773677</v>
      </c>
    </row>
    <row r="199" spans="1:3" ht="30" customHeight="1" x14ac:dyDescent="0.25">
      <c r="A199" s="174">
        <v>182</v>
      </c>
      <c r="B199" s="14">
        <f>(2/PI()) * ( ACOS(A199 / (2*$B$2)) - (A199/(2*$B$2))*SQRT(1 - (A199/(2*$B$2))^2))</f>
        <v>0.55379492609329417</v>
      </c>
      <c r="C199" s="14">
        <f t="shared" si="12"/>
        <v>0.17598032945593167</v>
      </c>
    </row>
    <row r="200" spans="1:3" ht="30" customHeight="1" x14ac:dyDescent="0.25">
      <c r="A200" s="174">
        <v>183</v>
      </c>
      <c r="B200" s="14">
        <f>(2/PI()) * ( ACOS(A200 / (2*$B$2)) - (A200/(2*$B$2))*SQRT(1 - (A200/(2*$B$2))^2))</f>
        <v>0.55145587375551097</v>
      </c>
      <c r="C200" s="14">
        <f t="shared" si="12"/>
        <v>0.17503048236160157</v>
      </c>
    </row>
    <row r="201" spans="1:3" ht="30" customHeight="1" x14ac:dyDescent="0.25">
      <c r="A201" s="174">
        <v>184</v>
      </c>
      <c r="B201" s="14">
        <f>(2/PI()) * ( ACOS(A201 / (2*$B$2)) - (A201/(2*$B$2))*SQRT(1 - (A201/(2*$B$2))^2))</f>
        <v>0.54911872667503192</v>
      </c>
      <c r="C201" s="14">
        <f t="shared" si="12"/>
        <v>0.17408370403526718</v>
      </c>
    </row>
    <row r="202" spans="1:3" ht="30" customHeight="1" x14ac:dyDescent="0.25">
      <c r="A202" s="174">
        <v>185</v>
      </c>
      <c r="B202" s="14">
        <f>(2/PI()) * ( ACOS(A202 / (2*$B$2)) - (A202/(2*$B$2))*SQRT(1 - (A202/(2*$B$2))^2))</f>
        <v>0.54678349683031846</v>
      </c>
      <c r="C202" s="14">
        <f t="shared" si="12"/>
        <v>0.17313998448490087</v>
      </c>
    </row>
    <row r="203" spans="1:3" ht="30" customHeight="1" x14ac:dyDescent="0.25">
      <c r="A203" s="174">
        <v>186</v>
      </c>
      <c r="B203" s="14">
        <f>(2/PI()) * ( ACOS(A203 / (2*$B$2)) - (A203/(2*$B$2))*SQRT(1 - (A203/(2*$B$2))^2))</f>
        <v>0.54445019622936064</v>
      </c>
      <c r="C203" s="14">
        <f t="shared" si="12"/>
        <v>0.17219931378520137</v>
      </c>
    </row>
    <row r="204" spans="1:3" ht="30" customHeight="1" x14ac:dyDescent="0.25">
      <c r="A204" s="174">
        <v>187</v>
      </c>
      <c r="B204" s="14">
        <f>(2/PI()) * ( ACOS(A204 / (2*$B$2)) - (A204/(2*$B$2))*SQRT(1 - (A204/(2*$B$2))^2))</f>
        <v>0.54211883690995843</v>
      </c>
      <c r="C204" s="14">
        <f t="shared" si="12"/>
        <v>0.17126168207723969</v>
      </c>
    </row>
    <row r="205" spans="1:3" ht="30" customHeight="1" x14ac:dyDescent="0.25">
      <c r="A205" s="174">
        <v>188</v>
      </c>
      <c r="B205" s="14">
        <f>(2/PI()) * ( ACOS(A205 / (2*$B$2)) - (A205/(2*$B$2))*SQRT(1 - (A205/(2*$B$2))^2))</f>
        <v>0.53978943094000853</v>
      </c>
      <c r="C205" s="14">
        <f t="shared" si="12"/>
        <v>0.17032707956810911</v>
      </c>
    </row>
    <row r="206" spans="1:3" ht="30" customHeight="1" x14ac:dyDescent="0.25">
      <c r="A206" s="174">
        <v>189</v>
      </c>
      <c r="B206" s="14">
        <f>(2/PI()) * ( ACOS(A206 / (2*$B$2)) - (A206/(2*$B$2))*SQRT(1 - (A206/(2*$B$2))^2))</f>
        <v>0.53746199041779164</v>
      </c>
      <c r="C206" s="14">
        <f t="shared" si="12"/>
        <v>0.16939549653058017</v>
      </c>
    </row>
    <row r="207" spans="1:3" ht="30" customHeight="1" x14ac:dyDescent="0.25">
      <c r="A207" s="174">
        <v>190</v>
      </c>
      <c r="B207" s="14">
        <f>(2/PI()) * ( ACOS(A207 / (2*$B$2)) - (A207/(2*$B$2))*SQRT(1 - (A207/(2*$B$2))^2))</f>
        <v>0.53513652747226537</v>
      </c>
      <c r="C207" s="14">
        <f t="shared" si="12"/>
        <v>0.16846692330276025</v>
      </c>
    </row>
    <row r="208" spans="1:3" ht="30" customHeight="1" x14ac:dyDescent="0.25">
      <c r="A208" s="174">
        <v>191</v>
      </c>
      <c r="B208" s="14">
        <f>(2/PI()) * ( ACOS(A208 / (2*$B$2)) - (A208/(2*$B$2))*SQRT(1 - (A208/(2*$B$2))^2))</f>
        <v>0.53281305426335657</v>
      </c>
      <c r="C208" s="14">
        <f t="shared" si="12"/>
        <v>0.16754135028775408</v>
      </c>
    </row>
    <row r="209" spans="1:3" ht="30" customHeight="1" x14ac:dyDescent="0.25">
      <c r="A209" s="174">
        <v>192</v>
      </c>
      <c r="B209" s="14">
        <f>(2/PI()) * ( ACOS(A209 / (2*$B$2)) - (A209/(2*$B$2))*SQRT(1 - (A209/(2*$B$2))^2))</f>
        <v>0.5304915829822594</v>
      </c>
      <c r="C209" s="14">
        <f t="shared" si="12"/>
        <v>0.16661876795333264</v>
      </c>
    </row>
    <row r="210" spans="1:3" ht="30" customHeight="1" x14ac:dyDescent="0.25">
      <c r="A210" s="174">
        <v>193</v>
      </c>
      <c r="B210" s="14">
        <f>(2/PI()) * ( ACOS(A210 / (2*$B$2)) - (A210/(2*$B$2))*SQRT(1 - (A210/(2*$B$2))^2))</f>
        <v>0.52817212585173434</v>
      </c>
      <c r="C210" s="14">
        <f t="shared" ref="C210:C273" si="13">((2/(2-B210))^(0.5)) - 1</f>
        <v>0.16569916683160102</v>
      </c>
    </row>
    <row r="211" spans="1:3" ht="30" customHeight="1" x14ac:dyDescent="0.25">
      <c r="A211" s="174">
        <v>194</v>
      </c>
      <c r="B211" s="14">
        <f>(2/PI()) * ( ACOS(A211 / (2*$B$2)) - (A211/(2*$B$2))*SQRT(1 - (A211/(2*$B$2))^2))</f>
        <v>0.52585469512641225</v>
      </c>
      <c r="C211" s="14">
        <f t="shared" si="13"/>
        <v>0.16478253751867578</v>
      </c>
    </row>
    <row r="212" spans="1:3" ht="30" customHeight="1" x14ac:dyDescent="0.25">
      <c r="A212" s="174">
        <v>195</v>
      </c>
      <c r="B212" s="14">
        <f>(2/PI()) * ( ACOS(A212 / (2*$B$2)) - (A212/(2*$B$2))*SQRT(1 - (A212/(2*$B$2))^2))</f>
        <v>0.52353930309309882</v>
      </c>
      <c r="C212" s="14">
        <f t="shared" si="13"/>
        <v>0.16386887067436073</v>
      </c>
    </row>
    <row r="213" spans="1:3" ht="30" customHeight="1" x14ac:dyDescent="0.25">
      <c r="A213" s="174">
        <v>196</v>
      </c>
      <c r="B213" s="14">
        <f>(2/PI()) * ( ACOS(A213 / (2*$B$2)) - (A213/(2*$B$2))*SQRT(1 - (A213/(2*$B$2))^2))</f>
        <v>0.52122596207108407</v>
      </c>
      <c r="C213" s="14">
        <f t="shared" si="13"/>
        <v>0.16295815702183014</v>
      </c>
    </row>
    <row r="214" spans="1:3" ht="30" customHeight="1" x14ac:dyDescent="0.25">
      <c r="A214" s="174">
        <v>197</v>
      </c>
      <c r="B214" s="14">
        <f>(2/PI()) * ( ACOS(A214 / (2*$B$2)) - (A214/(2*$B$2))*SQRT(1 - (A214/(2*$B$2))^2))</f>
        <v>0.51891468441245447</v>
      </c>
      <c r="C214" s="14">
        <f t="shared" si="13"/>
        <v>0.16205038734731536</v>
      </c>
    </row>
    <row r="215" spans="1:3" ht="30" customHeight="1" x14ac:dyDescent="0.25">
      <c r="A215" s="174">
        <v>198</v>
      </c>
      <c r="B215" s="14">
        <f>(2/PI()) * ( ACOS(A215 / (2*$B$2)) - (A215/(2*$B$2))*SQRT(1 - (A215/(2*$B$2))^2))</f>
        <v>0.51660548250240734</v>
      </c>
      <c r="C215" s="14">
        <f t="shared" si="13"/>
        <v>0.16114555249979334</v>
      </c>
    </row>
    <row r="216" spans="1:3" ht="30" customHeight="1" x14ac:dyDescent="0.25">
      <c r="A216" s="174">
        <v>199</v>
      </c>
      <c r="B216" s="14">
        <f>(2/PI()) * ( ACOS(A216 / (2*$B$2)) - (A216/(2*$B$2))*SQRT(1 - (A216/(2*$B$2))^2))</f>
        <v>0.51429836875957025</v>
      </c>
      <c r="C216" s="14">
        <f t="shared" si="13"/>
        <v>0.16024364339068176</v>
      </c>
    </row>
    <row r="217" spans="1:3" ht="30" customHeight="1" x14ac:dyDescent="0.25">
      <c r="A217" s="174">
        <v>200</v>
      </c>
      <c r="B217" s="14">
        <f>(2/PI()) * ( ACOS(A217 / (2*$B$2)) - (A217/(2*$B$2))*SQRT(1 - (A217/(2*$B$2))^2))</f>
        <v>0.51199335563632142</v>
      </c>
      <c r="C217" s="14">
        <f t="shared" si="13"/>
        <v>0.15934465099353523</v>
      </c>
    </row>
    <row r="218" spans="1:3" ht="30" customHeight="1" x14ac:dyDescent="0.25">
      <c r="A218" s="174">
        <v>201</v>
      </c>
      <c r="B218" s="14">
        <f>(2/PI()) * ( ACOS(A218 / (2*$B$2)) - (A218/(2*$B$2))*SQRT(1 - (A218/(2*$B$2))^2))</f>
        <v>0.50969045561911497</v>
      </c>
      <c r="C218" s="14">
        <f t="shared" si="13"/>
        <v>0.15844856634374782</v>
      </c>
    </row>
    <row r="219" spans="1:3" ht="30" customHeight="1" x14ac:dyDescent="0.25">
      <c r="A219" s="174">
        <v>202</v>
      </c>
      <c r="B219" s="14">
        <f>(2/PI()) * ( ACOS(A219 / (2*$B$2)) - (A219/(2*$B$2))*SQRT(1 - (A219/(2*$B$2))^2))</f>
        <v>0.50738968122880879</v>
      </c>
      <c r="C219" s="14">
        <f t="shared" si="13"/>
        <v>0.1575553805382568</v>
      </c>
    </row>
    <row r="220" spans="1:3" ht="30" customHeight="1" x14ac:dyDescent="0.25">
      <c r="A220" s="174">
        <v>203</v>
      </c>
      <c r="B220" s="14">
        <f>(2/PI()) * ( ACOS(A220 / (2*$B$2)) - (A220/(2*$B$2))*SQRT(1 - (A220/(2*$B$2))^2))</f>
        <v>0.50509104502099678</v>
      </c>
      <c r="C220" s="14">
        <f t="shared" si="13"/>
        <v>0.15666508473525309</v>
      </c>
    </row>
    <row r="221" spans="1:3" ht="30" customHeight="1" x14ac:dyDescent="0.25">
      <c r="A221" s="174">
        <v>204</v>
      </c>
      <c r="B221" s="14">
        <f>(2/PI()) * ( ACOS(A221 / (2*$B$2)) - (A221/(2*$B$2))*SQRT(1 - (A221/(2*$B$2))^2))</f>
        <v>0.50279455958634245</v>
      </c>
      <c r="C221" s="14">
        <f t="shared" si="13"/>
        <v>0.15577767015389155</v>
      </c>
    </row>
    <row r="222" spans="1:3" ht="30" customHeight="1" x14ac:dyDescent="0.25">
      <c r="A222" s="174">
        <v>205</v>
      </c>
      <c r="B222" s="14">
        <f>(2/PI()) * ( ACOS(A222 / (2*$B$2)) - (A222/(2*$B$2))*SQRT(1 - (A222/(2*$B$2))^2))</f>
        <v>0.5005002375509191</v>
      </c>
      <c r="C222" s="14">
        <f t="shared" si="13"/>
        <v>0.15489312807401046</v>
      </c>
    </row>
    <row r="223" spans="1:3" ht="30" customHeight="1" x14ac:dyDescent="0.25">
      <c r="A223" s="174">
        <v>206</v>
      </c>
      <c r="B223" s="14">
        <f>(2/PI()) * ( ACOS(A223 / (2*$B$2)) - (A223/(2*$B$2))*SQRT(1 - (A223/(2*$B$2))^2))</f>
        <v>0.49820809157654955</v>
      </c>
      <c r="C223" s="14">
        <f t="shared" si="13"/>
        <v>0.1540114498358478</v>
      </c>
    </row>
    <row r="224" spans="1:3" ht="30" customHeight="1" x14ac:dyDescent="0.25">
      <c r="A224" s="174">
        <v>207</v>
      </c>
      <c r="B224" s="14">
        <f>(2/PI()) * ( ACOS(A224 / (2*$B$2)) - (A224/(2*$B$2))*SQRT(1 - (A224/(2*$B$2))^2))</f>
        <v>0.49591813436115395</v>
      </c>
      <c r="C224" s="14">
        <f t="shared" si="13"/>
        <v>0.15313262683976814</v>
      </c>
    </row>
    <row r="225" spans="1:3" ht="30" customHeight="1" x14ac:dyDescent="0.25">
      <c r="A225" s="174">
        <v>208</v>
      </c>
      <c r="B225" s="14">
        <f>(2/PI()) * ( ACOS(A225 / (2*$B$2)) - (A225/(2*$B$2))*SQRT(1 - (A225/(2*$B$2))^2))</f>
        <v>0.49363037863909742</v>
      </c>
      <c r="C225" s="14">
        <f t="shared" si="13"/>
        <v>0.15225665054598836</v>
      </c>
    </row>
    <row r="226" spans="1:3" ht="30" customHeight="1" x14ac:dyDescent="0.25">
      <c r="A226" s="174">
        <v>209</v>
      </c>
      <c r="B226" s="14">
        <f>(2/PI()) * ( ACOS(A226 / (2*$B$2)) - (A226/(2*$B$2))*SQRT(1 - (A226/(2*$B$2))^2))</f>
        <v>0.4913448371815432</v>
      </c>
      <c r="C226" s="14">
        <f t="shared" si="13"/>
        <v>0.15138351247430859</v>
      </c>
    </row>
    <row r="227" spans="1:3" ht="30" customHeight="1" x14ac:dyDescent="0.25">
      <c r="A227" s="174">
        <v>210</v>
      </c>
      <c r="B227" s="14">
        <f>(2/PI()) * ( ACOS(A227 / (2*$B$2)) - (A227/(2*$B$2))*SQRT(1 - (A227/(2*$B$2))^2))</f>
        <v>0.48906152279680976</v>
      </c>
      <c r="C227" s="14">
        <f t="shared" si="13"/>
        <v>0.15051320420384773</v>
      </c>
    </row>
    <row r="228" spans="1:3" ht="30" customHeight="1" x14ac:dyDescent="0.25">
      <c r="A228" s="174">
        <v>211</v>
      </c>
      <c r="B228" s="14">
        <f>(2/PI()) * ( ACOS(A228 / (2*$B$2)) - (A228/(2*$B$2))*SQRT(1 - (A228/(2*$B$2))^2))</f>
        <v>0.48678044833073097</v>
      </c>
      <c r="C228" s="14">
        <f t="shared" si="13"/>
        <v>0.14964571737278121</v>
      </c>
    </row>
    <row r="229" spans="1:3" ht="30" customHeight="1" x14ac:dyDescent="0.25">
      <c r="A229" s="174">
        <v>212</v>
      </c>
      <c r="B229" s="14">
        <f>(2/PI()) * ( ACOS(A229 / (2*$B$2)) - (A229/(2*$B$2))*SQRT(1 - (A229/(2*$B$2))^2))</f>
        <v>0.48450162666702012</v>
      </c>
      <c r="C229" s="14">
        <f t="shared" si="13"/>
        <v>0.14878104367808342</v>
      </c>
    </row>
    <row r="230" spans="1:3" ht="30" customHeight="1" x14ac:dyDescent="0.25">
      <c r="A230" s="174">
        <v>213</v>
      </c>
      <c r="B230" s="14">
        <f>(2/PI()) * ( ACOS(A230 / (2*$B$2)) - (A230/(2*$B$2))*SQRT(1 - (A230/(2*$B$2))^2))</f>
        <v>0.48222507072763837</v>
      </c>
      <c r="C230" s="14">
        <f t="shared" si="13"/>
        <v>0.1479191748752724</v>
      </c>
    </row>
    <row r="231" spans="1:3" ht="30" customHeight="1" x14ac:dyDescent="0.25">
      <c r="A231" s="174">
        <v>214</v>
      </c>
      <c r="B231" s="14">
        <f>(2/PI()) * ( ACOS(A231 / (2*$B$2)) - (A231/(2*$B$2))*SQRT(1 - (A231/(2*$B$2))^2))</f>
        <v>0.47995079347316771</v>
      </c>
      <c r="C231" s="14">
        <f t="shared" si="13"/>
        <v>0.1470601027781604</v>
      </c>
    </row>
    <row r="232" spans="1:3" ht="30" customHeight="1" x14ac:dyDescent="0.25">
      <c r="A232" s="174">
        <v>215</v>
      </c>
      <c r="B232" s="14">
        <f>(2/PI()) * ( ACOS(A232 / (2*$B$2)) - (A232/(2*$B$2))*SQRT(1 - (A232/(2*$B$2))^2))</f>
        <v>0.47767880790318606</v>
      </c>
      <c r="C232" s="14">
        <f t="shared" si="13"/>
        <v>0.14620381925860571</v>
      </c>
    </row>
    <row r="233" spans="1:3" ht="30" customHeight="1" x14ac:dyDescent="0.25">
      <c r="A233" s="174">
        <v>216</v>
      </c>
      <c r="B233" s="14">
        <f>(2/PI()) * ( ACOS(A233 / (2*$B$2)) - (A233/(2*$B$2))*SQRT(1 - (A233/(2*$B$2))^2))</f>
        <v>0.47540912705664806</v>
      </c>
      <c r="C233" s="14">
        <f t="shared" si="13"/>
        <v>0.14535031624626882</v>
      </c>
    </row>
    <row r="234" spans="1:3" ht="30" customHeight="1" x14ac:dyDescent="0.25">
      <c r="A234" s="174">
        <v>217</v>
      </c>
      <c r="B234" s="14">
        <f>(2/PI()) * ( ACOS(A234 / (2*$B$2)) - (A234/(2*$B$2))*SQRT(1 - (A234/(2*$B$2))^2))</f>
        <v>0.47314176401227048</v>
      </c>
      <c r="C234" s="14">
        <f t="shared" si="13"/>
        <v>0.14449958572837351</v>
      </c>
    </row>
    <row r="235" spans="1:3" ht="30" customHeight="1" x14ac:dyDescent="0.25">
      <c r="A235" s="174">
        <v>218</v>
      </c>
      <c r="B235" s="14">
        <f>(2/PI()) * ( ACOS(A235 / (2*$B$2)) - (A235/(2*$B$2))*SQRT(1 - (A235/(2*$B$2))^2))</f>
        <v>0.47087673188891999</v>
      </c>
      <c r="C235" s="14">
        <f t="shared" si="13"/>
        <v>0.14365161974946949</v>
      </c>
    </row>
    <row r="236" spans="1:3" ht="30" customHeight="1" x14ac:dyDescent="0.25">
      <c r="A236" s="174">
        <v>219</v>
      </c>
      <c r="B236" s="14">
        <f>(2/PI()) * ( ACOS(A236 / (2*$B$2)) - (A236/(2*$B$2))*SQRT(1 - (A236/(2*$B$2))^2))</f>
        <v>0.46861404384600691</v>
      </c>
      <c r="C236" s="14">
        <f t="shared" si="13"/>
        <v>0.14280641041119968</v>
      </c>
    </row>
    <row r="237" spans="1:3" ht="30" customHeight="1" x14ac:dyDescent="0.25">
      <c r="A237" s="174">
        <v>220</v>
      </c>
      <c r="B237" s="14">
        <f>(2/PI()) * ( ACOS(A237 / (2*$B$2)) - (A237/(2*$B$2))*SQRT(1 - (A237/(2*$B$2))^2))</f>
        <v>0.46635371308388263</v>
      </c>
      <c r="C237" s="14">
        <f t="shared" si="13"/>
        <v>0.14196394987207128</v>
      </c>
    </row>
    <row r="238" spans="1:3" ht="30" customHeight="1" x14ac:dyDescent="0.25">
      <c r="A238" s="174">
        <v>221</v>
      </c>
      <c r="B238" s="14">
        <f>(2/PI()) * ( ACOS(A238 / (2*$B$2)) - (A238/(2*$B$2))*SQRT(1 - (A238/(2*$B$2))^2))</f>
        <v>0.46409575284424143</v>
      </c>
      <c r="C238" s="14">
        <f t="shared" si="13"/>
        <v>0.14112423034722954</v>
      </c>
    </row>
    <row r="239" spans="1:3" ht="30" customHeight="1" x14ac:dyDescent="0.25">
      <c r="A239" s="174">
        <v>222</v>
      </c>
      <c r="B239" s="14">
        <f>(2/PI()) * ( ACOS(A239 / (2*$B$2)) - (A239/(2*$B$2))*SQRT(1 - (A239/(2*$B$2))^2))</f>
        <v>0.4618401764105276</v>
      </c>
      <c r="C239" s="14">
        <f t="shared" si="13"/>
        <v>0.14028724410823545</v>
      </c>
    </row>
    <row r="240" spans="1:3" ht="30" customHeight="1" x14ac:dyDescent="0.25">
      <c r="A240" s="174">
        <v>223</v>
      </c>
      <c r="B240" s="14">
        <f>(2/PI()) * ( ACOS(A240 / (2*$B$2)) - (A240/(2*$B$2))*SQRT(1 - (A240/(2*$B$2))^2))</f>
        <v>0.459586997108346</v>
      </c>
      <c r="C240" s="14">
        <f t="shared" si="13"/>
        <v>0.13945298348284818</v>
      </c>
    </row>
    <row r="241" spans="1:3" ht="30" customHeight="1" x14ac:dyDescent="0.25">
      <c r="A241" s="174">
        <v>224</v>
      </c>
      <c r="B241" s="14">
        <f>(2/PI()) * ( ACOS(A241 / (2*$B$2)) - (A241/(2*$B$2))*SQRT(1 - (A241/(2*$B$2))^2))</f>
        <v>0.45733622830587767</v>
      </c>
      <c r="C241" s="14">
        <f t="shared" si="13"/>
        <v>0.13862144085480832</v>
      </c>
    </row>
    <row r="242" spans="1:3" ht="30" customHeight="1" x14ac:dyDescent="0.25">
      <c r="A242" s="174">
        <v>225</v>
      </c>
      <c r="B242" s="14">
        <f>(2/PI()) * ( ACOS(A242 / (2*$B$2)) - (A242/(2*$B$2))*SQRT(1 - (A242/(2*$B$2))^2))</f>
        <v>0.45508788341430101</v>
      </c>
      <c r="C242" s="14">
        <f t="shared" si="13"/>
        <v>0.13779260866362764</v>
      </c>
    </row>
    <row r="243" spans="1:3" ht="30" customHeight="1" x14ac:dyDescent="0.25">
      <c r="A243" s="174">
        <v>226</v>
      </c>
      <c r="B243" s="14">
        <f>(2/PI()) * ( ACOS(A243 / (2*$B$2)) - (A243/(2*$B$2))*SQRT(1 - (A243/(2*$B$2))^2))</f>
        <v>0.4528419758882169</v>
      </c>
      <c r="C243" s="14">
        <f t="shared" si="13"/>
        <v>0.13696647940437967</v>
      </c>
    </row>
    <row r="244" spans="1:3" ht="30" customHeight="1" x14ac:dyDescent="0.25">
      <c r="A244" s="174">
        <v>227</v>
      </c>
      <c r="B244" s="14">
        <f>(2/PI()) * ( ACOS(A244 / (2*$B$2)) - (A244/(2*$B$2))*SQRT(1 - (A244/(2*$B$2))^2))</f>
        <v>0.45059851922607874</v>
      </c>
      <c r="C244" s="14">
        <f t="shared" si="13"/>
        <v>0.13614304562749702</v>
      </c>
    </row>
    <row r="245" spans="1:3" ht="30" customHeight="1" x14ac:dyDescent="0.25">
      <c r="A245" s="174">
        <v>228</v>
      </c>
      <c r="B245" s="14">
        <f>(2/PI()) * ( ACOS(A245 / (2*$B$2)) - (A245/(2*$B$2))*SQRT(1 - (A245/(2*$B$2))^2))</f>
        <v>0.44835752697062797</v>
      </c>
      <c r="C245" s="14">
        <f t="shared" si="13"/>
        <v>0.13532229993856815</v>
      </c>
    </row>
    <row r="246" spans="1:3" ht="30" customHeight="1" x14ac:dyDescent="0.25">
      <c r="A246" s="174">
        <v>229</v>
      </c>
      <c r="B246" s="14">
        <f>(2/PI()) * ( ACOS(A246 / (2*$B$2)) - (A246/(2*$B$2))*SQRT(1 - (A246/(2*$B$2))^2))</f>
        <v>0.44611901270933429</v>
      </c>
      <c r="C246" s="14">
        <f t="shared" si="13"/>
        <v>0.13450423499814224</v>
      </c>
    </row>
    <row r="247" spans="1:3" ht="30" customHeight="1" x14ac:dyDescent="0.25">
      <c r="A247" s="174">
        <v>230</v>
      </c>
      <c r="B247" s="14">
        <f>(2/PI()) * ( ACOS(A247 / (2*$B$2)) - (A247/(2*$B$2))*SQRT(1 - (A247/(2*$B$2))^2))</f>
        <v>0.44388299007484056</v>
      </c>
      <c r="C247" s="14">
        <f t="shared" si="13"/>
        <v>0.13368884352153265</v>
      </c>
    </row>
    <row r="248" spans="1:3" ht="30" customHeight="1" x14ac:dyDescent="0.25">
      <c r="A248" s="174">
        <v>231</v>
      </c>
      <c r="B248" s="14">
        <f>(2/PI()) * ( ACOS(A248 / (2*$B$2)) - (A248/(2*$B$2))*SQRT(1 - (A248/(2*$B$2))^2))</f>
        <v>0.44164947274541438</v>
      </c>
      <c r="C248" s="14">
        <f t="shared" si="13"/>
        <v>0.13287611827862844</v>
      </c>
    </row>
    <row r="249" spans="1:3" ht="30" customHeight="1" x14ac:dyDescent="0.25">
      <c r="A249" s="174">
        <v>232</v>
      </c>
      <c r="B249" s="14">
        <f>(2/PI()) * ( ACOS(A249 / (2*$B$2)) - (A249/(2*$B$2))*SQRT(1 - (A249/(2*$B$2))^2))</f>
        <v>0.43941847444540355</v>
      </c>
      <c r="C249" s="14">
        <f t="shared" si="13"/>
        <v>0.13206605209370714</v>
      </c>
    </row>
    <row r="250" spans="1:3" ht="30" customHeight="1" x14ac:dyDescent="0.25">
      <c r="A250" s="174">
        <v>233</v>
      </c>
      <c r="B250" s="14">
        <f>(2/PI()) * ( ACOS(A250 / (2*$B$2)) - (A250/(2*$B$2))*SQRT(1 - (A250/(2*$B$2))^2))</f>
        <v>0.43719000894569726</v>
      </c>
      <c r="C250" s="14">
        <f t="shared" si="13"/>
        <v>0.13125863784525005</v>
      </c>
    </row>
    <row r="251" spans="1:3" ht="30" customHeight="1" x14ac:dyDescent="0.25">
      <c r="A251" s="174">
        <v>234</v>
      </c>
      <c r="B251" s="14">
        <f>(2/PI()) * ( ACOS(A251 / (2*$B$2)) - (A251/(2*$B$2))*SQRT(1 - (A251/(2*$B$2))^2))</f>
        <v>0.43496409006419351</v>
      </c>
      <c r="C251" s="14">
        <f t="shared" si="13"/>
        <v>0.13045386846576434</v>
      </c>
    </row>
    <row r="252" spans="1:3" ht="30" customHeight="1" x14ac:dyDescent="0.25">
      <c r="A252" s="174">
        <v>235</v>
      </c>
      <c r="B252" s="14">
        <f>(2/PI()) * ( ACOS(A252 / (2*$B$2)) - (A252/(2*$B$2))*SQRT(1 - (A252/(2*$B$2))^2))</f>
        <v>0.43274073166627081</v>
      </c>
      <c r="C252" s="14">
        <f t="shared" si="13"/>
        <v>0.12965173694160437</v>
      </c>
    </row>
    <row r="253" spans="1:3" ht="30" customHeight="1" x14ac:dyDescent="0.25">
      <c r="A253" s="174">
        <v>236</v>
      </c>
      <c r="B253" s="14">
        <f>(2/PI()) * ( ACOS(A253 / (2*$B$2)) - (A253/(2*$B$2))*SQRT(1 - (A253/(2*$B$2))^2))</f>
        <v>0.43051994766526658</v>
      </c>
      <c r="C253" s="14">
        <f t="shared" si="13"/>
        <v>0.12885223631280085</v>
      </c>
    </row>
    <row r="254" spans="1:3" ht="30" customHeight="1" x14ac:dyDescent="0.25">
      <c r="A254" s="174">
        <v>237</v>
      </c>
      <c r="B254" s="14">
        <f>(2/PI()) * ( ACOS(A254 / (2*$B$2)) - (A254/(2*$B$2))*SQRT(1 - (A254/(2*$B$2))^2))</f>
        <v>0.42830175202296172</v>
      </c>
      <c r="C254" s="14">
        <f t="shared" si="13"/>
        <v>0.12805535967289106</v>
      </c>
    </row>
    <row r="255" spans="1:3" ht="30" customHeight="1" x14ac:dyDescent="0.25">
      <c r="A255" s="174">
        <v>238</v>
      </c>
      <c r="B255" s="14">
        <f>(2/PI()) * ( ACOS(A255 / (2*$B$2)) - (A255/(2*$B$2))*SQRT(1 - (A255/(2*$B$2))^2))</f>
        <v>0.42608615875006872</v>
      </c>
      <c r="C255" s="14">
        <f t="shared" si="13"/>
        <v>0.12726110016875203</v>
      </c>
    </row>
    <row r="256" spans="1:3" ht="30" customHeight="1" x14ac:dyDescent="0.25">
      <c r="A256" s="174">
        <v>239</v>
      </c>
      <c r="B256" s="14">
        <f>(2/PI()) * ( ACOS(A256 / (2*$B$2)) - (A256/(2*$B$2))*SQRT(1 - (A256/(2*$B$2))^2))</f>
        <v>0.4238731819067289</v>
      </c>
      <c r="C256" s="14">
        <f t="shared" si="13"/>
        <v>0.12646945100043916</v>
      </c>
    </row>
    <row r="257" spans="1:3" ht="30" customHeight="1" x14ac:dyDescent="0.25">
      <c r="A257" s="174">
        <v>240</v>
      </c>
      <c r="B257" s="14">
        <f>(2/PI()) * ( ACOS(A257 / (2*$B$2)) - (A257/(2*$B$2))*SQRT(1 - (A257/(2*$B$2))^2))</f>
        <v>0.42166283560301338</v>
      </c>
      <c r="C257" s="14">
        <f t="shared" si="13"/>
        <v>0.1256804054210281</v>
      </c>
    </row>
    <row r="258" spans="1:3" ht="30" customHeight="1" x14ac:dyDescent="0.25">
      <c r="A258" s="174">
        <v>241</v>
      </c>
      <c r="B258" s="14">
        <f>(2/PI()) * ( ACOS(A258 / (2*$B$2)) - (A258/(2*$B$2))*SQRT(1 - (A258/(2*$B$2))^2))</f>
        <v>0.41945513399943074</v>
      </c>
      <c r="C258" s="14">
        <f t="shared" si="13"/>
        <v>0.12489395673645798</v>
      </c>
    </row>
    <row r="259" spans="1:3" ht="30" customHeight="1" x14ac:dyDescent="0.25">
      <c r="A259" s="174">
        <v>242</v>
      </c>
      <c r="B259" s="14">
        <f>(2/PI()) * ( ACOS(A259 / (2*$B$2)) - (A259/(2*$B$2))*SQRT(1 - (A259/(2*$B$2))^2))</f>
        <v>0.41725009130744195</v>
      </c>
      <c r="C259" s="14">
        <f t="shared" si="13"/>
        <v>0.12411009830538133</v>
      </c>
    </row>
    <row r="260" spans="1:3" ht="30" customHeight="1" x14ac:dyDescent="0.25">
      <c r="A260" s="174">
        <v>243</v>
      </c>
      <c r="B260" s="14">
        <f>(2/PI()) * ( ACOS(A260 / (2*$B$2)) - (A260/(2*$B$2))*SQRT(1 - (A260/(2*$B$2))^2))</f>
        <v>0.41504772178998006</v>
      </c>
      <c r="C260" s="14">
        <f t="shared" si="13"/>
        <v>0.12332882353901575</v>
      </c>
    </row>
    <row r="261" spans="1:3" ht="30" customHeight="1" x14ac:dyDescent="0.25">
      <c r="A261" s="174">
        <v>244</v>
      </c>
      <c r="B261" s="14">
        <f>(2/PI()) * ( ACOS(A261 / (2*$B$2)) - (A261/(2*$B$2))*SQRT(1 - (A261/(2*$B$2))^2))</f>
        <v>0.41284803976197798</v>
      </c>
      <c r="C261" s="14">
        <f t="shared" si="13"/>
        <v>0.12255012590099845</v>
      </c>
    </row>
    <row r="262" spans="1:3" ht="30" customHeight="1" x14ac:dyDescent="0.25">
      <c r="A262" s="174">
        <v>245</v>
      </c>
      <c r="B262" s="14">
        <f>(2/PI()) * ( ACOS(A262 / (2*$B$2)) - (A262/(2*$B$2))*SQRT(1 - (A262/(2*$B$2))^2))</f>
        <v>0.4106510595909012</v>
      </c>
      <c r="C262" s="14">
        <f t="shared" si="13"/>
        <v>0.12177399890724638</v>
      </c>
    </row>
    <row r="263" spans="1:3" ht="30" customHeight="1" x14ac:dyDescent="0.25">
      <c r="A263" s="174">
        <v>246</v>
      </c>
      <c r="B263" s="14">
        <f>(2/PI()) * ( ACOS(A263 / (2*$B$2)) - (A263/(2*$B$2))*SQRT(1 - (A263/(2*$B$2))^2))</f>
        <v>0.4084567956972886</v>
      </c>
      <c r="C263" s="14">
        <f t="shared" si="13"/>
        <v>0.12100043612581923</v>
      </c>
    </row>
    <row r="264" spans="1:3" ht="30" customHeight="1" x14ac:dyDescent="0.25">
      <c r="A264" s="174">
        <v>247</v>
      </c>
      <c r="B264" s="14">
        <f>(2/PI()) * ( ACOS(A264 / (2*$B$2)) - (A264/(2*$B$2))*SQRT(1 - (A264/(2*$B$2))^2))</f>
        <v>0.4062652625552996</v>
      </c>
      <c r="C264" s="14">
        <f t="shared" si="13"/>
        <v>0.12022943117678442</v>
      </c>
    </row>
    <row r="265" spans="1:3" ht="30" customHeight="1" x14ac:dyDescent="0.25">
      <c r="A265" s="174">
        <v>248</v>
      </c>
      <c r="B265" s="14">
        <f>(2/PI()) * ( ACOS(A265 / (2*$B$2)) - (A265/(2*$B$2))*SQRT(1 - (A265/(2*$B$2))^2))</f>
        <v>0.40407647469326813</v>
      </c>
      <c r="C265" s="14">
        <f t="shared" si="13"/>
        <v>0.11946097773208852</v>
      </c>
    </row>
    <row r="266" spans="1:3" ht="30" customHeight="1" x14ac:dyDescent="0.25">
      <c r="A266" s="174">
        <v>249</v>
      </c>
      <c r="B266" s="14">
        <f>(2/PI()) * ( ACOS(A266 / (2*$B$2)) - (A266/(2*$B$2))*SQRT(1 - (A266/(2*$B$2))^2))</f>
        <v>0.40189044669426338</v>
      </c>
      <c r="C266" s="14">
        <f t="shared" si="13"/>
        <v>0.11869506951543007</v>
      </c>
    </row>
    <row r="267" spans="1:3" ht="30" customHeight="1" x14ac:dyDescent="0.25">
      <c r="A267" s="174">
        <v>250</v>
      </c>
      <c r="B267" s="14">
        <f>(2/PI()) * ( ACOS(A267 / (2*$B$2)) - (A267/(2*$B$2))*SQRT(1 - (A267/(2*$B$2))^2))</f>
        <v>0.39970719319665848</v>
      </c>
      <c r="C267" s="14">
        <f t="shared" si="13"/>
        <v>0.11793170030213607</v>
      </c>
    </row>
    <row r="268" spans="1:3" ht="30" customHeight="1" x14ac:dyDescent="0.25">
      <c r="A268" s="174">
        <v>251</v>
      </c>
      <c r="B268" s="14">
        <f>(2/PI()) * ( ACOS(A268 / (2*$B$2)) - (A268/(2*$B$2))*SQRT(1 - (A268/(2*$B$2))^2))</f>
        <v>0.39752672889470558</v>
      </c>
      <c r="C268" s="14">
        <f t="shared" si="13"/>
        <v>0.11717086391904452</v>
      </c>
    </row>
    <row r="269" spans="1:3" ht="30" customHeight="1" x14ac:dyDescent="0.25">
      <c r="A269" s="174">
        <v>252</v>
      </c>
      <c r="B269" s="14">
        <f>(2/PI()) * ( ACOS(A269 / (2*$B$2)) - (A269/(2*$B$2))*SQRT(1 - (A269/(2*$B$2))^2))</f>
        <v>0.39534906853911989</v>
      </c>
      <c r="C269" s="14">
        <f t="shared" si="13"/>
        <v>0.11641255424438768</v>
      </c>
    </row>
    <row r="270" spans="1:3" ht="30" customHeight="1" x14ac:dyDescent="0.25">
      <c r="A270" s="174">
        <v>253</v>
      </c>
      <c r="B270" s="14">
        <f>(2/PI()) * ( ACOS(A270 / (2*$B$2)) - (A270/(2*$B$2))*SQRT(1 - (A270/(2*$B$2))^2))</f>
        <v>0.39317422693766862</v>
      </c>
      <c r="C270" s="14">
        <f t="shared" si="13"/>
        <v>0.11565676520768031</v>
      </c>
    </row>
    <row r="271" spans="1:3" ht="30" customHeight="1" x14ac:dyDescent="0.25">
      <c r="A271" s="174">
        <v>254</v>
      </c>
      <c r="B271" s="14">
        <f>(2/PI()) * ( ACOS(A271 / (2*$B$2)) - (A271/(2*$B$2))*SQRT(1 - (A271/(2*$B$2))^2))</f>
        <v>0.39100221895577059</v>
      </c>
      <c r="C271" s="14">
        <f t="shared" si="13"/>
        <v>0.11490349078961226</v>
      </c>
    </row>
    <row r="272" spans="1:3" ht="30" customHeight="1" x14ac:dyDescent="0.25">
      <c r="A272" s="174">
        <v>255</v>
      </c>
      <c r="B272" s="14">
        <f>(2/PI()) * ( ACOS(A272 / (2*$B$2)) - (A272/(2*$B$2))*SQRT(1 - (A272/(2*$B$2))^2))</f>
        <v>0.38883305951710195</v>
      </c>
      <c r="C272" s="14">
        <f t="shared" si="13"/>
        <v>0.11415272502194362</v>
      </c>
    </row>
    <row r="273" spans="1:3" ht="30" customHeight="1" x14ac:dyDescent="0.25">
      <c r="A273" s="174">
        <v>256</v>
      </c>
      <c r="B273" s="14">
        <f>(2/PI()) * ( ACOS(A273 / (2*$B$2)) - (A273/(2*$B$2))*SQRT(1 - (A273/(2*$B$2))^2))</f>
        <v>0.3866667636042096</v>
      </c>
      <c r="C273" s="14">
        <f t="shared" si="13"/>
        <v>0.11340446198740373</v>
      </c>
    </row>
    <row r="274" spans="1:3" ht="30" customHeight="1" x14ac:dyDescent="0.25">
      <c r="A274" s="174">
        <v>257</v>
      </c>
      <c r="B274" s="14">
        <f>(2/PI()) * ( ACOS(A274 / (2*$B$2)) - (A274/(2*$B$2))*SQRT(1 - (A274/(2*$B$2))^2))</f>
        <v>0.38450334625913474</v>
      </c>
      <c r="C274" s="14">
        <f t="shared" ref="C274:C337" si="14">((2/(2-B274))^(0.5)) - 1</f>
        <v>0.11265869581959476</v>
      </c>
    </row>
    <row r="275" spans="1:3" ht="30" customHeight="1" x14ac:dyDescent="0.25">
      <c r="A275" s="174">
        <v>258</v>
      </c>
      <c r="B275" s="14">
        <f>(2/PI()) * ( ACOS(A275 / (2*$B$2)) - (A275/(2*$B$2))*SQRT(1 - (A275/(2*$B$2))^2))</f>
        <v>0.38234282258404129</v>
      </c>
      <c r="C275" s="14">
        <f t="shared" si="14"/>
        <v>0.11191542070289873</v>
      </c>
    </row>
    <row r="276" spans="1:3" ht="30" customHeight="1" x14ac:dyDescent="0.25">
      <c r="A276" s="174">
        <v>259</v>
      </c>
      <c r="B276" s="14">
        <f>(2/PI()) * ( ACOS(A276 / (2*$B$2)) - (A276/(2*$B$2))*SQRT(1 - (A276/(2*$B$2))^2))</f>
        <v>0.3801852077418566</v>
      </c>
      <c r="C276" s="14">
        <f t="shared" si="14"/>
        <v>0.11117463087238777</v>
      </c>
    </row>
    <row r="277" spans="1:3" ht="30" customHeight="1" x14ac:dyDescent="0.25">
      <c r="A277" s="174">
        <v>260</v>
      </c>
      <c r="B277" s="14">
        <f>(2/PI()) * ( ACOS(A277 / (2*$B$2)) - (A277/(2*$B$2))*SQRT(1 - (A277/(2*$B$2))^2))</f>
        <v>0.37803051695691792</v>
      </c>
      <c r="C277" s="14">
        <f t="shared" si="14"/>
        <v>0.11043632061373798</v>
      </c>
    </row>
    <row r="278" spans="1:3" ht="30" customHeight="1" x14ac:dyDescent="0.25">
      <c r="A278" s="174">
        <v>261</v>
      </c>
      <c r="B278" s="14">
        <f>(2/PI()) * ( ACOS(A278 / (2*$B$2)) - (A278/(2*$B$2))*SQRT(1 - (A278/(2*$B$2))^2))</f>
        <v>0.37587876551562882</v>
      </c>
      <c r="C278" s="14">
        <f t="shared" si="14"/>
        <v>0.10970048426314949</v>
      </c>
    </row>
    <row r="279" spans="1:3" ht="30" customHeight="1" x14ac:dyDescent="0.25">
      <c r="A279" s="174">
        <v>262</v>
      </c>
      <c r="B279" s="14">
        <f>(2/PI()) * ( ACOS(A279 / (2*$B$2)) - (A279/(2*$B$2))*SQRT(1 - (A279/(2*$B$2))^2))</f>
        <v>0.37372996876712311</v>
      </c>
      <c r="C279" s="14">
        <f t="shared" si="14"/>
        <v>0.10896711620726629</v>
      </c>
    </row>
    <row r="280" spans="1:3" ht="30" customHeight="1" x14ac:dyDescent="0.25">
      <c r="A280" s="174">
        <v>263</v>
      </c>
      <c r="B280" s="14">
        <f>(2/PI()) * ( ACOS(A280 / (2*$B$2)) - (A280/(2*$B$2))*SQRT(1 - (A280/(2*$B$2))^2))</f>
        <v>0.37158414212394075</v>
      </c>
      <c r="C280" s="14">
        <f t="shared" si="14"/>
        <v>0.10823621088310453</v>
      </c>
    </row>
    <row r="281" spans="1:3" ht="30" customHeight="1" x14ac:dyDescent="0.25">
      <c r="A281" s="174">
        <v>264</v>
      </c>
      <c r="B281" s="14">
        <f>(2/PI()) * ( ACOS(A281 / (2*$B$2)) - (A281/(2*$B$2))*SQRT(1 - (A281/(2*$B$2))^2))</f>
        <v>0.36944130106270934</v>
      </c>
      <c r="C281" s="14">
        <f t="shared" si="14"/>
        <v>0.10750776277798058</v>
      </c>
    </row>
    <row r="282" spans="1:3" ht="30" customHeight="1" x14ac:dyDescent="0.25">
      <c r="A282" s="174">
        <v>265</v>
      </c>
      <c r="B282" s="14">
        <f>(2/PI()) * ( ACOS(A282 / (2*$B$2)) - (A282/(2*$B$2))*SQRT(1 - (A282/(2*$B$2))^2))</f>
        <v>0.36730146112483797</v>
      </c>
      <c r="C282" s="14">
        <f t="shared" si="14"/>
        <v>0.10678176642944681</v>
      </c>
    </row>
    <row r="283" spans="1:3" ht="30" customHeight="1" x14ac:dyDescent="0.25">
      <c r="A283" s="174">
        <v>266</v>
      </c>
      <c r="B283" s="14">
        <f>(2/PI()) * ( ACOS(A283 / (2*$B$2)) - (A283/(2*$B$2))*SQRT(1 - (A283/(2*$B$2))^2))</f>
        <v>0.36516463791721782</v>
      </c>
      <c r="C283" s="14">
        <f t="shared" si="14"/>
        <v>0.10605821642522684</v>
      </c>
    </row>
    <row r="284" spans="1:3" ht="30" customHeight="1" x14ac:dyDescent="0.25">
      <c r="A284" s="174">
        <v>267</v>
      </c>
      <c r="B284" s="14">
        <f>(2/PI()) * ( ACOS(A284 / (2*$B$2)) - (A284/(2*$B$2))*SQRT(1 - (A284/(2*$B$2))^2))</f>
        <v>0.36303084711293521</v>
      </c>
      <c r="C284" s="14">
        <f t="shared" si="14"/>
        <v>0.10533710740315971</v>
      </c>
    </row>
    <row r="285" spans="1:3" ht="30" customHeight="1" x14ac:dyDescent="0.25">
      <c r="A285" s="174">
        <v>268</v>
      </c>
      <c r="B285" s="14">
        <f>(2/PI()) * ( ACOS(A285 / (2*$B$2)) - (A285/(2*$B$2))*SQRT(1 - (A285/(2*$B$2))^2))</f>
        <v>0.36090010445199333</v>
      </c>
      <c r="C285" s="14">
        <f t="shared" si="14"/>
        <v>0.10461843405114535</v>
      </c>
    </row>
    <row r="286" spans="1:3" ht="30" customHeight="1" x14ac:dyDescent="0.25">
      <c r="A286" s="174">
        <v>269</v>
      </c>
      <c r="B286" s="14">
        <f>(2/PI()) * ( ACOS(A286 / (2*$B$2)) - (A286/(2*$B$2))*SQRT(1 - (A286/(2*$B$2))^2))</f>
        <v>0.35877242574204304</v>
      </c>
      <c r="C286" s="14">
        <f t="shared" si="14"/>
        <v>0.10390219110709276</v>
      </c>
    </row>
    <row r="287" spans="1:3" ht="30" customHeight="1" x14ac:dyDescent="0.25">
      <c r="A287" s="174">
        <v>270</v>
      </c>
      <c r="B287" s="14">
        <f>(2/PI()) * ( ACOS(A287 / (2*$B$2)) - (A287/(2*$B$2))*SQRT(1 - (A287/(2*$B$2))^2))</f>
        <v>0.35664782685912588</v>
      </c>
      <c r="C287" s="14">
        <f t="shared" si="14"/>
        <v>0.10318837335887587</v>
      </c>
    </row>
    <row r="288" spans="1:3" ht="30" customHeight="1" x14ac:dyDescent="0.25">
      <c r="A288" s="174">
        <v>271</v>
      </c>
      <c r="B288" s="14">
        <f>(2/PI()) * ( ACOS(A288 / (2*$B$2)) - (A288/(2*$B$2))*SQRT(1 - (A288/(2*$B$2))^2))</f>
        <v>0.35452632374842641</v>
      </c>
      <c r="C288" s="14">
        <f t="shared" si="14"/>
        <v>0.10247697564429159</v>
      </c>
    </row>
    <row r="289" spans="1:3" ht="30" customHeight="1" x14ac:dyDescent="0.25">
      <c r="A289" s="174">
        <v>272</v>
      </c>
      <c r="B289" s="14">
        <f>(2/PI()) * ( ACOS(A289 / (2*$B$2)) - (A289/(2*$B$2))*SQRT(1 - (A289/(2*$B$2))^2))</f>
        <v>0.35240793242503488</v>
      </c>
      <c r="C289" s="14">
        <f t="shared" si="14"/>
        <v>0.10176799285102023</v>
      </c>
    </row>
    <row r="290" spans="1:3" ht="30" customHeight="1" x14ac:dyDescent="0.25">
      <c r="A290" s="174">
        <v>273</v>
      </c>
      <c r="B290" s="14">
        <f>(2/PI()) * ( ACOS(A290 / (2*$B$2)) - (A290/(2*$B$2))*SQRT(1 - (A290/(2*$B$2))^2))</f>
        <v>0.35029266897472194</v>
      </c>
      <c r="C290" s="14">
        <f t="shared" si="14"/>
        <v>0.10106141991659401</v>
      </c>
    </row>
    <row r="291" spans="1:3" ht="30" customHeight="1" x14ac:dyDescent="0.25">
      <c r="A291" s="174">
        <v>274</v>
      </c>
      <c r="B291" s="14">
        <f>(2/PI()) * ( ACOS(A291 / (2*$B$2)) - (A291/(2*$B$2))*SQRT(1 - (A291/(2*$B$2))^2))</f>
        <v>0.34818054955472338</v>
      </c>
      <c r="C291" s="14">
        <f t="shared" si="14"/>
        <v>0.10035725182836663</v>
      </c>
    </row>
    <row r="292" spans="1:3" ht="30" customHeight="1" x14ac:dyDescent="0.25">
      <c r="A292" s="174">
        <v>275</v>
      </c>
      <c r="B292" s="14">
        <f>(2/PI()) * ( ACOS(A292 / (2*$B$2)) - (A292/(2*$B$2))*SQRT(1 - (A292/(2*$B$2))^2))</f>
        <v>0.34607159039453739</v>
      </c>
      <c r="C292" s="14">
        <f t="shared" si="14"/>
        <v>9.9655483623488861E-2</v>
      </c>
    </row>
    <row r="293" spans="1:3" ht="30" customHeight="1" x14ac:dyDescent="0.25">
      <c r="A293" s="174">
        <v>276</v>
      </c>
      <c r="B293" s="14">
        <f>(2/PI()) * ( ACOS(A293 / (2*$B$2)) - (A293/(2*$B$2))*SQRT(1 - (A293/(2*$B$2))^2))</f>
        <v>0.34396580779673053</v>
      </c>
      <c r="C293" s="14">
        <f t="shared" si="14"/>
        <v>9.895611038888652E-2</v>
      </c>
    </row>
    <row r="294" spans="1:3" ht="30" customHeight="1" x14ac:dyDescent="0.25">
      <c r="A294" s="174">
        <v>277</v>
      </c>
      <c r="B294" s="14">
        <f>(2/PI()) * ( ACOS(A294 / (2*$B$2)) - (A294/(2*$B$2))*SQRT(1 - (A294/(2*$B$2))^2))</f>
        <v>0.34186321813775972</v>
      </c>
      <c r="C294" s="14">
        <f t="shared" si="14"/>
        <v>9.825912726124586E-2</v>
      </c>
    </row>
    <row r="295" spans="1:3" ht="30" customHeight="1" x14ac:dyDescent="0.25">
      <c r="A295" s="174">
        <v>278</v>
      </c>
      <c r="B295" s="14">
        <f>(2/PI()) * ( ACOS(A295 / (2*$B$2)) - (A295/(2*$B$2))*SQRT(1 - (A295/(2*$B$2))^2))</f>
        <v>0.3397638378688026</v>
      </c>
      <c r="C295" s="14">
        <f t="shared" si="14"/>
        <v>9.7564529427000002E-2</v>
      </c>
    </row>
    <row r="296" spans="1:3" ht="30" customHeight="1" x14ac:dyDescent="0.25">
      <c r="A296" s="174">
        <v>279</v>
      </c>
      <c r="B296" s="14">
        <f>(2/PI()) * ( ACOS(A296 / (2*$B$2)) - (A296/(2*$B$2))*SQRT(1 - (A296/(2*$B$2))^2))</f>
        <v>0.33766768351660115</v>
      </c>
      <c r="C296" s="14">
        <f t="shared" si="14"/>
        <v>9.6872312122322057E-2</v>
      </c>
    </row>
    <row r="297" spans="1:3" ht="30" customHeight="1" x14ac:dyDescent="0.25">
      <c r="A297" s="174">
        <v>280</v>
      </c>
      <c r="B297" s="14">
        <f>(2/PI()) * ( ACOS(A297 / (2*$B$2)) - (A297/(2*$B$2))*SQRT(1 - (A297/(2*$B$2))^2))</f>
        <v>0.33557477168431837</v>
      </c>
      <c r="C297" s="14">
        <f t="shared" si="14"/>
        <v>9.6182470633121797E-2</v>
      </c>
    </row>
    <row r="298" spans="1:3" ht="30" customHeight="1" x14ac:dyDescent="0.25">
      <c r="A298" s="174">
        <v>281</v>
      </c>
      <c r="B298" s="14">
        <f>(2/PI()) * ( ACOS(A298 / (2*$B$2)) - (A298/(2*$B$2))*SQRT(1 - (A298/(2*$B$2))^2))</f>
        <v>0.33348511905240752</v>
      </c>
      <c r="C298" s="14">
        <f t="shared" si="14"/>
        <v>9.5495000295047872E-2</v>
      </c>
    </row>
    <row r="299" spans="1:3" ht="30" customHeight="1" x14ac:dyDescent="0.25">
      <c r="A299" s="174">
        <v>282</v>
      </c>
      <c r="B299" s="14">
        <f>(2/PI()) * ( ACOS(A299 / (2*$B$2)) - (A299/(2*$B$2))*SQRT(1 - (A299/(2*$B$2))^2))</f>
        <v>0.33139874237949268</v>
      </c>
      <c r="C299" s="14">
        <f t="shared" si="14"/>
        <v>9.4809896493491808E-2</v>
      </c>
    </row>
    <row r="300" spans="1:3" ht="30" customHeight="1" x14ac:dyDescent="0.25">
      <c r="A300" s="174">
        <v>283</v>
      </c>
      <c r="B300" s="14">
        <f>(2/PI()) * ( ACOS(A300 / (2*$B$2)) - (A300/(2*$B$2))*SQRT(1 - (A300/(2*$B$2))^2))</f>
        <v>0.32931565850326516</v>
      </c>
      <c r="C300" s="14">
        <f t="shared" si="14"/>
        <v>9.4127154663601331E-2</v>
      </c>
    </row>
    <row r="301" spans="1:3" ht="30" customHeight="1" x14ac:dyDescent="0.25">
      <c r="A301" s="174">
        <v>284</v>
      </c>
      <c r="B301" s="14">
        <f>(2/PI()) * ( ACOS(A301 / (2*$B$2)) - (A301/(2*$B$2))*SQRT(1 - (A301/(2*$B$2))^2))</f>
        <v>0.32723588434139078</v>
      </c>
      <c r="C301" s="14">
        <f t="shared" si="14"/>
        <v>9.3446770290293024E-2</v>
      </c>
    </row>
    <row r="302" spans="1:3" ht="30" customHeight="1" x14ac:dyDescent="0.25">
      <c r="A302" s="174">
        <v>285</v>
      </c>
      <c r="B302" s="14">
        <f>(2/PI()) * ( ACOS(A302 / (2*$B$2)) - (A302/(2*$B$2))*SQRT(1 - (A302/(2*$B$2))^2))</f>
        <v>0.32515943689243293</v>
      </c>
      <c r="C302" s="14">
        <f t="shared" si="14"/>
        <v>9.2768738908274306E-2</v>
      </c>
    </row>
    <row r="303" spans="1:3" ht="30" customHeight="1" x14ac:dyDescent="0.25">
      <c r="A303" s="174">
        <v>286</v>
      </c>
      <c r="B303" s="14">
        <f>(2/PI()) * ( ACOS(A303 / (2*$B$2)) - (A303/(2*$B$2))*SQRT(1 - (A303/(2*$B$2))^2))</f>
        <v>0.32308633323678743</v>
      </c>
      <c r="C303" s="14">
        <f t="shared" si="14"/>
        <v>9.2093056102067417E-2</v>
      </c>
    </row>
    <row r="304" spans="1:3" ht="30" customHeight="1" x14ac:dyDescent="0.25">
      <c r="A304" s="174">
        <v>287</v>
      </c>
      <c r="B304" s="14">
        <f>(2/PI()) * ( ACOS(A304 / (2*$B$2)) - (A304/(2*$B$2))*SQRT(1 - (A304/(2*$B$2))^2))</f>
        <v>0.32101659053763426</v>
      </c>
      <c r="C304" s="14">
        <f t="shared" si="14"/>
        <v>9.1419717506038722E-2</v>
      </c>
    </row>
    <row r="305" spans="1:3" ht="30" customHeight="1" x14ac:dyDescent="0.25">
      <c r="A305" s="174">
        <v>288</v>
      </c>
      <c r="B305" s="14">
        <f>(2/PI()) * ( ACOS(A305 / (2*$B$2)) - (A305/(2*$B$2))*SQRT(1 - (A305/(2*$B$2))^2))</f>
        <v>0.31895022604190165</v>
      </c>
      <c r="C305" s="14">
        <f t="shared" si="14"/>
        <v>9.0748718804434247E-2</v>
      </c>
    </row>
    <row r="306" spans="1:3" ht="30" customHeight="1" x14ac:dyDescent="0.25">
      <c r="A306" s="174">
        <v>289</v>
      </c>
      <c r="B306" s="14">
        <f>(2/PI()) * ( ACOS(A306 / (2*$B$2)) - (A306/(2*$B$2))*SQRT(1 - (A306/(2*$B$2))^2))</f>
        <v>0.31688725708124577</v>
      </c>
      <c r="C306" s="14">
        <f t="shared" si="14"/>
        <v>9.0080055731418529E-2</v>
      </c>
    </row>
    <row r="307" spans="1:3" ht="30" customHeight="1" x14ac:dyDescent="0.25">
      <c r="A307" s="174">
        <v>290</v>
      </c>
      <c r="B307" s="14">
        <f>(2/PI()) * ( ACOS(A307 / (2*$B$2)) - (A307/(2*$B$2))*SQRT(1 - (A307/(2*$B$2))^2))</f>
        <v>0.31482770107304592</v>
      </c>
      <c r="C307" s="14">
        <f t="shared" si="14"/>
        <v>8.9413724071118805E-2</v>
      </c>
    </row>
    <row r="308" spans="1:3" ht="30" customHeight="1" x14ac:dyDescent="0.25">
      <c r="A308" s="174">
        <v>291</v>
      </c>
      <c r="B308" s="14">
        <f>(2/PI()) * ( ACOS(A308 / (2*$B$2)) - (A308/(2*$B$2))*SQRT(1 - (A308/(2*$B$2))^2))</f>
        <v>0.31277157552141488</v>
      </c>
      <c r="C308" s="14">
        <f t="shared" si="14"/>
        <v>8.8749719657675863E-2</v>
      </c>
    </row>
    <row r="309" spans="1:3" ht="30" customHeight="1" x14ac:dyDescent="0.25">
      <c r="A309" s="174">
        <v>292</v>
      </c>
      <c r="B309" s="14">
        <f>(2/PI()) * ( ACOS(A309 / (2*$B$2)) - (A309/(2*$B$2))*SQRT(1 - (A309/(2*$B$2))^2))</f>
        <v>0.31071889801822494</v>
      </c>
      <c r="C309" s="14">
        <f t="shared" si="14"/>
        <v>8.8088038375297995E-2</v>
      </c>
    </row>
    <row r="310" spans="1:3" ht="30" customHeight="1" x14ac:dyDescent="0.25">
      <c r="A310" s="174">
        <v>293</v>
      </c>
      <c r="B310" s="14">
        <f>(2/PI()) * ( ACOS(A310 / (2*$B$2)) - (A310/(2*$B$2))*SQRT(1 - (A310/(2*$B$2))^2))</f>
        <v>0.30866968624415003</v>
      </c>
      <c r="C310" s="14">
        <f t="shared" si="14"/>
        <v>8.742867615832095E-2</v>
      </c>
    </row>
    <row r="311" spans="1:3" ht="30" customHeight="1" x14ac:dyDescent="0.25">
      <c r="A311" s="174">
        <v>294</v>
      </c>
      <c r="B311" s="14">
        <f>(2/PI()) * ( ACOS(A311 / (2*$B$2)) - (A311/(2*$B$2))*SQRT(1 - (A311/(2*$B$2))^2))</f>
        <v>0.30662395796972453</v>
      </c>
      <c r="C311" s="14">
        <f t="shared" si="14"/>
        <v>8.6771628991274108E-2</v>
      </c>
    </row>
    <row r="312" spans="1:3" ht="30" customHeight="1" x14ac:dyDescent="0.25">
      <c r="A312" s="174">
        <v>295</v>
      </c>
      <c r="B312" s="14">
        <f>(2/PI()) * ( ACOS(A312 / (2*$B$2)) - (A312/(2*$B$2))*SQRT(1 - (A312/(2*$B$2))^2))</f>
        <v>0.30458173105641856</v>
      </c>
      <c r="C312" s="14">
        <f t="shared" si="14"/>
        <v>8.6116892908949749E-2</v>
      </c>
    </row>
    <row r="313" spans="1:3" ht="30" customHeight="1" x14ac:dyDescent="0.25">
      <c r="A313" s="174">
        <v>296</v>
      </c>
      <c r="B313" s="14">
        <f>(2/PI()) * ( ACOS(A313 / (2*$B$2)) - (A313/(2*$B$2))*SQRT(1 - (A313/(2*$B$2))^2))</f>
        <v>0.30254302345773093</v>
      </c>
      <c r="C313" s="14">
        <f t="shared" si="14"/>
        <v>8.5464463996480777E-2</v>
      </c>
    </row>
    <row r="314" spans="1:3" ht="30" customHeight="1" x14ac:dyDescent="0.25">
      <c r="A314" s="174">
        <v>297</v>
      </c>
      <c r="B314" s="14">
        <f>(2/PI()) * ( ACOS(A314 / (2*$B$2)) - (A314/(2*$B$2))*SQRT(1 - (A314/(2*$B$2))^2))</f>
        <v>0.30050785322029894</v>
      </c>
      <c r="C314" s="14">
        <f t="shared" si="14"/>
        <v>8.4814338389421984E-2</v>
      </c>
    </row>
    <row r="315" spans="1:3" ht="30" customHeight="1" x14ac:dyDescent="0.25">
      <c r="A315" s="174">
        <v>298</v>
      </c>
      <c r="B315" s="14">
        <f>(2/PI()) * ( ACOS(A315 / (2*$B$2)) - (A315/(2*$B$2))*SQRT(1 - (A315/(2*$B$2))^2))</f>
        <v>0.29847623848502619</v>
      </c>
      <c r="C315" s="14">
        <f t="shared" si="14"/>
        <v>8.4166512273836203E-2</v>
      </c>
    </row>
    <row r="316" spans="1:3" ht="30" customHeight="1" x14ac:dyDescent="0.25">
      <c r="A316" s="174">
        <v>299</v>
      </c>
      <c r="B316" s="14">
        <f>(2/PI()) * ( ACOS(A316 / (2*$B$2)) - (A316/(2*$B$2))*SQRT(1 - (A316/(2*$B$2))^2))</f>
        <v>0.29644819748822904</v>
      </c>
      <c r="C316" s="14">
        <f t="shared" si="14"/>
        <v>8.3520981886389123E-2</v>
      </c>
    </row>
    <row r="317" spans="1:3" ht="30" customHeight="1" x14ac:dyDescent="0.25">
      <c r="A317" s="174">
        <v>300</v>
      </c>
      <c r="B317" s="14">
        <f>(2/PI()) * ( ACOS(A317 / (2*$B$2)) - (A317/(2*$B$2))*SQRT(1 - (A317/(2*$B$2))^2))</f>
        <v>0.29442374856280157</v>
      </c>
      <c r="C317" s="14">
        <f t="shared" si="14"/>
        <v>8.2877743514446767E-2</v>
      </c>
    </row>
    <row r="318" spans="1:3" ht="30" customHeight="1" x14ac:dyDescent="0.25">
      <c r="A318" s="174">
        <v>301</v>
      </c>
      <c r="B318" s="14">
        <f>(2/PI()) * ( ACOS(A318 / (2*$B$2)) - (A318/(2*$B$2))*SQRT(1 - (A318/(2*$B$2))^2))</f>
        <v>0.29240291013939901</v>
      </c>
      <c r="C318" s="14">
        <f t="shared" si="14"/>
        <v>8.2236793496180738E-2</v>
      </c>
    </row>
    <row r="319" spans="1:3" ht="30" customHeight="1" x14ac:dyDescent="0.25">
      <c r="A319" s="174">
        <v>302</v>
      </c>
      <c r="B319" s="14">
        <f>(2/PI()) * ( ACOS(A319 / (2*$B$2)) - (A319/(2*$B$2))*SQRT(1 - (A319/(2*$B$2))^2))</f>
        <v>0.29038570074764125</v>
      </c>
      <c r="C319" s="14">
        <f t="shared" si="14"/>
        <v>8.1598128220678579E-2</v>
      </c>
    </row>
    <row r="320" spans="1:3" ht="30" customHeight="1" x14ac:dyDescent="0.25">
      <c r="A320" s="174">
        <v>303</v>
      </c>
      <c r="B320" s="14">
        <f>(2/PI()) * ( ACOS(A320 / (2*$B$2)) - (A320/(2*$B$2))*SQRT(1 - (A320/(2*$B$2))^2))</f>
        <v>0.28837213901733655</v>
      </c>
      <c r="C320" s="14">
        <f t="shared" si="14"/>
        <v>8.0961744128060564E-2</v>
      </c>
    </row>
    <row r="321" spans="1:3" ht="30" customHeight="1" x14ac:dyDescent="0.25">
      <c r="A321" s="174">
        <v>304</v>
      </c>
      <c r="B321" s="14">
        <f>(2/PI()) * ( ACOS(A321 / (2*$B$2)) - (A321/(2*$B$2))*SQRT(1 - (A321/(2*$B$2))^2))</f>
        <v>0.28636224367972429</v>
      </c>
      <c r="C321" s="14">
        <f t="shared" si="14"/>
        <v>8.0327637709602273E-2</v>
      </c>
    </row>
    <row r="322" spans="1:3" ht="30" customHeight="1" x14ac:dyDescent="0.25">
      <c r="A322" s="174">
        <v>305</v>
      </c>
      <c r="B322" s="14">
        <f>(2/PI()) * ( ACOS(A322 / (2*$B$2)) - (A322/(2*$B$2))*SQRT(1 - (A322/(2*$B$2))^2))</f>
        <v>0.28435603356873934</v>
      </c>
      <c r="C322" s="14">
        <f t="shared" si="14"/>
        <v>7.9695805507864259E-2</v>
      </c>
    </row>
    <row r="323" spans="1:3" ht="30" customHeight="1" x14ac:dyDescent="0.25">
      <c r="A323" s="174">
        <v>306</v>
      </c>
      <c r="B323" s="14">
        <f>(2/PI()) * ( ACOS(A323 / (2*$B$2)) - (A323/(2*$B$2))*SQRT(1 - (A323/(2*$B$2))^2))</f>
        <v>0.28235352762229804</v>
      </c>
      <c r="C323" s="14">
        <f t="shared" si="14"/>
        <v>7.9066244116826834E-2</v>
      </c>
    </row>
    <row r="324" spans="1:3" ht="30" customHeight="1" x14ac:dyDescent="0.25">
      <c r="A324" s="174">
        <v>307</v>
      </c>
      <c r="B324" s="14">
        <f>(2/PI()) * ( ACOS(A324 / (2*$B$2)) - (A324/(2*$B$2))*SQRT(1 - (A324/(2*$B$2))^2))</f>
        <v>0.28035474488360479</v>
      </c>
      <c r="C324" s="14">
        <f t="shared" si="14"/>
        <v>7.8438950182032174E-2</v>
      </c>
    </row>
    <row r="325" spans="1:3" ht="30" customHeight="1" x14ac:dyDescent="0.25">
      <c r="A325" s="174">
        <v>308</v>
      </c>
      <c r="B325" s="14">
        <f>(2/PI()) * ( ACOS(A325 / (2*$B$2)) - (A325/(2*$B$2))*SQRT(1 - (A325/(2*$B$2))^2))</f>
        <v>0.27835970450248171</v>
      </c>
      <c r="C325" s="14">
        <f t="shared" si="14"/>
        <v>7.7813920400732428E-2</v>
      </c>
    </row>
    <row r="326" spans="1:3" ht="30" customHeight="1" x14ac:dyDescent="0.25">
      <c r="A326" s="174">
        <v>309</v>
      </c>
      <c r="B326" s="14">
        <f>(2/PI()) * ( ACOS(A326 / (2*$B$2)) - (A326/(2*$B$2))*SQRT(1 - (A326/(2*$B$2))^2))</f>
        <v>0.27636842573672027</v>
      </c>
      <c r="C326" s="14">
        <f t="shared" si="14"/>
        <v>7.7191151522045809E-2</v>
      </c>
    </row>
    <row r="327" spans="1:3" ht="30" customHeight="1" x14ac:dyDescent="0.25">
      <c r="A327" s="174">
        <v>310</v>
      </c>
      <c r="B327" s="14">
        <f>(2/PI()) * ( ACOS(A327 / (2*$B$2)) - (A327/(2*$B$2))*SQRT(1 - (A327/(2*$B$2))^2))</f>
        <v>0.27438092795345659</v>
      </c>
      <c r="C327" s="14">
        <f t="shared" si="14"/>
        <v>7.6570640347117358E-2</v>
      </c>
    </row>
    <row r="328" spans="1:3" ht="30" customHeight="1" x14ac:dyDescent="0.25">
      <c r="A328" s="174">
        <v>311</v>
      </c>
      <c r="B328" s="14">
        <f>(2/PI()) * ( ACOS(A328 / (2*$B$2)) - (A328/(2*$B$2))*SQRT(1 - (A328/(2*$B$2))^2))</f>
        <v>0.27239723063057031</v>
      </c>
      <c r="C328" s="14">
        <f t="shared" si="14"/>
        <v>7.5952383729288586E-2</v>
      </c>
    </row>
    <row r="329" spans="1:3" ht="30" customHeight="1" x14ac:dyDescent="0.25">
      <c r="A329" s="174">
        <v>312</v>
      </c>
      <c r="B329" s="14">
        <f>(2/PI()) * ( ACOS(A329 / (2*$B$2)) - (A329/(2*$B$2))*SQRT(1 - (A329/(2*$B$2))^2))</f>
        <v>0.27041735335810735</v>
      </c>
      <c r="C329" s="14">
        <f t="shared" si="14"/>
        <v>7.5336378574272889E-2</v>
      </c>
    </row>
    <row r="330" spans="1:3" ht="30" customHeight="1" x14ac:dyDescent="0.25">
      <c r="A330" s="174">
        <v>313</v>
      </c>
      <c r="B330" s="14">
        <f>(2/PI()) * ( ACOS(A330 / (2*$B$2)) - (A330/(2*$B$2))*SQRT(1 - (A330/(2*$B$2))^2))</f>
        <v>0.26844131583972786</v>
      </c>
      <c r="C330" s="14">
        <f t="shared" si="14"/>
        <v>7.4722621840338288E-2</v>
      </c>
    </row>
    <row r="331" spans="1:3" ht="30" customHeight="1" x14ac:dyDescent="0.25">
      <c r="A331" s="174">
        <v>314</v>
      </c>
      <c r="B331" s="14">
        <f>(2/PI()) * ( ACOS(A331 / (2*$B$2)) - (A331/(2*$B$2))*SQRT(1 - (A331/(2*$B$2))^2))</f>
        <v>0.2664691378941792</v>
      </c>
      <c r="C331" s="14">
        <f t="shared" si="14"/>
        <v>7.4111110538499281E-2</v>
      </c>
    </row>
    <row r="332" spans="1:3" ht="30" customHeight="1" x14ac:dyDescent="0.25">
      <c r="A332" s="174">
        <v>315</v>
      </c>
      <c r="B332" s="14">
        <f>(2/PI()) * ( ACOS(A332 / (2*$B$2)) - (A332/(2*$B$2))*SQRT(1 - (A332/(2*$B$2))^2))</f>
        <v>0.26450083945679548</v>
      </c>
      <c r="C332" s="14">
        <f t="shared" si="14"/>
        <v>7.3501841732712681E-2</v>
      </c>
    </row>
    <row r="333" spans="1:3" ht="30" customHeight="1" x14ac:dyDescent="0.25">
      <c r="A333" s="174">
        <v>316</v>
      </c>
      <c r="B333" s="14">
        <f>(2/PI()) * ( ACOS(A333 / (2*$B$2)) - (A333/(2*$B$2))*SQRT(1 - (A333/(2*$B$2))^2))</f>
        <v>0.26253644058102216</v>
      </c>
      <c r="C333" s="14">
        <f t="shared" si="14"/>
        <v>7.2894812540083898E-2</v>
      </c>
    </row>
    <row r="334" spans="1:3" ht="30" customHeight="1" x14ac:dyDescent="0.25">
      <c r="A334" s="174">
        <v>317</v>
      </c>
      <c r="B334" s="14">
        <f>(2/PI()) * ( ACOS(A334 / (2*$B$2)) - (A334/(2*$B$2))*SQRT(1 - (A334/(2*$B$2))^2))</f>
        <v>0.26057596143996986</v>
      </c>
      <c r="C334" s="14">
        <f t="shared" si="14"/>
        <v>7.2290020131080102E-2</v>
      </c>
    </row>
    <row r="335" spans="1:3" ht="30" customHeight="1" x14ac:dyDescent="0.25">
      <c r="A335" s="174">
        <v>318</v>
      </c>
      <c r="B335" s="14">
        <f>(2/PI()) * ( ACOS(A335 / (2*$B$2)) - (A335/(2*$B$2))*SQRT(1 - (A335/(2*$B$2))^2))</f>
        <v>0.25861942232799406</v>
      </c>
      <c r="C335" s="14">
        <f t="shared" si="14"/>
        <v>7.1687461729751156E-2</v>
      </c>
    </row>
    <row r="336" spans="1:3" ht="30" customHeight="1" x14ac:dyDescent="0.25">
      <c r="A336" s="174">
        <v>319</v>
      </c>
      <c r="B336" s="14">
        <f>(2/PI()) * ( ACOS(A336 / (2*$B$2)) - (A336/(2*$B$2))*SQRT(1 - (A336/(2*$B$2))^2))</f>
        <v>0.25666684366230424</v>
      </c>
      <c r="C336" s="14">
        <f t="shared" si="14"/>
        <v>7.1087134613957881E-2</v>
      </c>
    </row>
    <row r="337" spans="1:3" ht="30" customHeight="1" x14ac:dyDescent="0.25">
      <c r="A337" s="174">
        <v>320</v>
      </c>
      <c r="B337" s="14">
        <f>(2/PI()) * ( ACOS(A337 / (2*$B$2)) - (A337/(2*$B$2))*SQRT(1 - (A337/(2*$B$2))^2))</f>
        <v>0.2547182459846023</v>
      </c>
      <c r="C337" s="14">
        <f t="shared" si="14"/>
        <v>7.048903611560986E-2</v>
      </c>
    </row>
    <row r="338" spans="1:3" ht="30" customHeight="1" x14ac:dyDescent="0.25">
      <c r="A338" s="174">
        <v>321</v>
      </c>
      <c r="B338" s="14">
        <f>(2/PI()) * ( ACOS(A338 / (2*$B$2)) - (A338/(2*$B$2))*SQRT(1 - (A338/(2*$B$2))^2))</f>
        <v>0.25277364996274959</v>
      </c>
      <c r="C338" s="14">
        <f t="shared" ref="C338:C401" si="15">((2/(2-B338))^(0.5)) - 1</f>
        <v>6.9893163620910803E-2</v>
      </c>
    </row>
    <row r="339" spans="1:3" ht="30" customHeight="1" x14ac:dyDescent="0.25">
      <c r="A339" s="174">
        <v>322</v>
      </c>
      <c r="B339" s="14">
        <f>(2/PI()) * ( ACOS(A339 / (2*$B$2)) - (A339/(2*$B$2))*SQRT(1 - (A339/(2*$B$2))^2))</f>
        <v>0.25083307639246605</v>
      </c>
      <c r="C339" s="14">
        <f t="shared" si="15"/>
        <v>6.929951457061212E-2</v>
      </c>
    </row>
    <row r="340" spans="1:3" ht="30" customHeight="1" x14ac:dyDescent="0.25">
      <c r="A340" s="174">
        <v>323</v>
      </c>
      <c r="B340" s="14">
        <f>(2/PI()) * ( ACOS(A340 / (2*$B$2)) - (A340/(2*$B$2))*SQRT(1 - (A340/(2*$B$2))^2))</f>
        <v>0.2488965461990589</v>
      </c>
      <c r="C340" s="14">
        <f t="shared" si="15"/>
        <v>6.8708086460275597E-2</v>
      </c>
    </row>
    <row r="341" spans="1:3" ht="30" customHeight="1" x14ac:dyDescent="0.25">
      <c r="A341" s="174">
        <v>324</v>
      </c>
      <c r="B341" s="14">
        <f>(2/PI()) * ( ACOS(A341 / (2*$B$2)) - (A341/(2*$B$2))*SQRT(1 - (A341/(2*$B$2))^2))</f>
        <v>0.2469640804391853</v>
      </c>
      <c r="C341" s="14">
        <f t="shared" si="15"/>
        <v>6.8118876840545628E-2</v>
      </c>
    </row>
    <row r="342" spans="1:3" ht="30" customHeight="1" x14ac:dyDescent="0.25">
      <c r="A342" s="174">
        <v>325</v>
      </c>
      <c r="B342" s="14">
        <f>(2/PI()) * ( ACOS(A342 / (2*$B$2)) - (A342/(2*$B$2))*SQRT(1 - (A342/(2*$B$2))^2))</f>
        <v>0.24503570030264535</v>
      </c>
      <c r="C342" s="14">
        <f t="shared" si="15"/>
        <v>6.7531883317428543E-2</v>
      </c>
    </row>
    <row r="343" spans="1:3" ht="30" customHeight="1" x14ac:dyDescent="0.25">
      <c r="A343" s="174">
        <v>326</v>
      </c>
      <c r="B343" s="14">
        <f>(2/PI()) * ( ACOS(A343 / (2*$B$2)) - (A343/(2*$B$2))*SQRT(1 - (A343/(2*$B$2))^2))</f>
        <v>0.24311142711421088</v>
      </c>
      <c r="C343" s="14">
        <f t="shared" si="15"/>
        <v>6.6947103552583265E-2</v>
      </c>
    </row>
    <row r="344" spans="1:3" ht="30" customHeight="1" x14ac:dyDescent="0.25">
      <c r="A344" s="174">
        <v>327</v>
      </c>
      <c r="B344" s="14">
        <f>(2/PI()) * ( ACOS(A344 / (2*$B$2)) - (A344/(2*$B$2))*SQRT(1 - (A344/(2*$B$2))^2))</f>
        <v>0.24119128233548745</v>
      </c>
      <c r="C344" s="14">
        <f t="shared" si="15"/>
        <v>6.6364535263620184E-2</v>
      </c>
    </row>
    <row r="345" spans="1:3" ht="30" customHeight="1" x14ac:dyDescent="0.25">
      <c r="A345" s="174">
        <v>328</v>
      </c>
      <c r="B345" s="14">
        <f>(2/PI()) * ( ACOS(A345 / (2*$B$2)) - (A345/(2*$B$2))*SQRT(1 - (A345/(2*$B$2))^2))</f>
        <v>0.23927528756681193</v>
      </c>
      <c r="C345" s="14">
        <f t="shared" si="15"/>
        <v>6.5784176224409796E-2</v>
      </c>
    </row>
    <row r="346" spans="1:3" ht="30" customHeight="1" x14ac:dyDescent="0.25">
      <c r="A346" s="174">
        <v>329</v>
      </c>
      <c r="B346" s="14">
        <f>(2/PI()) * ( ACOS(A346 / (2*$B$2)) - (A346/(2*$B$2))*SQRT(1 - (A346/(2*$B$2))^2))</f>
        <v>0.23736346454918586</v>
      </c>
      <c r="C346" s="14">
        <f t="shared" si="15"/>
        <v>6.5206024265401785E-2</v>
      </c>
    </row>
    <row r="347" spans="1:3" ht="30" customHeight="1" x14ac:dyDescent="0.25">
      <c r="A347" s="174">
        <v>330</v>
      </c>
      <c r="B347" s="14">
        <f>(2/PI()) * ( ACOS(A347 / (2*$B$2)) - (A347/(2*$B$2))*SQRT(1 - (A347/(2*$B$2))^2))</f>
        <v>0.23545583516624632</v>
      </c>
      <c r="C347" s="14">
        <f t="shared" si="15"/>
        <v>6.4630077273953201E-2</v>
      </c>
    </row>
    <row r="348" spans="1:3" ht="30" customHeight="1" x14ac:dyDescent="0.25">
      <c r="A348" s="174">
        <v>331</v>
      </c>
      <c r="B348" s="14">
        <f>(2/PI()) * ( ACOS(A348 / (2*$B$2)) - (A348/(2*$B$2))*SQRT(1 - (A348/(2*$B$2))^2))</f>
        <v>0.2335524214462745</v>
      </c>
      <c r="C348" s="14">
        <f t="shared" si="15"/>
        <v>6.4056333194667747E-2</v>
      </c>
    </row>
    <row r="349" spans="1:3" ht="30" customHeight="1" x14ac:dyDescent="0.25">
      <c r="A349" s="174">
        <v>332</v>
      </c>
      <c r="B349" s="14">
        <f>(2/PI()) * ( ACOS(A349 / (2*$B$2)) - (A349/(2*$B$2))*SQRT(1 - (A349/(2*$B$2))^2))</f>
        <v>0.23165324556424283</v>
      </c>
      <c r="C349" s="14">
        <f t="shared" si="15"/>
        <v>6.3484790029744831E-2</v>
      </c>
    </row>
    <row r="350" spans="1:3" ht="30" customHeight="1" x14ac:dyDescent="0.25">
      <c r="A350" s="174">
        <v>333</v>
      </c>
      <c r="B350" s="14">
        <f>(2/PI()) * ( ACOS(A350 / (2*$B$2)) - (A350/(2*$B$2))*SQRT(1 - (A350/(2*$B$2))^2))</f>
        <v>0.2297583298439029</v>
      </c>
      <c r="C350" s="14">
        <f t="shared" si="15"/>
        <v>6.2915445839340389E-2</v>
      </c>
    </row>
    <row r="351" spans="1:3" ht="30" customHeight="1" x14ac:dyDescent="0.25">
      <c r="A351" s="174">
        <v>334</v>
      </c>
      <c r="B351" s="14">
        <f>(2/PI()) * ( ACOS(A351 / (2*$B$2)) - (A351/(2*$B$2))*SQRT(1 - (A351/(2*$B$2))^2))</f>
        <v>0.22786769675991306</v>
      </c>
      <c r="C351" s="14">
        <f t="shared" si="15"/>
        <v>6.234829874193748E-2</v>
      </c>
    </row>
    <row r="352" spans="1:3" ht="30" customHeight="1" x14ac:dyDescent="0.25">
      <c r="A352" s="174">
        <v>335</v>
      </c>
      <c r="B352" s="14">
        <f>(2/PI()) * ( ACOS(A352 / (2*$B$2)) - (A352/(2*$B$2))*SQRT(1 - (A352/(2*$B$2))^2))</f>
        <v>0.22598136894000956</v>
      </c>
      <c r="C352" s="14">
        <f t="shared" si="15"/>
        <v>6.1783346914729309E-2</v>
      </c>
    </row>
    <row r="353" spans="1:3" ht="30" customHeight="1" x14ac:dyDescent="0.25">
      <c r="A353" s="174">
        <v>336</v>
      </c>
      <c r="B353" s="14">
        <f>(2/PI()) * ( ACOS(A353 / (2*$B$2)) - (A353/(2*$B$2))*SQRT(1 - (A353/(2*$B$2))^2))</f>
        <v>0.22409936916721851</v>
      </c>
      <c r="C353" s="14">
        <f t="shared" si="15"/>
        <v>6.1220588594012249E-2</v>
      </c>
    </row>
    <row r="354" spans="1:3" ht="30" customHeight="1" x14ac:dyDescent="0.25">
      <c r="A354" s="174">
        <v>337</v>
      </c>
      <c r="B354" s="14">
        <f>(2/PI()) * ( ACOS(A354 / (2*$B$2)) - (A354/(2*$B$2))*SQRT(1 - (A354/(2*$B$2))^2))</f>
        <v>0.22222172038211452</v>
      </c>
      <c r="C354" s="14">
        <f t="shared" si="15"/>
        <v>6.0660022075592623E-2</v>
      </c>
    </row>
    <row r="355" spans="1:3" ht="30" customHeight="1" x14ac:dyDescent="0.25">
      <c r="A355" s="174">
        <v>338</v>
      </c>
      <c r="B355" s="14">
        <f>(2/PI()) * ( ACOS(A355 / (2*$B$2)) - (A355/(2*$B$2))*SQRT(1 - (A355/(2*$B$2))^2))</f>
        <v>0.22034844568512243</v>
      </c>
      <c r="C355" s="14">
        <f t="shared" si="15"/>
        <v>6.0101645715203267E-2</v>
      </c>
    </row>
    <row r="356" spans="1:3" ht="30" customHeight="1" x14ac:dyDescent="0.25">
      <c r="A356" s="174">
        <v>339</v>
      </c>
      <c r="B356" s="14">
        <f>(2/PI()) * ( ACOS(A356 / (2*$B$2)) - (A356/(2*$B$2))*SQRT(1 - (A356/(2*$B$2))^2))</f>
        <v>0.21847956833886736</v>
      </c>
      <c r="C356" s="14">
        <f t="shared" si="15"/>
        <v>5.9545457928934731E-2</v>
      </c>
    </row>
    <row r="357" spans="1:3" ht="30" customHeight="1" x14ac:dyDescent="0.25">
      <c r="A357" s="174">
        <v>340</v>
      </c>
      <c r="B357" s="14">
        <f>(2/PI()) * ( ACOS(A357 / (2*$B$2)) - (A357/(2*$B$2))*SQRT(1 - (A357/(2*$B$2))^2))</f>
        <v>0.21661511177057102</v>
      </c>
      <c r="C357" s="14">
        <f t="shared" si="15"/>
        <v>5.8991457193677155E-2</v>
      </c>
    </row>
    <row r="358" spans="1:3" ht="30" customHeight="1" x14ac:dyDescent="0.25">
      <c r="A358" s="174">
        <v>341</v>
      </c>
      <c r="B358" s="14">
        <f>(2/PI()) * ( ACOS(A358 / (2*$B$2)) - (A358/(2*$B$2))*SQRT(1 - (A358/(2*$B$2))^2))</f>
        <v>0.21475509957449793</v>
      </c>
      <c r="C358" s="14">
        <f t="shared" si="15"/>
        <v>5.8439642047576124E-2</v>
      </c>
    </row>
    <row r="359" spans="1:3" ht="30" customHeight="1" x14ac:dyDescent="0.25">
      <c r="A359" s="174">
        <v>342</v>
      </c>
      <c r="B359" s="14">
        <f>(2/PI()) * ( ACOS(A359 / (2*$B$2)) - (A359/(2*$B$2))*SQRT(1 - (A359/(2*$B$2))^2))</f>
        <v>0.2128995555144515</v>
      </c>
      <c r="C359" s="14">
        <f t="shared" si="15"/>
        <v>5.7890011090501403E-2</v>
      </c>
    </row>
    <row r="360" spans="1:3" ht="30" customHeight="1" x14ac:dyDescent="0.25">
      <c r="A360" s="174">
        <v>343</v>
      </c>
      <c r="B360" s="14">
        <f>(2/PI()) * ( ACOS(A360 / (2*$B$2)) - (A360/(2*$B$2))*SQRT(1 - (A360/(2*$B$2))^2))</f>
        <v>0.21104850352632212</v>
      </c>
      <c r="C360" s="14">
        <f t="shared" si="15"/>
        <v>5.734256298453011E-2</v>
      </c>
    </row>
    <row r="361" spans="1:3" ht="30" customHeight="1" x14ac:dyDescent="0.25">
      <c r="A361" s="174">
        <v>344</v>
      </c>
      <c r="B361" s="14">
        <f>(2/PI()) * ( ACOS(A361 / (2*$B$2)) - (A361/(2*$B$2))*SQRT(1 - (A361/(2*$B$2))^2))</f>
        <v>0.20920196772068769</v>
      </c>
      <c r="C361" s="14">
        <f t="shared" si="15"/>
        <v>5.6797296454442092E-2</v>
      </c>
    </row>
    <row r="362" spans="1:3" ht="30" customHeight="1" x14ac:dyDescent="0.25">
      <c r="A362" s="174">
        <v>345</v>
      </c>
      <c r="B362" s="14">
        <f>(2/PI()) * ( ACOS(A362 / (2*$B$2)) - (A362/(2*$B$2))*SQRT(1 - (A362/(2*$B$2))^2))</f>
        <v>0.20735997238546963</v>
      </c>
      <c r="C362" s="14">
        <f t="shared" si="15"/>
        <v>5.6254210288231299E-2</v>
      </c>
    </row>
    <row r="363" spans="1:3" ht="30" customHeight="1" x14ac:dyDescent="0.25">
      <c r="A363" s="174">
        <v>346</v>
      </c>
      <c r="B363" s="14">
        <f>(2/PI()) * ( ACOS(A363 / (2*$B$2)) - (A363/(2*$B$2))*SQRT(1 - (A363/(2*$B$2))^2))</f>
        <v>0.20552254198864378</v>
      </c>
      <c r="C363" s="14">
        <f t="shared" si="15"/>
        <v>5.5713303337630693E-2</v>
      </c>
    </row>
    <row r="364" spans="1:3" ht="30" customHeight="1" x14ac:dyDescent="0.25">
      <c r="A364" s="174">
        <v>347</v>
      </c>
      <c r="B364" s="14">
        <f>(2/PI()) * ( ACOS(A364 / (2*$B$2)) - (A364/(2*$B$2))*SQRT(1 - (A364/(2*$B$2))^2))</f>
        <v>0.20368970118100976</v>
      </c>
      <c r="C364" s="14">
        <f t="shared" si="15"/>
        <v>5.5174574518652708E-2</v>
      </c>
    </row>
    <row r="365" spans="1:3" ht="30" customHeight="1" x14ac:dyDescent="0.25">
      <c r="A365" s="174">
        <v>348</v>
      </c>
      <c r="B365" s="14">
        <f>(2/PI()) * ( ACOS(A365 / (2*$B$2)) - (A365/(2*$B$2))*SQRT(1 - (A365/(2*$B$2))^2))</f>
        <v>0.20186147479901884</v>
      </c>
      <c r="C365" s="14">
        <f t="shared" si="15"/>
        <v>5.463802281214547E-2</v>
      </c>
    </row>
    <row r="366" spans="1:3" ht="30" customHeight="1" x14ac:dyDescent="0.25">
      <c r="A366" s="174">
        <v>349</v>
      </c>
      <c r="B366" s="14">
        <f>(2/PI()) * ( ACOS(A366 / (2*$B$2)) - (A366/(2*$B$2))*SQRT(1 - (A366/(2*$B$2))^2))</f>
        <v>0.20003788786766272</v>
      </c>
      <c r="C366" s="14">
        <f t="shared" si="15"/>
        <v>5.4103647264363453E-2</v>
      </c>
    </row>
    <row r="367" spans="1:3" ht="30" customHeight="1" x14ac:dyDescent="0.25">
      <c r="A367" s="174">
        <v>350</v>
      </c>
      <c r="B367" s="14">
        <f>(2/PI()) * ( ACOS(A367 / (2*$B$2)) - (A367/(2*$B$2))*SQRT(1 - (A367/(2*$B$2))^2))</f>
        <v>0.19821896560342531</v>
      </c>
      <c r="C367" s="14">
        <f t="shared" si="15"/>
        <v>5.3571446987555449E-2</v>
      </c>
    </row>
    <row r="368" spans="1:3" ht="30" customHeight="1" x14ac:dyDescent="0.25">
      <c r="A368" s="174">
        <v>351</v>
      </c>
      <c r="B368" s="14">
        <f>(2/PI()) * ( ACOS(A368 / (2*$B$2)) - (A368/(2*$B$2))*SQRT(1 - (A368/(2*$B$2))^2))</f>
        <v>0.19640473341729794</v>
      </c>
      <c r="C368" s="14">
        <f t="shared" si="15"/>
        <v>5.304142116057009E-2</v>
      </c>
    </row>
    <row r="369" spans="1:3" ht="30" customHeight="1" x14ac:dyDescent="0.25">
      <c r="A369" s="174">
        <v>352</v>
      </c>
      <c r="B369" s="14">
        <f>(2/PI()) * ( ACOS(A369 / (2*$B$2)) - (A369/(2*$B$2))*SQRT(1 - (A369/(2*$B$2))^2))</f>
        <v>0.19459521691786127</v>
      </c>
      <c r="C369" s="14">
        <f t="shared" si="15"/>
        <v>5.2513569029475349E-2</v>
      </c>
    </row>
    <row r="370" spans="1:3" ht="30" customHeight="1" x14ac:dyDescent="0.25">
      <c r="A370" s="174">
        <v>353</v>
      </c>
      <c r="B370" s="14">
        <f>(2/PI()) * ( ACOS(A370 / (2*$B$2)) - (A370/(2*$B$2))*SQRT(1 - (A370/(2*$B$2))^2))</f>
        <v>0.19279044191443501</v>
      </c>
      <c r="C370" s="14">
        <f t="shared" si="15"/>
        <v>5.1987889908199358E-2</v>
      </c>
    </row>
    <row r="371" spans="1:3" ht="30" customHeight="1" x14ac:dyDescent="0.25">
      <c r="A371" s="174">
        <v>354</v>
      </c>
      <c r="B371" s="14">
        <f>(2/PI()) * ( ACOS(A371 / (2*$B$2)) - (A371/(2*$B$2))*SQRT(1 - (A371/(2*$B$2))^2))</f>
        <v>0.19099043442029712</v>
      </c>
      <c r="C371" s="14">
        <f t="shared" si="15"/>
        <v>5.1464383179187445E-2</v>
      </c>
    </row>
    <row r="372" spans="1:3" ht="30" customHeight="1" x14ac:dyDescent="0.25">
      <c r="A372" s="174">
        <v>355</v>
      </c>
      <c r="B372" s="14">
        <f>(2/PI()) * ( ACOS(A372 / (2*$B$2)) - (A372/(2*$B$2))*SQRT(1 - (A372/(2*$B$2))^2))</f>
        <v>0.1891952206559761</v>
      </c>
      <c r="C372" s="14">
        <f t="shared" si="15"/>
        <v>5.0943048294076254E-2</v>
      </c>
    </row>
    <row r="373" spans="1:3" ht="30" customHeight="1" x14ac:dyDescent="0.25">
      <c r="A373" s="174">
        <v>356</v>
      </c>
      <c r="B373" s="14">
        <f>(2/PI()) * ( ACOS(A373 / (2*$B$2)) - (A373/(2*$B$2))*SQRT(1 - (A373/(2*$B$2))^2))</f>
        <v>0.18740482705261596</v>
      </c>
      <c r="C373" s="14">
        <f t="shared" si="15"/>
        <v>5.0423884774390304E-2</v>
      </c>
    </row>
    <row r="374" spans="1:3" ht="30" customHeight="1" x14ac:dyDescent="0.25">
      <c r="A374" s="174">
        <v>357</v>
      </c>
      <c r="B374" s="14">
        <f>(2/PI()) * ( ACOS(A374 / (2*$B$2)) - (A374/(2*$B$2))*SQRT(1 - (A374/(2*$B$2))^2))</f>
        <v>0.18561928025541832</v>
      </c>
      <c r="C374" s="14">
        <f t="shared" si="15"/>
        <v>4.9906892212255638E-2</v>
      </c>
    </row>
    <row r="375" spans="1:3" ht="30" customHeight="1" x14ac:dyDescent="0.25">
      <c r="A375" s="174">
        <v>358</v>
      </c>
      <c r="B375" s="14">
        <f>(2/PI()) * ( ACOS(A375 / (2*$B$2)) - (A375/(2*$B$2))*SQRT(1 - (A375/(2*$B$2))^2))</f>
        <v>0.18383860712716302</v>
      </c>
      <c r="C375" s="14">
        <f t="shared" si="15"/>
        <v>4.9392070271134125E-2</v>
      </c>
    </row>
    <row r="376" spans="1:3" ht="30" customHeight="1" x14ac:dyDescent="0.25">
      <c r="A376" s="174">
        <v>359</v>
      </c>
      <c r="B376" s="14">
        <f>(2/PI()) * ( ACOS(A376 / (2*$B$2)) - (A376/(2*$B$2))*SQRT(1 - (A376/(2*$B$2))^2))</f>
        <v>0.18206283475180859</v>
      </c>
      <c r="C376" s="14">
        <f t="shared" si="15"/>
        <v>4.8879418686578635E-2</v>
      </c>
    </row>
    <row r="377" spans="1:3" ht="30" customHeight="1" x14ac:dyDescent="0.25">
      <c r="A377" s="174">
        <v>360</v>
      </c>
      <c r="B377" s="14">
        <f>(2/PI()) * ( ACOS(A377 / (2*$B$2)) - (A377/(2*$B$2))*SQRT(1 - (A377/(2*$B$2))^2))</f>
        <v>0.18029199043817767</v>
      </c>
      <c r="C377" s="14">
        <f t="shared" si="15"/>
        <v>4.8368937267010192E-2</v>
      </c>
    </row>
    <row r="378" spans="1:3" ht="30" customHeight="1" x14ac:dyDescent="0.25">
      <c r="A378" s="174">
        <v>361</v>
      </c>
      <c r="B378" s="14">
        <f>(2/PI()) * ( ACOS(A378 / (2*$B$2)) - (A378/(2*$B$2))*SQRT(1 - (A378/(2*$B$2))^2))</f>
        <v>0.17852610172372638</v>
      </c>
      <c r="C378" s="14">
        <f t="shared" si="15"/>
        <v>4.7860625894515785E-2</v>
      </c>
    </row>
    <row r="379" spans="1:3" ht="30" customHeight="1" x14ac:dyDescent="0.25">
      <c r="A379" s="174">
        <v>362</v>
      </c>
      <c r="B379" s="14">
        <f>(2/PI()) * ( ACOS(A379 / (2*$B$2)) - (A379/(2*$B$2))*SQRT(1 - (A379/(2*$B$2))^2))</f>
        <v>0.17676519637840316</v>
      </c>
      <c r="C379" s="14">
        <f t="shared" si="15"/>
        <v>4.7354484525670371E-2</v>
      </c>
    </row>
    <row r="380" spans="1:3" ht="30" customHeight="1" x14ac:dyDescent="0.25">
      <c r="A380" s="174">
        <v>363</v>
      </c>
      <c r="B380" s="14">
        <f>(2/PI()) * ( ACOS(A380 / (2*$B$2)) - (A380/(2*$B$2))*SQRT(1 - (A380/(2*$B$2))^2))</f>
        <v>0.17500930240859836</v>
      </c>
      <c r="C380" s="14">
        <f t="shared" si="15"/>
        <v>4.6850513192379317E-2</v>
      </c>
    </row>
    <row r="381" spans="1:3" ht="30" customHeight="1" x14ac:dyDescent="0.25">
      <c r="A381" s="174">
        <v>364</v>
      </c>
      <c r="B381" s="14">
        <f>(2/PI()) * ( ACOS(A381 / (2*$B$2)) - (A381/(2*$B$2))*SQRT(1 - (A381/(2*$B$2))^2))</f>
        <v>0.17325844806118817</v>
      </c>
      <c r="C381" s="14">
        <f t="shared" si="15"/>
        <v>4.6348712002749259E-2</v>
      </c>
    </row>
    <row r="382" spans="1:3" ht="30" customHeight="1" x14ac:dyDescent="0.25">
      <c r="A382" s="174">
        <v>365</v>
      </c>
      <c r="B382" s="14">
        <f>(2/PI()) * ( ACOS(A382 / (2*$B$2)) - (A382/(2*$B$2))*SQRT(1 - (A382/(2*$B$2))^2))</f>
        <v>0.17151266182767394</v>
      </c>
      <c r="C382" s="14">
        <f t="shared" si="15"/>
        <v>4.5849081141978498E-2</v>
      </c>
    </row>
    <row r="383" spans="1:3" ht="30" customHeight="1" x14ac:dyDescent="0.25">
      <c r="A383" s="174">
        <v>366</v>
      </c>
      <c r="B383" s="14">
        <f>(2/PI()) * ( ACOS(A383 / (2*$B$2)) - (A383/(2*$B$2))*SQRT(1 - (A383/(2*$B$2))^2))</f>
        <v>0.16977197244842301</v>
      </c>
      <c r="C383" s="14">
        <f t="shared" si="15"/>
        <v>4.5351620873277376E-2</v>
      </c>
    </row>
    <row r="384" spans="1:3" ht="30" customHeight="1" x14ac:dyDescent="0.25">
      <c r="A384" s="174">
        <v>367</v>
      </c>
      <c r="B384" s="14">
        <f>(2/PI()) * ( ACOS(A384 / (2*$B$2)) - (A384/(2*$B$2))*SQRT(1 - (A384/(2*$B$2))^2))</f>
        <v>0.16803640891701208</v>
      </c>
      <c r="C384" s="14">
        <f t="shared" si="15"/>
        <v>4.48563315388113E-2</v>
      </c>
    </row>
    <row r="385" spans="1:3" ht="30" customHeight="1" x14ac:dyDescent="0.25">
      <c r="A385" s="174">
        <v>368</v>
      </c>
      <c r="B385" s="14">
        <f>(2/PI()) * ( ACOS(A385 / (2*$B$2)) - (A385/(2*$B$2))*SQRT(1 - (A385/(2*$B$2))^2))</f>
        <v>0.1663060004846752</v>
      </c>
      <c r="C385" s="14">
        <f t="shared" si="15"/>
        <v>4.4363213560673076E-2</v>
      </c>
    </row>
    <row r="386" spans="1:3" ht="30" customHeight="1" x14ac:dyDescent="0.25">
      <c r="A386" s="174">
        <v>369</v>
      </c>
      <c r="B386" s="14">
        <f>(2/PI()) * ( ACOS(A386 / (2*$B$2)) - (A386/(2*$B$2))*SQRT(1 - (A386/(2*$B$2))^2))</f>
        <v>0.16458077666486384</v>
      </c>
      <c r="C386" s="14">
        <f t="shared" si="15"/>
        <v>4.3872267441881663E-2</v>
      </c>
    </row>
    <row r="387" spans="1:3" ht="30" customHeight="1" x14ac:dyDescent="0.25">
      <c r="A387" s="174">
        <v>370</v>
      </c>
      <c r="B387" s="14">
        <f>(2/PI()) * ( ACOS(A387 / (2*$B$2)) - (A387/(2*$B$2))*SQRT(1 - (A387/(2*$B$2))^2))</f>
        <v>0.1628607672379182</v>
      </c>
      <c r="C387" s="14">
        <f t="shared" si="15"/>
        <v>4.3383493767410686E-2</v>
      </c>
    </row>
    <row r="388" spans="1:3" ht="30" customHeight="1" x14ac:dyDescent="0.25">
      <c r="A388" s="174">
        <v>371</v>
      </c>
      <c r="B388" s="14">
        <f>(2/PI()) * ( ACOS(A388 / (2*$B$2)) - (A388/(2*$B$2))*SQRT(1 - (A388/(2*$B$2))^2))</f>
        <v>0.1611460022558561</v>
      </c>
      <c r="C388" s="14">
        <f t="shared" si="15"/>
        <v>4.289689320524559E-2</v>
      </c>
    </row>
    <row r="389" spans="1:3" ht="30" customHeight="1" x14ac:dyDescent="0.25">
      <c r="A389" s="174">
        <v>372</v>
      </c>
      <c r="B389" s="14">
        <f>(2/PI()) * ( ACOS(A389 / (2*$B$2)) - (A389/(2*$B$2))*SQRT(1 - (A389/(2*$B$2))^2))</f>
        <v>0.1594365120472824</v>
      </c>
      <c r="C389" s="14">
        <f t="shared" si="15"/>
        <v>4.2412466507472102E-2</v>
      </c>
    </row>
    <row r="390" spans="1:3" ht="30" customHeight="1" x14ac:dyDescent="0.25">
      <c r="A390" s="174">
        <v>373</v>
      </c>
      <c r="B390" s="14">
        <f>(2/PI()) * ( ACOS(A390 / (2*$B$2)) - (A390/(2*$B$2))*SQRT(1 - (A390/(2*$B$2))^2))</f>
        <v>0.15773232722242261</v>
      </c>
      <c r="C390" s="14">
        <f t="shared" si="15"/>
        <v>4.1930214511395558E-2</v>
      </c>
    </row>
    <row r="391" spans="1:3" ht="30" customHeight="1" x14ac:dyDescent="0.25">
      <c r="A391" s="174">
        <v>374</v>
      </c>
      <c r="B391" s="14">
        <f>(2/PI()) * ( ACOS(A391 / (2*$B$2)) - (A391/(2*$B$2))*SQRT(1 - (A391/(2*$B$2))^2))</f>
        <v>0.15603347867828582</v>
      </c>
      <c r="C391" s="14">
        <f t="shared" si="15"/>
        <v>4.1450138140693538E-2</v>
      </c>
    </row>
    <row r="392" spans="1:3" ht="30" customHeight="1" x14ac:dyDescent="0.25">
      <c r="A392" s="174">
        <v>375</v>
      </c>
      <c r="B392" s="14">
        <f>(2/PI()) * ( ACOS(A392 / (2*$B$2)) - (A392/(2*$B$2))*SQRT(1 - (A392/(2*$B$2))^2))</f>
        <v>0.15433999760395958</v>
      </c>
      <c r="C392" s="14">
        <f t="shared" si="15"/>
        <v>4.097223840660158E-2</v>
      </c>
    </row>
    <row r="393" spans="1:3" ht="30" customHeight="1" x14ac:dyDescent="0.25">
      <c r="A393" s="174">
        <v>376</v>
      </c>
      <c r="B393" s="14">
        <f>(2/PI()) * ( ACOS(A393 / (2*$B$2)) - (A393/(2*$B$2))*SQRT(1 - (A393/(2*$B$2))^2))</f>
        <v>0.15265191548604354</v>
      </c>
      <c r="C393" s="14">
        <f t="shared" si="15"/>
        <v>4.0496516409132877E-2</v>
      </c>
    </row>
    <row r="394" spans="1:3" ht="30" customHeight="1" x14ac:dyDescent="0.25">
      <c r="A394" s="174">
        <v>377</v>
      </c>
      <c r="B394" s="14">
        <f>(2/PI()) * ( ACOS(A394 / (2*$B$2)) - (A394/(2*$B$2))*SQRT(1 - (A394/(2*$B$2))^2))</f>
        <v>0.15096926411422373</v>
      </c>
      <c r="C394" s="14">
        <f t="shared" si="15"/>
        <v>4.0022973338335932E-2</v>
      </c>
    </row>
    <row r="395" spans="1:3" ht="30" customHeight="1" x14ac:dyDescent="0.25">
      <c r="A395" s="174">
        <v>378</v>
      </c>
      <c r="B395" s="14">
        <f>(2/PI()) * ( ACOS(A395 / (2*$B$2)) - (A395/(2*$B$2))*SQRT(1 - (A395/(2*$B$2))^2))</f>
        <v>0.149292075586995</v>
      </c>
      <c r="C395" s="14">
        <f t="shared" si="15"/>
        <v>3.9551610475587307E-2</v>
      </c>
    </row>
    <row r="396" spans="1:3" ht="30" customHeight="1" x14ac:dyDescent="0.25">
      <c r="A396" s="174">
        <v>379</v>
      </c>
      <c r="B396" s="14">
        <f>(2/PI()) * ( ACOS(A396 / (2*$B$2)) - (A396/(2*$B$2))*SQRT(1 - (A396/(2*$B$2))^2))</f>
        <v>0.14762038231753444</v>
      </c>
      <c r="C396" s="14">
        <f t="shared" si="15"/>
        <v>3.9082429194922996E-2</v>
      </c>
    </row>
    <row r="397" spans="1:3" ht="30" customHeight="1" x14ac:dyDescent="0.25">
      <c r="A397" s="174">
        <v>380</v>
      </c>
      <c r="B397" s="14">
        <f>(2/PI()) * ( ACOS(A397 / (2*$B$2)) - (A397/(2*$B$2))*SQRT(1 - (A397/(2*$B$2))^2))</f>
        <v>0.14595421703973269</v>
      </c>
      <c r="C397" s="14">
        <f t="shared" si="15"/>
        <v>3.8615430964410891E-2</v>
      </c>
    </row>
    <row r="398" spans="1:3" ht="30" customHeight="1" x14ac:dyDescent="0.25">
      <c r="A398" s="174">
        <v>381</v>
      </c>
      <c r="B398" s="14">
        <f>(2/PI()) * ( ACOS(A398 / (2*$B$2)) - (A398/(2*$B$2))*SQRT(1 - (A398/(2*$B$2))^2))</f>
        <v>0.14429361281438743</v>
      </c>
      <c r="C398" s="14">
        <f t="shared" si="15"/>
        <v>3.8150617347562088E-2</v>
      </c>
    </row>
    <row r="399" spans="1:3" ht="30" customHeight="1" x14ac:dyDescent="0.25">
      <c r="A399" s="174">
        <v>382</v>
      </c>
      <c r="B399" s="14">
        <f>(2/PI()) * ( ACOS(A399 / (2*$B$2)) - (A399/(2*$B$2))*SQRT(1 - (A399/(2*$B$2))^2))</f>
        <v>0.14263860303556616</v>
      </c>
      <c r="C399" s="14">
        <f t="shared" si="15"/>
        <v>3.7687990004785732E-2</v>
      </c>
    </row>
    <row r="400" spans="1:3" ht="30" customHeight="1" x14ac:dyDescent="0.25">
      <c r="A400" s="174">
        <v>383</v>
      </c>
      <c r="B400" s="14">
        <f>(2/PI()) * ( ACOS(A400 / (2*$B$2)) - (A400/(2*$B$2))*SQRT(1 - (A400/(2*$B$2))^2))</f>
        <v>0.14098922143714213</v>
      </c>
      <c r="C400" s="14">
        <f t="shared" si="15"/>
        <v>3.7227550694888922E-2</v>
      </c>
    </row>
    <row r="401" spans="1:3" ht="30" customHeight="1" x14ac:dyDescent="0.25">
      <c r="A401" s="174">
        <v>384</v>
      </c>
      <c r="B401" s="14">
        <f>(2/PI()) * ( ACOS(A401 / (2*$B$2)) - (A401/(2*$B$2))*SQRT(1 - (A401/(2*$B$2))^2))</f>
        <v>0.13934550209951199</v>
      </c>
      <c r="C401" s="14">
        <f t="shared" si="15"/>
        <v>3.6769301276618815E-2</v>
      </c>
    </row>
    <row r="402" spans="1:3" ht="30" customHeight="1" x14ac:dyDescent="0.25">
      <c r="A402" s="174">
        <v>385</v>
      </c>
      <c r="B402" s="14">
        <f>(2/PI()) * ( ACOS(A402 / (2*$B$2)) - (A402/(2*$B$2))*SQRT(1 - (A402/(2*$B$2))^2))</f>
        <v>0.13770747945650016</v>
      </c>
      <c r="C402" s="14">
        <f t="shared" ref="C402:C465" si="16">((2/(2-B402))^(0.5)) - 1</f>
        <v>3.6313243710255794E-2</v>
      </c>
    </row>
    <row r="403" spans="1:3" ht="30" customHeight="1" x14ac:dyDescent="0.25">
      <c r="A403" s="174">
        <v>386</v>
      </c>
      <c r="B403" s="14">
        <f>(2/PI()) * ( ACOS(A403 / (2*$B$2)) - (A403/(2*$B$2))*SQRT(1 - (A403/(2*$B$2))^2))</f>
        <v>0.13607518830245674</v>
      </c>
      <c r="C403" s="14">
        <f t="shared" si="16"/>
        <v>3.5859380059251267E-2</v>
      </c>
    </row>
    <row r="404" spans="1:3" ht="30" customHeight="1" x14ac:dyDescent="0.25">
      <c r="A404" s="174">
        <v>387</v>
      </c>
      <c r="B404" s="14">
        <f>(2/PI()) * ( ACOS(A404 / (2*$B$2)) - (A404/(2*$B$2))*SQRT(1 - (A404/(2*$B$2))^2))</f>
        <v>0.13444866379955778</v>
      </c>
      <c r="C404" s="14">
        <f t="shared" si="16"/>
        <v>3.5407712491920096E-2</v>
      </c>
    </row>
    <row r="405" spans="1:3" ht="30" customHeight="1" x14ac:dyDescent="0.25">
      <c r="A405" s="174">
        <v>388</v>
      </c>
      <c r="B405" s="14">
        <f>(2/PI()) * ( ACOS(A405 / (2*$B$2)) - (A405/(2*$B$2))*SQRT(1 - (A405/(2*$B$2))^2))</f>
        <v>0.1328279414853121</v>
      </c>
      <c r="C405" s="14">
        <f t="shared" si="16"/>
        <v>3.4958243283181201E-2</v>
      </c>
    </row>
    <row r="406" spans="1:3" ht="30" customHeight="1" x14ac:dyDescent="0.25">
      <c r="A406" s="174">
        <v>389</v>
      </c>
      <c r="B406" s="14">
        <f>(2/PI()) * ( ACOS(A406 / (2*$B$2)) - (A406/(2*$B$2))*SQRT(1 - (A406/(2*$B$2))^2))</f>
        <v>0.13121305728028571</v>
      </c>
      <c r="C406" s="14">
        <f t="shared" si="16"/>
        <v>3.4510974816356788E-2</v>
      </c>
    </row>
    <row r="407" spans="1:3" ht="30" customHeight="1" x14ac:dyDescent="0.25">
      <c r="A407" s="174">
        <v>390</v>
      </c>
      <c r="B407" s="14">
        <f>(2/PI()) * ( ACOS(A407 / (2*$B$2)) - (A407/(2*$B$2))*SQRT(1 - (A407/(2*$B$2))^2))</f>
        <v>0.12960404749605065</v>
      </c>
      <c r="C407" s="14">
        <f t="shared" si="16"/>
        <v>3.4065909585023535E-2</v>
      </c>
    </row>
    <row r="408" spans="1:3" ht="30" customHeight="1" x14ac:dyDescent="0.25">
      <c r="A408" s="174">
        <v>391</v>
      </c>
      <c r="B408" s="14">
        <f>(2/PI()) * ( ACOS(A408 / (2*$B$2)) - (A408/(2*$B$2))*SQRT(1 - (A408/(2*$B$2))^2))</f>
        <v>0.12800094884336563</v>
      </c>
      <c r="C408" s="14">
        <f t="shared" si="16"/>
        <v>3.362305019492573E-2</v>
      </c>
    </row>
    <row r="409" spans="1:3" ht="30" customHeight="1" x14ac:dyDescent="0.25">
      <c r="A409" s="174">
        <v>392</v>
      </c>
      <c r="B409" s="14">
        <f>(2/PI()) * ( ACOS(A409 / (2*$B$2)) - (A409/(2*$B$2))*SQRT(1 - (A409/(2*$B$2))^2))</f>
        <v>0.12640379844059935</v>
      </c>
      <c r="C409" s="14">
        <f t="shared" si="16"/>
        <v>3.3182399365947024E-2</v>
      </c>
    </row>
    <row r="410" spans="1:3" ht="30" customHeight="1" x14ac:dyDescent="0.25">
      <c r="A410" s="174">
        <v>393</v>
      </c>
      <c r="B410" s="14">
        <f>(2/PI()) * ( ACOS(A410 / (2*$B$2)) - (A410/(2*$B$2))*SQRT(1 - (A410/(2*$B$2))^2))</f>
        <v>0.12481263382240423</v>
      </c>
      <c r="C410" s="14">
        <f t="shared" si="16"/>
        <v>3.2743959934145916E-2</v>
      </c>
    </row>
    <row r="411" spans="1:3" ht="30" customHeight="1" x14ac:dyDescent="0.25">
      <c r="A411" s="174">
        <v>394</v>
      </c>
      <c r="B411" s="14">
        <f>(2/PI()) * ( ACOS(A411 / (2*$B$2)) - (A411/(2*$B$2))*SQRT(1 - (A411/(2*$B$2))^2))</f>
        <v>0.12322749294865139</v>
      </c>
      <c r="C411" s="14">
        <f t="shared" si="16"/>
        <v>3.230773485385563E-2</v>
      </c>
    </row>
    <row r="412" spans="1:3" ht="30" customHeight="1" x14ac:dyDescent="0.25">
      <c r="A412" s="174">
        <v>395</v>
      </c>
      <c r="B412" s="14">
        <f>(2/PI()) * ( ACOS(A412 / (2*$B$2)) - (A412/(2*$B$2))*SQRT(1 - (A412/(2*$B$2))^2))</f>
        <v>0.12164841421363669</v>
      </c>
      <c r="C412" s="14">
        <f t="shared" si="16"/>
        <v>3.1873727199853708E-2</v>
      </c>
    </row>
    <row r="413" spans="1:3" ht="30" customHeight="1" x14ac:dyDescent="0.25">
      <c r="A413" s="174">
        <v>396</v>
      </c>
      <c r="B413" s="14">
        <f>(2/PI()) * ( ACOS(A413 / (2*$B$2)) - (A413/(2*$B$2))*SQRT(1 - (A413/(2*$B$2))^2))</f>
        <v>0.12007543645556748</v>
      </c>
      <c r="C413" s="14">
        <f t="shared" si="16"/>
        <v>3.1441940169600668E-2</v>
      </c>
    </row>
    <row r="414" spans="1:3" ht="30" customHeight="1" x14ac:dyDescent="0.25">
      <c r="A414" s="174">
        <v>397</v>
      </c>
      <c r="B414" s="14">
        <f>(2/PI()) * ( ACOS(A414 / (2*$B$2)) - (A414/(2*$B$2))*SQRT(1 - (A414/(2*$B$2))^2))</f>
        <v>0.11850859896634389</v>
      </c>
      <c r="C414" s="14">
        <f t="shared" si="16"/>
        <v>3.1012377085551934E-2</v>
      </c>
    </row>
    <row r="415" spans="1:3" ht="30" customHeight="1" x14ac:dyDescent="0.25">
      <c r="A415" s="174">
        <v>398</v>
      </c>
      <c r="B415" s="14">
        <f>(2/PI()) * ( ACOS(A415 / (2*$B$2)) - (A415/(2*$B$2))*SQRT(1 - (A415/(2*$B$2))^2))</f>
        <v>0.11694794150164389</v>
      </c>
      <c r="C415" s="14">
        <f t="shared" si="16"/>
        <v>3.0585041397547474E-2</v>
      </c>
    </row>
    <row r="416" spans="1:3" ht="30" customHeight="1" x14ac:dyDescent="0.25">
      <c r="A416" s="174">
        <v>399</v>
      </c>
      <c r="B416" s="14">
        <f>(2/PI()) * ( ACOS(A416 / (2*$B$2)) - (A416/(2*$B$2))*SQRT(1 - (A416/(2*$B$2))^2))</f>
        <v>0.11539350429132565</v>
      </c>
      <c r="C416" s="14">
        <f t="shared" si="16"/>
        <v>3.0159936685279165E-2</v>
      </c>
    </row>
    <row r="417" spans="1:3" ht="30" customHeight="1" x14ac:dyDescent="0.25">
      <c r="A417" s="174">
        <v>400</v>
      </c>
      <c r="B417" s="14">
        <f>(2/PI()) * ( ACOS(A417 / (2*$B$2)) - (A417/(2*$B$2))*SQRT(1 - (A417/(2*$B$2))^2))</f>
        <v>0.11384532805015948</v>
      </c>
      <c r="C417" s="14">
        <f t="shared" si="16"/>
        <v>2.9737066660842304E-2</v>
      </c>
    </row>
    <row r="418" spans="1:3" ht="30" customHeight="1" x14ac:dyDescent="0.25">
      <c r="A418" s="174">
        <v>401</v>
      </c>
      <c r="B418" s="14">
        <f>(2/PI()) * ( ACOS(A418 / (2*$B$2)) - (A418/(2*$B$2))*SQRT(1 - (A418/(2*$B$2))^2))</f>
        <v>0.11230345398890533</v>
      </c>
      <c r="C418" s="14">
        <f t="shared" si="16"/>
        <v>2.9316435171371946E-2</v>
      </c>
    </row>
    <row r="419" spans="1:3" ht="30" customHeight="1" x14ac:dyDescent="0.25">
      <c r="A419" s="174">
        <v>402</v>
      </c>
      <c r="B419" s="14">
        <f>(2/PI()) * ( ACOS(A419 / (2*$B$2)) - (A419/(2*$B$2))*SQRT(1 - (A419/(2*$B$2))^2))</f>
        <v>0.11076792382574631</v>
      </c>
      <c r="C419" s="14">
        <f t="shared" si="16"/>
        <v>2.8898046201769834E-2</v>
      </c>
    </row>
    <row r="420" spans="1:3" ht="30" customHeight="1" x14ac:dyDescent="0.25">
      <c r="A420" s="174">
        <v>403</v>
      </c>
      <c r="B420" s="14">
        <f>(2/PI()) * ( ACOS(A420 / (2*$B$2)) - (A420/(2*$B$2))*SQRT(1 - (A420/(2*$B$2))^2))</f>
        <v>0.10923877979809683</v>
      </c>
      <c r="C420" s="14">
        <f t="shared" si="16"/>
        <v>2.8481903877523251E-2</v>
      </c>
    </row>
    <row r="421" spans="1:3" ht="30" customHeight="1" x14ac:dyDescent="0.25">
      <c r="A421" s="174">
        <v>404</v>
      </c>
      <c r="B421" s="14">
        <f>(2/PI()) * ( ACOS(A421 / (2*$B$2)) - (A421/(2*$B$2))*SQRT(1 - (A421/(2*$B$2))^2))</f>
        <v>0.10771606467479973</v>
      </c>
      <c r="C421" s="14">
        <f t="shared" si="16"/>
        <v>2.8068012467623138E-2</v>
      </c>
    </row>
    <row r="422" spans="1:3" ht="30" customHeight="1" x14ac:dyDescent="0.25">
      <c r="A422" s="174">
        <v>405</v>
      </c>
      <c r="B422" s="14">
        <f>(2/PI()) * ( ACOS(A422 / (2*$B$2)) - (A422/(2*$B$2))*SQRT(1 - (A422/(2*$B$2))^2))</f>
        <v>0.10619982176872816</v>
      </c>
      <c r="C422" s="14">
        <f t="shared" si="16"/>
        <v>2.765637638758256E-2</v>
      </c>
    </row>
    <row r="423" spans="1:3" ht="30" customHeight="1" x14ac:dyDescent="0.25">
      <c r="A423" s="174">
        <v>406</v>
      </c>
      <c r="B423" s="14">
        <f>(2/PI()) * ( ACOS(A423 / (2*$B$2)) - (A423/(2*$B$2))*SQRT(1 - (A423/(2*$B$2))^2))</f>
        <v>0.10469009494981303</v>
      </c>
      <c r="C423" s="14">
        <f t="shared" si="16"/>
        <v>2.7247000202560656E-2</v>
      </c>
    </row>
    <row r="424" spans="1:3" ht="30" customHeight="1" x14ac:dyDescent="0.25">
      <c r="A424" s="174">
        <v>407</v>
      </c>
      <c r="B424" s="14">
        <f>(2/PI()) * ( ACOS(A424 / (2*$B$2)) - (A424/(2*$B$2))*SQRT(1 - (A424/(2*$B$2))^2))</f>
        <v>0.10318692865851004</v>
      </c>
      <c r="C424" s="14">
        <f t="shared" si="16"/>
        <v>2.683988863059783E-2</v>
      </c>
    </row>
    <row r="425" spans="1:3" ht="30" customHeight="1" x14ac:dyDescent="0.25">
      <c r="A425" s="174">
        <v>408</v>
      </c>
      <c r="B425" s="14">
        <f>(2/PI()) * ( ACOS(A425 / (2*$B$2)) - (A425/(2*$B$2))*SQRT(1 - (A425/(2*$B$2))^2))</f>
        <v>0.10169036791973012</v>
      </c>
      <c r="C425" s="14">
        <f t="shared" si="16"/>
        <v>2.6435046545967289E-2</v>
      </c>
    </row>
    <row r="426" spans="1:3" ht="30" customHeight="1" x14ac:dyDescent="0.25">
      <c r="A426" s="174">
        <v>409</v>
      </c>
      <c r="B426" s="14">
        <f>(2/PI()) * ( ACOS(A426 / (2*$B$2)) - (A426/(2*$B$2))*SQRT(1 - (A426/(2*$B$2))^2))</f>
        <v>0.10020045835725172</v>
      </c>
      <c r="C426" s="14">
        <f t="shared" si="16"/>
        <v>2.6032478982644047E-2</v>
      </c>
    </row>
    <row r="427" spans="1:3" ht="30" customHeight="1" x14ac:dyDescent="0.25">
      <c r="A427" s="174">
        <v>410</v>
      </c>
      <c r="B427" s="14">
        <f>(2/PI()) * ( ACOS(A427 / (2*$B$2)) - (A427/(2*$B$2))*SQRT(1 - (A427/(2*$B$2))^2))</f>
        <v>9.8717246208636117E-2</v>
      </c>
      <c r="C427" s="14">
        <f t="shared" si="16"/>
        <v>2.5632191137902938E-2</v>
      </c>
    </row>
    <row r="428" spans="1:3" ht="30" customHeight="1" x14ac:dyDescent="0.25">
      <c r="A428" s="174">
        <v>411</v>
      </c>
      <c r="B428" s="14">
        <f>(2/PI()) * ( ACOS(A428 / (2*$B$2)) - (A428/(2*$B$2))*SQRT(1 - (A428/(2*$B$2))^2))</f>
        <v>9.7240778340670866E-2</v>
      </c>
      <c r="C428" s="14">
        <f t="shared" si="16"/>
        <v>2.5234188376048072E-2</v>
      </c>
    </row>
    <row r="429" spans="1:3" ht="30" customHeight="1" x14ac:dyDescent="0.25">
      <c r="A429" s="174">
        <v>412</v>
      </c>
      <c r="B429" s="14">
        <f>(2/PI()) * ( ACOS(A429 / (2*$B$2)) - (A429/(2*$B$2))*SQRT(1 - (A429/(2*$B$2))^2))</f>
        <v>9.5771102265363756E-2</v>
      </c>
      <c r="C429" s="14">
        <f t="shared" si="16"/>
        <v>2.4838476232277085E-2</v>
      </c>
    </row>
    <row r="430" spans="1:3" ht="30" customHeight="1" x14ac:dyDescent="0.25">
      <c r="A430" s="174">
        <v>413</v>
      </c>
      <c r="B430" s="14">
        <f>(2/PI()) * ( ACOS(A430 / (2*$B$2)) - (A430/(2*$B$2))*SQRT(1 - (A430/(2*$B$2))^2))</f>
        <v>9.4308266156514012E-2</v>
      </c>
      <c r="C430" s="14">
        <f t="shared" si="16"/>
        <v>2.4445060416693254E-2</v>
      </c>
    </row>
    <row r="431" spans="1:3" ht="30" customHeight="1" x14ac:dyDescent="0.25">
      <c r="A431" s="174">
        <v>414</v>
      </c>
      <c r="B431" s="14">
        <f>(2/PI()) * ( ACOS(A431 / (2*$B$2)) - (A431/(2*$B$2))*SQRT(1 - (A431/(2*$B$2))^2))</f>
        <v>9.2852318866887343E-2</v>
      </c>
      <c r="C431" s="14">
        <f t="shared" si="16"/>
        <v>2.4053946818465954E-2</v>
      </c>
    </row>
    <row r="432" spans="1:3" ht="30" customHeight="1" x14ac:dyDescent="0.25">
      <c r="A432" s="174">
        <v>415</v>
      </c>
      <c r="B432" s="14">
        <f>(2/PI()) * ( ACOS(A432 / (2*$B$2)) - (A432/(2*$B$2))*SQRT(1 - (A432/(2*$B$2))^2))</f>
        <v>9.1403309946023997E-2</v>
      </c>
      <c r="C432" s="14">
        <f t="shared" si="16"/>
        <v>2.3665141510150978E-2</v>
      </c>
    </row>
    <row r="433" spans="1:3" ht="30" customHeight="1" x14ac:dyDescent="0.25">
      <c r="A433" s="174">
        <v>416</v>
      </c>
      <c r="B433" s="14">
        <f>(2/PI()) * ( ACOS(A433 / (2*$B$2)) - (A433/(2*$B$2))*SQRT(1 - (A433/(2*$B$2))^2))</f>
        <v>8.9961289658709656E-2</v>
      </c>
      <c r="C433" s="14">
        <f t="shared" si="16"/>
        <v>2.3278650752174945E-2</v>
      </c>
    </row>
    <row r="434" spans="1:3" ht="30" customHeight="1" x14ac:dyDescent="0.25">
      <c r="A434" s="174">
        <v>417</v>
      </c>
      <c r="B434" s="14">
        <f>(2/PI()) * ( ACOS(A434 / (2*$B$2)) - (A434/(2*$B$2))*SQRT(1 - (A434/(2*$B$2))^2))</f>
        <v>8.8526309004141851E-2</v>
      </c>
      <c r="C434" s="14">
        <f t="shared" si="16"/>
        <v>2.2894480997494693E-2</v>
      </c>
    </row>
    <row r="435" spans="1:3" ht="30" customHeight="1" x14ac:dyDescent="0.25">
      <c r="A435" s="174">
        <v>418</v>
      </c>
      <c r="B435" s="14">
        <f>(2/PI()) * ( ACOS(A435 / (2*$B$2)) - (A435/(2*$B$2))*SQRT(1 - (A435/(2*$B$2))^2))</f>
        <v>8.7098419735826035E-2</v>
      </c>
      <c r="C435" s="14">
        <f t="shared" si="16"/>
        <v>2.2512638896437398E-2</v>
      </c>
    </row>
    <row r="436" spans="1:3" ht="30" customHeight="1" x14ac:dyDescent="0.25">
      <c r="A436" s="174">
        <v>419</v>
      </c>
      <c r="B436" s="14">
        <f>(2/PI()) * ( ACOS(A436 / (2*$B$2)) - (A436/(2*$B$2))*SQRT(1 - (A436/(2*$B$2))^2))</f>
        <v>8.5677674382237362E-2</v>
      </c>
      <c r="C436" s="14">
        <f t="shared" si="16"/>
        <v>2.2133131301734332E-2</v>
      </c>
    </row>
    <row r="437" spans="1:3" ht="30" customHeight="1" x14ac:dyDescent="0.25">
      <c r="A437" s="174">
        <v>420</v>
      </c>
      <c r="B437" s="14">
        <f>(2/PI()) * ( ACOS(A437 / (2*$B$2)) - (A437/(2*$B$2))*SQRT(1 - (A437/(2*$B$2))^2))</f>
        <v>8.4264126268286721E-2</v>
      </c>
      <c r="C437" s="14">
        <f t="shared" si="16"/>
        <v>2.175596527375312E-2</v>
      </c>
    </row>
    <row r="438" spans="1:3" ht="30" customHeight="1" x14ac:dyDescent="0.25">
      <c r="A438" s="174">
        <v>421</v>
      </c>
      <c r="B438" s="14">
        <f>(2/PI()) * ( ACOS(A438 / (2*$B$2)) - (A438/(2*$B$2))*SQRT(1 - (A438/(2*$B$2))^2))</f>
        <v>8.2857829537631544E-2</v>
      </c>
      <c r="C438" s="14">
        <f t="shared" si="16"/>
        <v>2.1381148085942048E-2</v>
      </c>
    </row>
    <row r="439" spans="1:3" ht="30" customHeight="1" x14ac:dyDescent="0.25">
      <c r="A439" s="174">
        <v>422</v>
      </c>
      <c r="B439" s="14">
        <f>(2/PI()) * ( ACOS(A439 / (2*$B$2)) - (A439/(2*$B$2))*SQRT(1 - (A439/(2*$B$2))^2))</f>
        <v>8.1458839175875361E-2</v>
      </c>
      <c r="C439" s="14">
        <f t="shared" si="16"/>
        <v>2.1008687230495982E-2</v>
      </c>
    </row>
    <row r="440" spans="1:3" ht="30" customHeight="1" x14ac:dyDescent="0.25">
      <c r="A440" s="174">
        <v>423</v>
      </c>
      <c r="B440" s="14">
        <f>(2/PI()) * ( ACOS(A440 / (2*$B$2)) - (A440/(2*$B$2))*SQRT(1 - (A440/(2*$B$2))^2))</f>
        <v>8.0067211034702532E-2</v>
      </c>
      <c r="C440" s="14">
        <f t="shared" si="16"/>
        <v>2.0638590424257197E-2</v>
      </c>
    </row>
    <row r="441" spans="1:3" ht="30" customHeight="1" x14ac:dyDescent="0.25">
      <c r="A441" s="174">
        <v>424</v>
      </c>
      <c r="B441" s="14">
        <f>(2/PI()) * ( ACOS(A441 / (2*$B$2)) - (A441/(2*$B$2))*SQRT(1 - (A441/(2*$B$2))^2))</f>
        <v>7.8683001856995546E-2</v>
      </c>
      <c r="C441" s="14">
        <f t="shared" si="16"/>
        <v>2.0270865614859135E-2</v>
      </c>
    </row>
    <row r="442" spans="1:3" ht="30" customHeight="1" x14ac:dyDescent="0.25">
      <c r="A442" s="174">
        <v>425</v>
      </c>
      <c r="B442" s="14">
        <f>(2/PI()) * ( ACOS(A442 / (2*$B$2)) - (A442/(2*$B$2))*SQRT(1 - (A442/(2*$B$2))^2))</f>
        <v>7.7306269302989936E-2</v>
      </c>
      <c r="C442" s="14">
        <f t="shared" si="16"/>
        <v>1.9905520987131275E-2</v>
      </c>
    </row>
    <row r="443" spans="1:3" ht="30" customHeight="1" x14ac:dyDescent="0.25">
      <c r="A443" s="174">
        <v>426</v>
      </c>
      <c r="B443" s="14">
        <f>(2/PI()) * ( ACOS(A443 / (2*$B$2)) - (A443/(2*$B$2))*SQRT(1 - (A443/(2*$B$2))^2))</f>
        <v>7.5937071977519796E-2</v>
      </c>
      <c r="C443" s="14">
        <f t="shared" si="16"/>
        <v>1.9542564969775578E-2</v>
      </c>
    </row>
    <row r="444" spans="1:3" ht="30" customHeight="1" x14ac:dyDescent="0.25">
      <c r="A444" s="174">
        <v>427</v>
      </c>
      <c r="B444" s="14">
        <f>(2/PI()) * ( ACOS(A444 / (2*$B$2)) - (A444/(2*$B$2))*SQRT(1 - (A444/(2*$B$2))^2))</f>
        <v>7.457546945841588E-2</v>
      </c>
      <c r="C444" s="14">
        <f t="shared" si="16"/>
        <v>1.9182006242331351E-2</v>
      </c>
    </row>
    <row r="445" spans="1:3" ht="30" customHeight="1" x14ac:dyDescent="0.25">
      <c r="A445" s="174">
        <v>428</v>
      </c>
      <c r="B445" s="14">
        <f>(2/PI()) * ( ACOS(A445 / (2*$B$2)) - (A445/(2*$B$2))*SQRT(1 - (A445/(2*$B$2))^2))</f>
        <v>7.3221522326118255E-2</v>
      </c>
      <c r="C445" s="14">
        <f t="shared" si="16"/>
        <v>1.8823853742441443E-2</v>
      </c>
    </row>
    <row r="446" spans="1:3" ht="30" customHeight="1" x14ac:dyDescent="0.25">
      <c r="A446" s="174">
        <v>429</v>
      </c>
      <c r="B446" s="14">
        <f>(2/PI()) * ( ACOS(A446 / (2*$B$2)) - (A446/(2*$B$2))*SQRT(1 - (A446/(2*$B$2))^2))</f>
        <v>7.1875292194571963E-2</v>
      </c>
      <c r="C446" s="14">
        <f t="shared" si="16"/>
        <v>1.8468116673442614E-2</v>
      </c>
    </row>
    <row r="447" spans="1:3" ht="30" customHeight="1" x14ac:dyDescent="0.25">
      <c r="A447" s="174">
        <v>430</v>
      </c>
      <c r="B447" s="14">
        <f>(2/PI()) * ( ACOS(A447 / (2*$B$2)) - (A447/(2*$B$2))*SQRT(1 - (A447/(2*$B$2))^2))</f>
        <v>7.0536841743478129E-2</v>
      </c>
      <c r="C447" s="14">
        <f t="shared" si="16"/>
        <v>1.8114804512289862E-2</v>
      </c>
    </row>
    <row r="448" spans="1:3" ht="30" customHeight="1" x14ac:dyDescent="0.25">
      <c r="A448" s="174">
        <v>431</v>
      </c>
      <c r="B448" s="14">
        <f>(2/PI()) * ( ACOS(A448 / (2*$B$2)) - (A448/(2*$B$2))*SQRT(1 - (A448/(2*$B$2))^2))</f>
        <v>6.9206234751978374E-2</v>
      </c>
      <c r="C448" s="14">
        <f t="shared" si="16"/>
        <v>1.7763927017842462E-2</v>
      </c>
    </row>
    <row r="449" spans="1:3" ht="30" customHeight="1" x14ac:dyDescent="0.25">
      <c r="A449" s="174">
        <v>432</v>
      </c>
      <c r="B449" s="14">
        <f>(2/PI()) * ( ACOS(A449 / (2*$B$2)) - (A449/(2*$B$2))*SQRT(1 - (A449/(2*$B$2))^2))</f>
        <v>6.7883536133855782E-2</v>
      </c>
      <c r="C449" s="14">
        <f t="shared" si="16"/>
        <v>1.7415494239526375E-2</v>
      </c>
    </row>
    <row r="450" spans="1:3" ht="30" customHeight="1" x14ac:dyDescent="0.25">
      <c r="A450" s="174">
        <v>433</v>
      </c>
      <c r="B450" s="14">
        <f>(2/PI()) * ( ACOS(A450 / (2*$B$2)) - (A450/(2*$B$2))*SQRT(1 - (A450/(2*$B$2))^2))</f>
        <v>6.6568811974340683E-2</v>
      </c>
      <c r="C450" s="14">
        <f t="shared" si="16"/>
        <v>1.7069516526398321E-2</v>
      </c>
    </row>
    <row r="451" spans="1:3" ht="30" customHeight="1" x14ac:dyDescent="0.25">
      <c r="A451" s="174">
        <v>434</v>
      </c>
      <c r="B451" s="14">
        <f>(2/PI()) * ( ACOS(A451 / (2*$B$2)) - (A451/(2*$B$2))*SQRT(1 - (A451/(2*$B$2))^2))</f>
        <v>6.5262129568619487E-2</v>
      </c>
      <c r="C451" s="14">
        <f t="shared" si="16"/>
        <v>1.6726004536635308E-2</v>
      </c>
    </row>
    <row r="452" spans="1:3" ht="30" customHeight="1" x14ac:dyDescent="0.25">
      <c r="A452" s="174">
        <v>435</v>
      </c>
      <c r="B452" s="14">
        <f>(2/PI()) * ( ACOS(A452 / (2*$B$2)) - (A452/(2*$B$2))*SQRT(1 - (A452/(2*$B$2))^2))</f>
        <v>6.3963557462145271E-2</v>
      </c>
      <c r="C452" s="14">
        <f t="shared" si="16"/>
        <v>1.6384969247473347E-2</v>
      </c>
    </row>
    <row r="453" spans="1:3" ht="30" customHeight="1" x14ac:dyDescent="0.25">
      <c r="A453" s="174">
        <v>436</v>
      </c>
      <c r="B453" s="14">
        <f>(2/PI()) * ( ACOS(A453 / (2*$B$2)) - (A453/(2*$B$2))*SQRT(1 - (A453/(2*$B$2))^2))</f>
        <v>6.2673165492864724E-2</v>
      </c>
      <c r="C453" s="14">
        <f t="shared" si="16"/>
        <v>1.6046421965625557E-2</v>
      </c>
    </row>
    <row r="454" spans="1:3" ht="30" customHeight="1" x14ac:dyDescent="0.25">
      <c r="A454" s="174">
        <v>437</v>
      </c>
      <c r="B454" s="14">
        <f>(2/PI()) * ( ACOS(A454 / (2*$B$2)) - (A454/(2*$B$2))*SQRT(1 - (A454/(2*$B$2))^2))</f>
        <v>6.1391024835477433E-2</v>
      </c>
      <c r="C454" s="14">
        <f t="shared" si="16"/>
        <v>1.5710374338207878E-2</v>
      </c>
    </row>
    <row r="455" spans="1:3" ht="30" customHeight="1" x14ac:dyDescent="0.25">
      <c r="A455" s="174">
        <v>438</v>
      </c>
      <c r="B455" s="14">
        <f>(2/PI()) * ( ACOS(A455 / (2*$B$2)) - (A455/(2*$B$2))*SQRT(1 - (A455/(2*$B$2))^2))</f>
        <v>6.0117208047857466E-2</v>
      </c>
      <c r="C455" s="14">
        <f t="shared" si="16"/>
        <v>1.5376838364203005E-2</v>
      </c>
    </row>
    <row r="456" spans="1:3" ht="30" customHeight="1" x14ac:dyDescent="0.25">
      <c r="A456" s="174">
        <v>439</v>
      </c>
      <c r="B456" s="14">
        <f>(2/PI()) * ( ACOS(A456 / (2*$B$2)) - (A456/(2*$B$2))*SQRT(1 - (A456/(2*$B$2))^2))</f>
        <v>5.8851789119773817E-2</v>
      </c>
      <c r="C456" s="14">
        <f t="shared" si="16"/>
        <v>1.5045826406501428E-2</v>
      </c>
    </row>
    <row r="457" spans="1:3" ht="30" customHeight="1" x14ac:dyDescent="0.25">
      <c r="A457" s="174">
        <v>440</v>
      </c>
      <c r="B457" s="14">
        <f>(2/PI()) * ( ACOS(A457 / (2*$B$2)) - (A457/(2*$B$2))*SQRT(1 - (A457/(2*$B$2))^2))</f>
        <v>5.7594843524058449E-2</v>
      </c>
      <c r="C457" s="14">
        <f t="shared" si="16"/>
        <v>1.4717351204550644E-2</v>
      </c>
    </row>
    <row r="458" spans="1:3" ht="30" customHeight="1" x14ac:dyDescent="0.25">
      <c r="A458" s="174">
        <v>441</v>
      </c>
      <c r="B458" s="14">
        <f>(2/PI()) * ( ACOS(A458 / (2*$B$2)) - (A458/(2*$B$2))*SQRT(1 - (A458/(2*$B$2))^2))</f>
        <v>5.6346448270386144E-2</v>
      </c>
      <c r="C458" s="14">
        <f t="shared" si="16"/>
        <v>1.439142588765896E-2</v>
      </c>
    </row>
    <row r="459" spans="1:3" ht="30" customHeight="1" x14ac:dyDescent="0.25">
      <c r="A459" s="174">
        <v>442</v>
      </c>
      <c r="B459" s="14">
        <f>(2/PI()) * ( ACOS(A459 / (2*$B$2)) - (A459/(2*$B$2))*SQRT(1 - (A459/(2*$B$2))^2))</f>
        <v>5.5106681961834741E-2</v>
      </c>
      <c r="C459" s="14">
        <f t="shared" si="16"/>
        <v>1.4068063988993185E-2</v>
      </c>
    </row>
    <row r="460" spans="1:3" ht="30" customHeight="1" x14ac:dyDescent="0.25">
      <c r="A460" s="174">
        <v>443</v>
      </c>
      <c r="B460" s="14">
        <f>(2/PI()) * ( ACOS(A460 / (2*$B$2)) - (A460/(2*$B$2))*SQRT(1 - (A460/(2*$B$2))^2))</f>
        <v>5.387562485441983E-2</v>
      </c>
      <c r="C460" s="14">
        <f t="shared" si="16"/>
        <v>1.3747279460317952E-2</v>
      </c>
    </row>
    <row r="461" spans="1:3" ht="30" customHeight="1" x14ac:dyDescent="0.25">
      <c r="A461" s="174">
        <v>444</v>
      </c>
      <c r="B461" s="14">
        <f>(2/PI()) * ( ACOS(A461 / (2*$B$2)) - (A461/(2*$B$2))*SQRT(1 - (A461/(2*$B$2))^2))</f>
        <v>5.2653358919804411E-2</v>
      </c>
      <c r="C461" s="14">
        <f t="shared" si="16"/>
        <v>1.3429086687529956E-2</v>
      </c>
    </row>
    <row r="462" spans="1:3" ht="30" customHeight="1" x14ac:dyDescent="0.25">
      <c r="A462" s="174">
        <v>445</v>
      </c>
      <c r="B462" s="14">
        <f>(2/PI()) * ( ACOS(A462 / (2*$B$2)) - (A462/(2*$B$2))*SQRT(1 - (A462/(2*$B$2))^2))</f>
        <v>5.143996791140687E-2</v>
      </c>
      <c r="C462" s="14">
        <f t="shared" si="16"/>
        <v>1.3113500507039078E-2</v>
      </c>
    </row>
    <row r="463" spans="1:3" ht="30" customHeight="1" x14ac:dyDescent="0.25">
      <c r="A463" s="174">
        <v>446</v>
      </c>
      <c r="B463" s="14">
        <f>(2/PI()) * ( ACOS(A463 / (2*$B$2)) - (A463/(2*$B$2))*SQRT(1 - (A463/(2*$B$2))^2))</f>
        <v>5.0235537434148859E-2</v>
      </c>
      <c r="C463" s="14">
        <f t="shared" si="16"/>
        <v>1.2800536223060099E-2</v>
      </c>
    </row>
    <row r="464" spans="1:3" ht="30" customHeight="1" x14ac:dyDescent="0.25">
      <c r="A464" s="174">
        <v>447</v>
      </c>
      <c r="B464" s="14">
        <f>(2/PI()) * ( ACOS(A464 / (2*$B$2)) - (A464/(2*$B$2))*SQRT(1 - (A464/(2*$B$2))^2))</f>
        <v>4.9040155018104173E-2</v>
      </c>
      <c r="C464" s="14">
        <f t="shared" si="16"/>
        <v>1.249020962587899E-2</v>
      </c>
    </row>
    <row r="465" spans="1:3" ht="30" customHeight="1" x14ac:dyDescent="0.25">
      <c r="A465" s="174">
        <v>448</v>
      </c>
      <c r="B465" s="14">
        <f>(2/PI()) * ( ACOS(A465 / (2*$B$2)) - (A465/(2*$B$2))*SQRT(1 - (A465/(2*$B$2))^2))</f>
        <v>4.7853910196335281E-2</v>
      </c>
      <c r="C465" s="14">
        <f t="shared" si="16"/>
        <v>1.218253701116323E-2</v>
      </c>
    </row>
    <row r="466" spans="1:3" ht="30" customHeight="1" x14ac:dyDescent="0.25">
      <c r="A466" s="174">
        <v>449</v>
      </c>
      <c r="B466" s="14">
        <f>(2/PI()) * ( ACOS(A466 / (2*$B$2)) - (A466/(2*$B$2))*SQRT(1 - (A466/(2*$B$2))^2))</f>
        <v>4.6676894587229345E-2</v>
      </c>
      <c r="C466" s="14">
        <f t="shared" ref="C466:C525" si="17">((2/(2-B466))^(0.5)) - 1</f>
        <v>1.1877535200398137E-2</v>
      </c>
    </row>
    <row r="467" spans="1:3" ht="30" customHeight="1" x14ac:dyDescent="0.25">
      <c r="A467" s="174">
        <v>450</v>
      </c>
      <c r="B467" s="14">
        <f>(2/PI()) * ( ACOS(A467 / (2*$B$2)) - (A467/(2*$B$2))*SQRT(1 - (A467/(2*$B$2))^2))</f>
        <v>4.5509201981675601E-2</v>
      </c>
      <c r="C467" s="14">
        <f t="shared" si="17"/>
        <v>1.157522156253199E-2</v>
      </c>
    </row>
    <row r="468" spans="1:3" ht="30" customHeight="1" x14ac:dyDescent="0.25">
      <c r="A468" s="174">
        <v>451</v>
      </c>
      <c r="B468" s="14">
        <f>(2/PI()) * ( ACOS(A468 / (2*$B$2)) - (A468/(2*$B$2))*SQRT(1 - (A468/(2*$B$2))^2))</f>
        <v>4.4350928435453497E-2</v>
      </c>
      <c r="C468" s="14">
        <f t="shared" si="17"/>
        <v>1.1275614036922121E-2</v>
      </c>
    </row>
    <row r="469" spans="1:3" ht="30" customHeight="1" x14ac:dyDescent="0.25">
      <c r="A469" s="174">
        <v>452</v>
      </c>
      <c r="B469" s="14">
        <f>(2/PI()) * ( ACOS(A469 / (2*$B$2)) - (A469/(2*$B$2))*SQRT(1 - (A469/(2*$B$2))^2))</f>
        <v>4.3202172367246175E-2</v>
      </c>
      <c r="C469" s="14">
        <f t="shared" si="17"/>
        <v>1.0978731157688104E-2</v>
      </c>
    </row>
    <row r="470" spans="1:3" ht="30" customHeight="1" x14ac:dyDescent="0.25">
      <c r="A470" s="174">
        <v>453</v>
      </c>
      <c r="B470" s="14">
        <f>(2/PI()) * ( ACOS(A470 / (2*$B$2)) - (A470/(2*$B$2))*SQRT(1 - (A470/(2*$B$2))^2))</f>
        <v>4.2063034662722203E-2</v>
      </c>
      <c r="C470" s="14">
        <f t="shared" si="17"/>
        <v>1.0684592079577504E-2</v>
      </c>
    </row>
    <row r="471" spans="1:3" ht="30" customHeight="1" x14ac:dyDescent="0.25">
      <c r="A471" s="174">
        <v>454</v>
      </c>
      <c r="B471" s="14">
        <f>(2/PI()) * ( ACOS(A471 / (2*$B$2)) - (A471/(2*$B$2))*SQRT(1 - (A471/(2*$B$2))^2))</f>
        <v>4.0933618785182736E-2</v>
      </c>
      <c r="C471" s="14">
        <f t="shared" si="17"/>
        <v>1.0393216605476319E-2</v>
      </c>
    </row>
    <row r="472" spans="1:3" ht="30" customHeight="1" x14ac:dyDescent="0.25">
      <c r="A472" s="174">
        <v>455</v>
      </c>
      <c r="B472" s="14">
        <f>(2/PI()) * ( ACOS(A472 / (2*$B$2)) - (A472/(2*$B$2))*SQRT(1 - (A472/(2*$B$2))^2))</f>
        <v>3.9814030893315769E-2</v>
      </c>
      <c r="C472" s="14">
        <f t="shared" si="17"/>
        <v>1.010462521569111E-2</v>
      </c>
    </row>
    <row r="473" spans="1:3" ht="30" customHeight="1" x14ac:dyDescent="0.25">
      <c r="A473" s="174">
        <v>456</v>
      </c>
      <c r="B473" s="14">
        <f>(2/PI()) * ( ACOS(A473 / (2*$B$2)) - (A473/(2*$B$2))*SQRT(1 - (A473/(2*$B$2))^2))</f>
        <v>3.8704379966657043E-2</v>
      </c>
      <c r="C473" s="14">
        <f t="shared" si="17"/>
        <v>9.818839099159149E-3</v>
      </c>
    </row>
    <row r="474" spans="1:3" ht="30" customHeight="1" x14ac:dyDescent="0.25">
      <c r="A474" s="174">
        <v>457</v>
      </c>
      <c r="B474" s="14">
        <f>(2/PI()) * ( ACOS(A474 / (2*$B$2)) - (A474/(2*$B$2))*SQRT(1 - (A474/(2*$B$2))^2))</f>
        <v>3.7604777939419617E-2</v>
      </c>
      <c r="C474" s="14">
        <f t="shared" si="17"/>
        <v>9.5358801867475584E-3</v>
      </c>
    </row>
    <row r="475" spans="1:3" ht="30" customHeight="1" x14ac:dyDescent="0.25">
      <c r="A475" s="174">
        <v>458</v>
      </c>
      <c r="B475" s="14">
        <f>(2/PI()) * ( ACOS(A475 / (2*$B$2)) - (A475/(2*$B$2))*SQRT(1 - (A475/(2*$B$2))^2))</f>
        <v>3.6515339843425615E-2</v>
      </c>
      <c r="C475" s="14">
        <f t="shared" si="17"/>
        <v>9.2557711868281878E-3</v>
      </c>
    </row>
    <row r="476" spans="1:3" ht="30" customHeight="1" x14ac:dyDescent="0.25">
      <c r="A476" s="174">
        <v>459</v>
      </c>
      <c r="B476" s="14">
        <f>(2/PI()) * ( ACOS(A476 / (2*$B$2)) - (A476/(2*$B$2))*SQRT(1 - (A476/(2*$B$2))^2))</f>
        <v>3.543618396095545E-2</v>
      </c>
      <c r="C476" s="14">
        <f t="shared" si="17"/>
        <v>8.9785356233298419E-3</v>
      </c>
    </row>
    <row r="477" spans="1:3" ht="30" customHeight="1" x14ac:dyDescent="0.25">
      <c r="A477" s="174">
        <v>460</v>
      </c>
      <c r="B477" s="14">
        <f>(2/PI()) * ( ACOS(A477 / (2*$B$2)) - (A477/(2*$B$2))*SQRT(1 - (A477/(2*$B$2))^2))</f>
        <v>3.4367431988413237E-2</v>
      </c>
      <c r="C477" s="14">
        <f t="shared" si="17"/>
        <v>8.7041978764925698E-3</v>
      </c>
    </row>
    <row r="478" spans="1:3" ht="30" customHeight="1" x14ac:dyDescent="0.25">
      <c r="A478" s="174">
        <v>461</v>
      </c>
      <c r="B478" s="14">
        <f>(2/PI()) * ( ACOS(A478 / (2*$B$2)) - (A478/(2*$B$2))*SQRT(1 - (A478/(2*$B$2))^2))</f>
        <v>3.3309209211823634E-2</v>
      </c>
      <c r="C478" s="14">
        <f t="shared" si="17"/>
        <v>8.4327832265789215E-3</v>
      </c>
    </row>
    <row r="479" spans="1:3" ht="30" customHeight="1" x14ac:dyDescent="0.25">
      <c r="A479" s="174">
        <v>462</v>
      </c>
      <c r="B479" s="14">
        <f>(2/PI()) * ( ACOS(A479 / (2*$B$2)) - (A479/(2*$B$2))*SQRT(1 - (A479/(2*$B$2))^2))</f>
        <v>3.2261644695276988E-2</v>
      </c>
      <c r="C479" s="14">
        <f t="shared" si="17"/>
        <v>8.164317900821505E-3</v>
      </c>
    </row>
    <row r="480" spans="1:3" ht="30" customHeight="1" x14ac:dyDescent="0.25">
      <c r="A480" s="174">
        <v>463</v>
      </c>
      <c r="B480" s="14">
        <f>(2/PI()) * ( ACOS(A480 / (2*$B$2)) - (A480/(2*$B$2))*SQRT(1 - (A480/(2*$B$2))^2))</f>
        <v>3.1224871483584642E-2</v>
      </c>
      <c r="C480" s="14">
        <f t="shared" si="17"/>
        <v>7.8988291239185937E-3</v>
      </c>
    </row>
    <row r="481" spans="1:3" ht="30" customHeight="1" x14ac:dyDescent="0.25">
      <c r="A481" s="174">
        <v>464</v>
      </c>
      <c r="B481" s="14">
        <f>(2/PI()) * ( ACOS(A481 / (2*$B$2)) - (A481/(2*$B$2))*SQRT(1 - (A481/(2*$B$2))^2))</f>
        <v>3.0199026820554777E-2</v>
      </c>
      <c r="C481" s="14">
        <f t="shared" si="17"/>
        <v>7.6363451724370535E-3</v>
      </c>
    </row>
    <row r="482" spans="1:3" ht="30" customHeight="1" x14ac:dyDescent="0.25">
      <c r="A482" s="174">
        <v>465</v>
      </c>
      <c r="B482" s="14">
        <f>(2/PI()) * ( ACOS(A482 / (2*$B$2)) - (A482/(2*$B$2))*SQRT(1 - (A482/(2*$B$2))^2))</f>
        <v>2.9184252384473117E-2</v>
      </c>
      <c r="C482" s="14">
        <f t="shared" si="17"/>
        <v>7.3768954335113879E-3</v>
      </c>
    </row>
    <row r="483" spans="1:3" ht="30" customHeight="1" x14ac:dyDescent="0.25">
      <c r="A483" s="174">
        <v>466</v>
      </c>
      <c r="B483" s="14">
        <f>(2/PI()) * ( ACOS(A483 / (2*$B$2)) - (A483/(2*$B$2))*SQRT(1 - (A483/(2*$B$2))^2))</f>
        <v>2.8180694542577312E-2</v>
      </c>
      <c r="C483" s="14">
        <f t="shared" si="17"/>
        <v>7.1205104682909859E-3</v>
      </c>
    </row>
    <row r="484" spans="1:3" ht="30" customHeight="1" x14ac:dyDescent="0.25">
      <c r="A484" s="174">
        <v>467</v>
      </c>
      <c r="B484" s="14">
        <f>(2/PI()) * ( ACOS(A484 / (2*$B$2)) - (A484/(2*$B$2))*SQRT(1 - (A484/(2*$B$2))^2))</f>
        <v>2.7188504626543968E-2</v>
      </c>
      <c r="C484" s="14">
        <f t="shared" si="17"/>
        <v>6.8672220806380579E-3</v>
      </c>
    </row>
    <row r="485" spans="1:3" ht="30" customHeight="1" x14ac:dyDescent="0.25">
      <c r="A485" s="174">
        <v>468</v>
      </c>
      <c r="B485" s="14">
        <f>(2/PI()) * ( ACOS(A485 / (2*$B$2)) - (A485/(2*$B$2))*SQRT(1 - (A485/(2*$B$2))^2))</f>
        <v>2.6207839231277282E-2</v>
      </c>
      <c r="C485" s="14">
        <f t="shared" si="17"/>
        <v>6.6170633916498023E-3</v>
      </c>
    </row>
    <row r="486" spans="1:3" ht="30" customHeight="1" x14ac:dyDescent="0.25">
      <c r="A486" s="174">
        <v>469</v>
      </c>
      <c r="B486" s="14">
        <f>(2/PI()) * ( ACOS(A486 / (2*$B$2)) - (A486/(2*$B$2))*SQRT(1 - (A486/(2*$B$2))^2))</f>
        <v>2.5238860539602729E-2</v>
      </c>
      <c r="C486" s="14">
        <f t="shared" si="17"/>
        <v>6.3700689206520611E-3</v>
      </c>
    </row>
    <row r="487" spans="1:3" ht="30" customHeight="1" x14ac:dyDescent="0.25">
      <c r="A487" s="174">
        <v>470</v>
      </c>
      <c r="B487" s="14">
        <f>(2/PI()) * ( ACOS(A487 / (2*$B$2)) - (A487/(2*$B$2))*SQRT(1 - (A487/(2*$B$2))^2))</f>
        <v>2.4281736675828215E-2</v>
      </c>
      <c r="C487" s="14">
        <f t="shared" si="17"/>
        <v>6.1262746734118689E-3</v>
      </c>
    </row>
    <row r="488" spans="1:3" ht="30" customHeight="1" x14ac:dyDescent="0.25">
      <c r="A488" s="174">
        <v>471</v>
      </c>
      <c r="B488" s="14">
        <f>(2/PI()) * ( ACOS(A488 / (2*$B$2)) - (A488/(2*$B$2))*SQRT(1 - (A488/(2*$B$2))^2))</f>
        <v>2.3336642091568809E-2</v>
      </c>
      <c r="C488" s="14">
        <f t="shared" si="17"/>
        <v>5.88571823840911E-3</v>
      </c>
    </row>
    <row r="489" spans="1:3" ht="30" customHeight="1" x14ac:dyDescent="0.25">
      <c r="A489" s="174">
        <v>472</v>
      </c>
      <c r="B489" s="14">
        <f>(2/PI()) * ( ACOS(A489 / (2*$B$2)) - (A489/(2*$B$2))*SQRT(1 - (A489/(2*$B$2))^2))</f>
        <v>2.2403757987725932E-2</v>
      </c>
      <c r="C489" s="14">
        <f t="shared" si="17"/>
        <v>5.6484388921476114E-3</v>
      </c>
    </row>
    <row r="490" spans="1:3" ht="30" customHeight="1" x14ac:dyDescent="0.25">
      <c r="A490" s="174">
        <v>473</v>
      </c>
      <c r="B490" s="14">
        <f>(2/PI()) * ( ACOS(A490 / (2*$B$2)) - (A490/(2*$B$2))*SQRT(1 - (A490/(2*$B$2))^2))</f>
        <v>2.1483272777104497E-2</v>
      </c>
      <c r="C490" s="14">
        <f t="shared" si="17"/>
        <v>5.4144777146212242E-3</v>
      </c>
    </row>
    <row r="491" spans="1:3" ht="30" customHeight="1" x14ac:dyDescent="0.25">
      <c r="A491" s="174">
        <v>474</v>
      </c>
      <c r="B491" s="14">
        <f>(2/PI()) * ( ACOS(A491 / (2*$B$2)) - (A491/(2*$B$2))*SQRT(1 - (A491/(2*$B$2))^2))</f>
        <v>2.0575382592852083E-2</v>
      </c>
      <c r="C491" s="14">
        <f t="shared" si="17"/>
        <v>5.1838777162334093E-3</v>
      </c>
    </row>
    <row r="492" spans="1:3" ht="30" customHeight="1" x14ac:dyDescent="0.25">
      <c r="A492" s="174">
        <v>475</v>
      </c>
      <c r="B492" s="14">
        <f>(2/PI()) * ( ACOS(A492 / (2*$B$2)) - (A492/(2*$B$2))*SQRT(1 - (A492/(2*$B$2))^2))</f>
        <v>1.9680291848734582E-2</v>
      </c>
      <c r="C492" s="14">
        <f t="shared" si="17"/>
        <v>4.9566839776731264E-3</v>
      </c>
    </row>
    <row r="493" spans="1:3" ht="30" customHeight="1" x14ac:dyDescent="0.25">
      <c r="A493" s="174">
        <v>476</v>
      </c>
      <c r="B493" s="14">
        <f>(2/PI()) * ( ACOS(A493 / (2*$B$2)) - (A493/(2*$B$2))*SQRT(1 - (A493/(2*$B$2))^2))</f>
        <v>1.8798213858258504E-2</v>
      </c>
      <c r="C493" s="14">
        <f t="shared" si="17"/>
        <v>4.7329438044998451E-3</v>
      </c>
    </row>
    <row r="494" spans="1:3" ht="30" customHeight="1" x14ac:dyDescent="0.25">
      <c r="A494" s="174">
        <v>477</v>
      </c>
      <c r="B494" s="14">
        <f>(2/PI()) * ( ACOS(A494 / (2*$B$2)) - (A494/(2*$B$2))*SQRT(1 - (A494/(2*$B$2))^2))</f>
        <v>1.7929371520845706E-2</v>
      </c>
      <c r="C494" s="14">
        <f t="shared" si="17"/>
        <v>4.5127068984867069E-3</v>
      </c>
    </row>
    <row r="495" spans="1:3" ht="30" customHeight="1" x14ac:dyDescent="0.25">
      <c r="A495" s="174">
        <v>478</v>
      </c>
      <c r="B495" s="14">
        <f>(2/PI()) * ( ACOS(A495 / (2*$B$2)) - (A495/(2*$B$2))*SQRT(1 - (A495/(2*$B$2))^2))</f>
        <v>1.7073998084711977E-2</v>
      </c>
      <c r="C495" s="14">
        <f t="shared" si="17"/>
        <v>4.2960255481383491E-3</v>
      </c>
    </row>
    <row r="496" spans="1:3" ht="30" customHeight="1" x14ac:dyDescent="0.25">
      <c r="A496" s="174">
        <v>479</v>
      </c>
      <c r="B496" s="14">
        <f>(2/PI()) * ( ACOS(A496 / (2*$B$2)) - (A496/(2*$B$2))*SQRT(1 - (A496/(2*$B$2))^2))</f>
        <v>1.6232337997852481E-2</v>
      </c>
      <c r="C496" s="14">
        <f t="shared" si="17"/>
        <v>4.0829548412315564E-3</v>
      </c>
    </row>
    <row r="497" spans="1:3" ht="30" customHeight="1" x14ac:dyDescent="0.25">
      <c r="A497" s="174">
        <v>480</v>
      </c>
      <c r="B497" s="14">
        <f>(2/PI()) * ( ACOS(A497 / (2*$B$2)) - (A497/(2*$B$2))*SQRT(1 - (A497/(2*$B$2))^2))</f>
        <v>1.5404647860688327E-2</v>
      </c>
      <c r="C497" s="14">
        <f t="shared" si="17"/>
        <v>3.873552902766475E-3</v>
      </c>
    </row>
    <row r="498" spans="1:3" ht="30" customHeight="1" x14ac:dyDescent="0.25">
      <c r="A498" s="174">
        <v>481</v>
      </c>
      <c r="B498" s="14">
        <f>(2/PI()) * ( ACOS(A498 / (2*$B$2)) - (A498/(2*$B$2))*SQRT(1 - (A498/(2*$B$2))^2))</f>
        <v>1.4591197496562564E-2</v>
      </c>
      <c r="C498" s="14">
        <f t="shared" si="17"/>
        <v>3.6678811623769292E-3</v>
      </c>
    </row>
    <row r="499" spans="1:3" ht="30" customHeight="1" x14ac:dyDescent="0.25">
      <c r="A499" s="174">
        <v>482</v>
      </c>
      <c r="B499" s="14">
        <f>(2/PI()) * ( ACOS(A499 / (2*$B$2)) - (A499/(2*$B$2))*SQRT(1 - (A499/(2*$B$2))^2))</f>
        <v>1.3792271159547148E-2</v>
      </c>
      <c r="C499" s="14">
        <f t="shared" si="17"/>
        <v>3.4660046560648361E-3</v>
      </c>
    </row>
    <row r="500" spans="1:3" ht="30" customHeight="1" x14ac:dyDescent="0.25">
      <c r="A500" s="174">
        <v>483</v>
      </c>
      <c r="B500" s="14">
        <f>(2/PI()) * ( ACOS(A500 / (2*$B$2)) - (A500/(2*$B$2))*SQRT(1 - (A500/(2*$B$2))^2))</f>
        <v>1.3008168903103655E-2</v>
      </c>
      <c r="C500" s="14">
        <f t="shared" si="17"/>
        <v>3.2679923681426803E-3</v>
      </c>
    </row>
    <row r="501" spans="1:3" ht="30" customHeight="1" x14ac:dyDescent="0.25">
      <c r="A501" s="174">
        <v>484</v>
      </c>
      <c r="B501" s="14">
        <f>(2/PI()) * ( ACOS(A501 / (2*$B$2)) - (A501/(2*$B$2))*SQRT(1 - (A501/(2*$B$2))^2))</f>
        <v>1.2239208138272105E-2</v>
      </c>
      <c r="C501" s="14">
        <f t="shared" si="17"/>
        <v>3.0739176205540897E-3</v>
      </c>
    </row>
    <row r="502" spans="1:3" ht="30" customHeight="1" x14ac:dyDescent="0.25">
      <c r="A502" s="174">
        <v>485</v>
      </c>
      <c r="B502" s="14">
        <f>(2/PI()) * ( ACOS(A502 / (2*$B$2)) - (A502/(2*$B$2))*SQRT(1 - (A502/(2*$B$2))^2))</f>
        <v>1.1485725416573982E-2</v>
      </c>
      <c r="C502" s="14">
        <f t="shared" si="17"/>
        <v>2.8838585183683652E-3</v>
      </c>
    </row>
    <row r="503" spans="1:3" ht="30" customHeight="1" x14ac:dyDescent="0.25">
      <c r="A503" s="174">
        <v>486</v>
      </c>
      <c r="B503" s="14">
        <f>(2/PI()) * ( ACOS(A503 / (2*$B$2)) - (A503/(2*$B$2))*SQRT(1 - (A503/(2*$B$2))^2))</f>
        <v>1.0748078481152957E-2</v>
      </c>
      <c r="C503" s="14">
        <f t="shared" si="17"/>
        <v>2.6978984623271529E-3</v>
      </c>
    </row>
    <row r="504" spans="1:3" ht="30" customHeight="1" x14ac:dyDescent="0.25">
      <c r="A504" s="174">
        <v>487</v>
      </c>
      <c r="B504" s="14">
        <f>(2/PI()) * ( ACOS(A504 / (2*$B$2)) - (A504/(2*$B$2))*SQRT(1 - (A504/(2*$B$2))^2))</f>
        <v>1.0026648640449432E-2</v>
      </c>
      <c r="C504" s="14">
        <f t="shared" si="17"/>
        <v>2.5161267420217293E-3</v>
      </c>
    </row>
    <row r="505" spans="1:3" ht="30" customHeight="1" x14ac:dyDescent="0.25">
      <c r="A505" s="174">
        <v>488</v>
      </c>
      <c r="B505" s="14">
        <f>(2/PI()) * ( ACOS(A505 / (2*$B$2)) - (A505/(2*$B$2))*SQRT(1 - (A505/(2*$B$2))^2))</f>
        <v>9.3218435327890557E-3</v>
      </c>
      <c r="C505" s="14">
        <f t="shared" si="17"/>
        <v>2.3386392267912282E-3</v>
      </c>
    </row>
    <row r="506" spans="1:3" ht="30" customHeight="1" x14ac:dyDescent="0.25">
      <c r="A506" s="174">
        <v>489</v>
      </c>
      <c r="B506" s="14">
        <f>(2/PI()) * ( ACOS(A506 / (2*$B$2)) - (A506/(2*$B$2))*SQRT(1 - (A506/(2*$B$2))^2))</f>
        <v>8.6341003688717548E-3</v>
      </c>
      <c r="C506" s="14">
        <f t="shared" si="17"/>
        <v>2.1655391760886378E-3</v>
      </c>
    </row>
    <row r="507" spans="1:3" ht="30" customHeight="1" x14ac:dyDescent="0.25">
      <c r="A507" s="174">
        <v>490</v>
      </c>
      <c r="B507" s="14">
        <f>(2/PI()) * ( ACOS(A507 / (2*$B$2)) - (A507/(2*$B$2))*SQRT(1 - (A507/(2*$B$2))^2))</f>
        <v>7.9638897640722812E-3</v>
      </c>
      <c r="C507" s="14">
        <f t="shared" si="17"/>
        <v>1.9969381972950728E-3</v>
      </c>
    </row>
    <row r="508" spans="1:3" ht="30" customHeight="1" x14ac:dyDescent="0.25">
      <c r="A508" s="174">
        <v>491</v>
      </c>
      <c r="B508" s="14">
        <f>(2/PI()) * ( ACOS(A508 / (2*$B$2)) - (A508/(2*$B$2))*SQRT(1 - (A508/(2*$B$2))^2))</f>
        <v>7.3117203062765829E-3</v>
      </c>
      <c r="C508" s="14">
        <f t="shared" si="17"/>
        <v>1.8329573874087401E-3</v>
      </c>
    </row>
    <row r="509" spans="1:3" ht="30" customHeight="1" x14ac:dyDescent="0.25">
      <c r="A509" s="174">
        <v>492</v>
      </c>
      <c r="B509" s="14">
        <f>(2/PI()) * ( ACOS(A509 / (2*$B$2)) - (A509/(2*$B$2))*SQRT(1 - (A509/(2*$B$2))^2))</f>
        <v>6.6781440516034095E-3</v>
      </c>
      <c r="C509" s="14">
        <f t="shared" si="17"/>
        <v>1.6737287066967976E-3</v>
      </c>
    </row>
    <row r="510" spans="1:3" ht="30" customHeight="1" x14ac:dyDescent="0.25">
      <c r="A510" s="174">
        <v>493</v>
      </c>
      <c r="B510" s="14">
        <f>(2/PI()) * ( ACOS(A510 / (2*$B$2)) - (A510/(2*$B$2))*SQRT(1 - (A510/(2*$B$2))^2))</f>
        <v>6.0637632057053631E-3</v>
      </c>
      <c r="C510" s="14">
        <f t="shared" si="17"/>
        <v>1.5193966487347943E-3</v>
      </c>
    </row>
    <row r="511" spans="1:3" ht="30" customHeight="1" x14ac:dyDescent="0.25">
      <c r="A511" s="174">
        <v>494</v>
      </c>
      <c r="B511" s="14">
        <f>(2/PI()) * ( ACOS(A511 / (2*$B$2)) - (A511/(2*$B$2))*SQRT(1 - (A511/(2*$B$2))^2))</f>
        <v>5.4692383416936833E-3</v>
      </c>
      <c r="C511" s="14">
        <f t="shared" si="17"/>
        <v>1.3701202945906044E-3</v>
      </c>
    </row>
    <row r="512" spans="1:3" ht="30" customHeight="1" x14ac:dyDescent="0.25">
      <c r="A512" s="174">
        <v>495</v>
      </c>
      <c r="B512" s="14">
        <f>(2/PI()) * ( ACOS(A512 / (2*$B$2)) - (A512/(2*$B$2))*SQRT(1 - (A512/(2*$B$2))^2))</f>
        <v>4.895298641913637E-3</v>
      </c>
      <c r="C512" s="14">
        <f t="shared" si="17"/>
        <v>1.2260758729623067E-3</v>
      </c>
    </row>
    <row r="513" spans="1:3" ht="30" customHeight="1" x14ac:dyDescent="0.25">
      <c r="A513" s="174">
        <v>496</v>
      </c>
      <c r="B513" s="14">
        <f>(2/PI()) * ( ACOS(A513 / (2*$B$2)) - (A513/(2*$B$2))*SQRT(1 - (A513/(2*$B$2))^2))</f>
        <v>4.3427548542512911E-3</v>
      </c>
      <c r="C513" s="14">
        <f t="shared" si="17"/>
        <v>1.0874599989347811E-3</v>
      </c>
    </row>
    <row r="514" spans="1:3" ht="30" customHeight="1" x14ac:dyDescent="0.25">
      <c r="A514" s="174">
        <v>497</v>
      </c>
      <c r="B514" s="14">
        <f>(2/PI()) * ( ACOS(A514 / (2*$B$2)) - (A514/(2*$B$2))*SQRT(1 - (A514/(2*$B$2))^2))</f>
        <v>3.8125159659283844E-3</v>
      </c>
      <c r="C514" s="14">
        <f t="shared" si="17"/>
        <v>9.5449384209733701E-4</v>
      </c>
    </row>
    <row r="515" spans="1:3" ht="30" customHeight="1" x14ac:dyDescent="0.25">
      <c r="A515" s="174">
        <v>498</v>
      </c>
      <c r="B515" s="14">
        <f>(2/PI()) * ( ACOS(A515 / (2*$B$2)) - (A515/(2*$B$2))*SQRT(1 - (A515/(2*$B$2))^2))</f>
        <v>3.3056110921745089E-3</v>
      </c>
      <c r="C515" s="14">
        <f t="shared" si="17"/>
        <v>8.2742859836404392E-4</v>
      </c>
    </row>
    <row r="516" spans="1:3" ht="30" customHeight="1" x14ac:dyDescent="0.25">
      <c r="A516" s="174">
        <v>499</v>
      </c>
      <c r="B516" s="14">
        <f>(2/PI()) * ( ACOS(A516 / (2*$B$2)) - (A516/(2*$B$2))*SQRT(1 - (A516/(2*$B$2))^2))</f>
        <v>2.8232188887127654E-3</v>
      </c>
      <c r="C516" s="14">
        <f t="shared" si="17"/>
        <v>7.0655284273390961E-4</v>
      </c>
    </row>
    <row r="517" spans="1:3" ht="30" customHeight="1" x14ac:dyDescent="0.25">
      <c r="A517" s="174">
        <v>500</v>
      </c>
      <c r="B517" s="14">
        <f>(2/PI()) * ( ACOS(A517 / (2*$B$2)) - (A517/(2*$B$2))*SQRT(1 - (A517/(2*$B$2))^2))</f>
        <v>2.366708186705702E-3</v>
      </c>
      <c r="C517" s="14">
        <f t="shared" si="17"/>
        <v>5.9220268764281769E-4</v>
      </c>
    </row>
    <row r="518" spans="1:3" ht="30" customHeight="1" x14ac:dyDescent="0.25">
      <c r="A518" s="174">
        <v>501</v>
      </c>
      <c r="B518" s="14">
        <f>(2/PI()) * ( ACOS(A518 / (2*$B$2)) - (A518/(2*$B$2))*SQRT(1 - (A518/(2*$B$2))^2))</f>
        <v>1.9376960522105721E-3</v>
      </c>
      <c r="C518" s="14">
        <f t="shared" si="17"/>
        <v>4.8477629742582629E-4</v>
      </c>
    </row>
    <row r="519" spans="1:3" ht="30" customHeight="1" x14ac:dyDescent="0.25">
      <c r="A519" s="174">
        <v>502</v>
      </c>
      <c r="B519" s="14">
        <f>(2/PI()) * ( ACOS(A519 / (2*$B$2)) - (A519/(2*$B$2))*SQRT(1 - (A519/(2*$B$2))^2))</f>
        <v>1.5381342688027219E-3</v>
      </c>
      <c r="C519" s="14">
        <f t="shared" si="17"/>
        <v>3.8475550854144558E-4</v>
      </c>
    </row>
    <row r="520" spans="1:3" ht="30" customHeight="1" x14ac:dyDescent="0.25">
      <c r="A520" s="174">
        <v>503</v>
      </c>
      <c r="B520" s="14">
        <f>(2/PI()) * ( ACOS(A520 / (2*$B$2)) - (A520/(2*$B$2))*SQRT(1 - (A520/(2*$B$2))^2))</f>
        <v>1.1704451692569383E-3</v>
      </c>
      <c r="C520" s="14">
        <f t="shared" si="17"/>
        <v>2.9273978703336923E-4</v>
      </c>
    </row>
    <row r="521" spans="1:3" ht="30" customHeight="1" x14ac:dyDescent="0.25">
      <c r="A521" s="174">
        <v>504</v>
      </c>
      <c r="B521" s="14">
        <f>(2/PI()) * ( ACOS(A521 / (2*$B$2)) - (A521/(2*$B$2))*SQRT(1 - (A521/(2*$B$2))^2))</f>
        <v>8.3775044071655261E-4</v>
      </c>
      <c r="C521" s="14">
        <f t="shared" si="17"/>
        <v>2.0950342932346544E-4</v>
      </c>
    </row>
    <row r="522" spans="1:3" ht="30" customHeight="1" x14ac:dyDescent="0.25">
      <c r="A522" s="174">
        <v>505</v>
      </c>
      <c r="B522" s="14">
        <f>(2/PI()) * ( ACOS(A522 / (2*$B$2)) - (A522/(2*$B$2))*SQRT(1 - (A522/(2*$B$2))^2))</f>
        <v>5.4429593095019191E-4</v>
      </c>
      <c r="C522" s="14">
        <f t="shared" si="17"/>
        <v>1.3610176323108902E-4</v>
      </c>
    </row>
    <row r="523" spans="1:3" ht="30" customHeight="1" x14ac:dyDescent="0.25">
      <c r="A523" s="174">
        <v>506</v>
      </c>
      <c r="B523" s="14">
        <f>(2/PI()) * ( ACOS(A523 / (2*$B$2)) - (A523/(2*$B$2))*SQRT(1 - (A523/(2*$B$2))^2))</f>
        <v>2.9636481583966831E-4</v>
      </c>
      <c r="C523" s="14">
        <f t="shared" si="17"/>
        <v>7.4099439236530174E-5</v>
      </c>
    </row>
    <row r="524" spans="1:3" ht="30" customHeight="1" x14ac:dyDescent="0.25">
      <c r="A524" s="174">
        <v>507</v>
      </c>
      <c r="B524" s="14">
        <f>(2/PI()) * ( ACOS(A524 / (2*$B$2)) - (A524/(2*$B$2))*SQRT(1 - (A524/(2*$B$2))^2))</f>
        <v>1.0481175932710321E-4</v>
      </c>
      <c r="C524" s="14">
        <f t="shared" si="17"/>
        <v>2.620396976782402E-5</v>
      </c>
    </row>
    <row r="525" spans="1:3" ht="30" customHeight="1" x14ac:dyDescent="0.25">
      <c r="A525" s="174">
        <v>508</v>
      </c>
      <c r="B525" s="14">
        <f>(2/PI()) * ( ACOS(A525 / (2*$B$2)) - (A525/(2*$B$2))*SQRT(1 - (A525/(2*$B$2))^2))</f>
        <v>0</v>
      </c>
      <c r="C525" s="14">
        <f t="shared" si="17"/>
        <v>0</v>
      </c>
    </row>
    <row r="527" spans="1:3" ht="30" customHeight="1" x14ac:dyDescent="0.25">
      <c r="A527" s="174">
        <f>A271</f>
        <v>254</v>
      </c>
      <c r="B527" s="173">
        <f>B271</f>
        <v>0.39100221895577059</v>
      </c>
    </row>
    <row r="528" spans="1:3" ht="30" customHeight="1" x14ac:dyDescent="0.25">
      <c r="A528" s="174">
        <f>A525</f>
        <v>508</v>
      </c>
      <c r="B528" s="173">
        <f>B525</f>
        <v>0</v>
      </c>
    </row>
    <row r="529" spans="1:3" ht="30" customHeight="1" x14ac:dyDescent="0.25">
      <c r="A529" s="174">
        <f>A17</f>
        <v>0</v>
      </c>
      <c r="B529" s="173"/>
      <c r="C529" s="173">
        <f>C17</f>
        <v>0.41421356237309515</v>
      </c>
    </row>
  </sheetData>
  <mergeCells count="2">
    <mergeCell ref="F1:G9"/>
    <mergeCell ref="H1:N1"/>
  </mergeCells>
  <pageMargins left="0.7" right="0.7" top="0.75" bottom="0.75" header="0.3" footer="0.3"/>
  <pageSetup paperSize="9"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FBA053AF-FF79-4C0A-8AFF-DD7AD7D82815}">
            <xm:f>0.25*'Unlike Size Quad'!$B$3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lessThan" id="{632EEA98-78FD-4520-A643-8AC224430ECF}">
            <xm:f>0.25*'Unlike Size Quad'!$B$2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I3:L11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3:G24"/>
  <sheetViews>
    <sheetView zoomScale="85" zoomScaleNormal="85" workbookViewId="0">
      <selection activeCell="E12" sqref="E12"/>
    </sheetView>
  </sheetViews>
  <sheetFormatPr defaultColWidth="32.85546875" defaultRowHeight="29.25" customHeight="1" x14ac:dyDescent="0.25"/>
  <cols>
    <col min="1" max="4" width="32.85546875" style="56"/>
    <col min="5" max="5" width="62.28515625" style="56" bestFit="1" customWidth="1"/>
    <col min="6" max="16384" width="32.85546875" style="56"/>
  </cols>
  <sheetData>
    <row r="13" spans="1:5" ht="11.25" customHeight="1" thickBot="1" x14ac:dyDescent="0.3"/>
    <row r="14" spans="1:5" ht="30" customHeight="1" thickBot="1" x14ac:dyDescent="0.3">
      <c r="A14" s="138" t="s">
        <v>119</v>
      </c>
      <c r="B14" s="114" t="s">
        <v>129</v>
      </c>
      <c r="C14" s="114" t="s">
        <v>130</v>
      </c>
      <c r="D14" s="114" t="s">
        <v>133</v>
      </c>
      <c r="E14" s="138" t="s">
        <v>3</v>
      </c>
    </row>
    <row r="15" spans="1:5" ht="30" customHeight="1" x14ac:dyDescent="0.25">
      <c r="A15" s="139" t="s">
        <v>138</v>
      </c>
      <c r="B15" s="130">
        <f>2*(PI() * ($B$22)^2) + (2 * (PI() * ('Unlike Size Quad'!C5 * $B$22)^2))</f>
        <v>633384.34887187218</v>
      </c>
      <c r="C15" s="131">
        <f>Table20[[#This Row],[Standard Design]]*(1-'Overlapping Quad'!B5)</f>
        <v>650029.51476363593</v>
      </c>
      <c r="D15" s="131">
        <f>(4 * (PI() * (B22^2)))</f>
        <v>810731.96655599633</v>
      </c>
      <c r="E15" s="138" t="s">
        <v>140</v>
      </c>
    </row>
    <row r="16" spans="1:5" ht="30" customHeight="1" x14ac:dyDescent="0.25">
      <c r="A16" s="140" t="s">
        <v>139</v>
      </c>
      <c r="B16" s="146">
        <f>(2*'Unlike Size Quad'!B7 + 2*'Unlike Size Quad'!C7)/4</f>
        <v>0.78125</v>
      </c>
      <c r="C16" s="146">
        <f>Table20[[#This Row],[Standard Design]]-'Overlapping Quad'!B9</f>
        <v>0.94642855301244455</v>
      </c>
      <c r="D16" s="132">
        <v>1</v>
      </c>
      <c r="E16" s="142" t="s">
        <v>144</v>
      </c>
    </row>
    <row r="17" spans="1:7" ht="30" customHeight="1" x14ac:dyDescent="0.25">
      <c r="A17" s="140" t="s">
        <v>132</v>
      </c>
      <c r="B17" s="146">
        <f>B15/D15</f>
        <v>0.78125</v>
      </c>
      <c r="C17" s="146">
        <f>C15/D15</f>
        <v>0.80178103439657467</v>
      </c>
      <c r="D17" s="132">
        <f>D15/D15</f>
        <v>1</v>
      </c>
      <c r="E17" s="142" t="s">
        <v>143</v>
      </c>
      <c r="G17" s="150"/>
    </row>
    <row r="18" spans="1:7" ht="30" customHeight="1" thickBot="1" x14ac:dyDescent="0.3">
      <c r="A18" s="141" t="s">
        <v>141</v>
      </c>
      <c r="B18" s="147">
        <f>100% + (2*('Unlike Size Quad'!B8-25%) - (2*3%))^(2/3)</f>
        <v>1.1856635533445112</v>
      </c>
      <c r="C18" s="133">
        <f>Table20[[#This Row],[Standard Design]]+('Overlapping Quad'!B9^(2/3))</f>
        <v>1.1421092185646633</v>
      </c>
      <c r="D18" s="134">
        <v>1</v>
      </c>
      <c r="E18" s="143" t="s">
        <v>142</v>
      </c>
      <c r="G18" s="148"/>
    </row>
    <row r="19" spans="1:7" ht="30" customHeight="1" x14ac:dyDescent="0.25">
      <c r="A19" s="139" t="s">
        <v>114</v>
      </c>
      <c r="B19" s="144">
        <f>'Unlike Size Quad'!F14</f>
        <v>1523.9943639010494</v>
      </c>
      <c r="C19" s="144">
        <f>Table16[Length]</f>
        <v>1307.9943639010494</v>
      </c>
      <c r="D19" s="144">
        <f>Table16[Length]</f>
        <v>1307.9943639010494</v>
      </c>
      <c r="E19" s="138"/>
    </row>
    <row r="20" spans="1:7" ht="30" customHeight="1" thickBot="1" x14ac:dyDescent="0.3">
      <c r="A20" s="141" t="s">
        <v>115</v>
      </c>
      <c r="B20" s="145">
        <f>'Unlike Size Quad'!G14</f>
        <v>980.99154586845543</v>
      </c>
      <c r="C20" s="145">
        <f>Table16[Width]</f>
        <v>857.98872782460717</v>
      </c>
      <c r="D20" s="145">
        <f>D19</f>
        <v>1307.9943639010494</v>
      </c>
      <c r="E20" s="143"/>
    </row>
    <row r="21" spans="1:7" ht="30" customHeight="1" thickBot="1" x14ac:dyDescent="0.3">
      <c r="A21" s="135" t="s">
        <v>134</v>
      </c>
      <c r="B21" s="136" t="s">
        <v>135</v>
      </c>
      <c r="C21" s="137" t="s">
        <v>100</v>
      </c>
      <c r="D21" s="113" t="s">
        <v>145</v>
      </c>
    </row>
    <row r="22" spans="1:7" ht="30" customHeight="1" x14ac:dyDescent="0.25">
      <c r="A22" s="114" t="s">
        <v>121</v>
      </c>
      <c r="B22" s="114">
        <v>254</v>
      </c>
      <c r="C22" s="114">
        <f>B22</f>
        <v>254</v>
      </c>
    </row>
    <row r="23" spans="1:7" ht="30" customHeight="1" x14ac:dyDescent="0.25">
      <c r="A23" s="114" t="s">
        <v>136</v>
      </c>
      <c r="B23" s="132">
        <v>0.75</v>
      </c>
      <c r="C23" s="132"/>
      <c r="D23" s="117"/>
    </row>
    <row r="24" spans="1:7" ht="30" customHeight="1" x14ac:dyDescent="0.25">
      <c r="A24" s="114" t="s">
        <v>137</v>
      </c>
      <c r="B24" s="114"/>
      <c r="C24" s="114">
        <v>350</v>
      </c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8"/>
  <sheetViews>
    <sheetView topLeftCell="J315" zoomScale="70" zoomScaleNormal="70" workbookViewId="0">
      <selection activeCell="P369" sqref="P369"/>
    </sheetView>
  </sheetViews>
  <sheetFormatPr defaultRowHeight="15" x14ac:dyDescent="0.25"/>
  <cols>
    <col min="1" max="20" width="14.28515625" style="6" customWidth="1"/>
    <col min="21" max="32" width="18.5703125" style="6" customWidth="1"/>
    <col min="33" max="33" width="24.28515625" style="6" bestFit="1" customWidth="1"/>
    <col min="34" max="35" width="18.5703125" style="6" customWidth="1"/>
    <col min="36" max="36" width="28.140625" style="6" bestFit="1" customWidth="1"/>
    <col min="37" max="39" width="18.5703125" style="6" customWidth="1"/>
    <col min="40" max="40" width="18.5703125" style="46" customWidth="1"/>
    <col min="41" max="41" width="18.5703125" style="6" customWidth="1"/>
    <col min="42" max="42" width="21.42578125" style="6" customWidth="1"/>
    <col min="43" max="75" width="18.5703125" style="6" customWidth="1"/>
    <col min="76" max="16384" width="9.140625" style="6"/>
  </cols>
  <sheetData>
    <row r="1" spans="1:43" x14ac:dyDescent="0.25">
      <c r="A1" s="172" t="s">
        <v>67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M1" s="172" t="s">
        <v>68</v>
      </c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F1" s="172" t="s">
        <v>100</v>
      </c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</row>
    <row r="2" spans="1:43" x14ac:dyDescent="0.25">
      <c r="A2" s="6">
        <f>'Unlike Size Quad'!C5</f>
        <v>0.75</v>
      </c>
      <c r="B2" s="172" t="s">
        <v>30</v>
      </c>
      <c r="C2" s="172"/>
      <c r="D2" s="172"/>
      <c r="E2" s="172"/>
      <c r="G2" s="172" t="s">
        <v>31</v>
      </c>
      <c r="H2" s="172"/>
      <c r="I2" s="172"/>
      <c r="J2" s="172"/>
      <c r="K2" s="172"/>
      <c r="N2" s="6" t="s">
        <v>73</v>
      </c>
      <c r="O2" s="6" t="s">
        <v>74</v>
      </c>
      <c r="V2" s="6" t="s">
        <v>32</v>
      </c>
      <c r="W2" s="6" t="s">
        <v>37</v>
      </c>
      <c r="AJ2" s="6" t="s">
        <v>32</v>
      </c>
      <c r="AK2" s="6" t="s">
        <v>37</v>
      </c>
    </row>
    <row r="3" spans="1:43" x14ac:dyDescent="0.25">
      <c r="A3" s="6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G3" s="6" t="s">
        <v>32</v>
      </c>
      <c r="H3" s="15">
        <f>'Unlike Size Quad'!B10</f>
        <v>6.4000000000000001E-2</v>
      </c>
      <c r="I3" s="15">
        <f>'Unlike Size Quad'!B10</f>
        <v>6.4000000000000001E-2</v>
      </c>
      <c r="J3" s="15">
        <f>'Unlike Size Quad'!C10</f>
        <v>3.6000000000000004E-2</v>
      </c>
      <c r="K3" s="15">
        <f>'Unlike Size Quad'!C10</f>
        <v>3.6000000000000004E-2</v>
      </c>
      <c r="L3" s="15"/>
      <c r="M3" s="6" t="s">
        <v>71</v>
      </c>
      <c r="N3" s="6">
        <f>'Unlike Size Quad'!D2</f>
        <v>254</v>
      </c>
      <c r="O3" s="6">
        <f>'Unlike Size Quad'!E2</f>
        <v>508</v>
      </c>
      <c r="U3" s="6" t="s">
        <v>29</v>
      </c>
      <c r="V3" s="6">
        <f>MIN(Table213[y (T1)])</f>
        <v>254.00056361139596</v>
      </c>
      <c r="W3" s="6">
        <f>MAX(Table213[y (T1)])</f>
        <v>761.99492751244543</v>
      </c>
      <c r="AF3" s="6" t="s">
        <v>102</v>
      </c>
      <c r="AG3" s="6">
        <f>'Overlapping Quad'!B2</f>
        <v>254</v>
      </c>
      <c r="AI3" s="6" t="s">
        <v>110</v>
      </c>
      <c r="AJ3" s="6">
        <f>MIN(Table6[T1])</f>
        <v>-428.99774555691749</v>
      </c>
      <c r="AK3" s="6">
        <f>MAX(Table6[T1])</f>
        <v>78.990982267689702</v>
      </c>
    </row>
    <row r="4" spans="1:43" x14ac:dyDescent="0.25">
      <c r="A4" s="6">
        <v>1</v>
      </c>
      <c r="B4" s="6">
        <f>COS(DEGREES(Graphing!A4))</f>
        <v>0.7336545584598283</v>
      </c>
      <c r="C4" s="6">
        <f>SIN(DEGREES(Graphing!A4))</f>
        <v>0.67952261835137939</v>
      </c>
      <c r="D4" s="6">
        <f>Table2[[#This Row],[x (Big)]]*$A$2</f>
        <v>0.55024091884487125</v>
      </c>
      <c r="E4" s="6">
        <f>$A$2 *Table2[[#This Row],[y (Big)]]</f>
        <v>0.50964196376353454</v>
      </c>
      <c r="G4" s="6" t="s">
        <v>38</v>
      </c>
      <c r="H4" s="15">
        <f>'Unlike Size Quad'!B8</f>
        <v>0.32</v>
      </c>
      <c r="I4" s="15">
        <f>'Unlike Size Quad'!B8</f>
        <v>0.32</v>
      </c>
      <c r="J4" s="15">
        <f>'Unlike Size Quad'!C8</f>
        <v>0.18</v>
      </c>
      <c r="K4" s="15">
        <f>'Unlike Size Quad'!C8</f>
        <v>0.18</v>
      </c>
      <c r="L4" s="15"/>
      <c r="M4" s="6" t="s">
        <v>72</v>
      </c>
      <c r="N4" s="6">
        <f>'Unlike Size Quad'!D3</f>
        <v>190.5</v>
      </c>
      <c r="O4" s="6">
        <f>'Unlike Size Quad'!E3</f>
        <v>300</v>
      </c>
      <c r="U4" s="6" t="s">
        <v>34</v>
      </c>
      <c r="V4" s="6">
        <f>MIN(Table213[y (T2)])</f>
        <v>-761.99943638860407</v>
      </c>
      <c r="W4" s="6">
        <f>MAX(Table213[y (T2)])</f>
        <v>-254.00507248755457</v>
      </c>
      <c r="AF4" s="6" t="s">
        <v>103</v>
      </c>
      <c r="AG4" s="46">
        <f>'Overlapping Quad'!$B$3</f>
        <v>350</v>
      </c>
      <c r="AI4" s="6" t="s">
        <v>111</v>
      </c>
      <c r="AJ4" s="6">
        <f>MIN(Table6[T2])</f>
        <v>-78.997745556917494</v>
      </c>
      <c r="AK4" s="6">
        <f>MAX(Table6[T2])</f>
        <v>428.99098226768967</v>
      </c>
    </row>
    <row r="5" spans="1:43" x14ac:dyDescent="0.25">
      <c r="A5" s="6">
        <v>2</v>
      </c>
      <c r="B5" s="6">
        <f>COS(DEGREES(Graphing!A5))</f>
        <v>7.6498022297771168E-2</v>
      </c>
      <c r="C5" s="6">
        <f>SIN(DEGREES(Graphing!A5))</f>
        <v>0.99706973306009528</v>
      </c>
      <c r="D5" s="6">
        <f>Table2[[#This Row],[x (Big)]]*$A$2</f>
        <v>5.7373516723328376E-2</v>
      </c>
      <c r="E5" s="6">
        <f>$A$2 *Table2[[#This Row],[y (Big)]]</f>
        <v>0.74780229979507151</v>
      </c>
      <c r="G5" s="6" t="s">
        <v>37</v>
      </c>
      <c r="H5" s="15">
        <f>'Unlike Size Quad'!B9</f>
        <v>0.48</v>
      </c>
      <c r="I5" s="15">
        <f>'Unlike Size Quad'!B9</f>
        <v>0.48</v>
      </c>
      <c r="J5" s="15">
        <f>'Unlike Size Quad'!C9</f>
        <v>0.27</v>
      </c>
      <c r="K5" s="15">
        <f>'Unlike Size Quad'!C9</f>
        <v>0.27</v>
      </c>
      <c r="L5" s="15"/>
      <c r="M5" s="6" t="s">
        <v>19</v>
      </c>
      <c r="N5" s="6" t="s">
        <v>20</v>
      </c>
      <c r="O5" s="6" t="s">
        <v>69</v>
      </c>
      <c r="P5" s="6" t="s">
        <v>70</v>
      </c>
      <c r="Q5" s="6" t="s">
        <v>23</v>
      </c>
      <c r="R5" s="6" t="s">
        <v>75</v>
      </c>
      <c r="S5" s="6" t="s">
        <v>76</v>
      </c>
      <c r="U5" s="6" t="s">
        <v>35</v>
      </c>
      <c r="V5" s="6">
        <f>MIN(Table213[x (T3)])</f>
        <v>-490.49830916768815</v>
      </c>
      <c r="W5" s="6">
        <f>MAX(Table213[x (T3)])</f>
        <v>-109.50676329923272</v>
      </c>
      <c r="AF5" s="6" t="s">
        <v>99</v>
      </c>
      <c r="AG5" s="58">
        <f>'Overlapping Quad'!B5</f>
        <v>0.19821896560342531</v>
      </c>
      <c r="AI5" s="6" t="s">
        <v>112</v>
      </c>
      <c r="AJ5" s="6">
        <f>MIN(Table6[Top Rotors (y)])</f>
        <v>146.00056361139596</v>
      </c>
      <c r="AK5" s="6">
        <f>MAX(Table6[Top Rotors (y)])</f>
        <v>653.99492751244543</v>
      </c>
      <c r="AP5" s="6" t="s">
        <v>99</v>
      </c>
      <c r="AQ5" s="6" t="s">
        <v>99</v>
      </c>
    </row>
    <row r="6" spans="1:43" x14ac:dyDescent="0.25">
      <c r="A6" s="6">
        <v>3</v>
      </c>
      <c r="B6" s="6">
        <f>COS(DEGREES(Graphing!A6))</f>
        <v>-0.62140831291598542</v>
      </c>
      <c r="C6" s="6">
        <f>SIN(DEGREES(Graphing!A6))</f>
        <v>0.78348689117234671</v>
      </c>
      <c r="D6" s="6">
        <f>Table2[[#This Row],[x (Big)]]*$A$2</f>
        <v>-0.46605623468698909</v>
      </c>
      <c r="E6" s="6">
        <f>$A$2 *Table2[[#This Row],[y (Big)]]</f>
        <v>0.58761516837926009</v>
      </c>
      <c r="G6" s="6" t="s">
        <v>33</v>
      </c>
      <c r="H6" s="6" t="s">
        <v>29</v>
      </c>
      <c r="I6" s="6" t="s">
        <v>34</v>
      </c>
      <c r="J6" s="6" t="s">
        <v>35</v>
      </c>
      <c r="K6" s="6" t="s">
        <v>36</v>
      </c>
      <c r="M6" s="6">
        <v>1</v>
      </c>
      <c r="N6" s="6">
        <f>$N$3*COS(DEGREES(Graphing!M6))</f>
        <v>186.34825784879638</v>
      </c>
      <c r="O6" s="6">
        <f>($N$3*SIN(DEGREES(Graphing!M6))) + $O$3</f>
        <v>680.59874506125038</v>
      </c>
      <c r="P6" s="16">
        <f>($N$3*SIN(DEGREES(Graphing!M6))) - $O$3</f>
        <v>-335.40125493874962</v>
      </c>
      <c r="Q6" s="6">
        <f>$N$4*SIN(DEGREES(Graphing!M6))</f>
        <v>129.44905879593779</v>
      </c>
      <c r="R6" s="6">
        <f>($N$4*COS(DEGREES(Graphing!M6))) - $O$4</f>
        <v>-160.23880661340272</v>
      </c>
      <c r="S6" s="6">
        <f>($N$4*COS(DEGREES(Graphing!M6))) + $O$4</f>
        <v>439.76119338659726</v>
      </c>
      <c r="U6" s="6" t="s">
        <v>36</v>
      </c>
      <c r="V6" s="6">
        <f>MIN(Table213[x (T4)])</f>
        <v>109.50169083231188</v>
      </c>
      <c r="W6" s="6">
        <f>MAX(Table213[x (T4)])</f>
        <v>490.49323670076728</v>
      </c>
      <c r="AF6" s="6" t="s">
        <v>105</v>
      </c>
      <c r="AG6" s="6">
        <f>'Overlapping Quad'!B4</f>
        <v>400</v>
      </c>
      <c r="AI6" s="6" t="s">
        <v>113</v>
      </c>
      <c r="AJ6" s="6">
        <f>MIN(AJ8:AJ367)</f>
        <v>-653.99943638860407</v>
      </c>
      <c r="AK6" s="6">
        <f>MAX(Table6[Bottom Rotors (y)])</f>
        <v>-146.00507248755457</v>
      </c>
      <c r="AP6" s="6">
        <f>(2*AG6)/(AG4)</f>
        <v>2.2857142857142856</v>
      </c>
      <c r="AQ6" s="6">
        <f>-AP6</f>
        <v>-2.2857142857142856</v>
      </c>
    </row>
    <row r="7" spans="1:43" x14ac:dyDescent="0.25">
      <c r="A7" s="6">
        <v>4</v>
      </c>
      <c r="B7" s="6">
        <f>COS(DEGREES(Graphing!A7))</f>
        <v>-0.98829610516905941</v>
      </c>
      <c r="C7" s="6">
        <f>SIN(DEGREES(Graphing!A7))</f>
        <v>0.15254772534412783</v>
      </c>
      <c r="D7" s="6">
        <f>Table2[[#This Row],[x (Big)]]*$A$2</f>
        <v>-0.74122207887679459</v>
      </c>
      <c r="E7" s="6">
        <f>$A$2 *Table2[[#This Row],[y (Big)]]</f>
        <v>0.11441079400809587</v>
      </c>
      <c r="G7" s="15">
        <v>0</v>
      </c>
      <c r="H7" s="6">
        <f>IF(AND($H$3&lt;Table3[[#This Row],[Percentage]],Table3[[#This Row],[Percentage]]&lt;$H$5), 1, 0)</f>
        <v>0</v>
      </c>
      <c r="I7" s="6">
        <f>IF(AND($I$3&lt;Table3[[#This Row],[Percentage]],Table3[[#This Row],[Percentage]]&lt;$I$5), 1, 0)</f>
        <v>0</v>
      </c>
      <c r="J7" s="6">
        <f>IF(AND($J$3&lt;Table3[[#This Row],[Percentage]],Table3[[#This Row],[Percentage]]&lt;$J$5), 1, 0)</f>
        <v>0</v>
      </c>
      <c r="K7" s="6">
        <f>IF(AND($K$3&lt;Table3[[#This Row],[Percentage]],Table3[[#This Row],[Percentage]]&lt;$K$5), 1, 0)</f>
        <v>0</v>
      </c>
      <c r="M7" s="6">
        <v>2</v>
      </c>
      <c r="N7" s="6">
        <f>$N$3*COS(DEGREES(Graphing!M7))</f>
        <v>19.430497663633876</v>
      </c>
      <c r="O7" s="6">
        <f>($N$3*SIN(DEGREES(Graphing!M7))) + $O$3</f>
        <v>761.25571219726419</v>
      </c>
      <c r="P7" s="16">
        <f>($N$3*SIN(DEGREES(Graphing!M7))) - $O$3</f>
        <v>-254.74428780273581</v>
      </c>
      <c r="Q7" s="6">
        <f>$N$4*SIN(DEGREES(Graphing!M7))</f>
        <v>189.94178414794814</v>
      </c>
      <c r="R7" s="6">
        <f>($N$4*COS(DEGREES(Graphing!M7))) - $O$4</f>
        <v>-285.4271267522746</v>
      </c>
      <c r="S7" s="6">
        <f>($N$4*COS(DEGREES(Graphing!M7))) + $O$4</f>
        <v>314.5728732477254</v>
      </c>
      <c r="U7" s="6" t="s">
        <v>83</v>
      </c>
      <c r="V7" s="6" t="s">
        <v>81</v>
      </c>
      <c r="W7" s="6" t="s">
        <v>84</v>
      </c>
      <c r="X7" s="6" t="s">
        <v>86</v>
      </c>
      <c r="Y7" s="6" t="s">
        <v>87</v>
      </c>
      <c r="Z7" s="6" t="s">
        <v>82</v>
      </c>
      <c r="AA7" s="6" t="s">
        <v>85</v>
      </c>
      <c r="AB7" s="6" t="s">
        <v>88</v>
      </c>
      <c r="AC7" s="6" t="s">
        <v>89</v>
      </c>
      <c r="AF7" s="6" t="s">
        <v>104</v>
      </c>
      <c r="AG7" s="6" t="s">
        <v>101</v>
      </c>
      <c r="AH7" s="46" t="s">
        <v>29</v>
      </c>
      <c r="AI7" s="46" t="s">
        <v>34</v>
      </c>
      <c r="AJ7" s="46" t="s">
        <v>106</v>
      </c>
      <c r="AK7" s="46" t="s">
        <v>35</v>
      </c>
      <c r="AL7" s="46" t="s">
        <v>36</v>
      </c>
      <c r="AN7" s="46" t="s">
        <v>116</v>
      </c>
      <c r="AO7" s="59" t="s">
        <v>107</v>
      </c>
      <c r="AP7" s="59" t="s">
        <v>108</v>
      </c>
      <c r="AQ7" s="60" t="s">
        <v>109</v>
      </c>
    </row>
    <row r="8" spans="1:43" x14ac:dyDescent="0.25">
      <c r="A8" s="6">
        <v>5</v>
      </c>
      <c r="B8" s="6">
        <f>COS(DEGREES(Graphing!A8))</f>
        <v>-0.82872757241476314</v>
      </c>
      <c r="C8" s="6">
        <f>SIN(DEGREES(Graphing!A8))</f>
        <v>-0.5596522230095522</v>
      </c>
      <c r="D8" s="6">
        <f>Table2[[#This Row],[x (Big)]]*$A$2</f>
        <v>-0.6215456793110723</v>
      </c>
      <c r="E8" s="6">
        <f>$A$2 *Table2[[#This Row],[y (Big)]]</f>
        <v>-0.41973916725716415</v>
      </c>
      <c r="G8" s="15">
        <v>1E-3</v>
      </c>
      <c r="H8" s="6">
        <f>IF(AND($H$3&lt;Table3[[#This Row],[Percentage]],Table3[[#This Row],[Percentage]]&lt;$H$5), 1, 0)</f>
        <v>0</v>
      </c>
      <c r="I8" s="6">
        <f>IF(AND($I$3&lt;Table3[[#This Row],[Percentage]],Table3[[#This Row],[Percentage]]&lt;$I$5), 1, 0)</f>
        <v>0</v>
      </c>
      <c r="J8" s="6">
        <f>IF(AND($J$3&lt;Table3[[#This Row],[Percentage]],Table3[[#This Row],[Percentage]]&lt;$J$5), 1, 0)</f>
        <v>0</v>
      </c>
      <c r="K8" s="6">
        <f>IF(AND($K$3&lt;Table3[[#This Row],[Percentage]],Table3[[#This Row],[Percentage]]&lt;$K$5), 1, 0)</f>
        <v>0</v>
      </c>
      <c r="M8" s="6">
        <v>3</v>
      </c>
      <c r="N8" s="6">
        <f>$N$3*COS(DEGREES(Graphing!M8))</f>
        <v>-157.83771148066029</v>
      </c>
      <c r="O8" s="6">
        <f>($N$3*SIN(DEGREES(Graphing!M8))) + $O$3</f>
        <v>707.00567035777613</v>
      </c>
      <c r="P8" s="16">
        <f>($N$3*SIN(DEGREES(Graphing!M8))) - $O$3</f>
        <v>-308.99432964222393</v>
      </c>
      <c r="Q8" s="6">
        <f>$N$4*SIN(DEGREES(Graphing!M8))</f>
        <v>149.25425276833204</v>
      </c>
      <c r="R8" s="6">
        <f>($N$4*COS(DEGREES(Graphing!M8))) - $O$4</f>
        <v>-418.3782836104952</v>
      </c>
      <c r="S8" s="6">
        <f>($N$4*COS(DEGREES(Graphing!M8))) + $O$4</f>
        <v>181.6217163895048</v>
      </c>
      <c r="U8" s="6">
        <v>0</v>
      </c>
      <c r="V8" s="6">
        <v>-1000</v>
      </c>
      <c r="W8" s="6">
        <f>IF(AND($W$4 + 'Unlike Size Quad'!$F$2*$N$3&lt;Table13[[#This Row],[NS AXIS]],Table13[[#This Row],[NS AXIS]]&lt;$V$3 - 'Unlike Size Quad'!$F$2*$N$3), Table13[NS AXIS], 0)</f>
        <v>0</v>
      </c>
      <c r="X8" s="6">
        <f>$V$6 - 'Unlike Size Quad'!$F$3*$N$4</f>
        <v>71.401690832311886</v>
      </c>
      <c r="Y8" s="6">
        <f>$W$5 +'Unlike Size Quad'!$F$3*$N$4</f>
        <v>-71.406763299232722</v>
      </c>
      <c r="Z8" s="6">
        <f>Table13[[#This Row],[NS AXIS]]</f>
        <v>-1000</v>
      </c>
      <c r="AA8" s="6">
        <f>IF(AND($W$5 + 'Unlike Size Quad'!$F$3*$N$4&lt;Table13[[#This Row],[NS AXIS]],Table13[[#This Row],[NS AXIS]]&lt;$V$6 - 'Unlike Size Quad'!$F$3*$N$4), Table13[NS AXIS], 0)</f>
        <v>0</v>
      </c>
      <c r="AB8" s="16">
        <f>$V$3 -'Unlike Size Quad'!$F$2*$N$3</f>
        <v>127.00056361139596</v>
      </c>
      <c r="AC8" s="16">
        <f>$W$4 + 'Unlike Size Quad'!$F$2*$N$3</f>
        <v>-127.00507248755457</v>
      </c>
      <c r="AF8" s="6">
        <v>1</v>
      </c>
      <c r="AG8" s="6">
        <f t="shared" ref="AG8:AG71" si="0">$AG$3*SIN(DEGREES(AF8)) + $AG$6</f>
        <v>572.59874506125038</v>
      </c>
      <c r="AH8" s="46">
        <f t="shared" ref="AH8:AH71" si="1">$AG$3*COS(DEGREES(AF8)) - $AG$4/2</f>
        <v>11.348257848796379</v>
      </c>
      <c r="AI8" s="46">
        <f t="shared" ref="AI8:AI71" si="2">$AG$3*COS(DEGREES(AF8)) + $AG$4/2</f>
        <v>361.34825784879638</v>
      </c>
      <c r="AJ8" s="16">
        <f t="shared" ref="AJ8:AJ71" si="3">$AG$3*SIN(DEGREES(AF8)) - $AG$6</f>
        <v>-227.40125493874964</v>
      </c>
      <c r="AK8" s="16">
        <f>Table6[[#This Row],[T1]]</f>
        <v>11.348257848796379</v>
      </c>
      <c r="AL8" s="16">
        <f>Table6[[#This Row],[T2]]</f>
        <v>361.34825784879638</v>
      </c>
      <c r="AN8" s="46">
        <v>-1000</v>
      </c>
      <c r="AO8" s="61">
        <f>IF(OR(Table15[[#This Row],[Diagonal Flag]]&lt;-$AG$6, Table15[[#This Row],[Diagonal Flag]]&gt;$AG$6),0,Table15[[#This Row],[Diagonal Flag]])</f>
        <v>0</v>
      </c>
      <c r="AP8" s="61">
        <f>Graphing!$AO8/$AP$6</f>
        <v>0</v>
      </c>
      <c r="AQ8" s="62">
        <f>Graphing!$AO8/$AQ$6</f>
        <v>0</v>
      </c>
    </row>
    <row r="9" spans="1:43" x14ac:dyDescent="0.25">
      <c r="A9" s="6">
        <v>6</v>
      </c>
      <c r="B9" s="6">
        <f>COS(DEGREES(Graphing!A9))</f>
        <v>-0.22770341727781737</v>
      </c>
      <c r="C9" s="6">
        <f>SIN(DEGREES(Graphing!A9))</f>
        <v>-0.97373053447039659</v>
      </c>
      <c r="D9" s="6">
        <f>Table2[[#This Row],[x (Big)]]*$A$2</f>
        <v>-0.17077756295836302</v>
      </c>
      <c r="E9" s="6">
        <f>$A$2 *Table2[[#This Row],[y (Big)]]</f>
        <v>-0.73029790085279744</v>
      </c>
      <c r="G9" s="15">
        <v>2E-3</v>
      </c>
      <c r="H9" s="6">
        <f>IF(AND($H$3&lt;Table3[[#This Row],[Percentage]],Table3[[#This Row],[Percentage]]&lt;$H$5), 1, 0)</f>
        <v>0</v>
      </c>
      <c r="I9" s="6">
        <f>IF(AND($I$3&lt;Table3[[#This Row],[Percentage]],Table3[[#This Row],[Percentage]]&lt;$I$5), 1, 0)</f>
        <v>0</v>
      </c>
      <c r="J9" s="6">
        <f>IF(AND($J$3&lt;Table3[[#This Row],[Percentage]],Table3[[#This Row],[Percentage]]&lt;$J$5), 1, 0)</f>
        <v>0</v>
      </c>
      <c r="K9" s="6">
        <f>IF(AND($K$3&lt;Table3[[#This Row],[Percentage]],Table3[[#This Row],[Percentage]]&lt;$K$5), 1, 0)</f>
        <v>0</v>
      </c>
      <c r="M9" s="6">
        <v>4</v>
      </c>
      <c r="N9" s="6">
        <f>$N$3*COS(DEGREES(Graphing!M9))</f>
        <v>-251.0272107129411</v>
      </c>
      <c r="O9" s="6">
        <f>($N$3*SIN(DEGREES(Graphing!M9))) + $O$3</f>
        <v>546.74712223740846</v>
      </c>
      <c r="P9" s="16">
        <f>($N$3*SIN(DEGREES(Graphing!M9))) - $O$3</f>
        <v>-469.25287776259154</v>
      </c>
      <c r="Q9" s="6">
        <f>$N$4*SIN(DEGREES(Graphing!M9))</f>
        <v>29.060341678056353</v>
      </c>
      <c r="R9" s="6">
        <f>($N$4*COS(DEGREES(Graphing!M9))) - $O$4</f>
        <v>-488.27040803470584</v>
      </c>
      <c r="S9" s="6">
        <f>($N$4*COS(DEGREES(Graphing!M9))) + $O$4</f>
        <v>111.72959196529419</v>
      </c>
      <c r="U9" s="6">
        <v>0</v>
      </c>
      <c r="V9" s="6">
        <v>-999</v>
      </c>
      <c r="W9" s="6">
        <f>IF(AND($W$4 + 'Unlike Size Quad'!$F$2*$N$3&lt;Table13[[#This Row],[NS AXIS]],Table13[[#This Row],[NS AXIS]]&lt;$V$3 - 'Unlike Size Quad'!$F$2*$N$3), Table13[NS AXIS], 0)</f>
        <v>0</v>
      </c>
      <c r="X9" s="6">
        <f>$V$6 - 'Unlike Size Quad'!$F$3*$N$4</f>
        <v>71.401690832311886</v>
      </c>
      <c r="Y9" s="6">
        <f>$W$5 +'Unlike Size Quad'!$F$3*$N$4</f>
        <v>-71.406763299232722</v>
      </c>
      <c r="Z9" s="6">
        <f>Table13[[#This Row],[NS AXIS]]</f>
        <v>-999</v>
      </c>
      <c r="AA9" s="6">
        <f>IF(AND($W$5 + 'Unlike Size Quad'!$F$3*$N$4&lt;Table13[[#This Row],[NS AXIS]],Table13[[#This Row],[NS AXIS]]&lt;$V$6 - 'Unlike Size Quad'!$F$3*$N$4), Table13[NS AXIS], 0)</f>
        <v>0</v>
      </c>
      <c r="AB9" s="16">
        <f>$V$3 -'Unlike Size Quad'!$F$2*$N$3</f>
        <v>127.00056361139596</v>
      </c>
      <c r="AC9" s="16">
        <f>$W$4 + 'Unlike Size Quad'!$F$2*$N$3</f>
        <v>-127.00507248755457</v>
      </c>
      <c r="AF9" s="6">
        <v>2</v>
      </c>
      <c r="AG9" s="6">
        <f t="shared" si="0"/>
        <v>653.25571219726419</v>
      </c>
      <c r="AH9" s="46">
        <f t="shared" si="1"/>
        <v>-155.56950233636613</v>
      </c>
      <c r="AI9" s="46">
        <f t="shared" si="2"/>
        <v>194.43049766363387</v>
      </c>
      <c r="AJ9" s="16">
        <f t="shared" si="3"/>
        <v>-146.74428780273581</v>
      </c>
      <c r="AK9" s="16">
        <f>Table6[[#This Row],[T1]]</f>
        <v>-155.56950233636613</v>
      </c>
      <c r="AL9" s="16">
        <f>Table6[[#This Row],[T2]]</f>
        <v>194.43049766363387</v>
      </c>
      <c r="AN9" s="46">
        <v>-999</v>
      </c>
      <c r="AO9" s="63">
        <f>IF(OR(Table15[[#This Row],[Diagonal Flag]]&lt;-$AG$6, Table15[[#This Row],[Diagonal Flag]]&gt;$AG$6),0,Table15[[#This Row],[Diagonal Flag]])</f>
        <v>0</v>
      </c>
      <c r="AP9" s="63">
        <f>Graphing!$AO9/$AP$6</f>
        <v>0</v>
      </c>
      <c r="AQ9" s="64">
        <f>Graphing!$AO9/$AQ$6</f>
        <v>0</v>
      </c>
    </row>
    <row r="10" spans="1:43" x14ac:dyDescent="0.25">
      <c r="A10" s="6">
        <v>7</v>
      </c>
      <c r="B10" s="6">
        <f>COS(DEGREES(Graphing!A10))</f>
        <v>0.49461627228926081</v>
      </c>
      <c r="C10" s="6">
        <f>SIN(DEGREES(Graphing!A10))</f>
        <v>-0.86911146764191061</v>
      </c>
      <c r="D10" s="6">
        <f>Table2[[#This Row],[x (Big)]]*$A$2</f>
        <v>0.37096220421694559</v>
      </c>
      <c r="E10" s="6">
        <f>$A$2 *Table2[[#This Row],[y (Big)]]</f>
        <v>-0.65183360073143293</v>
      </c>
      <c r="G10" s="15">
        <v>3.0000000000000001E-3</v>
      </c>
      <c r="H10" s="6">
        <f>IF(AND($H$3&lt;Table3[[#This Row],[Percentage]],Table3[[#This Row],[Percentage]]&lt;$H$5), 1, 0)</f>
        <v>0</v>
      </c>
      <c r="I10" s="6">
        <f>IF(AND($I$3&lt;Table3[[#This Row],[Percentage]],Table3[[#This Row],[Percentage]]&lt;$I$5), 1, 0)</f>
        <v>0</v>
      </c>
      <c r="J10" s="6">
        <f>IF(AND($J$3&lt;Table3[[#This Row],[Percentage]],Table3[[#This Row],[Percentage]]&lt;$J$5), 1, 0)</f>
        <v>0</v>
      </c>
      <c r="K10" s="6">
        <f>IF(AND($K$3&lt;Table3[[#This Row],[Percentage]],Table3[[#This Row],[Percentage]]&lt;$K$5), 1, 0)</f>
        <v>0</v>
      </c>
      <c r="M10" s="6">
        <v>5</v>
      </c>
      <c r="N10" s="6">
        <f>$N$3*COS(DEGREES(Graphing!M10))</f>
        <v>-210.49680339334984</v>
      </c>
      <c r="O10" s="6">
        <f>($N$3*SIN(DEGREES(Graphing!M10))) + $O$3</f>
        <v>365.84833535557374</v>
      </c>
      <c r="P10" s="16">
        <f>($N$3*SIN(DEGREES(Graphing!M10))) - $O$3</f>
        <v>-650.15166464442632</v>
      </c>
      <c r="Q10" s="6">
        <f>$N$4*SIN(DEGREES(Graphing!M10))</f>
        <v>-106.6137484833197</v>
      </c>
      <c r="R10" s="6">
        <f>($N$4*COS(DEGREES(Graphing!M10))) - $O$4</f>
        <v>-457.87260254501234</v>
      </c>
      <c r="S10" s="6">
        <f>($N$4*COS(DEGREES(Graphing!M10))) + $O$4</f>
        <v>142.12739745498763</v>
      </c>
      <c r="U10" s="6">
        <v>0</v>
      </c>
      <c r="V10" s="6">
        <v>-998</v>
      </c>
      <c r="W10" s="6">
        <f>IF(AND($W$4 + 'Unlike Size Quad'!$F$2*$N$3&lt;Table13[[#This Row],[NS AXIS]],Table13[[#This Row],[NS AXIS]]&lt;$V$3 - 'Unlike Size Quad'!$F$2*$N$3), Table13[NS AXIS], 0)</f>
        <v>0</v>
      </c>
      <c r="X10" s="6">
        <f>$V$6 - 'Unlike Size Quad'!$F$3*$N$4</f>
        <v>71.401690832311886</v>
      </c>
      <c r="Y10" s="6">
        <f>$W$5 +'Unlike Size Quad'!$F$3*$N$4</f>
        <v>-71.406763299232722</v>
      </c>
      <c r="Z10" s="6">
        <f>Table13[[#This Row],[NS AXIS]]</f>
        <v>-998</v>
      </c>
      <c r="AA10" s="6">
        <f>IF(AND($W$5 + 'Unlike Size Quad'!$F$3*$N$4&lt;Table13[[#This Row],[NS AXIS]],Table13[[#This Row],[NS AXIS]]&lt;$V$6 - 'Unlike Size Quad'!$F$3*$N$4), Table13[NS AXIS], 0)</f>
        <v>0</v>
      </c>
      <c r="AB10" s="16">
        <f>$V$3 -'Unlike Size Quad'!$F$2*$N$3</f>
        <v>127.00056361139596</v>
      </c>
      <c r="AC10" s="16">
        <f>$W$4 + 'Unlike Size Quad'!$F$2*$N$3</f>
        <v>-127.00507248755457</v>
      </c>
      <c r="AF10" s="46">
        <v>3</v>
      </c>
      <c r="AG10" s="6">
        <f t="shared" si="0"/>
        <v>599.00567035777613</v>
      </c>
      <c r="AH10" s="46">
        <f t="shared" si="1"/>
        <v>-332.83771148066029</v>
      </c>
      <c r="AI10" s="46">
        <f t="shared" si="2"/>
        <v>17.162288519339711</v>
      </c>
      <c r="AJ10" s="16">
        <f t="shared" si="3"/>
        <v>-200.99432964222393</v>
      </c>
      <c r="AK10" s="16">
        <f>Table6[[#This Row],[T1]]</f>
        <v>-332.83771148066029</v>
      </c>
      <c r="AL10" s="16">
        <f>Table6[[#This Row],[T2]]</f>
        <v>17.162288519339711</v>
      </c>
      <c r="AN10" s="46">
        <v>-998</v>
      </c>
      <c r="AO10" s="61">
        <f>IF(OR(Table15[[#This Row],[Diagonal Flag]]&lt;-$AG$6, Table15[[#This Row],[Diagonal Flag]]&gt;$AG$6),0,Table15[[#This Row],[Diagonal Flag]])</f>
        <v>0</v>
      </c>
      <c r="AP10" s="61">
        <f>Graphing!$AO10/$AP$6</f>
        <v>0</v>
      </c>
      <c r="AQ10" s="62">
        <f>Graphing!$AO10/$AQ$6</f>
        <v>0</v>
      </c>
    </row>
    <row r="11" spans="1:43" x14ac:dyDescent="0.25">
      <c r="A11" s="6">
        <v>8</v>
      </c>
      <c r="B11" s="6">
        <f>COS(DEGREES(Graphing!A11))</f>
        <v>0.95345838298466512</v>
      </c>
      <c r="C11" s="6">
        <f>SIN(DEGREES(Graphing!A11))</f>
        <v>-0.30152464562000192</v>
      </c>
      <c r="D11" s="6">
        <f>Table2[[#This Row],[x (Big)]]*$A$2</f>
        <v>0.71509378723849881</v>
      </c>
      <c r="E11" s="6">
        <f>$A$2 *Table2[[#This Row],[y (Big)]]</f>
        <v>-0.22614348421500144</v>
      </c>
      <c r="G11" s="15">
        <v>4.0000000000000001E-3</v>
      </c>
      <c r="H11" s="6">
        <f>IF(AND($H$3&lt;Table3[[#This Row],[Percentage]],Table3[[#This Row],[Percentage]]&lt;$H$5), 1, 0)</f>
        <v>0</v>
      </c>
      <c r="I11" s="6">
        <f>IF(AND($I$3&lt;Table3[[#This Row],[Percentage]],Table3[[#This Row],[Percentage]]&lt;$I$5), 1, 0)</f>
        <v>0</v>
      </c>
      <c r="J11" s="6">
        <f>IF(AND($J$3&lt;Table3[[#This Row],[Percentage]],Table3[[#This Row],[Percentage]]&lt;$J$5), 1, 0)</f>
        <v>0</v>
      </c>
      <c r="K11" s="6">
        <f>IF(AND($K$3&lt;Table3[[#This Row],[Percentage]],Table3[[#This Row],[Percentage]]&lt;$K$5), 1, 0)</f>
        <v>0</v>
      </c>
      <c r="M11" s="6">
        <v>6</v>
      </c>
      <c r="N11" s="6">
        <f>$N$3*COS(DEGREES(Graphing!M11))</f>
        <v>-57.836667988565615</v>
      </c>
      <c r="O11" s="6">
        <f>($N$3*SIN(DEGREES(Graphing!M11))) + $O$3</f>
        <v>260.67244424451928</v>
      </c>
      <c r="P11" s="16">
        <f>($N$3*SIN(DEGREES(Graphing!M11))) - $O$3</f>
        <v>-755.32755575548072</v>
      </c>
      <c r="Q11" s="6">
        <f>$N$4*SIN(DEGREES(Graphing!M11))</f>
        <v>-185.49566681661054</v>
      </c>
      <c r="R11" s="6">
        <f>($N$4*COS(DEGREES(Graphing!M11))) - $O$4</f>
        <v>-343.3775009914242</v>
      </c>
      <c r="S11" s="6">
        <f>($N$4*COS(DEGREES(Graphing!M11))) + $O$4</f>
        <v>256.6224990085758</v>
      </c>
      <c r="U11" s="6">
        <v>0</v>
      </c>
      <c r="V11" s="6">
        <v>-997</v>
      </c>
      <c r="W11" s="6">
        <f>IF(AND($W$4 + 'Unlike Size Quad'!$F$2*$N$3&lt;Table13[[#This Row],[NS AXIS]],Table13[[#This Row],[NS AXIS]]&lt;$V$3 - 'Unlike Size Quad'!$F$2*$N$3), Table13[NS AXIS], 0)</f>
        <v>0</v>
      </c>
      <c r="X11" s="6">
        <f>$V$6 - 'Unlike Size Quad'!$F$3*$N$4</f>
        <v>71.401690832311886</v>
      </c>
      <c r="Y11" s="6">
        <f>$W$5 +'Unlike Size Quad'!$F$3*$N$4</f>
        <v>-71.406763299232722</v>
      </c>
      <c r="Z11" s="6">
        <f>Table13[[#This Row],[NS AXIS]]</f>
        <v>-997</v>
      </c>
      <c r="AA11" s="6">
        <f>IF(AND($W$5 + 'Unlike Size Quad'!$F$3*$N$4&lt;Table13[[#This Row],[NS AXIS]],Table13[[#This Row],[NS AXIS]]&lt;$V$6 - 'Unlike Size Quad'!$F$3*$N$4), Table13[NS AXIS], 0)</f>
        <v>0</v>
      </c>
      <c r="AB11" s="16">
        <f>$V$3 -'Unlike Size Quad'!$F$2*$N$3</f>
        <v>127.00056361139596</v>
      </c>
      <c r="AC11" s="16">
        <f>$W$4 + 'Unlike Size Quad'!$F$2*$N$3</f>
        <v>-127.00507248755457</v>
      </c>
      <c r="AF11" s="46">
        <v>4</v>
      </c>
      <c r="AG11" s="6">
        <f t="shared" si="0"/>
        <v>438.74712223740846</v>
      </c>
      <c r="AH11" s="46">
        <f t="shared" si="1"/>
        <v>-426.0272107129411</v>
      </c>
      <c r="AI11" s="46">
        <f t="shared" si="2"/>
        <v>-76.027210712941098</v>
      </c>
      <c r="AJ11" s="16">
        <f t="shared" si="3"/>
        <v>-361.25287776259154</v>
      </c>
      <c r="AK11" s="16">
        <f>Table6[[#This Row],[T1]]</f>
        <v>-426.0272107129411</v>
      </c>
      <c r="AL11" s="16">
        <f>Table6[[#This Row],[T2]]</f>
        <v>-76.027210712941098</v>
      </c>
      <c r="AN11" s="46">
        <v>-997</v>
      </c>
      <c r="AO11" s="63">
        <f>IF(OR(Table15[[#This Row],[Diagonal Flag]]&lt;-$AG$6, Table15[[#This Row],[Diagonal Flag]]&gt;$AG$6),0,Table15[[#This Row],[Diagonal Flag]])</f>
        <v>0</v>
      </c>
      <c r="AP11" s="63">
        <f>Graphing!$AO11/$AP$6</f>
        <v>0</v>
      </c>
      <c r="AQ11" s="64">
        <f>Graphing!$AO11/$AQ$6</f>
        <v>0</v>
      </c>
    </row>
    <row r="12" spans="1:43" x14ac:dyDescent="0.25">
      <c r="A12" s="6">
        <v>9</v>
      </c>
      <c r="B12" s="6">
        <f>COS(DEGREES(Graphing!A12))</f>
        <v>0.90440190566758749</v>
      </c>
      <c r="C12" s="6">
        <f>SIN(DEGREES(Graphing!A12))</f>
        <v>0.42668160614776462</v>
      </c>
      <c r="D12" s="6">
        <f>Table2[[#This Row],[x (Big)]]*$A$2</f>
        <v>0.67830142925069059</v>
      </c>
      <c r="E12" s="6">
        <f>$A$2 *Table2[[#This Row],[y (Big)]]</f>
        <v>0.32001120461082344</v>
      </c>
      <c r="G12" s="15">
        <v>5.0000000000000001E-3</v>
      </c>
      <c r="H12" s="6">
        <f>IF(AND($H$3&lt;Table3[[#This Row],[Percentage]],Table3[[#This Row],[Percentage]]&lt;$H$5), 1, 0)</f>
        <v>0</v>
      </c>
      <c r="I12" s="6">
        <f>IF(AND($I$3&lt;Table3[[#This Row],[Percentage]],Table3[[#This Row],[Percentage]]&lt;$I$5), 1, 0)</f>
        <v>0</v>
      </c>
      <c r="J12" s="6">
        <f>IF(AND($J$3&lt;Table3[[#This Row],[Percentage]],Table3[[#This Row],[Percentage]]&lt;$J$5), 1, 0)</f>
        <v>0</v>
      </c>
      <c r="K12" s="6">
        <f>IF(AND($K$3&lt;Table3[[#This Row],[Percentage]],Table3[[#This Row],[Percentage]]&lt;$K$5), 1, 0)</f>
        <v>0</v>
      </c>
      <c r="M12" s="6">
        <v>7</v>
      </c>
      <c r="N12" s="6">
        <f>$N$3*COS(DEGREES(Graphing!M12))</f>
        <v>125.63253316147224</v>
      </c>
      <c r="O12" s="6">
        <f>($N$3*SIN(DEGREES(Graphing!M12))) + $O$3</f>
        <v>287.24568721895469</v>
      </c>
      <c r="P12" s="16">
        <f>($N$3*SIN(DEGREES(Graphing!M12))) - $O$3</f>
        <v>-728.75431278104531</v>
      </c>
      <c r="Q12" s="6">
        <f>$N$4*SIN(DEGREES(Graphing!M12))</f>
        <v>-165.56573458578396</v>
      </c>
      <c r="R12" s="6">
        <f>($N$4*COS(DEGREES(Graphing!M12))) - $O$4</f>
        <v>-205.7756001288958</v>
      </c>
      <c r="S12" s="6">
        <f>($N$4*COS(DEGREES(Graphing!M12))) + $O$4</f>
        <v>394.2243998711042</v>
      </c>
      <c r="U12" s="6">
        <v>0</v>
      </c>
      <c r="V12" s="6">
        <v>-996</v>
      </c>
      <c r="W12" s="6">
        <f>IF(AND($W$4 + 'Unlike Size Quad'!$F$2*$N$3&lt;Table13[[#This Row],[NS AXIS]],Table13[[#This Row],[NS AXIS]]&lt;$V$3 - 'Unlike Size Quad'!$F$2*$N$3), Table13[NS AXIS], 0)</f>
        <v>0</v>
      </c>
      <c r="X12" s="6">
        <f>$V$6 - 'Unlike Size Quad'!$F$3*$N$4</f>
        <v>71.401690832311886</v>
      </c>
      <c r="Y12" s="6">
        <f>$W$5 +'Unlike Size Quad'!$F$3*$N$4</f>
        <v>-71.406763299232722</v>
      </c>
      <c r="Z12" s="6">
        <f>Table13[[#This Row],[NS AXIS]]</f>
        <v>-996</v>
      </c>
      <c r="AA12" s="6">
        <f>IF(AND($W$5 + 'Unlike Size Quad'!$F$3*$N$4&lt;Table13[[#This Row],[NS AXIS]],Table13[[#This Row],[NS AXIS]]&lt;$V$6 - 'Unlike Size Quad'!$F$3*$N$4), Table13[NS AXIS], 0)</f>
        <v>0</v>
      </c>
      <c r="AB12" s="16">
        <f>$V$3 -'Unlike Size Quad'!$F$2*$N$3</f>
        <v>127.00056361139596</v>
      </c>
      <c r="AC12" s="16">
        <f>$W$4 + 'Unlike Size Quad'!$F$2*$N$3</f>
        <v>-127.00507248755457</v>
      </c>
      <c r="AF12" s="46">
        <v>5</v>
      </c>
      <c r="AG12" s="6">
        <f t="shared" si="0"/>
        <v>257.84833535557374</v>
      </c>
      <c r="AH12" s="46">
        <f t="shared" si="1"/>
        <v>-385.49680339334986</v>
      </c>
      <c r="AI12" s="46">
        <f t="shared" si="2"/>
        <v>-35.496803393349836</v>
      </c>
      <c r="AJ12" s="16">
        <f t="shared" si="3"/>
        <v>-542.15166464442632</v>
      </c>
      <c r="AK12" s="16">
        <f>Table6[[#This Row],[T1]]</f>
        <v>-385.49680339334986</v>
      </c>
      <c r="AL12" s="16">
        <f>Table6[[#This Row],[T2]]</f>
        <v>-35.496803393349836</v>
      </c>
      <c r="AN12" s="46">
        <v>-996</v>
      </c>
      <c r="AO12" s="61">
        <f>IF(OR(Table15[[#This Row],[Diagonal Flag]]&lt;-$AG$6, Table15[[#This Row],[Diagonal Flag]]&gt;$AG$6),0,Table15[[#This Row],[Diagonal Flag]])</f>
        <v>0</v>
      </c>
      <c r="AP12" s="61">
        <f>Graphing!$AO12/$AP$6</f>
        <v>0</v>
      </c>
      <c r="AQ12" s="62">
        <f>Graphing!$AO12/$AQ$6</f>
        <v>0</v>
      </c>
    </row>
    <row r="13" spans="1:43" x14ac:dyDescent="0.25">
      <c r="A13" s="6">
        <v>10</v>
      </c>
      <c r="B13" s="6">
        <f>COS(DEGREES(Graphing!A13))</f>
        <v>0.37357877856093291</v>
      </c>
      <c r="C13" s="6">
        <f>SIN(DEGREES(Graphing!A13))</f>
        <v>0.92759845634246363</v>
      </c>
      <c r="D13" s="6">
        <f>Table2[[#This Row],[x (Big)]]*$A$2</f>
        <v>0.28018408392069971</v>
      </c>
      <c r="E13" s="6">
        <f>$A$2 *Table2[[#This Row],[y (Big)]]</f>
        <v>0.69569884225684775</v>
      </c>
      <c r="G13" s="15">
        <v>6.0000000000000001E-3</v>
      </c>
      <c r="H13" s="6">
        <f>IF(AND($H$3&lt;Table3[[#This Row],[Percentage]],Table3[[#This Row],[Percentage]]&lt;$H$5), 1, 0)</f>
        <v>0</v>
      </c>
      <c r="I13" s="6">
        <f>IF(AND($I$3&lt;Table3[[#This Row],[Percentage]],Table3[[#This Row],[Percentage]]&lt;$I$5), 1, 0)</f>
        <v>0</v>
      </c>
      <c r="J13" s="6">
        <f>IF(AND($J$3&lt;Table3[[#This Row],[Percentage]],Table3[[#This Row],[Percentage]]&lt;$J$5), 1, 0)</f>
        <v>0</v>
      </c>
      <c r="K13" s="6">
        <f>IF(AND($K$3&lt;Table3[[#This Row],[Percentage]],Table3[[#This Row],[Percentage]]&lt;$K$5), 1, 0)</f>
        <v>0</v>
      </c>
      <c r="M13" s="6">
        <v>8</v>
      </c>
      <c r="N13" s="6">
        <f>$N$3*COS(DEGREES(Graphing!M13))</f>
        <v>242.17842927810494</v>
      </c>
      <c r="O13" s="6">
        <f>($N$3*SIN(DEGREES(Graphing!M13))) + $O$3</f>
        <v>431.41274001251952</v>
      </c>
      <c r="P13" s="16">
        <f>($N$3*SIN(DEGREES(Graphing!M13))) - $O$3</f>
        <v>-584.58725998748048</v>
      </c>
      <c r="Q13" s="6">
        <f>$N$4*SIN(DEGREES(Graphing!M13))</f>
        <v>-57.440444990610366</v>
      </c>
      <c r="R13" s="6">
        <f>($N$4*COS(DEGREES(Graphing!M13))) - $O$4</f>
        <v>-118.36617804142131</v>
      </c>
      <c r="S13" s="6">
        <f>($N$4*COS(DEGREES(Graphing!M13))) + $O$4</f>
        <v>481.63382195857866</v>
      </c>
      <c r="U13" s="6">
        <v>0</v>
      </c>
      <c r="V13" s="6">
        <v>-995</v>
      </c>
      <c r="W13" s="6">
        <f>IF(AND($W$4 + 'Unlike Size Quad'!$F$2*$N$3&lt;Table13[[#This Row],[NS AXIS]],Table13[[#This Row],[NS AXIS]]&lt;$V$3 - 'Unlike Size Quad'!$F$2*$N$3), Table13[NS AXIS], 0)</f>
        <v>0</v>
      </c>
      <c r="X13" s="6">
        <f>$V$6 - 'Unlike Size Quad'!$F$3*$N$4</f>
        <v>71.401690832311886</v>
      </c>
      <c r="Y13" s="6">
        <f>$W$5 +'Unlike Size Quad'!$F$3*$N$4</f>
        <v>-71.406763299232722</v>
      </c>
      <c r="Z13" s="6">
        <f>Table13[[#This Row],[NS AXIS]]</f>
        <v>-995</v>
      </c>
      <c r="AA13" s="6">
        <f>IF(AND($W$5 + 'Unlike Size Quad'!$F$3*$N$4&lt;Table13[[#This Row],[NS AXIS]],Table13[[#This Row],[NS AXIS]]&lt;$V$6 - 'Unlike Size Quad'!$F$3*$N$4), Table13[NS AXIS], 0)</f>
        <v>0</v>
      </c>
      <c r="AB13" s="16">
        <f>$V$3 -'Unlike Size Quad'!$F$2*$N$3</f>
        <v>127.00056361139596</v>
      </c>
      <c r="AC13" s="16">
        <f>$W$4 + 'Unlike Size Quad'!$F$2*$N$3</f>
        <v>-127.00507248755457</v>
      </c>
      <c r="AF13" s="46">
        <v>6</v>
      </c>
      <c r="AG13" s="6">
        <f t="shared" si="0"/>
        <v>152.67244424451926</v>
      </c>
      <c r="AH13" s="46">
        <f t="shared" si="1"/>
        <v>-232.83666798856561</v>
      </c>
      <c r="AI13" s="46">
        <f t="shared" si="2"/>
        <v>117.16333201143439</v>
      </c>
      <c r="AJ13" s="16">
        <f t="shared" si="3"/>
        <v>-647.32755575548072</v>
      </c>
      <c r="AK13" s="16">
        <f>Table6[[#This Row],[T1]]</f>
        <v>-232.83666798856561</v>
      </c>
      <c r="AL13" s="16">
        <f>Table6[[#This Row],[T2]]</f>
        <v>117.16333201143439</v>
      </c>
      <c r="AN13" s="46">
        <v>-995</v>
      </c>
      <c r="AO13" s="63">
        <f>IF(OR(Table15[[#This Row],[Diagonal Flag]]&lt;-$AG$6, Table15[[#This Row],[Diagonal Flag]]&gt;$AG$6),0,Table15[[#This Row],[Diagonal Flag]])</f>
        <v>0</v>
      </c>
      <c r="AP13" s="63">
        <f>Graphing!$AO13/$AP$6</f>
        <v>0</v>
      </c>
      <c r="AQ13" s="64">
        <f>Graphing!$AO13/$AQ$6</f>
        <v>0</v>
      </c>
    </row>
    <row r="14" spans="1:43" x14ac:dyDescent="0.25">
      <c r="A14" s="6">
        <v>11</v>
      </c>
      <c r="B14" s="6">
        <f>COS(DEGREES(Graphing!A14))</f>
        <v>-0.35624635799739229</v>
      </c>
      <c r="C14" s="6">
        <f>SIN(DEGREES(Graphing!A14))</f>
        <v>0.93439206568420397</v>
      </c>
      <c r="D14" s="6">
        <f>Table2[[#This Row],[x (Big)]]*$A$2</f>
        <v>-0.26718476849804423</v>
      </c>
      <c r="E14" s="6">
        <f>$A$2 *Table2[[#This Row],[y (Big)]]</f>
        <v>0.70079404926315303</v>
      </c>
      <c r="G14" s="15">
        <v>7.0000000000000001E-3</v>
      </c>
      <c r="H14" s="6">
        <f>IF(AND($H$3&lt;Table3[[#This Row],[Percentage]],Table3[[#This Row],[Percentage]]&lt;$H$5), 1, 0)</f>
        <v>0</v>
      </c>
      <c r="I14" s="6">
        <f>IF(AND($I$3&lt;Table3[[#This Row],[Percentage]],Table3[[#This Row],[Percentage]]&lt;$I$5), 1, 0)</f>
        <v>0</v>
      </c>
      <c r="J14" s="6">
        <f>IF(AND($J$3&lt;Table3[[#This Row],[Percentage]],Table3[[#This Row],[Percentage]]&lt;$J$5), 1, 0)</f>
        <v>0</v>
      </c>
      <c r="K14" s="6">
        <f>IF(AND($K$3&lt;Table3[[#This Row],[Percentage]],Table3[[#This Row],[Percentage]]&lt;$K$5), 1, 0)</f>
        <v>0</v>
      </c>
      <c r="M14" s="6">
        <v>9</v>
      </c>
      <c r="N14" s="6">
        <f>$N$3*COS(DEGREES(Graphing!M14))</f>
        <v>229.71808403956723</v>
      </c>
      <c r="O14" s="6">
        <f>($N$3*SIN(DEGREES(Graphing!M14))) + $O$3</f>
        <v>616.37712796153221</v>
      </c>
      <c r="P14" s="16">
        <f>($N$3*SIN(DEGREES(Graphing!M14))) - $O$3</f>
        <v>-399.62287203846779</v>
      </c>
      <c r="Q14" s="6">
        <f>$N$4*SIN(DEGREES(Graphing!M14))</f>
        <v>81.282845971149158</v>
      </c>
      <c r="R14" s="6">
        <f>($N$4*COS(DEGREES(Graphing!M14))) - $O$4</f>
        <v>-127.71143697032457</v>
      </c>
      <c r="S14" s="6">
        <f>($N$4*COS(DEGREES(Graphing!M14))) + $O$4</f>
        <v>472.2885630296754</v>
      </c>
      <c r="U14" s="6">
        <v>0</v>
      </c>
      <c r="V14" s="6">
        <v>-994</v>
      </c>
      <c r="W14" s="6">
        <f>IF(AND($W$4 + 'Unlike Size Quad'!$F$2*$N$3&lt;Table13[[#This Row],[NS AXIS]],Table13[[#This Row],[NS AXIS]]&lt;$V$3 - 'Unlike Size Quad'!$F$2*$N$3), Table13[NS AXIS], 0)</f>
        <v>0</v>
      </c>
      <c r="X14" s="6">
        <f>$V$6 - 'Unlike Size Quad'!$F$3*$N$4</f>
        <v>71.401690832311886</v>
      </c>
      <c r="Y14" s="6">
        <f>$W$5 +'Unlike Size Quad'!$F$3*$N$4</f>
        <v>-71.406763299232722</v>
      </c>
      <c r="Z14" s="6">
        <f>Table13[[#This Row],[NS AXIS]]</f>
        <v>-994</v>
      </c>
      <c r="AA14" s="6">
        <f>IF(AND($W$5 + 'Unlike Size Quad'!$F$3*$N$4&lt;Table13[[#This Row],[NS AXIS]],Table13[[#This Row],[NS AXIS]]&lt;$V$6 - 'Unlike Size Quad'!$F$3*$N$4), Table13[NS AXIS], 0)</f>
        <v>0</v>
      </c>
      <c r="AB14" s="16">
        <f>$V$3 -'Unlike Size Quad'!$F$2*$N$3</f>
        <v>127.00056361139596</v>
      </c>
      <c r="AC14" s="16">
        <f>$W$4 + 'Unlike Size Quad'!$F$2*$N$3</f>
        <v>-127.00507248755457</v>
      </c>
      <c r="AF14" s="46">
        <v>7</v>
      </c>
      <c r="AG14" s="6">
        <f t="shared" si="0"/>
        <v>179.24568721895471</v>
      </c>
      <c r="AH14" s="46">
        <f t="shared" si="1"/>
        <v>-49.367466838527761</v>
      </c>
      <c r="AI14" s="46">
        <f t="shared" si="2"/>
        <v>300.63253316147222</v>
      </c>
      <c r="AJ14" s="16">
        <f t="shared" si="3"/>
        <v>-620.75431278104531</v>
      </c>
      <c r="AK14" s="16">
        <f>Table6[[#This Row],[T1]]</f>
        <v>-49.367466838527761</v>
      </c>
      <c r="AL14" s="16">
        <f>Table6[[#This Row],[T2]]</f>
        <v>300.63253316147222</v>
      </c>
      <c r="AN14" s="46">
        <v>-994</v>
      </c>
      <c r="AO14" s="61">
        <f>IF(OR(Table15[[#This Row],[Diagonal Flag]]&lt;-$AG$6, Table15[[#This Row],[Diagonal Flag]]&gt;$AG$6),0,Table15[[#This Row],[Diagonal Flag]])</f>
        <v>0</v>
      </c>
      <c r="AP14" s="61">
        <f>Graphing!$AO14/$AP$6</f>
        <v>0</v>
      </c>
      <c r="AQ14" s="62">
        <f>Graphing!$AO14/$AQ$6</f>
        <v>0</v>
      </c>
    </row>
    <row r="15" spans="1:43" x14ac:dyDescent="0.25">
      <c r="A15" s="6">
        <v>12</v>
      </c>
      <c r="B15" s="6">
        <f>COS(DEGREES(Graphing!A15))</f>
        <v>-0.89630230752000839</v>
      </c>
      <c r="C15" s="6">
        <f>SIN(DEGREES(Graphing!A15))</f>
        <v>0.44344354041332973</v>
      </c>
      <c r="D15" s="6">
        <f>Table2[[#This Row],[x (Big)]]*$A$2</f>
        <v>-0.67222673064000626</v>
      </c>
      <c r="E15" s="6">
        <f>$A$2 *Table2[[#This Row],[y (Big)]]</f>
        <v>0.33258265530999731</v>
      </c>
      <c r="G15" s="15">
        <v>8.0000000000000002E-3</v>
      </c>
      <c r="H15" s="6">
        <f>IF(AND($H$3&lt;Table3[[#This Row],[Percentage]],Table3[[#This Row],[Percentage]]&lt;$H$5), 1, 0)</f>
        <v>0</v>
      </c>
      <c r="I15" s="6">
        <f>IF(AND($I$3&lt;Table3[[#This Row],[Percentage]],Table3[[#This Row],[Percentage]]&lt;$I$5), 1, 0)</f>
        <v>0</v>
      </c>
      <c r="J15" s="6">
        <f>IF(AND($J$3&lt;Table3[[#This Row],[Percentage]],Table3[[#This Row],[Percentage]]&lt;$J$5), 1, 0)</f>
        <v>0</v>
      </c>
      <c r="K15" s="6">
        <f>IF(AND($K$3&lt;Table3[[#This Row],[Percentage]],Table3[[#This Row],[Percentage]]&lt;$K$5), 1, 0)</f>
        <v>0</v>
      </c>
      <c r="M15" s="6">
        <v>10</v>
      </c>
      <c r="N15" s="6">
        <f>$N$3*COS(DEGREES(Graphing!M15))</f>
        <v>94.889009754476959</v>
      </c>
      <c r="O15" s="6">
        <f>($N$3*SIN(DEGREES(Graphing!M15))) + $O$3</f>
        <v>743.61000791098581</v>
      </c>
      <c r="P15" s="16">
        <f>($N$3*SIN(DEGREES(Graphing!M15))) - $O$3</f>
        <v>-272.38999208901424</v>
      </c>
      <c r="Q15" s="6">
        <f>$N$4*SIN(DEGREES(Graphing!M15))</f>
        <v>176.70750593323933</v>
      </c>
      <c r="R15" s="6">
        <f>($N$4*COS(DEGREES(Graphing!M15))) - $O$4</f>
        <v>-228.83324268414228</v>
      </c>
      <c r="S15" s="6">
        <f>($N$4*COS(DEGREES(Graphing!M15))) + $O$4</f>
        <v>371.16675731585769</v>
      </c>
      <c r="U15" s="6">
        <v>0</v>
      </c>
      <c r="V15" s="6">
        <v>-993</v>
      </c>
      <c r="W15" s="6">
        <f>IF(AND($W$4 + 'Unlike Size Quad'!$F$2*$N$3&lt;Table13[[#This Row],[NS AXIS]],Table13[[#This Row],[NS AXIS]]&lt;$V$3 - 'Unlike Size Quad'!$F$2*$N$3), Table13[NS AXIS], 0)</f>
        <v>0</v>
      </c>
      <c r="X15" s="6">
        <f>$V$6 - 'Unlike Size Quad'!$F$3*$N$4</f>
        <v>71.401690832311886</v>
      </c>
      <c r="Y15" s="6">
        <f>$W$5 +'Unlike Size Quad'!$F$3*$N$4</f>
        <v>-71.406763299232722</v>
      </c>
      <c r="Z15" s="6">
        <f>Table13[[#This Row],[NS AXIS]]</f>
        <v>-993</v>
      </c>
      <c r="AA15" s="6">
        <f>IF(AND($W$5 + 'Unlike Size Quad'!$F$3*$N$4&lt;Table13[[#This Row],[NS AXIS]],Table13[[#This Row],[NS AXIS]]&lt;$V$6 - 'Unlike Size Quad'!$F$3*$N$4), Table13[NS AXIS], 0)</f>
        <v>0</v>
      </c>
      <c r="AB15" s="16">
        <f>$V$3 -'Unlike Size Quad'!$F$2*$N$3</f>
        <v>127.00056361139596</v>
      </c>
      <c r="AC15" s="16">
        <f>$W$4 + 'Unlike Size Quad'!$F$2*$N$3</f>
        <v>-127.00507248755457</v>
      </c>
      <c r="AF15" s="46">
        <v>8</v>
      </c>
      <c r="AG15" s="6">
        <f t="shared" si="0"/>
        <v>323.41274001251952</v>
      </c>
      <c r="AH15" s="46">
        <f t="shared" si="1"/>
        <v>67.178429278104943</v>
      </c>
      <c r="AI15" s="46">
        <f t="shared" si="2"/>
        <v>417.17842927810494</v>
      </c>
      <c r="AJ15" s="16">
        <f t="shared" si="3"/>
        <v>-476.58725998748048</v>
      </c>
      <c r="AK15" s="16">
        <f>Table6[[#This Row],[T1]]</f>
        <v>67.178429278104943</v>
      </c>
      <c r="AL15" s="16">
        <f>Table6[[#This Row],[T2]]</f>
        <v>417.17842927810494</v>
      </c>
      <c r="AN15" s="46">
        <v>-993</v>
      </c>
      <c r="AO15" s="63">
        <f>IF(OR(Table15[[#This Row],[Diagonal Flag]]&lt;-$AG$6, Table15[[#This Row],[Diagonal Flag]]&gt;$AG$6),0,Table15[[#This Row],[Diagonal Flag]])</f>
        <v>0</v>
      </c>
      <c r="AP15" s="63">
        <f>Graphing!$AO15/$AP$6</f>
        <v>0</v>
      </c>
      <c r="AQ15" s="64">
        <f>Graphing!$AO15/$AQ$6</f>
        <v>0</v>
      </c>
    </row>
    <row r="16" spans="1:43" x14ac:dyDescent="0.25">
      <c r="A16" s="6">
        <v>13</v>
      </c>
      <c r="B16" s="6">
        <f>COS(DEGREES(Graphing!A16))</f>
        <v>-0.95890618934277239</v>
      </c>
      <c r="C16" s="6">
        <f>SIN(DEGREES(Graphing!A16))</f>
        <v>-0.28372331599662942</v>
      </c>
      <c r="D16" s="6">
        <f>Table2[[#This Row],[x (Big)]]*$A$2</f>
        <v>-0.71917964200707929</v>
      </c>
      <c r="E16" s="6">
        <f>$A$2 *Table2[[#This Row],[y (Big)]]</f>
        <v>-0.21279248699747205</v>
      </c>
      <c r="G16" s="15">
        <v>8.9999999999999993E-3</v>
      </c>
      <c r="H16" s="6">
        <f>IF(AND($H$3&lt;Table3[[#This Row],[Percentage]],Table3[[#This Row],[Percentage]]&lt;$H$5), 1, 0)</f>
        <v>0</v>
      </c>
      <c r="I16" s="6">
        <f>IF(AND($I$3&lt;Table3[[#This Row],[Percentage]],Table3[[#This Row],[Percentage]]&lt;$I$5), 1, 0)</f>
        <v>0</v>
      </c>
      <c r="J16" s="6">
        <f>IF(AND($J$3&lt;Table3[[#This Row],[Percentage]],Table3[[#This Row],[Percentage]]&lt;$J$5), 1, 0)</f>
        <v>0</v>
      </c>
      <c r="K16" s="6">
        <f>IF(AND($K$3&lt;Table3[[#This Row],[Percentage]],Table3[[#This Row],[Percentage]]&lt;$K$5), 1, 0)</f>
        <v>0</v>
      </c>
      <c r="M16" s="6">
        <v>11</v>
      </c>
      <c r="N16" s="6">
        <f>$N$3*COS(DEGREES(Graphing!M16))</f>
        <v>-90.486574931337643</v>
      </c>
      <c r="O16" s="6">
        <f>($N$3*SIN(DEGREES(Graphing!M16))) + $O$3</f>
        <v>745.33558468378783</v>
      </c>
      <c r="P16" s="16">
        <f>($N$3*SIN(DEGREES(Graphing!M16))) - $O$3</f>
        <v>-270.66441531621217</v>
      </c>
      <c r="Q16" s="6">
        <f>$N$4*SIN(DEGREES(Graphing!M16))</f>
        <v>178.00168851284084</v>
      </c>
      <c r="R16" s="6">
        <f>($N$4*COS(DEGREES(Graphing!M16))) - $O$4</f>
        <v>-367.8649311985032</v>
      </c>
      <c r="S16" s="6">
        <f>($N$4*COS(DEGREES(Graphing!M16))) + $O$4</f>
        <v>232.13506880149677</v>
      </c>
      <c r="U16" s="6">
        <v>0</v>
      </c>
      <c r="V16" s="6">
        <v>-992</v>
      </c>
      <c r="W16" s="6">
        <f>IF(AND($W$4 + 'Unlike Size Quad'!$F$2*$N$3&lt;Table13[[#This Row],[NS AXIS]],Table13[[#This Row],[NS AXIS]]&lt;$V$3 - 'Unlike Size Quad'!$F$2*$N$3), Table13[NS AXIS], 0)</f>
        <v>0</v>
      </c>
      <c r="X16" s="6">
        <f>$V$6 - 'Unlike Size Quad'!$F$3*$N$4</f>
        <v>71.401690832311886</v>
      </c>
      <c r="Y16" s="6">
        <f>$W$5 +'Unlike Size Quad'!$F$3*$N$4</f>
        <v>-71.406763299232722</v>
      </c>
      <c r="Z16" s="6">
        <f>Table13[[#This Row],[NS AXIS]]</f>
        <v>-992</v>
      </c>
      <c r="AA16" s="6">
        <f>IF(AND($W$5 + 'Unlike Size Quad'!$F$3*$N$4&lt;Table13[[#This Row],[NS AXIS]],Table13[[#This Row],[NS AXIS]]&lt;$V$6 - 'Unlike Size Quad'!$F$3*$N$4), Table13[NS AXIS], 0)</f>
        <v>0</v>
      </c>
      <c r="AB16" s="16">
        <f>$V$3 -'Unlike Size Quad'!$F$2*$N$3</f>
        <v>127.00056361139596</v>
      </c>
      <c r="AC16" s="16">
        <f>$W$4 + 'Unlike Size Quad'!$F$2*$N$3</f>
        <v>-127.00507248755457</v>
      </c>
      <c r="AF16" s="46">
        <v>9</v>
      </c>
      <c r="AG16" s="6">
        <f t="shared" si="0"/>
        <v>508.37712796153221</v>
      </c>
      <c r="AH16" s="46">
        <f t="shared" si="1"/>
        <v>54.718084039567231</v>
      </c>
      <c r="AI16" s="46">
        <f t="shared" si="2"/>
        <v>404.7180840395672</v>
      </c>
      <c r="AJ16" s="16">
        <f t="shared" si="3"/>
        <v>-291.62287203846779</v>
      </c>
      <c r="AK16" s="16">
        <f>Table6[[#This Row],[T1]]</f>
        <v>54.718084039567231</v>
      </c>
      <c r="AL16" s="16">
        <f>Table6[[#This Row],[T2]]</f>
        <v>404.7180840395672</v>
      </c>
      <c r="AN16" s="46">
        <v>-992</v>
      </c>
      <c r="AO16" s="61">
        <f>IF(OR(Table15[[#This Row],[Diagonal Flag]]&lt;-$AG$6, Table15[[#This Row],[Diagonal Flag]]&gt;$AG$6),0,Table15[[#This Row],[Diagonal Flag]])</f>
        <v>0</v>
      </c>
      <c r="AP16" s="61">
        <f>Graphing!$AO16/$AP$6</f>
        <v>0</v>
      </c>
      <c r="AQ16" s="62">
        <f>Graphing!$AO16/$AQ$6</f>
        <v>0</v>
      </c>
    </row>
    <row r="17" spans="1:43" x14ac:dyDescent="0.25">
      <c r="A17" s="6">
        <v>14</v>
      </c>
      <c r="B17" s="6">
        <f>COS(DEGREES(Graphing!A17))</f>
        <v>-0.51070948637335156</v>
      </c>
      <c r="C17" s="6">
        <f>SIN(DEGREES(Graphing!A17))</f>
        <v>-0.85975334865778064</v>
      </c>
      <c r="D17" s="6">
        <f>Table2[[#This Row],[x (Big)]]*$A$2</f>
        <v>-0.38303211478001364</v>
      </c>
      <c r="E17" s="6">
        <f>$A$2 *Table2[[#This Row],[y (Big)]]</f>
        <v>-0.64481501149333553</v>
      </c>
      <c r="G17" s="15">
        <v>0.01</v>
      </c>
      <c r="H17" s="6">
        <f>IF(AND($H$3&lt;Table3[[#This Row],[Percentage]],Table3[[#This Row],[Percentage]]&lt;$H$5), 1, 0)</f>
        <v>0</v>
      </c>
      <c r="I17" s="6">
        <f>IF(AND($I$3&lt;Table3[[#This Row],[Percentage]],Table3[[#This Row],[Percentage]]&lt;$I$5), 1, 0)</f>
        <v>0</v>
      </c>
      <c r="J17" s="6">
        <f>IF(AND($J$3&lt;Table3[[#This Row],[Percentage]],Table3[[#This Row],[Percentage]]&lt;$J$5), 1, 0)</f>
        <v>0</v>
      </c>
      <c r="K17" s="6">
        <f>IF(AND($K$3&lt;Table3[[#This Row],[Percentage]],Table3[[#This Row],[Percentage]]&lt;$K$5), 1, 0)</f>
        <v>0</v>
      </c>
      <c r="M17" s="6">
        <v>12</v>
      </c>
      <c r="N17" s="6">
        <f>$N$3*COS(DEGREES(Graphing!M17))</f>
        <v>-227.66078611008214</v>
      </c>
      <c r="O17" s="6">
        <f>($N$3*SIN(DEGREES(Graphing!M17))) + $O$3</f>
        <v>620.63465926498577</v>
      </c>
      <c r="P17" s="16">
        <f>($N$3*SIN(DEGREES(Graphing!M17))) - $O$3</f>
        <v>-395.36534073501423</v>
      </c>
      <c r="Q17" s="6">
        <f>$N$4*SIN(DEGREES(Graphing!M17))</f>
        <v>84.475994448739314</v>
      </c>
      <c r="R17" s="6">
        <f>($N$4*COS(DEGREES(Graphing!M17))) - $O$4</f>
        <v>-470.74558958256159</v>
      </c>
      <c r="S17" s="6">
        <f>($N$4*COS(DEGREES(Graphing!M17))) + $O$4</f>
        <v>129.25441041743841</v>
      </c>
      <c r="U17" s="6">
        <v>0</v>
      </c>
      <c r="V17" s="6">
        <v>-991</v>
      </c>
      <c r="W17" s="6">
        <f>IF(AND($W$4 + 'Unlike Size Quad'!$F$2*$N$3&lt;Table13[[#This Row],[NS AXIS]],Table13[[#This Row],[NS AXIS]]&lt;$V$3 - 'Unlike Size Quad'!$F$2*$N$3), Table13[NS AXIS], 0)</f>
        <v>0</v>
      </c>
      <c r="X17" s="6">
        <f>$V$6 - 'Unlike Size Quad'!$F$3*$N$4</f>
        <v>71.401690832311886</v>
      </c>
      <c r="Y17" s="6">
        <f>$W$5 +'Unlike Size Quad'!$F$3*$N$4</f>
        <v>-71.406763299232722</v>
      </c>
      <c r="Z17" s="6">
        <f>Table13[[#This Row],[NS AXIS]]</f>
        <v>-991</v>
      </c>
      <c r="AA17" s="6">
        <f>IF(AND($W$5 + 'Unlike Size Quad'!$F$3*$N$4&lt;Table13[[#This Row],[NS AXIS]],Table13[[#This Row],[NS AXIS]]&lt;$V$6 - 'Unlike Size Quad'!$F$3*$N$4), Table13[NS AXIS], 0)</f>
        <v>0</v>
      </c>
      <c r="AB17" s="16">
        <f>$V$3 -'Unlike Size Quad'!$F$2*$N$3</f>
        <v>127.00056361139596</v>
      </c>
      <c r="AC17" s="16">
        <f>$W$4 + 'Unlike Size Quad'!$F$2*$N$3</f>
        <v>-127.00507248755457</v>
      </c>
      <c r="AF17" s="46">
        <v>10</v>
      </c>
      <c r="AG17" s="6">
        <f t="shared" si="0"/>
        <v>635.61000791098581</v>
      </c>
      <c r="AH17" s="46">
        <f t="shared" si="1"/>
        <v>-80.110990245523041</v>
      </c>
      <c r="AI17" s="46">
        <f t="shared" si="2"/>
        <v>269.88900975447694</v>
      </c>
      <c r="AJ17" s="16">
        <f t="shared" si="3"/>
        <v>-164.38999208901424</v>
      </c>
      <c r="AK17" s="16">
        <f>Table6[[#This Row],[T1]]</f>
        <v>-80.110990245523041</v>
      </c>
      <c r="AL17" s="16">
        <f>Table6[[#This Row],[T2]]</f>
        <v>269.88900975447694</v>
      </c>
      <c r="AN17" s="46">
        <v>-991</v>
      </c>
      <c r="AO17" s="63">
        <f>IF(OR(Table15[[#This Row],[Diagonal Flag]]&lt;-$AG$6, Table15[[#This Row],[Diagonal Flag]]&gt;$AG$6),0,Table15[[#This Row],[Diagonal Flag]])</f>
        <v>0</v>
      </c>
      <c r="AP17" s="63">
        <f>Graphing!$AO17/$AP$6</f>
        <v>0</v>
      </c>
      <c r="AQ17" s="64">
        <f>Graphing!$AO17/$AQ$6</f>
        <v>0</v>
      </c>
    </row>
    <row r="18" spans="1:43" x14ac:dyDescent="0.25">
      <c r="A18" s="6">
        <v>15</v>
      </c>
      <c r="B18" s="6">
        <f>COS(DEGREES(Graphing!A18))</f>
        <v>0.209537503889759</v>
      </c>
      <c r="C18" s="6">
        <f>SIN(DEGREES(Graphing!A18))</f>
        <v>-0.97780061079120273</v>
      </c>
      <c r="D18" s="6">
        <f>Table2[[#This Row],[x (Big)]]*$A$2</f>
        <v>0.15715312791731925</v>
      </c>
      <c r="E18" s="6">
        <f>$A$2 *Table2[[#This Row],[y (Big)]]</f>
        <v>-0.73335045809340205</v>
      </c>
      <c r="G18" s="15">
        <v>1.0999999999999999E-2</v>
      </c>
      <c r="H18" s="6">
        <f>IF(AND($H$3&lt;Table3[[#This Row],[Percentage]],Table3[[#This Row],[Percentage]]&lt;$H$5), 1, 0)</f>
        <v>0</v>
      </c>
      <c r="I18" s="6">
        <f>IF(AND($I$3&lt;Table3[[#This Row],[Percentage]],Table3[[#This Row],[Percentage]]&lt;$I$5), 1, 0)</f>
        <v>0</v>
      </c>
      <c r="J18" s="6">
        <f>IF(AND($J$3&lt;Table3[[#This Row],[Percentage]],Table3[[#This Row],[Percentage]]&lt;$J$5), 1, 0)</f>
        <v>0</v>
      </c>
      <c r="K18" s="6">
        <f>IF(AND($K$3&lt;Table3[[#This Row],[Percentage]],Table3[[#This Row],[Percentage]]&lt;$K$5), 1, 0)</f>
        <v>0</v>
      </c>
      <c r="M18" s="6">
        <v>13</v>
      </c>
      <c r="N18" s="6">
        <f>$N$3*COS(DEGREES(Graphing!M18))</f>
        <v>-243.56217209306419</v>
      </c>
      <c r="O18" s="6">
        <f>($N$3*SIN(DEGREES(Graphing!M18))) + $O$3</f>
        <v>435.93427773685613</v>
      </c>
      <c r="P18" s="16">
        <f>($N$3*SIN(DEGREES(Graphing!M18))) - $O$3</f>
        <v>-580.06572226314393</v>
      </c>
      <c r="Q18" s="6">
        <f>$N$4*SIN(DEGREES(Graphing!M18))</f>
        <v>-54.049291697357901</v>
      </c>
      <c r="R18" s="6">
        <f>($N$4*COS(DEGREES(Graphing!M18))) - $O$4</f>
        <v>-482.67162906979814</v>
      </c>
      <c r="S18" s="6">
        <f>($N$4*COS(DEGREES(Graphing!M18))) + $O$4</f>
        <v>117.32837093020186</v>
      </c>
      <c r="U18" s="6">
        <v>0</v>
      </c>
      <c r="V18" s="6">
        <v>-990</v>
      </c>
      <c r="W18" s="6">
        <f>IF(AND($W$4 + 'Unlike Size Quad'!$F$2*$N$3&lt;Table13[[#This Row],[NS AXIS]],Table13[[#This Row],[NS AXIS]]&lt;$V$3 - 'Unlike Size Quad'!$F$2*$N$3), Table13[NS AXIS], 0)</f>
        <v>0</v>
      </c>
      <c r="X18" s="6">
        <f>$V$6 - 'Unlike Size Quad'!$F$3*$N$4</f>
        <v>71.401690832311886</v>
      </c>
      <c r="Y18" s="6">
        <f>$W$5 +'Unlike Size Quad'!$F$3*$N$4</f>
        <v>-71.406763299232722</v>
      </c>
      <c r="Z18" s="6">
        <f>Table13[[#This Row],[NS AXIS]]</f>
        <v>-990</v>
      </c>
      <c r="AA18" s="6">
        <f>IF(AND($W$5 + 'Unlike Size Quad'!$F$3*$N$4&lt;Table13[[#This Row],[NS AXIS]],Table13[[#This Row],[NS AXIS]]&lt;$V$6 - 'Unlike Size Quad'!$F$3*$N$4), Table13[NS AXIS], 0)</f>
        <v>0</v>
      </c>
      <c r="AB18" s="16">
        <f>$V$3 -'Unlike Size Quad'!$F$2*$N$3</f>
        <v>127.00056361139596</v>
      </c>
      <c r="AC18" s="16">
        <f>$W$4 + 'Unlike Size Quad'!$F$2*$N$3</f>
        <v>-127.00507248755457</v>
      </c>
      <c r="AF18" s="46">
        <v>11</v>
      </c>
      <c r="AG18" s="6">
        <f t="shared" si="0"/>
        <v>637.33558468378783</v>
      </c>
      <c r="AH18" s="46">
        <f t="shared" si="1"/>
        <v>-265.48657493133766</v>
      </c>
      <c r="AI18" s="46">
        <f t="shared" si="2"/>
        <v>84.513425068662357</v>
      </c>
      <c r="AJ18" s="16">
        <f t="shared" si="3"/>
        <v>-162.6644153162122</v>
      </c>
      <c r="AK18" s="16">
        <f>Table6[[#This Row],[T1]]</f>
        <v>-265.48657493133766</v>
      </c>
      <c r="AL18" s="16">
        <f>Table6[[#This Row],[T2]]</f>
        <v>84.513425068662357</v>
      </c>
      <c r="AN18" s="46">
        <v>-990</v>
      </c>
      <c r="AO18" s="61">
        <f>IF(OR(Table15[[#This Row],[Diagonal Flag]]&lt;-$AG$6, Table15[[#This Row],[Diagonal Flag]]&gt;$AG$6),0,Table15[[#This Row],[Diagonal Flag]])</f>
        <v>0</v>
      </c>
      <c r="AP18" s="61">
        <f>Graphing!$AO18/$AP$6</f>
        <v>0</v>
      </c>
      <c r="AQ18" s="62">
        <f>Graphing!$AO18/$AQ$6</f>
        <v>0</v>
      </c>
    </row>
    <row r="19" spans="1:43" x14ac:dyDescent="0.25">
      <c r="A19" s="6">
        <v>16</v>
      </c>
      <c r="B19" s="6">
        <f>COS(DEGREES(Graphing!A19))</f>
        <v>0.81816577616746455</v>
      </c>
      <c r="C19" s="6">
        <f>SIN(DEGREES(Graphing!A19))</f>
        <v>-0.57498240208574236</v>
      </c>
      <c r="D19" s="6">
        <f>Table2[[#This Row],[x (Big)]]*$A$2</f>
        <v>0.61362433212559842</v>
      </c>
      <c r="E19" s="6">
        <f>$A$2 *Table2[[#This Row],[y (Big)]]</f>
        <v>-0.43123680156430677</v>
      </c>
      <c r="G19" s="15">
        <v>1.2E-2</v>
      </c>
      <c r="H19" s="6">
        <f>IF(AND($H$3&lt;Table3[[#This Row],[Percentage]],Table3[[#This Row],[Percentage]]&lt;$H$5), 1, 0)</f>
        <v>0</v>
      </c>
      <c r="I19" s="6">
        <f>IF(AND($I$3&lt;Table3[[#This Row],[Percentage]],Table3[[#This Row],[Percentage]]&lt;$I$5), 1, 0)</f>
        <v>0</v>
      </c>
      <c r="J19" s="6">
        <f>IF(AND($J$3&lt;Table3[[#This Row],[Percentage]],Table3[[#This Row],[Percentage]]&lt;$J$5), 1, 0)</f>
        <v>0</v>
      </c>
      <c r="K19" s="6">
        <f>IF(AND($K$3&lt;Table3[[#This Row],[Percentage]],Table3[[#This Row],[Percentage]]&lt;$K$5), 1, 0)</f>
        <v>0</v>
      </c>
      <c r="M19" s="6">
        <v>14</v>
      </c>
      <c r="N19" s="6">
        <f>$N$3*COS(DEGREES(Graphing!M19))</f>
        <v>-129.72020953883128</v>
      </c>
      <c r="O19" s="6">
        <f>($N$3*SIN(DEGREES(Graphing!M19))) + $O$3</f>
        <v>289.62264944092374</v>
      </c>
      <c r="P19" s="16">
        <f>($N$3*SIN(DEGREES(Graphing!M19))) - $O$3</f>
        <v>-726.37735055907626</v>
      </c>
      <c r="Q19" s="6">
        <f>$N$4*SIN(DEGREES(Graphing!M19))</f>
        <v>-163.78301291930723</v>
      </c>
      <c r="R19" s="6">
        <f>($N$4*COS(DEGREES(Graphing!M19))) - $O$4</f>
        <v>-397.29015715412345</v>
      </c>
      <c r="S19" s="6">
        <f>($N$4*COS(DEGREES(Graphing!M19))) + $O$4</f>
        <v>202.70984284587652</v>
      </c>
      <c r="U19" s="6">
        <v>0</v>
      </c>
      <c r="V19" s="6">
        <v>-989</v>
      </c>
      <c r="W19" s="6">
        <f>IF(AND($W$4 + 'Unlike Size Quad'!$F$2*$N$3&lt;Table13[[#This Row],[NS AXIS]],Table13[[#This Row],[NS AXIS]]&lt;$V$3 - 'Unlike Size Quad'!$F$2*$N$3), Table13[NS AXIS], 0)</f>
        <v>0</v>
      </c>
      <c r="X19" s="6">
        <f>$V$6 - 'Unlike Size Quad'!$F$3*$N$4</f>
        <v>71.401690832311886</v>
      </c>
      <c r="Y19" s="6">
        <f>$W$5 +'Unlike Size Quad'!$F$3*$N$4</f>
        <v>-71.406763299232722</v>
      </c>
      <c r="Z19" s="6">
        <f>Table13[[#This Row],[NS AXIS]]</f>
        <v>-989</v>
      </c>
      <c r="AA19" s="6">
        <f>IF(AND($W$5 + 'Unlike Size Quad'!$F$3*$N$4&lt;Table13[[#This Row],[NS AXIS]],Table13[[#This Row],[NS AXIS]]&lt;$V$6 - 'Unlike Size Quad'!$F$3*$N$4), Table13[NS AXIS], 0)</f>
        <v>0</v>
      </c>
      <c r="AB19" s="16">
        <f>$V$3 -'Unlike Size Quad'!$F$2*$N$3</f>
        <v>127.00056361139596</v>
      </c>
      <c r="AC19" s="16">
        <f>$W$4 + 'Unlike Size Quad'!$F$2*$N$3</f>
        <v>-127.00507248755457</v>
      </c>
      <c r="AF19" s="46">
        <v>12</v>
      </c>
      <c r="AG19" s="6">
        <f t="shared" si="0"/>
        <v>512.63465926498577</v>
      </c>
      <c r="AH19" s="46">
        <f t="shared" si="1"/>
        <v>-402.66078611008214</v>
      </c>
      <c r="AI19" s="46">
        <f t="shared" si="2"/>
        <v>-52.660786110082142</v>
      </c>
      <c r="AJ19" s="16">
        <f t="shared" si="3"/>
        <v>-287.36534073501423</v>
      </c>
      <c r="AK19" s="16">
        <f>Table6[[#This Row],[T1]]</f>
        <v>-402.66078611008214</v>
      </c>
      <c r="AL19" s="16">
        <f>Table6[[#This Row],[T2]]</f>
        <v>-52.660786110082142</v>
      </c>
      <c r="AN19" s="46">
        <v>-989</v>
      </c>
      <c r="AO19" s="63">
        <f>IF(OR(Table15[[#This Row],[Diagonal Flag]]&lt;-$AG$6, Table15[[#This Row],[Diagonal Flag]]&gt;$AG$6),0,Table15[[#This Row],[Diagonal Flag]])</f>
        <v>0</v>
      </c>
      <c r="AP19" s="63">
        <f>Graphing!$AO19/$AP$6</f>
        <v>0</v>
      </c>
      <c r="AQ19" s="64">
        <f>Graphing!$AO19/$AQ$6</f>
        <v>0</v>
      </c>
    </row>
    <row r="20" spans="1:43" x14ac:dyDescent="0.25">
      <c r="A20" s="6">
        <v>17</v>
      </c>
      <c r="B20" s="6">
        <f>COS(DEGREES(Graphing!A20))</f>
        <v>0.99096459863234554</v>
      </c>
      <c r="C20" s="6">
        <f>SIN(DEGREES(Graphing!A20))</f>
        <v>0.13412369014247366</v>
      </c>
      <c r="D20" s="6">
        <f>Table2[[#This Row],[x (Big)]]*$A$2</f>
        <v>0.74322344897425918</v>
      </c>
      <c r="E20" s="6">
        <f>$A$2 *Table2[[#This Row],[y (Big)]]</f>
        <v>0.10059276760685525</v>
      </c>
      <c r="G20" s="15">
        <v>1.2999999999999999E-2</v>
      </c>
      <c r="H20" s="6">
        <f>IF(AND($H$3&lt;Table3[[#This Row],[Percentage]],Table3[[#This Row],[Percentage]]&lt;$H$5), 1, 0)</f>
        <v>0</v>
      </c>
      <c r="I20" s="6">
        <f>IF(AND($I$3&lt;Table3[[#This Row],[Percentage]],Table3[[#This Row],[Percentage]]&lt;$I$5), 1, 0)</f>
        <v>0</v>
      </c>
      <c r="J20" s="6">
        <f>IF(AND($J$3&lt;Table3[[#This Row],[Percentage]],Table3[[#This Row],[Percentage]]&lt;$J$5), 1, 0)</f>
        <v>0</v>
      </c>
      <c r="K20" s="6">
        <f>IF(AND($K$3&lt;Table3[[#This Row],[Percentage]],Table3[[#This Row],[Percentage]]&lt;$K$5), 1, 0)</f>
        <v>0</v>
      </c>
      <c r="M20" s="6">
        <v>15</v>
      </c>
      <c r="N20" s="6">
        <f>$N$3*COS(DEGREES(Graphing!M20))</f>
        <v>53.222525987998786</v>
      </c>
      <c r="O20" s="6">
        <f>($N$3*SIN(DEGREES(Graphing!M20))) + $O$3</f>
        <v>259.63864485903451</v>
      </c>
      <c r="P20" s="16">
        <f>($N$3*SIN(DEGREES(Graphing!M20))) - $O$3</f>
        <v>-756.36135514096554</v>
      </c>
      <c r="Q20" s="6">
        <f>$N$4*SIN(DEGREES(Graphing!M20))</f>
        <v>-186.27101635572413</v>
      </c>
      <c r="R20" s="6">
        <f>($N$4*COS(DEGREES(Graphing!M20))) - $O$4</f>
        <v>-260.08310550900092</v>
      </c>
      <c r="S20" s="6">
        <f>($N$4*COS(DEGREES(Graphing!M20))) + $O$4</f>
        <v>339.91689449099908</v>
      </c>
      <c r="U20" s="6">
        <v>0</v>
      </c>
      <c r="V20" s="6">
        <v>-988</v>
      </c>
      <c r="W20" s="6">
        <f>IF(AND($W$4 + 'Unlike Size Quad'!$F$2*$N$3&lt;Table13[[#This Row],[NS AXIS]],Table13[[#This Row],[NS AXIS]]&lt;$V$3 - 'Unlike Size Quad'!$F$2*$N$3), Table13[NS AXIS], 0)</f>
        <v>0</v>
      </c>
      <c r="X20" s="6">
        <f>$V$6 - 'Unlike Size Quad'!$F$3*$N$4</f>
        <v>71.401690832311886</v>
      </c>
      <c r="Y20" s="6">
        <f>$W$5 +'Unlike Size Quad'!$F$3*$N$4</f>
        <v>-71.406763299232722</v>
      </c>
      <c r="Z20" s="6">
        <f>Table13[[#This Row],[NS AXIS]]</f>
        <v>-988</v>
      </c>
      <c r="AA20" s="6">
        <f>IF(AND($W$5 + 'Unlike Size Quad'!$F$3*$N$4&lt;Table13[[#This Row],[NS AXIS]],Table13[[#This Row],[NS AXIS]]&lt;$V$6 - 'Unlike Size Quad'!$F$3*$N$4), Table13[NS AXIS], 0)</f>
        <v>0</v>
      </c>
      <c r="AB20" s="16">
        <f>$V$3 -'Unlike Size Quad'!$F$2*$N$3</f>
        <v>127.00056361139596</v>
      </c>
      <c r="AC20" s="16">
        <f>$W$4 + 'Unlike Size Quad'!$F$2*$N$3</f>
        <v>-127.00507248755457</v>
      </c>
      <c r="AF20" s="46">
        <v>13</v>
      </c>
      <c r="AG20" s="6">
        <f t="shared" si="0"/>
        <v>327.93427773685613</v>
      </c>
      <c r="AH20" s="46">
        <f t="shared" si="1"/>
        <v>-418.56217209306419</v>
      </c>
      <c r="AI20" s="46">
        <f t="shared" si="2"/>
        <v>-68.562172093064191</v>
      </c>
      <c r="AJ20" s="16">
        <f t="shared" si="3"/>
        <v>-472.06572226314387</v>
      </c>
      <c r="AK20" s="16">
        <f>Table6[[#This Row],[T1]]</f>
        <v>-418.56217209306419</v>
      </c>
      <c r="AL20" s="16">
        <f>Table6[[#This Row],[T2]]</f>
        <v>-68.562172093064191</v>
      </c>
      <c r="AN20" s="46">
        <v>-988</v>
      </c>
      <c r="AO20" s="61">
        <f>IF(OR(Table15[[#This Row],[Diagonal Flag]]&lt;-$AG$6, Table15[[#This Row],[Diagonal Flag]]&gt;$AG$6),0,Table15[[#This Row],[Diagonal Flag]])</f>
        <v>0</v>
      </c>
      <c r="AP20" s="61">
        <f>Graphing!$AO20/$AP$6</f>
        <v>0</v>
      </c>
      <c r="AQ20" s="62">
        <f>Graphing!$AO20/$AQ$6</f>
        <v>0</v>
      </c>
    </row>
    <row r="21" spans="1:43" x14ac:dyDescent="0.25">
      <c r="A21" s="6">
        <v>18</v>
      </c>
      <c r="B21" s="6">
        <f>COS(DEGREES(Graphing!A21))</f>
        <v>0.63588561395032772</v>
      </c>
      <c r="C21" s="6">
        <f>SIN(DEGREES(Graphing!A21))</f>
        <v>0.77178331542669065</v>
      </c>
      <c r="D21" s="6">
        <f>Table2[[#This Row],[x (Big)]]*$A$2</f>
        <v>0.47691421046274579</v>
      </c>
      <c r="E21" s="6">
        <f>$A$2 *Table2[[#This Row],[y (Big)]]</f>
        <v>0.57883748657001799</v>
      </c>
      <c r="G21" s="15">
        <v>1.4E-2</v>
      </c>
      <c r="H21" s="6">
        <f>IF(AND($H$3&lt;Table3[[#This Row],[Percentage]],Table3[[#This Row],[Percentage]]&lt;$H$5), 1, 0)</f>
        <v>0</v>
      </c>
      <c r="I21" s="6">
        <f>IF(AND($I$3&lt;Table3[[#This Row],[Percentage]],Table3[[#This Row],[Percentage]]&lt;$I$5), 1, 0)</f>
        <v>0</v>
      </c>
      <c r="J21" s="6">
        <f>IF(AND($J$3&lt;Table3[[#This Row],[Percentage]],Table3[[#This Row],[Percentage]]&lt;$J$5), 1, 0)</f>
        <v>0</v>
      </c>
      <c r="K21" s="6">
        <f>IF(AND($K$3&lt;Table3[[#This Row],[Percentage]],Table3[[#This Row],[Percentage]]&lt;$K$5), 1, 0)</f>
        <v>0</v>
      </c>
      <c r="M21" s="6">
        <v>16</v>
      </c>
      <c r="N21" s="6">
        <f>$N$3*COS(DEGREES(Graphing!M21))</f>
        <v>207.814107146536</v>
      </c>
      <c r="O21" s="6">
        <f>($N$3*SIN(DEGREES(Graphing!M21))) + $O$3</f>
        <v>361.95446987022143</v>
      </c>
      <c r="P21" s="16">
        <f>($N$3*SIN(DEGREES(Graphing!M21))) - $O$3</f>
        <v>-654.04553012977863</v>
      </c>
      <c r="Q21" s="6">
        <f>$N$4*SIN(DEGREES(Graphing!M21))</f>
        <v>-109.53414759733391</v>
      </c>
      <c r="R21" s="6">
        <f>($N$4*COS(DEGREES(Graphing!M21))) - $O$4</f>
        <v>-144.139419640098</v>
      </c>
      <c r="S21" s="6">
        <f>($N$4*COS(DEGREES(Graphing!M21))) + $O$4</f>
        <v>455.86058035990197</v>
      </c>
      <c r="U21" s="6">
        <v>0</v>
      </c>
      <c r="V21" s="6">
        <v>-987</v>
      </c>
      <c r="W21" s="6">
        <f>IF(AND($W$4 + 'Unlike Size Quad'!$F$2*$N$3&lt;Table13[[#This Row],[NS AXIS]],Table13[[#This Row],[NS AXIS]]&lt;$V$3 - 'Unlike Size Quad'!$F$2*$N$3), Table13[NS AXIS], 0)</f>
        <v>0</v>
      </c>
      <c r="X21" s="6">
        <f>$V$6 - 'Unlike Size Quad'!$F$3*$N$4</f>
        <v>71.401690832311886</v>
      </c>
      <c r="Y21" s="6">
        <f>$W$5 +'Unlike Size Quad'!$F$3*$N$4</f>
        <v>-71.406763299232722</v>
      </c>
      <c r="Z21" s="6">
        <f>Table13[[#This Row],[NS AXIS]]</f>
        <v>-987</v>
      </c>
      <c r="AA21" s="6">
        <f>IF(AND($W$5 + 'Unlike Size Quad'!$F$3*$N$4&lt;Table13[[#This Row],[NS AXIS]],Table13[[#This Row],[NS AXIS]]&lt;$V$6 - 'Unlike Size Quad'!$F$3*$N$4), Table13[NS AXIS], 0)</f>
        <v>0</v>
      </c>
      <c r="AB21" s="16">
        <f>$V$3 -'Unlike Size Quad'!$F$2*$N$3</f>
        <v>127.00056361139596</v>
      </c>
      <c r="AC21" s="16">
        <f>$W$4 + 'Unlike Size Quad'!$F$2*$N$3</f>
        <v>-127.00507248755457</v>
      </c>
      <c r="AF21" s="46">
        <v>14</v>
      </c>
      <c r="AG21" s="6">
        <f t="shared" si="0"/>
        <v>181.62264944092371</v>
      </c>
      <c r="AH21" s="46">
        <f t="shared" si="1"/>
        <v>-304.72020953883128</v>
      </c>
      <c r="AI21" s="46">
        <f t="shared" si="2"/>
        <v>45.279790461168716</v>
      </c>
      <c r="AJ21" s="16">
        <f t="shared" si="3"/>
        <v>-618.37735055907626</v>
      </c>
      <c r="AK21" s="16">
        <f>Table6[[#This Row],[T1]]</f>
        <v>-304.72020953883128</v>
      </c>
      <c r="AL21" s="16">
        <f>Table6[[#This Row],[T2]]</f>
        <v>45.279790461168716</v>
      </c>
      <c r="AN21" s="46">
        <v>-987</v>
      </c>
      <c r="AO21" s="63">
        <f>IF(OR(Table15[[#This Row],[Diagonal Flag]]&lt;-$AG$6, Table15[[#This Row],[Diagonal Flag]]&gt;$AG$6),0,Table15[[#This Row],[Diagonal Flag]])</f>
        <v>0</v>
      </c>
      <c r="AP21" s="63">
        <f>Graphing!$AO21/$AP$6</f>
        <v>0</v>
      </c>
      <c r="AQ21" s="64">
        <f>Graphing!$AO21/$AQ$6</f>
        <v>0</v>
      </c>
    </row>
    <row r="22" spans="1:43" x14ac:dyDescent="0.25">
      <c r="A22" s="6">
        <v>19</v>
      </c>
      <c r="B22" s="6">
        <f>COS(DEGREES(Graphing!A22))</f>
        <v>-5.7923839964798614E-2</v>
      </c>
      <c r="C22" s="6">
        <f>SIN(DEGREES(Graphing!A22))</f>
        <v>0.99832100486954212</v>
      </c>
      <c r="D22" s="6">
        <f>Table2[[#This Row],[x (Big)]]*$A$2</f>
        <v>-4.3442879973598962E-2</v>
      </c>
      <c r="E22" s="6">
        <f>$A$2 *Table2[[#This Row],[y (Big)]]</f>
        <v>0.74874075365215664</v>
      </c>
      <c r="G22" s="15">
        <v>1.4999999999999999E-2</v>
      </c>
      <c r="H22" s="6">
        <f>IF(AND($H$3&lt;Table3[[#This Row],[Percentage]],Table3[[#This Row],[Percentage]]&lt;$H$5), 1, 0)</f>
        <v>0</v>
      </c>
      <c r="I22" s="6">
        <f>IF(AND($I$3&lt;Table3[[#This Row],[Percentage]],Table3[[#This Row],[Percentage]]&lt;$I$5), 1, 0)</f>
        <v>0</v>
      </c>
      <c r="J22" s="6">
        <f>IF(AND($J$3&lt;Table3[[#This Row],[Percentage]],Table3[[#This Row],[Percentage]]&lt;$J$5), 1, 0)</f>
        <v>0</v>
      </c>
      <c r="K22" s="6">
        <f>IF(AND($K$3&lt;Table3[[#This Row],[Percentage]],Table3[[#This Row],[Percentage]]&lt;$K$5), 1, 0)</f>
        <v>0</v>
      </c>
      <c r="M22" s="6">
        <v>17</v>
      </c>
      <c r="N22" s="6">
        <f>$N$3*COS(DEGREES(Graphing!M22))</f>
        <v>251.70500805261577</v>
      </c>
      <c r="O22" s="6">
        <f>($N$3*SIN(DEGREES(Graphing!M22))) + $O$3</f>
        <v>542.0674172961883</v>
      </c>
      <c r="P22" s="16">
        <f>($N$3*SIN(DEGREES(Graphing!M22))) - $O$3</f>
        <v>-473.9325827038117</v>
      </c>
      <c r="Q22" s="6">
        <f>$N$4*SIN(DEGREES(Graphing!M22))</f>
        <v>25.550562972141233</v>
      </c>
      <c r="R22" s="6">
        <f>($N$4*COS(DEGREES(Graphing!M22))) - $O$4</f>
        <v>-111.22124396053817</v>
      </c>
      <c r="S22" s="6">
        <f>($N$4*COS(DEGREES(Graphing!M22))) + $O$4</f>
        <v>488.77875603946183</v>
      </c>
      <c r="U22" s="6">
        <v>0</v>
      </c>
      <c r="V22" s="6">
        <v>-986</v>
      </c>
      <c r="W22" s="6">
        <f>IF(AND($W$4 + 'Unlike Size Quad'!$F$2*$N$3&lt;Table13[[#This Row],[NS AXIS]],Table13[[#This Row],[NS AXIS]]&lt;$V$3 - 'Unlike Size Quad'!$F$2*$N$3), Table13[NS AXIS], 0)</f>
        <v>0</v>
      </c>
      <c r="X22" s="6">
        <f>$V$6 - 'Unlike Size Quad'!$F$3*$N$4</f>
        <v>71.401690832311886</v>
      </c>
      <c r="Y22" s="6">
        <f>$W$5 +'Unlike Size Quad'!$F$3*$N$4</f>
        <v>-71.406763299232722</v>
      </c>
      <c r="Z22" s="6">
        <f>Table13[[#This Row],[NS AXIS]]</f>
        <v>-986</v>
      </c>
      <c r="AA22" s="6">
        <f>IF(AND($W$5 + 'Unlike Size Quad'!$F$3*$N$4&lt;Table13[[#This Row],[NS AXIS]],Table13[[#This Row],[NS AXIS]]&lt;$V$6 - 'Unlike Size Quad'!$F$3*$N$4), Table13[NS AXIS], 0)</f>
        <v>0</v>
      </c>
      <c r="AB22" s="16">
        <f>$V$3 -'Unlike Size Quad'!$F$2*$N$3</f>
        <v>127.00056361139596</v>
      </c>
      <c r="AC22" s="16">
        <f>$W$4 + 'Unlike Size Quad'!$F$2*$N$3</f>
        <v>-127.00507248755457</v>
      </c>
      <c r="AF22" s="46">
        <v>15</v>
      </c>
      <c r="AG22" s="6">
        <f t="shared" si="0"/>
        <v>151.63864485903451</v>
      </c>
      <c r="AH22" s="46">
        <f t="shared" si="1"/>
        <v>-121.77747401200122</v>
      </c>
      <c r="AI22" s="46">
        <f t="shared" si="2"/>
        <v>228.22252598799878</v>
      </c>
      <c r="AJ22" s="16">
        <f t="shared" si="3"/>
        <v>-648.36135514096554</v>
      </c>
      <c r="AK22" s="16">
        <f>Table6[[#This Row],[T1]]</f>
        <v>-121.77747401200122</v>
      </c>
      <c r="AL22" s="16">
        <f>Table6[[#This Row],[T2]]</f>
        <v>228.22252598799878</v>
      </c>
      <c r="AN22" s="46">
        <v>-986</v>
      </c>
      <c r="AO22" s="61">
        <f>IF(OR(Table15[[#This Row],[Diagonal Flag]]&lt;-$AG$6, Table15[[#This Row],[Diagonal Flag]]&gt;$AG$6),0,Table15[[#This Row],[Diagonal Flag]])</f>
        <v>0</v>
      </c>
      <c r="AP22" s="61">
        <f>Graphing!$AO22/$AP$6</f>
        <v>0</v>
      </c>
      <c r="AQ22" s="62">
        <f>Graphing!$AO22/$AQ$6</f>
        <v>0</v>
      </c>
    </row>
    <row r="23" spans="1:43" x14ac:dyDescent="0.25">
      <c r="A23" s="6">
        <v>20</v>
      </c>
      <c r="B23" s="6">
        <f>COS(DEGREES(Graphing!A23))</f>
        <v>-0.72087779241784289</v>
      </c>
      <c r="C23" s="6">
        <f>SIN(DEGREES(Graphing!A23))</f>
        <v>0.69306219663084878</v>
      </c>
      <c r="D23" s="6">
        <f>Table2[[#This Row],[x (Big)]]*$A$2</f>
        <v>-0.54065834431338211</v>
      </c>
      <c r="E23" s="6">
        <f>$A$2 *Table2[[#This Row],[y (Big)]]</f>
        <v>0.51979664747313659</v>
      </c>
      <c r="G23" s="15">
        <v>1.6E-2</v>
      </c>
      <c r="H23" s="6">
        <f>IF(AND($H$3&lt;Table3[[#This Row],[Percentage]],Table3[[#This Row],[Percentage]]&lt;$H$5), 1, 0)</f>
        <v>0</v>
      </c>
      <c r="I23" s="6">
        <f>IF(AND($I$3&lt;Table3[[#This Row],[Percentage]],Table3[[#This Row],[Percentage]]&lt;$I$5), 1, 0)</f>
        <v>0</v>
      </c>
      <c r="J23" s="6">
        <f>IF(AND($J$3&lt;Table3[[#This Row],[Percentage]],Table3[[#This Row],[Percentage]]&lt;$J$5), 1, 0)</f>
        <v>0</v>
      </c>
      <c r="K23" s="6">
        <f>IF(AND($K$3&lt;Table3[[#This Row],[Percentage]],Table3[[#This Row],[Percentage]]&lt;$K$5), 1, 0)</f>
        <v>0</v>
      </c>
      <c r="M23" s="6">
        <v>18</v>
      </c>
      <c r="N23" s="6">
        <f>$N$3*COS(DEGREES(Graphing!M23))</f>
        <v>161.51494594338325</v>
      </c>
      <c r="O23" s="6">
        <f>($N$3*SIN(DEGREES(Graphing!M23))) + $O$3</f>
        <v>704.03296211837937</v>
      </c>
      <c r="P23" s="16">
        <f>($N$3*SIN(DEGREES(Graphing!M23))) - $O$3</f>
        <v>-311.96703788162057</v>
      </c>
      <c r="Q23" s="6">
        <f>$N$4*SIN(DEGREES(Graphing!M23))</f>
        <v>147.02472158878456</v>
      </c>
      <c r="R23" s="6">
        <f>($N$4*COS(DEGREES(Graphing!M23))) - $O$4</f>
        <v>-178.86379054246257</v>
      </c>
      <c r="S23" s="6">
        <f>($N$4*COS(DEGREES(Graphing!M23))) + $O$4</f>
        <v>421.13620945753746</v>
      </c>
      <c r="U23" s="6">
        <v>0</v>
      </c>
      <c r="V23" s="6">
        <v>-985</v>
      </c>
      <c r="W23" s="6">
        <f>IF(AND($W$4 + 'Unlike Size Quad'!$F$2*$N$3&lt;Table13[[#This Row],[NS AXIS]],Table13[[#This Row],[NS AXIS]]&lt;$V$3 - 'Unlike Size Quad'!$F$2*$N$3), Table13[NS AXIS], 0)</f>
        <v>0</v>
      </c>
      <c r="X23" s="6">
        <f>$V$6 - 'Unlike Size Quad'!$F$3*$N$4</f>
        <v>71.401690832311886</v>
      </c>
      <c r="Y23" s="6">
        <f>$W$5 +'Unlike Size Quad'!$F$3*$N$4</f>
        <v>-71.406763299232722</v>
      </c>
      <c r="Z23" s="6">
        <f>Table13[[#This Row],[NS AXIS]]</f>
        <v>-985</v>
      </c>
      <c r="AA23" s="6">
        <f>IF(AND($W$5 + 'Unlike Size Quad'!$F$3*$N$4&lt;Table13[[#This Row],[NS AXIS]],Table13[[#This Row],[NS AXIS]]&lt;$V$6 - 'Unlike Size Quad'!$F$3*$N$4), Table13[NS AXIS], 0)</f>
        <v>0</v>
      </c>
      <c r="AB23" s="16">
        <f>$V$3 -'Unlike Size Quad'!$F$2*$N$3</f>
        <v>127.00056361139596</v>
      </c>
      <c r="AC23" s="16">
        <f>$W$4 + 'Unlike Size Quad'!$F$2*$N$3</f>
        <v>-127.00507248755457</v>
      </c>
      <c r="AF23" s="46">
        <v>16</v>
      </c>
      <c r="AG23" s="6">
        <f t="shared" si="0"/>
        <v>253.95446987022143</v>
      </c>
      <c r="AH23" s="46">
        <f t="shared" si="1"/>
        <v>32.814107146536003</v>
      </c>
      <c r="AI23" s="46">
        <f t="shared" si="2"/>
        <v>382.814107146536</v>
      </c>
      <c r="AJ23" s="16">
        <f t="shared" si="3"/>
        <v>-546.04553012977863</v>
      </c>
      <c r="AK23" s="16">
        <f>Table6[[#This Row],[T1]]</f>
        <v>32.814107146536003</v>
      </c>
      <c r="AL23" s="16">
        <f>Table6[[#This Row],[T2]]</f>
        <v>382.814107146536</v>
      </c>
      <c r="AN23" s="46">
        <v>-985</v>
      </c>
      <c r="AO23" s="63">
        <f>IF(OR(Table15[[#This Row],[Diagonal Flag]]&lt;-$AG$6, Table15[[#This Row],[Diagonal Flag]]&gt;$AG$6),0,Table15[[#This Row],[Diagonal Flag]])</f>
        <v>0</v>
      </c>
      <c r="AP23" s="63">
        <f>Graphing!$AO23/$AP$6</f>
        <v>0</v>
      </c>
      <c r="AQ23" s="64">
        <f>Graphing!$AO23/$AQ$6</f>
        <v>0</v>
      </c>
    </row>
    <row r="24" spans="1:43" x14ac:dyDescent="0.25">
      <c r="A24" s="6">
        <v>21</v>
      </c>
      <c r="B24" s="6">
        <f>COS(DEGREES(Graphing!A24))</f>
        <v>-0.99982671703476234</v>
      </c>
      <c r="C24" s="6">
        <f>SIN(DEGREES(Graphing!A24))</f>
        <v>1.8615474839212453E-2</v>
      </c>
      <c r="D24" s="6">
        <f>Table2[[#This Row],[x (Big)]]*$A$2</f>
        <v>-0.74987003777607175</v>
      </c>
      <c r="E24" s="6">
        <f>$A$2 *Table2[[#This Row],[y (Big)]]</f>
        <v>1.3961606129409339E-2</v>
      </c>
      <c r="G24" s="15">
        <v>1.7000000000000001E-2</v>
      </c>
      <c r="H24" s="6">
        <f>IF(AND($H$3&lt;Table3[[#This Row],[Percentage]],Table3[[#This Row],[Percentage]]&lt;$H$5), 1, 0)</f>
        <v>0</v>
      </c>
      <c r="I24" s="6">
        <f>IF(AND($I$3&lt;Table3[[#This Row],[Percentage]],Table3[[#This Row],[Percentage]]&lt;$I$5), 1, 0)</f>
        <v>0</v>
      </c>
      <c r="J24" s="6">
        <f>IF(AND($J$3&lt;Table3[[#This Row],[Percentage]],Table3[[#This Row],[Percentage]]&lt;$J$5), 1, 0)</f>
        <v>0</v>
      </c>
      <c r="K24" s="6">
        <f>IF(AND($K$3&lt;Table3[[#This Row],[Percentage]],Table3[[#This Row],[Percentage]]&lt;$K$5), 1, 0)</f>
        <v>0</v>
      </c>
      <c r="M24" s="6">
        <v>19</v>
      </c>
      <c r="N24" s="6">
        <f>$N$3*COS(DEGREES(Graphing!M24))</f>
        <v>-14.712655351058848</v>
      </c>
      <c r="O24" s="6">
        <f>($N$3*SIN(DEGREES(Graphing!M24))) + $O$3</f>
        <v>761.57353523686368</v>
      </c>
      <c r="P24" s="16">
        <f>($N$3*SIN(DEGREES(Graphing!M24))) - $O$3</f>
        <v>-254.42646476313629</v>
      </c>
      <c r="Q24" s="6">
        <f>$N$4*SIN(DEGREES(Graphing!M24))</f>
        <v>190.18015142764779</v>
      </c>
      <c r="R24" s="6">
        <f>($N$4*COS(DEGREES(Graphing!M24))) - $O$4</f>
        <v>-311.03449151329414</v>
      </c>
      <c r="S24" s="6">
        <f>($N$4*COS(DEGREES(Graphing!M24))) + $O$4</f>
        <v>288.96550848670586</v>
      </c>
      <c r="U24" s="6">
        <v>0</v>
      </c>
      <c r="V24" s="6">
        <v>-984</v>
      </c>
      <c r="W24" s="6">
        <f>IF(AND($W$4 + 'Unlike Size Quad'!$F$2*$N$3&lt;Table13[[#This Row],[NS AXIS]],Table13[[#This Row],[NS AXIS]]&lt;$V$3 - 'Unlike Size Quad'!$F$2*$N$3), Table13[NS AXIS], 0)</f>
        <v>0</v>
      </c>
      <c r="X24" s="6">
        <f>$V$6 - 'Unlike Size Quad'!$F$3*$N$4</f>
        <v>71.401690832311886</v>
      </c>
      <c r="Y24" s="6">
        <f>$W$5 +'Unlike Size Quad'!$F$3*$N$4</f>
        <v>-71.406763299232722</v>
      </c>
      <c r="Z24" s="6">
        <f>Table13[[#This Row],[NS AXIS]]</f>
        <v>-984</v>
      </c>
      <c r="AA24" s="6">
        <f>IF(AND($W$5 + 'Unlike Size Quad'!$F$3*$N$4&lt;Table13[[#This Row],[NS AXIS]],Table13[[#This Row],[NS AXIS]]&lt;$V$6 - 'Unlike Size Quad'!$F$3*$N$4), Table13[NS AXIS], 0)</f>
        <v>0</v>
      </c>
      <c r="AB24" s="16">
        <f>$V$3 -'Unlike Size Quad'!$F$2*$N$3</f>
        <v>127.00056361139596</v>
      </c>
      <c r="AC24" s="16">
        <f>$W$4 + 'Unlike Size Quad'!$F$2*$N$3</f>
        <v>-127.00507248755457</v>
      </c>
      <c r="AF24" s="46">
        <v>17</v>
      </c>
      <c r="AG24" s="6">
        <f t="shared" si="0"/>
        <v>434.0674172961883</v>
      </c>
      <c r="AH24" s="46">
        <f t="shared" si="1"/>
        <v>76.705008052615767</v>
      </c>
      <c r="AI24" s="46">
        <f t="shared" si="2"/>
        <v>426.70500805261577</v>
      </c>
      <c r="AJ24" s="16">
        <f t="shared" si="3"/>
        <v>-365.9325827038117</v>
      </c>
      <c r="AK24" s="16">
        <f>Table6[[#This Row],[T1]]</f>
        <v>76.705008052615767</v>
      </c>
      <c r="AL24" s="16">
        <f>Table6[[#This Row],[T2]]</f>
        <v>426.70500805261577</v>
      </c>
      <c r="AN24" s="46">
        <v>-984</v>
      </c>
      <c r="AO24" s="61">
        <f>IF(OR(Table15[[#This Row],[Diagonal Flag]]&lt;-$AG$6, Table15[[#This Row],[Diagonal Flag]]&gt;$AG$6),0,Table15[[#This Row],[Diagonal Flag]])</f>
        <v>0</v>
      </c>
      <c r="AP24" s="61">
        <f>Graphing!$AO24/$AP$6</f>
        <v>0</v>
      </c>
      <c r="AQ24" s="62">
        <f>Graphing!$AO24/$AQ$6</f>
        <v>0</v>
      </c>
    </row>
    <row r="25" spans="1:43" x14ac:dyDescent="0.25">
      <c r="A25" s="6">
        <v>22</v>
      </c>
      <c r="B25" s="6">
        <f>COS(DEGREES(Graphing!A25))</f>
        <v>-0.7461770648271876</v>
      </c>
      <c r="C25" s="6">
        <f>SIN(DEGREES(Graphing!A25))</f>
        <v>-0.66574754068331565</v>
      </c>
      <c r="D25" s="6">
        <f>Table2[[#This Row],[x (Big)]]*$A$2</f>
        <v>-0.55963279862039073</v>
      </c>
      <c r="E25" s="6">
        <f>$A$2 *Table2[[#This Row],[y (Big)]]</f>
        <v>-0.49931065551248677</v>
      </c>
      <c r="G25" s="15">
        <v>1.7999999999999999E-2</v>
      </c>
      <c r="H25" s="6">
        <f>IF(AND($H$3&lt;Table3[[#This Row],[Percentage]],Table3[[#This Row],[Percentage]]&lt;$H$5), 1, 0)</f>
        <v>0</v>
      </c>
      <c r="I25" s="6">
        <f>IF(AND($I$3&lt;Table3[[#This Row],[Percentage]],Table3[[#This Row],[Percentage]]&lt;$I$5), 1, 0)</f>
        <v>0</v>
      </c>
      <c r="J25" s="6">
        <f>IF(AND($J$3&lt;Table3[[#This Row],[Percentage]],Table3[[#This Row],[Percentage]]&lt;$J$5), 1, 0)</f>
        <v>0</v>
      </c>
      <c r="K25" s="6">
        <f>IF(AND($K$3&lt;Table3[[#This Row],[Percentage]],Table3[[#This Row],[Percentage]]&lt;$K$5), 1, 0)</f>
        <v>0</v>
      </c>
      <c r="M25" s="6">
        <v>20</v>
      </c>
      <c r="N25" s="6">
        <f>$N$3*COS(DEGREES(Graphing!M25))</f>
        <v>-183.1029592741321</v>
      </c>
      <c r="O25" s="6">
        <f>($N$3*SIN(DEGREES(Graphing!M25))) + $O$3</f>
        <v>684.03779794423554</v>
      </c>
      <c r="P25" s="16">
        <f>($N$3*SIN(DEGREES(Graphing!M25))) - $O$3</f>
        <v>-331.96220205576441</v>
      </c>
      <c r="Q25" s="6">
        <f>$N$4*SIN(DEGREES(Graphing!M25))</f>
        <v>132.02834845817668</v>
      </c>
      <c r="R25" s="6">
        <f>($N$4*COS(DEGREES(Graphing!M25))) - $O$4</f>
        <v>-437.32721945559911</v>
      </c>
      <c r="S25" s="6">
        <f>($N$4*COS(DEGREES(Graphing!M25))) + $O$4</f>
        <v>162.67278054440092</v>
      </c>
      <c r="U25" s="6">
        <v>0</v>
      </c>
      <c r="V25" s="6">
        <v>-983</v>
      </c>
      <c r="W25" s="6">
        <f>IF(AND($W$4 + 'Unlike Size Quad'!$F$2*$N$3&lt;Table13[[#This Row],[NS AXIS]],Table13[[#This Row],[NS AXIS]]&lt;$V$3 - 'Unlike Size Quad'!$F$2*$N$3), Table13[NS AXIS], 0)</f>
        <v>0</v>
      </c>
      <c r="X25" s="6">
        <f>$V$6 - 'Unlike Size Quad'!$F$3*$N$4</f>
        <v>71.401690832311886</v>
      </c>
      <c r="Y25" s="6">
        <f>$W$5 +'Unlike Size Quad'!$F$3*$N$4</f>
        <v>-71.406763299232722</v>
      </c>
      <c r="Z25" s="6">
        <f>Table13[[#This Row],[NS AXIS]]</f>
        <v>-983</v>
      </c>
      <c r="AA25" s="6">
        <f>IF(AND($W$5 + 'Unlike Size Quad'!$F$3*$N$4&lt;Table13[[#This Row],[NS AXIS]],Table13[[#This Row],[NS AXIS]]&lt;$V$6 - 'Unlike Size Quad'!$F$3*$N$4), Table13[NS AXIS], 0)</f>
        <v>0</v>
      </c>
      <c r="AB25" s="16">
        <f>$V$3 -'Unlike Size Quad'!$F$2*$N$3</f>
        <v>127.00056361139596</v>
      </c>
      <c r="AC25" s="16">
        <f>$W$4 + 'Unlike Size Quad'!$F$2*$N$3</f>
        <v>-127.00507248755457</v>
      </c>
      <c r="AF25" s="46">
        <v>18</v>
      </c>
      <c r="AG25" s="6">
        <f t="shared" si="0"/>
        <v>596.03296211837937</v>
      </c>
      <c r="AH25" s="46">
        <f t="shared" si="1"/>
        <v>-13.485054056616747</v>
      </c>
      <c r="AI25" s="46">
        <f t="shared" si="2"/>
        <v>336.51494594338328</v>
      </c>
      <c r="AJ25" s="16">
        <f t="shared" si="3"/>
        <v>-203.96703788162057</v>
      </c>
      <c r="AK25" s="16">
        <f>Table6[[#This Row],[T1]]</f>
        <v>-13.485054056616747</v>
      </c>
      <c r="AL25" s="16">
        <f>Table6[[#This Row],[T2]]</f>
        <v>336.51494594338328</v>
      </c>
      <c r="AN25" s="46">
        <v>-983</v>
      </c>
      <c r="AO25" s="63">
        <f>IF(OR(Table15[[#This Row],[Diagonal Flag]]&lt;-$AG$6, Table15[[#This Row],[Diagonal Flag]]&gt;$AG$6),0,Table15[[#This Row],[Diagonal Flag]])</f>
        <v>0</v>
      </c>
      <c r="AP25" s="63">
        <f>Graphing!$AO25/$AP$6</f>
        <v>0</v>
      </c>
      <c r="AQ25" s="64">
        <f>Graphing!$AO25/$AQ$6</f>
        <v>0</v>
      </c>
    </row>
    <row r="26" spans="1:43" x14ac:dyDescent="0.25">
      <c r="A26" s="6">
        <v>23</v>
      </c>
      <c r="B26" s="6">
        <f>COS(DEGREES(Graphing!A26))</f>
        <v>-9.5045693022466238E-2</v>
      </c>
      <c r="C26" s="6">
        <f>SIN(DEGREES(Graphing!A26))</f>
        <v>-0.99547291085085743</v>
      </c>
      <c r="D26" s="6">
        <f>Table2[[#This Row],[x (Big)]]*$A$2</f>
        <v>-7.1284269766849678E-2</v>
      </c>
      <c r="E26" s="6">
        <f>$A$2 *Table2[[#This Row],[y (Big)]]</f>
        <v>-0.7466046831381431</v>
      </c>
      <c r="G26" s="15">
        <v>1.9E-2</v>
      </c>
      <c r="H26" s="6">
        <f>IF(AND($H$3&lt;Table3[[#This Row],[Percentage]],Table3[[#This Row],[Percentage]]&lt;$H$5), 1, 0)</f>
        <v>0</v>
      </c>
      <c r="I26" s="6">
        <f>IF(AND($I$3&lt;Table3[[#This Row],[Percentage]],Table3[[#This Row],[Percentage]]&lt;$I$5), 1, 0)</f>
        <v>0</v>
      </c>
      <c r="J26" s="6">
        <f>IF(AND($J$3&lt;Table3[[#This Row],[Percentage]],Table3[[#This Row],[Percentage]]&lt;$J$5), 1, 0)</f>
        <v>0</v>
      </c>
      <c r="K26" s="6">
        <f>IF(AND($K$3&lt;Table3[[#This Row],[Percentage]],Table3[[#This Row],[Percentage]]&lt;$K$5), 1, 0)</f>
        <v>0</v>
      </c>
      <c r="M26" s="6">
        <v>21</v>
      </c>
      <c r="N26" s="6">
        <f>$N$3*COS(DEGREES(Graphing!M26))</f>
        <v>-253.95598612682963</v>
      </c>
      <c r="O26" s="6">
        <f>($N$3*SIN(DEGREES(Graphing!M26))) + $O$3</f>
        <v>512.72833060915991</v>
      </c>
      <c r="P26" s="16">
        <f>($N$3*SIN(DEGREES(Graphing!M26))) - $O$3</f>
        <v>-503.27166939084003</v>
      </c>
      <c r="Q26" s="6">
        <f>$N$4*SIN(DEGREES(Graphing!M26))</f>
        <v>3.5462479568699723</v>
      </c>
      <c r="R26" s="6">
        <f>($N$4*COS(DEGREES(Graphing!M26))) - $O$4</f>
        <v>-490.46698959512219</v>
      </c>
      <c r="S26" s="6">
        <f>($N$4*COS(DEGREES(Graphing!M26))) + $O$4</f>
        <v>109.53301040487779</v>
      </c>
      <c r="U26" s="6">
        <v>0</v>
      </c>
      <c r="V26" s="6">
        <v>-982</v>
      </c>
      <c r="W26" s="6">
        <f>IF(AND($W$4 + 'Unlike Size Quad'!$F$2*$N$3&lt;Table13[[#This Row],[NS AXIS]],Table13[[#This Row],[NS AXIS]]&lt;$V$3 - 'Unlike Size Quad'!$F$2*$N$3), Table13[NS AXIS], 0)</f>
        <v>0</v>
      </c>
      <c r="X26" s="6">
        <f>$V$6 - 'Unlike Size Quad'!$F$3*$N$4</f>
        <v>71.401690832311886</v>
      </c>
      <c r="Y26" s="6">
        <f>$W$5 +'Unlike Size Quad'!$F$3*$N$4</f>
        <v>-71.406763299232722</v>
      </c>
      <c r="Z26" s="6">
        <f>Table13[[#This Row],[NS AXIS]]</f>
        <v>-982</v>
      </c>
      <c r="AA26" s="6">
        <f>IF(AND($W$5 + 'Unlike Size Quad'!$F$3*$N$4&lt;Table13[[#This Row],[NS AXIS]],Table13[[#This Row],[NS AXIS]]&lt;$V$6 - 'Unlike Size Quad'!$F$3*$N$4), Table13[NS AXIS], 0)</f>
        <v>0</v>
      </c>
      <c r="AB26" s="16">
        <f>$V$3 -'Unlike Size Quad'!$F$2*$N$3</f>
        <v>127.00056361139596</v>
      </c>
      <c r="AC26" s="16">
        <f>$W$4 + 'Unlike Size Quad'!$F$2*$N$3</f>
        <v>-127.00507248755457</v>
      </c>
      <c r="AF26" s="46">
        <v>19</v>
      </c>
      <c r="AG26" s="6">
        <f t="shared" si="0"/>
        <v>653.57353523686368</v>
      </c>
      <c r="AH26" s="46">
        <f t="shared" si="1"/>
        <v>-189.71265535105886</v>
      </c>
      <c r="AI26" s="46">
        <f t="shared" si="2"/>
        <v>160.28734464894114</v>
      </c>
      <c r="AJ26" s="16">
        <f t="shared" si="3"/>
        <v>-146.42646476313629</v>
      </c>
      <c r="AK26" s="16">
        <f>Table6[[#This Row],[T1]]</f>
        <v>-189.71265535105886</v>
      </c>
      <c r="AL26" s="16">
        <f>Table6[[#This Row],[T2]]</f>
        <v>160.28734464894114</v>
      </c>
      <c r="AN26" s="46">
        <v>-982</v>
      </c>
      <c r="AO26" s="61">
        <f>IF(OR(Table15[[#This Row],[Diagonal Flag]]&lt;-$AG$6, Table15[[#This Row],[Diagonal Flag]]&gt;$AG$6),0,Table15[[#This Row],[Diagonal Flag]])</f>
        <v>0</v>
      </c>
      <c r="AP26" s="61">
        <f>Graphing!$AO26/$AP$6</f>
        <v>0</v>
      </c>
      <c r="AQ26" s="62">
        <f>Graphing!$AO26/$AQ$6</f>
        <v>0</v>
      </c>
    </row>
    <row r="27" spans="1:43" x14ac:dyDescent="0.25">
      <c r="A27" s="6">
        <v>24</v>
      </c>
      <c r="B27" s="6">
        <f>COS(DEGREES(Graphing!A27))</f>
        <v>0.60671565293138319</v>
      </c>
      <c r="C27" s="6">
        <f>SIN(DEGREES(Graphing!A27))</f>
        <v>-0.79491893705461902</v>
      </c>
      <c r="D27" s="6">
        <f>Table2[[#This Row],[x (Big)]]*$A$2</f>
        <v>0.45503673969853742</v>
      </c>
      <c r="E27" s="6">
        <f>$A$2 *Table2[[#This Row],[y (Big)]]</f>
        <v>-0.59618920279096432</v>
      </c>
      <c r="G27" s="15">
        <v>0.02</v>
      </c>
      <c r="H27" s="6">
        <f>IF(AND($H$3&lt;Table3[[#This Row],[Percentage]],Table3[[#This Row],[Percentage]]&lt;$H$5), 1, 0)</f>
        <v>0</v>
      </c>
      <c r="I27" s="6">
        <f>IF(AND($I$3&lt;Table3[[#This Row],[Percentage]],Table3[[#This Row],[Percentage]]&lt;$I$5), 1, 0)</f>
        <v>0</v>
      </c>
      <c r="J27" s="6">
        <f>IF(AND($J$3&lt;Table3[[#This Row],[Percentage]],Table3[[#This Row],[Percentage]]&lt;$J$5), 1, 0)</f>
        <v>0</v>
      </c>
      <c r="K27" s="6">
        <f>IF(AND($K$3&lt;Table3[[#This Row],[Percentage]],Table3[[#This Row],[Percentage]]&lt;$K$5), 1, 0)</f>
        <v>0</v>
      </c>
      <c r="M27" s="6">
        <v>22</v>
      </c>
      <c r="N27" s="6">
        <f>$N$3*COS(DEGREES(Graphing!M27))</f>
        <v>-189.52897446610564</v>
      </c>
      <c r="O27" s="6">
        <f>($N$3*SIN(DEGREES(Graphing!M27))) + $O$3</f>
        <v>338.90012466643782</v>
      </c>
      <c r="P27" s="16">
        <f>($N$3*SIN(DEGREES(Graphing!M27))) - $O$3</f>
        <v>-677.09987533356218</v>
      </c>
      <c r="Q27" s="6">
        <f>$N$4*SIN(DEGREES(Graphing!M27))</f>
        <v>-126.82490650017164</v>
      </c>
      <c r="R27" s="6">
        <f>($N$4*COS(DEGREES(Graphing!M27))) - $O$4</f>
        <v>-442.14673084957923</v>
      </c>
      <c r="S27" s="6">
        <f>($N$4*COS(DEGREES(Graphing!M27))) + $O$4</f>
        <v>157.85326915042077</v>
      </c>
      <c r="U27" s="6">
        <v>0</v>
      </c>
      <c r="V27" s="6">
        <v>-981</v>
      </c>
      <c r="W27" s="6">
        <f>IF(AND($W$4 + 'Unlike Size Quad'!$F$2*$N$3&lt;Table13[[#This Row],[NS AXIS]],Table13[[#This Row],[NS AXIS]]&lt;$V$3 - 'Unlike Size Quad'!$F$2*$N$3), Table13[NS AXIS], 0)</f>
        <v>0</v>
      </c>
      <c r="X27" s="6">
        <f>$V$6 - 'Unlike Size Quad'!$F$3*$N$4</f>
        <v>71.401690832311886</v>
      </c>
      <c r="Y27" s="6">
        <f>$W$5 +'Unlike Size Quad'!$F$3*$N$4</f>
        <v>-71.406763299232722</v>
      </c>
      <c r="Z27" s="6">
        <f>Table13[[#This Row],[NS AXIS]]</f>
        <v>-981</v>
      </c>
      <c r="AA27" s="6">
        <f>IF(AND($W$5 + 'Unlike Size Quad'!$F$3*$N$4&lt;Table13[[#This Row],[NS AXIS]],Table13[[#This Row],[NS AXIS]]&lt;$V$6 - 'Unlike Size Quad'!$F$3*$N$4), Table13[NS AXIS], 0)</f>
        <v>0</v>
      </c>
      <c r="AB27" s="16">
        <f>$V$3 -'Unlike Size Quad'!$F$2*$N$3</f>
        <v>127.00056361139596</v>
      </c>
      <c r="AC27" s="16">
        <f>$W$4 + 'Unlike Size Quad'!$F$2*$N$3</f>
        <v>-127.00507248755457</v>
      </c>
      <c r="AF27" s="46">
        <v>20</v>
      </c>
      <c r="AG27" s="6">
        <f t="shared" si="0"/>
        <v>576.03779794423554</v>
      </c>
      <c r="AH27" s="46">
        <f t="shared" si="1"/>
        <v>-358.1029592741321</v>
      </c>
      <c r="AI27" s="46">
        <f t="shared" si="2"/>
        <v>-8.1029592741321039</v>
      </c>
      <c r="AJ27" s="16">
        <f t="shared" si="3"/>
        <v>-223.96220205576441</v>
      </c>
      <c r="AK27" s="16">
        <f>Table6[[#This Row],[T1]]</f>
        <v>-358.1029592741321</v>
      </c>
      <c r="AL27" s="16">
        <f>Table6[[#This Row],[T2]]</f>
        <v>-8.1029592741321039</v>
      </c>
      <c r="AN27" s="46">
        <v>-981</v>
      </c>
      <c r="AO27" s="63">
        <f>IF(OR(Table15[[#This Row],[Diagonal Flag]]&lt;-$AG$6, Table15[[#This Row],[Diagonal Flag]]&gt;$AG$6),0,Table15[[#This Row],[Diagonal Flag]])</f>
        <v>0</v>
      </c>
      <c r="AP27" s="63">
        <f>Graphing!$AO27/$AP$6</f>
        <v>0</v>
      </c>
      <c r="AQ27" s="64">
        <f>Graphing!$AO27/$AQ$6</f>
        <v>0</v>
      </c>
    </row>
    <row r="28" spans="1:43" x14ac:dyDescent="0.25">
      <c r="A28" s="6">
        <v>25</v>
      </c>
      <c r="B28" s="6">
        <f>COS(DEGREES(Graphing!A28))</f>
        <v>0.9852851019465001</v>
      </c>
      <c r="C28" s="6">
        <f>SIN(DEGREES(Graphing!A28))</f>
        <v>-0.17091889270140623</v>
      </c>
      <c r="D28" s="6">
        <f>Table2[[#This Row],[x (Big)]]*$A$2</f>
        <v>0.73896382645987502</v>
      </c>
      <c r="E28" s="6">
        <f>$A$2 *Table2[[#This Row],[y (Big)]]</f>
        <v>-0.12818916952605466</v>
      </c>
      <c r="G28" s="15">
        <v>2.1000000000000001E-2</v>
      </c>
      <c r="H28" s="6">
        <f>IF(AND($H$3&lt;Table3[[#This Row],[Percentage]],Table3[[#This Row],[Percentage]]&lt;$H$5), 1, 0)</f>
        <v>0</v>
      </c>
      <c r="I28" s="6">
        <f>IF(AND($I$3&lt;Table3[[#This Row],[Percentage]],Table3[[#This Row],[Percentage]]&lt;$I$5), 1, 0)</f>
        <v>0</v>
      </c>
      <c r="J28" s="6">
        <f>IF(AND($J$3&lt;Table3[[#This Row],[Percentage]],Table3[[#This Row],[Percentage]]&lt;$J$5), 1, 0)</f>
        <v>0</v>
      </c>
      <c r="K28" s="6">
        <f>IF(AND($K$3&lt;Table3[[#This Row],[Percentage]],Table3[[#This Row],[Percentage]]&lt;$K$5), 1, 0)</f>
        <v>0</v>
      </c>
      <c r="M28" s="6">
        <v>23</v>
      </c>
      <c r="N28" s="6">
        <f>$N$3*COS(DEGREES(Graphing!M28))</f>
        <v>-24.141606027706423</v>
      </c>
      <c r="O28" s="6">
        <f>($N$3*SIN(DEGREES(Graphing!M28))) + $O$3</f>
        <v>255.14988064388223</v>
      </c>
      <c r="P28" s="16">
        <f>($N$3*SIN(DEGREES(Graphing!M28))) - $O$3</f>
        <v>-760.85011935611783</v>
      </c>
      <c r="Q28" s="6">
        <f>$N$4*SIN(DEGREES(Graphing!M28))</f>
        <v>-189.63758951708834</v>
      </c>
      <c r="R28" s="6">
        <f>($N$4*COS(DEGREES(Graphing!M28))) - $O$4</f>
        <v>-318.10620452077984</v>
      </c>
      <c r="S28" s="6">
        <f>($N$4*COS(DEGREES(Graphing!M28))) + $O$4</f>
        <v>281.89379547922016</v>
      </c>
      <c r="U28" s="6">
        <v>0</v>
      </c>
      <c r="V28" s="6">
        <v>-980</v>
      </c>
      <c r="W28" s="6">
        <f>IF(AND($W$4 + 'Unlike Size Quad'!$F$2*$N$3&lt;Table13[[#This Row],[NS AXIS]],Table13[[#This Row],[NS AXIS]]&lt;$V$3 - 'Unlike Size Quad'!$F$2*$N$3), Table13[NS AXIS], 0)</f>
        <v>0</v>
      </c>
      <c r="X28" s="6">
        <f>$V$6 - 'Unlike Size Quad'!$F$3*$N$4</f>
        <v>71.401690832311886</v>
      </c>
      <c r="Y28" s="6">
        <f>$W$5 +'Unlike Size Quad'!$F$3*$N$4</f>
        <v>-71.406763299232722</v>
      </c>
      <c r="Z28" s="6">
        <f>Table13[[#This Row],[NS AXIS]]</f>
        <v>-980</v>
      </c>
      <c r="AA28" s="6">
        <f>IF(AND($W$5 + 'Unlike Size Quad'!$F$3*$N$4&lt;Table13[[#This Row],[NS AXIS]],Table13[[#This Row],[NS AXIS]]&lt;$V$6 - 'Unlike Size Quad'!$F$3*$N$4), Table13[NS AXIS], 0)</f>
        <v>0</v>
      </c>
      <c r="AB28" s="16">
        <f>$V$3 -'Unlike Size Quad'!$F$2*$N$3</f>
        <v>127.00056361139596</v>
      </c>
      <c r="AC28" s="16">
        <f>$W$4 + 'Unlike Size Quad'!$F$2*$N$3</f>
        <v>-127.00507248755457</v>
      </c>
      <c r="AF28" s="46">
        <v>21</v>
      </c>
      <c r="AG28" s="6">
        <f t="shared" si="0"/>
        <v>404.72833060915997</v>
      </c>
      <c r="AH28" s="46">
        <f t="shared" si="1"/>
        <v>-428.95598612682966</v>
      </c>
      <c r="AI28" s="46">
        <f t="shared" si="2"/>
        <v>-78.955986126829629</v>
      </c>
      <c r="AJ28" s="16">
        <f t="shared" si="3"/>
        <v>-395.27166939084003</v>
      </c>
      <c r="AK28" s="16">
        <f>Table6[[#This Row],[T1]]</f>
        <v>-428.95598612682966</v>
      </c>
      <c r="AL28" s="16">
        <f>Table6[[#This Row],[T2]]</f>
        <v>-78.955986126829629</v>
      </c>
      <c r="AN28" s="46">
        <v>-980</v>
      </c>
      <c r="AO28" s="61">
        <f>IF(OR(Table15[[#This Row],[Diagonal Flag]]&lt;-$AG$6, Table15[[#This Row],[Diagonal Flag]]&gt;$AG$6),0,Table15[[#This Row],[Diagonal Flag]])</f>
        <v>0</v>
      </c>
      <c r="AP28" s="61">
        <f>Graphing!$AO28/$AP$6</f>
        <v>0</v>
      </c>
      <c r="AQ28" s="62">
        <f>Graphing!$AO28/$AQ$6</f>
        <v>0</v>
      </c>
    </row>
    <row r="29" spans="1:43" x14ac:dyDescent="0.25">
      <c r="A29" s="6">
        <v>26</v>
      </c>
      <c r="B29" s="6">
        <f>COS(DEGREES(Graphing!A29))</f>
        <v>0.83900215991975358</v>
      </c>
      <c r="C29" s="6">
        <f>SIN(DEGREES(Graphing!A29))</f>
        <v>0.54412808754004627</v>
      </c>
      <c r="D29" s="6">
        <f>Table2[[#This Row],[x (Big)]]*$A$2</f>
        <v>0.62925161993981515</v>
      </c>
      <c r="E29" s="6">
        <f>$A$2 *Table2[[#This Row],[y (Big)]]</f>
        <v>0.4080960656550347</v>
      </c>
      <c r="G29" s="15">
        <v>2.1999999999999999E-2</v>
      </c>
      <c r="H29" s="6">
        <f>IF(AND($H$3&lt;Table3[[#This Row],[Percentage]],Table3[[#This Row],[Percentage]]&lt;$H$5), 1, 0)</f>
        <v>0</v>
      </c>
      <c r="I29" s="6">
        <f>IF(AND($I$3&lt;Table3[[#This Row],[Percentage]],Table3[[#This Row],[Percentage]]&lt;$I$5), 1, 0)</f>
        <v>0</v>
      </c>
      <c r="J29" s="6">
        <f>IF(AND($J$3&lt;Table3[[#This Row],[Percentage]],Table3[[#This Row],[Percentage]]&lt;$J$5), 1, 0)</f>
        <v>0</v>
      </c>
      <c r="K29" s="6">
        <f>IF(AND($K$3&lt;Table3[[#This Row],[Percentage]],Table3[[#This Row],[Percentage]]&lt;$K$5), 1, 0)</f>
        <v>0</v>
      </c>
      <c r="M29" s="6">
        <v>24</v>
      </c>
      <c r="N29" s="6">
        <f>$N$3*COS(DEGREES(Graphing!M29))</f>
        <v>154.10577584457133</v>
      </c>
      <c r="O29" s="6">
        <f>($N$3*SIN(DEGREES(Graphing!M29))) + $O$3</f>
        <v>306.09058998812679</v>
      </c>
      <c r="P29" s="16">
        <f>($N$3*SIN(DEGREES(Graphing!M29))) - $O$3</f>
        <v>-709.90941001187321</v>
      </c>
      <c r="Q29" s="6">
        <f>$N$4*SIN(DEGREES(Graphing!M29))</f>
        <v>-151.43205750890493</v>
      </c>
      <c r="R29" s="6">
        <f>($N$4*COS(DEGREES(Graphing!M29))) - $O$4</f>
        <v>-184.42066811657151</v>
      </c>
      <c r="S29" s="6">
        <f>($N$4*COS(DEGREES(Graphing!M29))) + $O$4</f>
        <v>415.57933188342849</v>
      </c>
      <c r="U29" s="6">
        <v>0</v>
      </c>
      <c r="V29" s="6">
        <v>-979</v>
      </c>
      <c r="W29" s="6">
        <f>IF(AND($W$4 + 'Unlike Size Quad'!$F$2*$N$3&lt;Table13[[#This Row],[NS AXIS]],Table13[[#This Row],[NS AXIS]]&lt;$V$3 - 'Unlike Size Quad'!$F$2*$N$3), Table13[NS AXIS], 0)</f>
        <v>0</v>
      </c>
      <c r="X29" s="6">
        <f>$V$6 - 'Unlike Size Quad'!$F$3*$N$4</f>
        <v>71.401690832311886</v>
      </c>
      <c r="Y29" s="6">
        <f>$W$5 +'Unlike Size Quad'!$F$3*$N$4</f>
        <v>-71.406763299232722</v>
      </c>
      <c r="Z29" s="6">
        <f>Table13[[#This Row],[NS AXIS]]</f>
        <v>-979</v>
      </c>
      <c r="AA29" s="6">
        <f>IF(AND($W$5 + 'Unlike Size Quad'!$F$3*$N$4&lt;Table13[[#This Row],[NS AXIS]],Table13[[#This Row],[NS AXIS]]&lt;$V$6 - 'Unlike Size Quad'!$F$3*$N$4), Table13[NS AXIS], 0)</f>
        <v>0</v>
      </c>
      <c r="AB29" s="16">
        <f>$V$3 -'Unlike Size Quad'!$F$2*$N$3</f>
        <v>127.00056361139596</v>
      </c>
      <c r="AC29" s="16">
        <f>$W$4 + 'Unlike Size Quad'!$F$2*$N$3</f>
        <v>-127.00507248755457</v>
      </c>
      <c r="AF29" s="46">
        <v>22</v>
      </c>
      <c r="AG29" s="6">
        <f t="shared" si="0"/>
        <v>230.90012466643782</v>
      </c>
      <c r="AH29" s="46">
        <f t="shared" si="1"/>
        <v>-364.52897446610564</v>
      </c>
      <c r="AI29" s="46">
        <f t="shared" si="2"/>
        <v>-14.528974466105637</v>
      </c>
      <c r="AJ29" s="16">
        <f t="shared" si="3"/>
        <v>-569.09987533356218</v>
      </c>
      <c r="AK29" s="16">
        <f>Table6[[#This Row],[T1]]</f>
        <v>-364.52897446610564</v>
      </c>
      <c r="AL29" s="16">
        <f>Table6[[#This Row],[T2]]</f>
        <v>-14.528974466105637</v>
      </c>
      <c r="AN29" s="46">
        <v>-979</v>
      </c>
      <c r="AO29" s="63">
        <f>IF(OR(Table15[[#This Row],[Diagonal Flag]]&lt;-$AG$6, Table15[[#This Row],[Diagonal Flag]]&gt;$AG$6),0,Table15[[#This Row],[Diagonal Flag]])</f>
        <v>0</v>
      </c>
      <c r="AP29" s="63">
        <f>Graphing!$AO29/$AP$6</f>
        <v>0</v>
      </c>
      <c r="AQ29" s="64">
        <f>Graphing!$AO29/$AQ$6</f>
        <v>0</v>
      </c>
    </row>
    <row r="30" spans="1:43" x14ac:dyDescent="0.25">
      <c r="A30" s="6">
        <v>27</v>
      </c>
      <c r="B30" s="6">
        <f>COS(DEGREES(Graphing!A30))</f>
        <v>0.2457904164191935</v>
      </c>
      <c r="C30" s="6">
        <f>SIN(DEGREES(Graphing!A30))</f>
        <v>0.96932299632087526</v>
      </c>
      <c r="D30" s="6">
        <f>Table2[[#This Row],[x (Big)]]*$A$2</f>
        <v>0.18434281231439512</v>
      </c>
      <c r="E30" s="6">
        <f>$A$2 *Table2[[#This Row],[y (Big)]]</f>
        <v>0.72699224724065648</v>
      </c>
      <c r="G30" s="15">
        <v>2.3E-2</v>
      </c>
      <c r="H30" s="6">
        <f>IF(AND($H$3&lt;Table3[[#This Row],[Percentage]],Table3[[#This Row],[Percentage]]&lt;$H$5), 1, 0)</f>
        <v>0</v>
      </c>
      <c r="I30" s="6">
        <f>IF(AND($I$3&lt;Table3[[#This Row],[Percentage]],Table3[[#This Row],[Percentage]]&lt;$I$5), 1, 0)</f>
        <v>0</v>
      </c>
      <c r="J30" s="6">
        <f>IF(AND($J$3&lt;Table3[[#This Row],[Percentage]],Table3[[#This Row],[Percentage]]&lt;$J$5), 1, 0)</f>
        <v>0</v>
      </c>
      <c r="K30" s="6">
        <f>IF(AND($K$3&lt;Table3[[#This Row],[Percentage]],Table3[[#This Row],[Percentage]]&lt;$K$5), 1, 0)</f>
        <v>0</v>
      </c>
      <c r="M30" s="6">
        <v>25</v>
      </c>
      <c r="N30" s="6">
        <f>$N$3*COS(DEGREES(Graphing!M30))</f>
        <v>250.26241589441102</v>
      </c>
      <c r="O30" s="6">
        <f>($N$3*SIN(DEGREES(Graphing!M30))) + $O$3</f>
        <v>464.58660125384279</v>
      </c>
      <c r="P30" s="16">
        <f>($N$3*SIN(DEGREES(Graphing!M30))) - $O$3</f>
        <v>-551.41339874615721</v>
      </c>
      <c r="Q30" s="6">
        <f>$N$4*SIN(DEGREES(Graphing!M30))</f>
        <v>-32.560049059617889</v>
      </c>
      <c r="R30" s="6">
        <f>($N$4*COS(DEGREES(Graphing!M30))) - $O$4</f>
        <v>-112.30318807919173</v>
      </c>
      <c r="S30" s="6">
        <f>($N$4*COS(DEGREES(Graphing!M30))) + $O$4</f>
        <v>487.69681192080827</v>
      </c>
      <c r="U30" s="6">
        <v>0</v>
      </c>
      <c r="V30" s="6">
        <v>-978</v>
      </c>
      <c r="W30" s="6">
        <f>IF(AND($W$4 + 'Unlike Size Quad'!$F$2*$N$3&lt;Table13[[#This Row],[NS AXIS]],Table13[[#This Row],[NS AXIS]]&lt;$V$3 - 'Unlike Size Quad'!$F$2*$N$3), Table13[NS AXIS], 0)</f>
        <v>0</v>
      </c>
      <c r="X30" s="6">
        <f>$V$6 - 'Unlike Size Quad'!$F$3*$N$4</f>
        <v>71.401690832311886</v>
      </c>
      <c r="Y30" s="6">
        <f>$W$5 +'Unlike Size Quad'!$F$3*$N$4</f>
        <v>-71.406763299232722</v>
      </c>
      <c r="Z30" s="6">
        <f>Table13[[#This Row],[NS AXIS]]</f>
        <v>-978</v>
      </c>
      <c r="AA30" s="6">
        <f>IF(AND($W$5 + 'Unlike Size Quad'!$F$3*$N$4&lt;Table13[[#This Row],[NS AXIS]],Table13[[#This Row],[NS AXIS]]&lt;$V$6 - 'Unlike Size Quad'!$F$3*$N$4), Table13[NS AXIS], 0)</f>
        <v>0</v>
      </c>
      <c r="AB30" s="16">
        <f>$V$3 -'Unlike Size Quad'!$F$2*$N$3</f>
        <v>127.00056361139596</v>
      </c>
      <c r="AC30" s="16">
        <f>$W$4 + 'Unlike Size Quad'!$F$2*$N$3</f>
        <v>-127.00507248755457</v>
      </c>
      <c r="AF30" s="46">
        <v>23</v>
      </c>
      <c r="AG30" s="6">
        <f t="shared" si="0"/>
        <v>147.14988064388223</v>
      </c>
      <c r="AH30" s="46">
        <f t="shared" si="1"/>
        <v>-199.14160602770642</v>
      </c>
      <c r="AI30" s="46">
        <f t="shared" si="2"/>
        <v>150.85839397229358</v>
      </c>
      <c r="AJ30" s="16">
        <f t="shared" si="3"/>
        <v>-652.85011935611783</v>
      </c>
      <c r="AK30" s="16">
        <f>Table6[[#This Row],[T1]]</f>
        <v>-199.14160602770642</v>
      </c>
      <c r="AL30" s="16">
        <f>Table6[[#This Row],[T2]]</f>
        <v>150.85839397229358</v>
      </c>
      <c r="AN30" s="46">
        <v>-978</v>
      </c>
      <c r="AO30" s="61">
        <f>IF(OR(Table15[[#This Row],[Diagonal Flag]]&lt;-$AG$6, Table15[[#This Row],[Diagonal Flag]]&gt;$AG$6),0,Table15[[#This Row],[Diagonal Flag]])</f>
        <v>0</v>
      </c>
      <c r="AP30" s="61">
        <f>Graphing!$AO30/$AP$6</f>
        <v>0</v>
      </c>
      <c r="AQ30" s="62">
        <f>Graphing!$AO30/$AQ$6</f>
        <v>0</v>
      </c>
    </row>
    <row r="31" spans="1:43" x14ac:dyDescent="0.25">
      <c r="A31" s="6">
        <v>28</v>
      </c>
      <c r="B31" s="6">
        <f>COS(DEGREES(Graphing!A31))</f>
        <v>-0.47835164105653483</v>
      </c>
      <c r="C31" s="6">
        <f>SIN(DEGREES(Graphing!A31))</f>
        <v>0.87816838220156845</v>
      </c>
      <c r="D31" s="6">
        <f>Table2[[#This Row],[x (Big)]]*$A$2</f>
        <v>-0.35876373079240109</v>
      </c>
      <c r="E31" s="6">
        <f>$A$2 *Table2[[#This Row],[y (Big)]]</f>
        <v>0.65862628665117628</v>
      </c>
      <c r="G31" s="15">
        <v>2.4E-2</v>
      </c>
      <c r="H31" s="6">
        <f>IF(AND($H$3&lt;Table3[[#This Row],[Percentage]],Table3[[#This Row],[Percentage]]&lt;$H$5), 1, 0)</f>
        <v>0</v>
      </c>
      <c r="I31" s="6">
        <f>IF(AND($I$3&lt;Table3[[#This Row],[Percentage]],Table3[[#This Row],[Percentage]]&lt;$I$5), 1, 0)</f>
        <v>0</v>
      </c>
      <c r="J31" s="6">
        <f>IF(AND($J$3&lt;Table3[[#This Row],[Percentage]],Table3[[#This Row],[Percentage]]&lt;$J$5), 1, 0)</f>
        <v>0</v>
      </c>
      <c r="K31" s="6">
        <f>IF(AND($K$3&lt;Table3[[#This Row],[Percentage]],Table3[[#This Row],[Percentage]]&lt;$K$5), 1, 0)</f>
        <v>0</v>
      </c>
      <c r="M31" s="6">
        <v>26</v>
      </c>
      <c r="N31" s="6">
        <f>$N$3*COS(DEGREES(Graphing!M31))</f>
        <v>213.1065486196174</v>
      </c>
      <c r="O31" s="6">
        <f>($N$3*SIN(DEGREES(Graphing!M31))) + $O$3</f>
        <v>646.20853423517178</v>
      </c>
      <c r="P31" s="16">
        <f>($N$3*SIN(DEGREES(Graphing!M31))) - $O$3</f>
        <v>-369.79146576482822</v>
      </c>
      <c r="Q31" s="6">
        <f>$N$4*SIN(DEGREES(Graphing!M31))</f>
        <v>103.65640067637881</v>
      </c>
      <c r="R31" s="6">
        <f>($N$4*COS(DEGREES(Graphing!M31))) - $O$4</f>
        <v>-140.17008853528694</v>
      </c>
      <c r="S31" s="6">
        <f>($N$4*COS(DEGREES(Graphing!M31))) + $O$4</f>
        <v>459.82991146471306</v>
      </c>
      <c r="U31" s="6">
        <v>0</v>
      </c>
      <c r="V31" s="6">
        <v>-977</v>
      </c>
      <c r="W31" s="6">
        <f>IF(AND($W$4 + 'Unlike Size Quad'!$F$2*$N$3&lt;Table13[[#This Row],[NS AXIS]],Table13[[#This Row],[NS AXIS]]&lt;$V$3 - 'Unlike Size Quad'!$F$2*$N$3), Table13[NS AXIS], 0)</f>
        <v>0</v>
      </c>
      <c r="X31" s="6">
        <f>$V$6 - 'Unlike Size Quad'!$F$3*$N$4</f>
        <v>71.401690832311886</v>
      </c>
      <c r="Y31" s="6">
        <f>$W$5 +'Unlike Size Quad'!$F$3*$N$4</f>
        <v>-71.406763299232722</v>
      </c>
      <c r="Z31" s="6">
        <f>Table13[[#This Row],[NS AXIS]]</f>
        <v>-977</v>
      </c>
      <c r="AA31" s="6">
        <f>IF(AND($W$5 + 'Unlike Size Quad'!$F$3*$N$4&lt;Table13[[#This Row],[NS AXIS]],Table13[[#This Row],[NS AXIS]]&lt;$V$6 - 'Unlike Size Quad'!$F$3*$N$4), Table13[NS AXIS], 0)</f>
        <v>0</v>
      </c>
      <c r="AB31" s="16">
        <f>$V$3 -'Unlike Size Quad'!$F$2*$N$3</f>
        <v>127.00056361139596</v>
      </c>
      <c r="AC31" s="16">
        <f>$W$4 + 'Unlike Size Quad'!$F$2*$N$3</f>
        <v>-127.00507248755457</v>
      </c>
      <c r="AF31" s="46">
        <v>24</v>
      </c>
      <c r="AG31" s="6">
        <f t="shared" si="0"/>
        <v>198.09058998812677</v>
      </c>
      <c r="AH31" s="46">
        <f t="shared" si="1"/>
        <v>-20.894224155428674</v>
      </c>
      <c r="AI31" s="46">
        <f t="shared" si="2"/>
        <v>329.10577584457133</v>
      </c>
      <c r="AJ31" s="16">
        <f t="shared" si="3"/>
        <v>-601.90941001187321</v>
      </c>
      <c r="AK31" s="16">
        <f>Table6[[#This Row],[T1]]</f>
        <v>-20.894224155428674</v>
      </c>
      <c r="AL31" s="16">
        <f>Table6[[#This Row],[T2]]</f>
        <v>329.10577584457133</v>
      </c>
      <c r="AN31" s="46">
        <v>-977</v>
      </c>
      <c r="AO31" s="63">
        <f>IF(OR(Table15[[#This Row],[Diagonal Flag]]&lt;-$AG$6, Table15[[#This Row],[Diagonal Flag]]&gt;$AG$6),0,Table15[[#This Row],[Diagonal Flag]])</f>
        <v>0</v>
      </c>
      <c r="AP31" s="63">
        <f>Graphing!$AO31/$AP$6</f>
        <v>0</v>
      </c>
      <c r="AQ31" s="64">
        <f>Graphing!$AO31/$AQ$6</f>
        <v>0</v>
      </c>
    </row>
    <row r="32" spans="1:43" x14ac:dyDescent="0.25">
      <c r="A32" s="6">
        <v>29</v>
      </c>
      <c r="B32" s="6">
        <f>COS(DEGREES(Graphing!A32))</f>
        <v>-0.94768014043488913</v>
      </c>
      <c r="C32" s="6">
        <f>SIN(DEGREES(Graphing!A32))</f>
        <v>0.31922147707400383</v>
      </c>
      <c r="D32" s="6">
        <f>Table2[[#This Row],[x (Big)]]*$A$2</f>
        <v>-0.71076010532616685</v>
      </c>
      <c r="E32" s="6">
        <f>$A$2 *Table2[[#This Row],[y (Big)]]</f>
        <v>0.23941610780550288</v>
      </c>
      <c r="G32" s="15">
        <v>2.5000000000000001E-2</v>
      </c>
      <c r="H32" s="6">
        <f>IF(AND($H$3&lt;Table3[[#This Row],[Percentage]],Table3[[#This Row],[Percentage]]&lt;$H$5), 1, 0)</f>
        <v>0</v>
      </c>
      <c r="I32" s="6">
        <f>IF(AND($I$3&lt;Table3[[#This Row],[Percentage]],Table3[[#This Row],[Percentage]]&lt;$I$5), 1, 0)</f>
        <v>0</v>
      </c>
      <c r="J32" s="6">
        <f>IF(AND($J$3&lt;Table3[[#This Row],[Percentage]],Table3[[#This Row],[Percentage]]&lt;$J$5), 1, 0)</f>
        <v>0</v>
      </c>
      <c r="K32" s="6">
        <f>IF(AND($K$3&lt;Table3[[#This Row],[Percentage]],Table3[[#This Row],[Percentage]]&lt;$K$5), 1, 0)</f>
        <v>0</v>
      </c>
      <c r="M32" s="6">
        <v>27</v>
      </c>
      <c r="N32" s="6">
        <f>$N$3*COS(DEGREES(Graphing!M32))</f>
        <v>62.430765770475148</v>
      </c>
      <c r="O32" s="6">
        <f>($N$3*SIN(DEGREES(Graphing!M32))) + $O$3</f>
        <v>754.20804106550236</v>
      </c>
      <c r="P32" s="16">
        <f>($N$3*SIN(DEGREES(Graphing!M32))) - $O$3</f>
        <v>-261.79195893449764</v>
      </c>
      <c r="Q32" s="6">
        <f>$N$4*SIN(DEGREES(Graphing!M32))</f>
        <v>184.65603079912674</v>
      </c>
      <c r="R32" s="6">
        <f>($N$4*COS(DEGREES(Graphing!M32))) - $O$4</f>
        <v>-253.17692567214362</v>
      </c>
      <c r="S32" s="6">
        <f>($N$4*COS(DEGREES(Graphing!M32))) + $O$4</f>
        <v>346.82307432785638</v>
      </c>
      <c r="U32" s="6">
        <v>0</v>
      </c>
      <c r="V32" s="6">
        <v>-976</v>
      </c>
      <c r="W32" s="6">
        <f>IF(AND($W$4 + 'Unlike Size Quad'!$F$2*$N$3&lt;Table13[[#This Row],[NS AXIS]],Table13[[#This Row],[NS AXIS]]&lt;$V$3 - 'Unlike Size Quad'!$F$2*$N$3), Table13[NS AXIS], 0)</f>
        <v>0</v>
      </c>
      <c r="X32" s="6">
        <f>$V$6 - 'Unlike Size Quad'!$F$3*$N$4</f>
        <v>71.401690832311886</v>
      </c>
      <c r="Y32" s="6">
        <f>$W$5 +'Unlike Size Quad'!$F$3*$N$4</f>
        <v>-71.406763299232722</v>
      </c>
      <c r="Z32" s="6">
        <f>Table13[[#This Row],[NS AXIS]]</f>
        <v>-976</v>
      </c>
      <c r="AA32" s="6">
        <f>IF(AND($W$5 + 'Unlike Size Quad'!$F$3*$N$4&lt;Table13[[#This Row],[NS AXIS]],Table13[[#This Row],[NS AXIS]]&lt;$V$6 - 'Unlike Size Quad'!$F$3*$N$4), Table13[NS AXIS], 0)</f>
        <v>0</v>
      </c>
      <c r="AB32" s="16">
        <f>$V$3 -'Unlike Size Quad'!$F$2*$N$3</f>
        <v>127.00056361139596</v>
      </c>
      <c r="AC32" s="16">
        <f>$W$4 + 'Unlike Size Quad'!$F$2*$N$3</f>
        <v>-127.00507248755457</v>
      </c>
      <c r="AF32" s="46">
        <v>25</v>
      </c>
      <c r="AG32" s="6">
        <f t="shared" si="0"/>
        <v>356.58660125384279</v>
      </c>
      <c r="AH32" s="46">
        <f t="shared" si="1"/>
        <v>75.262415894411021</v>
      </c>
      <c r="AI32" s="46">
        <f t="shared" si="2"/>
        <v>425.26241589441099</v>
      </c>
      <c r="AJ32" s="16">
        <f t="shared" si="3"/>
        <v>-443.41339874615721</v>
      </c>
      <c r="AK32" s="16">
        <f>Table6[[#This Row],[T1]]</f>
        <v>75.262415894411021</v>
      </c>
      <c r="AL32" s="16">
        <f>Table6[[#This Row],[T2]]</f>
        <v>425.26241589441099</v>
      </c>
      <c r="AN32" s="46">
        <v>-976</v>
      </c>
      <c r="AO32" s="61">
        <f>IF(OR(Table15[[#This Row],[Diagonal Flag]]&lt;-$AG$6, Table15[[#This Row],[Diagonal Flag]]&gt;$AG$6),0,Table15[[#This Row],[Diagonal Flag]])</f>
        <v>0</v>
      </c>
      <c r="AP32" s="61">
        <f>Graphing!$AO32/$AP$6</f>
        <v>0</v>
      </c>
      <c r="AQ32" s="62">
        <f>Graphing!$AO32/$AQ$6</f>
        <v>0</v>
      </c>
    </row>
    <row r="33" spans="1:43" x14ac:dyDescent="0.25">
      <c r="A33" s="6">
        <v>30</v>
      </c>
      <c r="B33" s="6">
        <f>COS(DEGREES(Graphing!A33))</f>
        <v>-0.91218806892729842</v>
      </c>
      <c r="C33" s="6">
        <f>SIN(DEGREES(Graphing!A33))</f>
        <v>-0.40977179857414076</v>
      </c>
      <c r="D33" s="6">
        <f>Table2[[#This Row],[x (Big)]]*$A$2</f>
        <v>-0.68414105169547379</v>
      </c>
      <c r="E33" s="6">
        <f>$A$2 *Table2[[#This Row],[y (Big)]]</f>
        <v>-0.30732884893060558</v>
      </c>
      <c r="G33" s="15">
        <v>2.5999999999999999E-2</v>
      </c>
      <c r="H33" s="6">
        <f>IF(AND($H$3&lt;Table3[[#This Row],[Percentage]],Table3[[#This Row],[Percentage]]&lt;$H$5), 1, 0)</f>
        <v>0</v>
      </c>
      <c r="I33" s="6">
        <f>IF(AND($I$3&lt;Table3[[#This Row],[Percentage]],Table3[[#This Row],[Percentage]]&lt;$I$5), 1, 0)</f>
        <v>0</v>
      </c>
      <c r="J33" s="6">
        <f>IF(AND($J$3&lt;Table3[[#This Row],[Percentage]],Table3[[#This Row],[Percentage]]&lt;$J$5), 1, 0)</f>
        <v>0</v>
      </c>
      <c r="K33" s="6">
        <f>IF(AND($K$3&lt;Table3[[#This Row],[Percentage]],Table3[[#This Row],[Percentage]]&lt;$K$5), 1, 0)</f>
        <v>0</v>
      </c>
      <c r="M33" s="6">
        <v>28</v>
      </c>
      <c r="N33" s="6">
        <f>$N$3*COS(DEGREES(Graphing!M33))</f>
        <v>-121.50131682835985</v>
      </c>
      <c r="O33" s="6">
        <f>($N$3*SIN(DEGREES(Graphing!M33))) + $O$3</f>
        <v>731.05476907919842</v>
      </c>
      <c r="P33" s="16">
        <f>($N$3*SIN(DEGREES(Graphing!M33))) - $O$3</f>
        <v>-284.94523092080158</v>
      </c>
      <c r="Q33" s="6">
        <f>$N$4*SIN(DEGREES(Graphing!M33))</f>
        <v>167.29107680939879</v>
      </c>
      <c r="R33" s="6">
        <f>($N$4*COS(DEGREES(Graphing!M33))) - $O$4</f>
        <v>-391.12598762126987</v>
      </c>
      <c r="S33" s="6">
        <f>($N$4*COS(DEGREES(Graphing!M33))) + $O$4</f>
        <v>208.87401237873013</v>
      </c>
      <c r="U33" s="6">
        <v>0</v>
      </c>
      <c r="V33" s="6">
        <v>-975</v>
      </c>
      <c r="W33" s="6">
        <f>IF(AND($W$4 + 'Unlike Size Quad'!$F$2*$N$3&lt;Table13[[#This Row],[NS AXIS]],Table13[[#This Row],[NS AXIS]]&lt;$V$3 - 'Unlike Size Quad'!$F$2*$N$3), Table13[NS AXIS], 0)</f>
        <v>0</v>
      </c>
      <c r="X33" s="6">
        <f>$V$6 - 'Unlike Size Quad'!$F$3*$N$4</f>
        <v>71.401690832311886</v>
      </c>
      <c r="Y33" s="6">
        <f>$W$5 +'Unlike Size Quad'!$F$3*$N$4</f>
        <v>-71.406763299232722</v>
      </c>
      <c r="Z33" s="6">
        <f>Table13[[#This Row],[NS AXIS]]</f>
        <v>-975</v>
      </c>
      <c r="AA33" s="6">
        <f>IF(AND($W$5 + 'Unlike Size Quad'!$F$3*$N$4&lt;Table13[[#This Row],[NS AXIS]],Table13[[#This Row],[NS AXIS]]&lt;$V$6 - 'Unlike Size Quad'!$F$3*$N$4), Table13[NS AXIS], 0)</f>
        <v>0</v>
      </c>
      <c r="AB33" s="16">
        <f>$V$3 -'Unlike Size Quad'!$F$2*$N$3</f>
        <v>127.00056361139596</v>
      </c>
      <c r="AC33" s="16">
        <f>$W$4 + 'Unlike Size Quad'!$F$2*$N$3</f>
        <v>-127.00507248755457</v>
      </c>
      <c r="AF33" s="46">
        <v>26</v>
      </c>
      <c r="AG33" s="6">
        <f t="shared" si="0"/>
        <v>538.20853423517178</v>
      </c>
      <c r="AH33" s="46">
        <f t="shared" si="1"/>
        <v>38.106548619617399</v>
      </c>
      <c r="AI33" s="46">
        <f t="shared" si="2"/>
        <v>388.1065486196174</v>
      </c>
      <c r="AJ33" s="16">
        <f t="shared" si="3"/>
        <v>-261.79146576482822</v>
      </c>
      <c r="AK33" s="16">
        <f>Table6[[#This Row],[T1]]</f>
        <v>38.106548619617399</v>
      </c>
      <c r="AL33" s="16">
        <f>Table6[[#This Row],[T2]]</f>
        <v>388.1065486196174</v>
      </c>
      <c r="AN33" s="46">
        <v>-975</v>
      </c>
      <c r="AO33" s="63">
        <f>IF(OR(Table15[[#This Row],[Diagonal Flag]]&lt;-$AG$6, Table15[[#This Row],[Diagonal Flag]]&gt;$AG$6),0,Table15[[#This Row],[Diagonal Flag]])</f>
        <v>0</v>
      </c>
      <c r="AP33" s="63">
        <f>Graphing!$AO33/$AP$6</f>
        <v>0</v>
      </c>
      <c r="AQ33" s="64">
        <f>Graphing!$AO33/$AQ$6</f>
        <v>0</v>
      </c>
    </row>
    <row r="34" spans="1:43" x14ac:dyDescent="0.25">
      <c r="A34" s="6">
        <v>31</v>
      </c>
      <c r="B34" s="6">
        <f>COS(DEGREES(Graphing!A34))</f>
        <v>-0.39078172944747408</v>
      </c>
      <c r="C34" s="6">
        <f>SIN(DEGREES(Graphing!A34))</f>
        <v>-0.92048337297858951</v>
      </c>
      <c r="D34" s="6">
        <f>Table2[[#This Row],[x (Big)]]*$A$2</f>
        <v>-0.29308629708560557</v>
      </c>
      <c r="E34" s="6">
        <f>$A$2 *Table2[[#This Row],[y (Big)]]</f>
        <v>-0.69036252973394219</v>
      </c>
      <c r="G34" s="15">
        <v>2.7E-2</v>
      </c>
      <c r="H34" s="6">
        <f>IF(AND($H$3&lt;Table3[[#This Row],[Percentage]],Table3[[#This Row],[Percentage]]&lt;$H$5), 1, 0)</f>
        <v>0</v>
      </c>
      <c r="I34" s="6">
        <f>IF(AND($I$3&lt;Table3[[#This Row],[Percentage]],Table3[[#This Row],[Percentage]]&lt;$I$5), 1, 0)</f>
        <v>0</v>
      </c>
      <c r="J34" s="6">
        <f>IF(AND($J$3&lt;Table3[[#This Row],[Percentage]],Table3[[#This Row],[Percentage]]&lt;$J$5), 1, 0)</f>
        <v>0</v>
      </c>
      <c r="K34" s="6">
        <f>IF(AND($K$3&lt;Table3[[#This Row],[Percentage]],Table3[[#This Row],[Percentage]]&lt;$K$5), 1, 0)</f>
        <v>0</v>
      </c>
      <c r="M34" s="6">
        <v>29</v>
      </c>
      <c r="N34" s="6">
        <f>$N$3*COS(DEGREES(Graphing!M34))</f>
        <v>-240.71075567046185</v>
      </c>
      <c r="O34" s="6">
        <f>($N$3*SIN(DEGREES(Graphing!M34))) + $O$3</f>
        <v>589.08225517679693</v>
      </c>
      <c r="P34" s="16">
        <f>($N$3*SIN(DEGREES(Graphing!M34))) - $O$3</f>
        <v>-426.91774482320301</v>
      </c>
      <c r="Q34" s="6">
        <f>$N$4*SIN(DEGREES(Graphing!M34))</f>
        <v>60.811691382597729</v>
      </c>
      <c r="R34" s="6">
        <f>($N$4*COS(DEGREES(Graphing!M34))) - $O$4</f>
        <v>-480.53306675284637</v>
      </c>
      <c r="S34" s="6">
        <f>($N$4*COS(DEGREES(Graphing!M34))) + $O$4</f>
        <v>119.46693324715363</v>
      </c>
      <c r="U34" s="6">
        <v>0</v>
      </c>
      <c r="V34" s="6">
        <v>-974</v>
      </c>
      <c r="W34" s="6">
        <f>IF(AND($W$4 + 'Unlike Size Quad'!$F$2*$N$3&lt;Table13[[#This Row],[NS AXIS]],Table13[[#This Row],[NS AXIS]]&lt;$V$3 - 'Unlike Size Quad'!$F$2*$N$3), Table13[NS AXIS], 0)</f>
        <v>0</v>
      </c>
      <c r="X34" s="6">
        <f>$V$6 - 'Unlike Size Quad'!$F$3*$N$4</f>
        <v>71.401690832311886</v>
      </c>
      <c r="Y34" s="6">
        <f>$W$5 +'Unlike Size Quad'!$F$3*$N$4</f>
        <v>-71.406763299232722</v>
      </c>
      <c r="Z34" s="6">
        <f>Table13[[#This Row],[NS AXIS]]</f>
        <v>-974</v>
      </c>
      <c r="AA34" s="6">
        <f>IF(AND($W$5 + 'Unlike Size Quad'!$F$3*$N$4&lt;Table13[[#This Row],[NS AXIS]],Table13[[#This Row],[NS AXIS]]&lt;$V$6 - 'Unlike Size Quad'!$F$3*$N$4), Table13[NS AXIS], 0)</f>
        <v>0</v>
      </c>
      <c r="AB34" s="16">
        <f>$V$3 -'Unlike Size Quad'!$F$2*$N$3</f>
        <v>127.00056361139596</v>
      </c>
      <c r="AC34" s="16">
        <f>$W$4 + 'Unlike Size Quad'!$F$2*$N$3</f>
        <v>-127.00507248755457</v>
      </c>
      <c r="AF34" s="46">
        <v>27</v>
      </c>
      <c r="AG34" s="6">
        <f t="shared" si="0"/>
        <v>646.20804106550236</v>
      </c>
      <c r="AH34" s="46">
        <f t="shared" si="1"/>
        <v>-112.56923422952485</v>
      </c>
      <c r="AI34" s="46">
        <f t="shared" si="2"/>
        <v>237.43076577047515</v>
      </c>
      <c r="AJ34" s="16">
        <f t="shared" si="3"/>
        <v>-153.79195893449767</v>
      </c>
      <c r="AK34" s="16">
        <f>Table6[[#This Row],[T1]]</f>
        <v>-112.56923422952485</v>
      </c>
      <c r="AL34" s="16">
        <f>Table6[[#This Row],[T2]]</f>
        <v>237.43076577047515</v>
      </c>
      <c r="AN34" s="46">
        <v>-974</v>
      </c>
      <c r="AO34" s="61">
        <f>IF(OR(Table15[[#This Row],[Diagonal Flag]]&lt;-$AG$6, Table15[[#This Row],[Diagonal Flag]]&gt;$AG$6),0,Table15[[#This Row],[Diagonal Flag]])</f>
        <v>0</v>
      </c>
      <c r="AP34" s="61">
        <f>Graphing!$AO34/$AP$6</f>
        <v>0</v>
      </c>
      <c r="AQ34" s="62">
        <f>Graphing!$AO34/$AQ$6</f>
        <v>0</v>
      </c>
    </row>
    <row r="35" spans="1:43" x14ac:dyDescent="0.25">
      <c r="A35" s="6">
        <v>32</v>
      </c>
      <c r="B35" s="6">
        <f>COS(DEGREES(Graphing!A35))</f>
        <v>0.33879047458341932</v>
      </c>
      <c r="C35" s="6">
        <f>SIN(DEGREES(Graphing!A35))</f>
        <v>-0.9408618465702292</v>
      </c>
      <c r="D35" s="6">
        <f>Table2[[#This Row],[x (Big)]]*$A$2</f>
        <v>0.25409285593756448</v>
      </c>
      <c r="E35" s="6">
        <f>$A$2 *Table2[[#This Row],[y (Big)]]</f>
        <v>-0.70564638492767195</v>
      </c>
      <c r="G35" s="15">
        <v>2.8000000000000001E-2</v>
      </c>
      <c r="H35" s="6">
        <f>IF(AND($H$3&lt;Table3[[#This Row],[Percentage]],Table3[[#This Row],[Percentage]]&lt;$H$5), 1, 0)</f>
        <v>0</v>
      </c>
      <c r="I35" s="6">
        <f>IF(AND($I$3&lt;Table3[[#This Row],[Percentage]],Table3[[#This Row],[Percentage]]&lt;$I$5), 1, 0)</f>
        <v>0</v>
      </c>
      <c r="J35" s="6">
        <f>IF(AND($J$3&lt;Table3[[#This Row],[Percentage]],Table3[[#This Row],[Percentage]]&lt;$J$5), 1, 0)</f>
        <v>0</v>
      </c>
      <c r="K35" s="6">
        <f>IF(AND($K$3&lt;Table3[[#This Row],[Percentage]],Table3[[#This Row],[Percentage]]&lt;$K$5), 1, 0)</f>
        <v>0</v>
      </c>
      <c r="M35" s="6">
        <v>30</v>
      </c>
      <c r="N35" s="6">
        <f>$N$3*COS(DEGREES(Graphing!M35))</f>
        <v>-231.69576950753381</v>
      </c>
      <c r="O35" s="6">
        <f>($N$3*SIN(DEGREES(Graphing!M35))) + $O$3</f>
        <v>403.91796316216823</v>
      </c>
      <c r="P35" s="16">
        <f>($N$3*SIN(DEGREES(Graphing!M35))) - $O$3</f>
        <v>-612.08203683783177</v>
      </c>
      <c r="Q35" s="6">
        <f>$N$4*SIN(DEGREES(Graphing!M35))</f>
        <v>-78.06152762837381</v>
      </c>
      <c r="R35" s="6">
        <f>($N$4*COS(DEGREES(Graphing!M35))) - $O$4</f>
        <v>-473.77182713065031</v>
      </c>
      <c r="S35" s="6">
        <f>($N$4*COS(DEGREES(Graphing!M35))) + $O$4</f>
        <v>126.22817286934966</v>
      </c>
      <c r="U35" s="6">
        <v>0</v>
      </c>
      <c r="V35" s="6">
        <v>-973</v>
      </c>
      <c r="W35" s="6">
        <f>IF(AND($W$4 + 'Unlike Size Quad'!$F$2*$N$3&lt;Table13[[#This Row],[NS AXIS]],Table13[[#This Row],[NS AXIS]]&lt;$V$3 - 'Unlike Size Quad'!$F$2*$N$3), Table13[NS AXIS], 0)</f>
        <v>0</v>
      </c>
      <c r="X35" s="6">
        <f>$V$6 - 'Unlike Size Quad'!$F$3*$N$4</f>
        <v>71.401690832311886</v>
      </c>
      <c r="Y35" s="6">
        <f>$W$5 +'Unlike Size Quad'!$F$3*$N$4</f>
        <v>-71.406763299232722</v>
      </c>
      <c r="Z35" s="6">
        <f>Table13[[#This Row],[NS AXIS]]</f>
        <v>-973</v>
      </c>
      <c r="AA35" s="6">
        <f>IF(AND($W$5 + 'Unlike Size Quad'!$F$3*$N$4&lt;Table13[[#This Row],[NS AXIS]],Table13[[#This Row],[NS AXIS]]&lt;$V$6 - 'Unlike Size Quad'!$F$3*$N$4), Table13[NS AXIS], 0)</f>
        <v>0</v>
      </c>
      <c r="AB35" s="16">
        <f>$V$3 -'Unlike Size Quad'!$F$2*$N$3</f>
        <v>127.00056361139596</v>
      </c>
      <c r="AC35" s="16">
        <f>$W$4 + 'Unlike Size Quad'!$F$2*$N$3</f>
        <v>-127.00507248755457</v>
      </c>
      <c r="AF35" s="46">
        <v>28</v>
      </c>
      <c r="AG35" s="6">
        <f t="shared" si="0"/>
        <v>623.05476907919842</v>
      </c>
      <c r="AH35" s="46">
        <f t="shared" si="1"/>
        <v>-296.50131682835985</v>
      </c>
      <c r="AI35" s="46">
        <f t="shared" si="2"/>
        <v>53.498683171640153</v>
      </c>
      <c r="AJ35" s="16">
        <f t="shared" si="3"/>
        <v>-176.94523092080161</v>
      </c>
      <c r="AK35" s="16">
        <f>Table6[[#This Row],[T1]]</f>
        <v>-296.50131682835985</v>
      </c>
      <c r="AL35" s="16">
        <f>Table6[[#This Row],[T2]]</f>
        <v>53.498683171640153</v>
      </c>
      <c r="AN35" s="46">
        <v>-973</v>
      </c>
      <c r="AO35" s="63">
        <f>IF(OR(Table15[[#This Row],[Diagonal Flag]]&lt;-$AG$6, Table15[[#This Row],[Diagonal Flag]]&gt;$AG$6),0,Table15[[#This Row],[Diagonal Flag]])</f>
        <v>0</v>
      </c>
      <c r="AP35" s="63">
        <f>Graphing!$AO35/$AP$6</f>
        <v>0</v>
      </c>
      <c r="AQ35" s="64">
        <f>Graphing!$AO35/$AQ$6</f>
        <v>0</v>
      </c>
    </row>
    <row r="36" spans="1:43" x14ac:dyDescent="0.25">
      <c r="A36" s="6">
        <v>33</v>
      </c>
      <c r="B36" s="6">
        <f>COS(DEGREES(Graphing!A36))</f>
        <v>0.88789208152923627</v>
      </c>
      <c r="C36" s="6">
        <f>SIN(DEGREES(Graphing!A36))</f>
        <v>-0.46005179225569814</v>
      </c>
      <c r="D36" s="6">
        <f>Table2[[#This Row],[x (Big)]]*$A$2</f>
        <v>0.66591906114692723</v>
      </c>
      <c r="E36" s="6">
        <f>$A$2 *Table2[[#This Row],[y (Big)]]</f>
        <v>-0.34503884419177361</v>
      </c>
      <c r="G36" s="15">
        <v>2.9000000000000001E-2</v>
      </c>
      <c r="H36" s="6">
        <f>IF(AND($H$3&lt;Table3[[#This Row],[Percentage]],Table3[[#This Row],[Percentage]]&lt;$H$5), 1, 0)</f>
        <v>0</v>
      </c>
      <c r="I36" s="6">
        <f>IF(AND($I$3&lt;Table3[[#This Row],[Percentage]],Table3[[#This Row],[Percentage]]&lt;$I$5), 1, 0)</f>
        <v>0</v>
      </c>
      <c r="J36" s="6">
        <f>IF(AND($J$3&lt;Table3[[#This Row],[Percentage]],Table3[[#This Row],[Percentage]]&lt;$J$5), 1, 0)</f>
        <v>0</v>
      </c>
      <c r="K36" s="6">
        <f>IF(AND($K$3&lt;Table3[[#This Row],[Percentage]],Table3[[#This Row],[Percentage]]&lt;$K$5), 1, 0)</f>
        <v>0</v>
      </c>
      <c r="M36" s="6">
        <v>31</v>
      </c>
      <c r="N36" s="6">
        <f>$N$3*COS(DEGREES(Graphing!M36))</f>
        <v>-99.258559279658414</v>
      </c>
      <c r="O36" s="6">
        <f>($N$3*SIN(DEGREES(Graphing!M36))) + $O$3</f>
        <v>274.19722326343827</v>
      </c>
      <c r="P36" s="16">
        <f>($N$3*SIN(DEGREES(Graphing!M36))) - $O$3</f>
        <v>-741.80277673656178</v>
      </c>
      <c r="Q36" s="6">
        <f>$N$4*SIN(DEGREES(Graphing!M36))</f>
        <v>-175.35208255242131</v>
      </c>
      <c r="R36" s="6">
        <f>($N$4*COS(DEGREES(Graphing!M36))) - $O$4</f>
        <v>-374.44391945974382</v>
      </c>
      <c r="S36" s="6">
        <f>($N$4*COS(DEGREES(Graphing!M36))) + $O$4</f>
        <v>225.55608054025618</v>
      </c>
      <c r="U36" s="6">
        <v>0</v>
      </c>
      <c r="V36" s="6">
        <v>-972</v>
      </c>
      <c r="W36" s="6">
        <f>IF(AND($W$4 + 'Unlike Size Quad'!$F$2*$N$3&lt;Table13[[#This Row],[NS AXIS]],Table13[[#This Row],[NS AXIS]]&lt;$V$3 - 'Unlike Size Quad'!$F$2*$N$3), Table13[NS AXIS], 0)</f>
        <v>0</v>
      </c>
      <c r="X36" s="6">
        <f>$V$6 - 'Unlike Size Quad'!$F$3*$N$4</f>
        <v>71.401690832311886</v>
      </c>
      <c r="Y36" s="6">
        <f>$W$5 +'Unlike Size Quad'!$F$3*$N$4</f>
        <v>-71.406763299232722</v>
      </c>
      <c r="Z36" s="6">
        <f>Table13[[#This Row],[NS AXIS]]</f>
        <v>-972</v>
      </c>
      <c r="AA36" s="6">
        <f>IF(AND($W$5 + 'Unlike Size Quad'!$F$3*$N$4&lt;Table13[[#This Row],[NS AXIS]],Table13[[#This Row],[NS AXIS]]&lt;$V$6 - 'Unlike Size Quad'!$F$3*$N$4), Table13[NS AXIS], 0)</f>
        <v>0</v>
      </c>
      <c r="AB36" s="16">
        <f>$V$3 -'Unlike Size Quad'!$F$2*$N$3</f>
        <v>127.00056361139596</v>
      </c>
      <c r="AC36" s="16">
        <f>$W$4 + 'Unlike Size Quad'!$F$2*$N$3</f>
        <v>-127.00507248755457</v>
      </c>
      <c r="AF36" s="46">
        <v>29</v>
      </c>
      <c r="AG36" s="6">
        <f t="shared" si="0"/>
        <v>481.08225517679699</v>
      </c>
      <c r="AH36" s="46">
        <f t="shared" si="1"/>
        <v>-415.71075567046182</v>
      </c>
      <c r="AI36" s="46">
        <f t="shared" si="2"/>
        <v>-65.71075567046185</v>
      </c>
      <c r="AJ36" s="16">
        <f t="shared" si="3"/>
        <v>-318.91774482320301</v>
      </c>
      <c r="AK36" s="16">
        <f>Table6[[#This Row],[T1]]</f>
        <v>-415.71075567046182</v>
      </c>
      <c r="AL36" s="16">
        <f>Table6[[#This Row],[T2]]</f>
        <v>-65.71075567046185</v>
      </c>
      <c r="AN36" s="46">
        <v>-972</v>
      </c>
      <c r="AO36" s="61">
        <f>IF(OR(Table15[[#This Row],[Diagonal Flag]]&lt;-$AG$6, Table15[[#This Row],[Diagonal Flag]]&gt;$AG$6),0,Table15[[#This Row],[Diagonal Flag]])</f>
        <v>0</v>
      </c>
      <c r="AP36" s="61">
        <f>Graphing!$AO36/$AP$6</f>
        <v>0</v>
      </c>
      <c r="AQ36" s="62">
        <f>Graphing!$AO36/$AQ$6</f>
        <v>0</v>
      </c>
    </row>
    <row r="37" spans="1:43" x14ac:dyDescent="0.25">
      <c r="A37" s="6">
        <v>34</v>
      </c>
      <c r="B37" s="6">
        <f>COS(DEGREES(Graphing!A37))</f>
        <v>0.9640216714851314</v>
      </c>
      <c r="C37" s="6">
        <f>SIN(DEGREES(Graphing!A37))</f>
        <v>0.26582365753825099</v>
      </c>
      <c r="D37" s="6">
        <f>Table2[[#This Row],[x (Big)]]*$A$2</f>
        <v>0.72301625361384858</v>
      </c>
      <c r="E37" s="6">
        <f>$A$2 *Table2[[#This Row],[y (Big)]]</f>
        <v>0.19936774315368824</v>
      </c>
      <c r="G37" s="15">
        <v>0.03</v>
      </c>
      <c r="H37" s="6">
        <f>IF(AND($H$3&lt;Table3[[#This Row],[Percentage]],Table3[[#This Row],[Percentage]]&lt;$H$5), 1, 0)</f>
        <v>0</v>
      </c>
      <c r="I37" s="6">
        <f>IF(AND($I$3&lt;Table3[[#This Row],[Percentage]],Table3[[#This Row],[Percentage]]&lt;$I$5), 1, 0)</f>
        <v>0</v>
      </c>
      <c r="J37" s="6">
        <f>IF(AND($J$3&lt;Table3[[#This Row],[Percentage]],Table3[[#This Row],[Percentage]]&lt;$J$5), 1, 0)</f>
        <v>0</v>
      </c>
      <c r="K37" s="6">
        <f>IF(AND($K$3&lt;Table3[[#This Row],[Percentage]],Table3[[#This Row],[Percentage]]&lt;$K$5), 1, 0)</f>
        <v>0</v>
      </c>
      <c r="M37" s="6">
        <v>32</v>
      </c>
      <c r="N37" s="6">
        <f>$N$3*COS(DEGREES(Graphing!M37))</f>
        <v>86.052780544188508</v>
      </c>
      <c r="O37" s="6">
        <f>($N$3*SIN(DEGREES(Graphing!M37))) + $O$3</f>
        <v>269.02109097116181</v>
      </c>
      <c r="P37" s="16">
        <f>($N$3*SIN(DEGREES(Graphing!M37))) - $O$3</f>
        <v>-746.97890902883819</v>
      </c>
      <c r="Q37" s="6">
        <f>$N$4*SIN(DEGREES(Graphing!M37))</f>
        <v>-179.23418177162867</v>
      </c>
      <c r="R37" s="6">
        <f>($N$4*COS(DEGREES(Graphing!M37))) - $O$4</f>
        <v>-235.46041459185864</v>
      </c>
      <c r="S37" s="6">
        <f>($N$4*COS(DEGREES(Graphing!M37))) + $O$4</f>
        <v>364.53958540814136</v>
      </c>
      <c r="U37" s="6">
        <v>0</v>
      </c>
      <c r="V37" s="6">
        <v>-971</v>
      </c>
      <c r="W37" s="6">
        <f>IF(AND($W$4 + 'Unlike Size Quad'!$F$2*$N$3&lt;Table13[[#This Row],[NS AXIS]],Table13[[#This Row],[NS AXIS]]&lt;$V$3 - 'Unlike Size Quad'!$F$2*$N$3), Table13[NS AXIS], 0)</f>
        <v>0</v>
      </c>
      <c r="X37" s="6">
        <f>$V$6 - 'Unlike Size Quad'!$F$3*$N$4</f>
        <v>71.401690832311886</v>
      </c>
      <c r="Y37" s="6">
        <f>$W$5 +'Unlike Size Quad'!$F$3*$N$4</f>
        <v>-71.406763299232722</v>
      </c>
      <c r="Z37" s="6">
        <f>Table13[[#This Row],[NS AXIS]]</f>
        <v>-971</v>
      </c>
      <c r="AA37" s="6">
        <f>IF(AND($W$5 + 'Unlike Size Quad'!$F$3*$N$4&lt;Table13[[#This Row],[NS AXIS]],Table13[[#This Row],[NS AXIS]]&lt;$V$6 - 'Unlike Size Quad'!$F$3*$N$4), Table13[NS AXIS], 0)</f>
        <v>0</v>
      </c>
      <c r="AB37" s="16">
        <f>$V$3 -'Unlike Size Quad'!$F$2*$N$3</f>
        <v>127.00056361139596</v>
      </c>
      <c r="AC37" s="16">
        <f>$W$4 + 'Unlike Size Quad'!$F$2*$N$3</f>
        <v>-127.00507248755457</v>
      </c>
      <c r="AF37" s="46">
        <v>30</v>
      </c>
      <c r="AG37" s="6">
        <f t="shared" si="0"/>
        <v>295.91796316216823</v>
      </c>
      <c r="AH37" s="46">
        <f t="shared" si="1"/>
        <v>-406.69576950753378</v>
      </c>
      <c r="AI37" s="46">
        <f t="shared" si="2"/>
        <v>-56.695769507533811</v>
      </c>
      <c r="AJ37" s="16">
        <f t="shared" si="3"/>
        <v>-504.08203683783177</v>
      </c>
      <c r="AK37" s="16">
        <f>Table6[[#This Row],[T1]]</f>
        <v>-406.69576950753378</v>
      </c>
      <c r="AL37" s="16">
        <f>Table6[[#This Row],[T2]]</f>
        <v>-56.695769507533811</v>
      </c>
      <c r="AN37" s="46">
        <v>-971</v>
      </c>
      <c r="AO37" s="63">
        <f>IF(OR(Table15[[#This Row],[Diagonal Flag]]&lt;-$AG$6, Table15[[#This Row],[Diagonal Flag]]&gt;$AG$6),0,Table15[[#This Row],[Diagonal Flag]])</f>
        <v>0</v>
      </c>
      <c r="AP37" s="63">
        <f>Graphing!$AO37/$AP$6</f>
        <v>0</v>
      </c>
      <c r="AQ37" s="64">
        <f>Graphing!$AO37/$AQ$6</f>
        <v>0</v>
      </c>
    </row>
    <row r="38" spans="1:43" x14ac:dyDescent="0.25">
      <c r="A38" s="6">
        <v>35</v>
      </c>
      <c r="B38" s="6">
        <f>COS(DEGREES(Graphing!A38))</f>
        <v>0.52662570594914204</v>
      </c>
      <c r="C38" s="6">
        <f>SIN(DEGREES(Graphing!A38))</f>
        <v>0.85009726845436206</v>
      </c>
      <c r="D38" s="6">
        <f>Table2[[#This Row],[x (Big)]]*$A$2</f>
        <v>0.39496927946185656</v>
      </c>
      <c r="E38" s="6">
        <f>$A$2 *Table2[[#This Row],[y (Big)]]</f>
        <v>0.63757295134077152</v>
      </c>
      <c r="G38" s="15">
        <v>3.1E-2</v>
      </c>
      <c r="H38" s="6">
        <f>IF(AND($H$3&lt;Table3[[#This Row],[Percentage]],Table3[[#This Row],[Percentage]]&lt;$H$5), 1, 0)</f>
        <v>0</v>
      </c>
      <c r="I38" s="6">
        <f>IF(AND($I$3&lt;Table3[[#This Row],[Percentage]],Table3[[#This Row],[Percentage]]&lt;$I$5), 1, 0)</f>
        <v>0</v>
      </c>
      <c r="J38" s="6">
        <f>IF(AND($J$3&lt;Table3[[#This Row],[Percentage]],Table3[[#This Row],[Percentage]]&lt;$J$5), 1, 0)</f>
        <v>0</v>
      </c>
      <c r="K38" s="6">
        <f>IF(AND($K$3&lt;Table3[[#This Row],[Percentage]],Table3[[#This Row],[Percentage]]&lt;$K$5), 1, 0)</f>
        <v>0</v>
      </c>
      <c r="M38" s="6">
        <v>33</v>
      </c>
      <c r="N38" s="6">
        <f>$N$3*COS(DEGREES(Graphing!M38))</f>
        <v>225.52458870842602</v>
      </c>
      <c r="O38" s="6">
        <f>($N$3*SIN(DEGREES(Graphing!M38))) + $O$3</f>
        <v>391.1468447670527</v>
      </c>
      <c r="P38" s="16">
        <f>($N$3*SIN(DEGREES(Graphing!M38))) - $O$3</f>
        <v>-624.8531552329473</v>
      </c>
      <c r="Q38" s="6">
        <f>$N$4*SIN(DEGREES(Graphing!M38))</f>
        <v>-87.63986642471049</v>
      </c>
      <c r="R38" s="6">
        <f>($N$4*COS(DEGREES(Graphing!M38))) - $O$4</f>
        <v>-130.8565584686805</v>
      </c>
      <c r="S38" s="6">
        <f>($N$4*COS(DEGREES(Graphing!M38))) + $O$4</f>
        <v>469.14344153131947</v>
      </c>
      <c r="U38" s="6">
        <v>0</v>
      </c>
      <c r="V38" s="6">
        <v>-970</v>
      </c>
      <c r="W38" s="6">
        <f>IF(AND($W$4 + 'Unlike Size Quad'!$F$2*$N$3&lt;Table13[[#This Row],[NS AXIS]],Table13[[#This Row],[NS AXIS]]&lt;$V$3 - 'Unlike Size Quad'!$F$2*$N$3), Table13[NS AXIS], 0)</f>
        <v>0</v>
      </c>
      <c r="X38" s="6">
        <f>$V$6 - 'Unlike Size Quad'!$F$3*$N$4</f>
        <v>71.401690832311886</v>
      </c>
      <c r="Y38" s="6">
        <f>$W$5 +'Unlike Size Quad'!$F$3*$N$4</f>
        <v>-71.406763299232722</v>
      </c>
      <c r="Z38" s="6">
        <f>Table13[[#This Row],[NS AXIS]]</f>
        <v>-970</v>
      </c>
      <c r="AA38" s="6">
        <f>IF(AND($W$5 + 'Unlike Size Quad'!$F$3*$N$4&lt;Table13[[#This Row],[NS AXIS]],Table13[[#This Row],[NS AXIS]]&lt;$V$6 - 'Unlike Size Quad'!$F$3*$N$4), Table13[NS AXIS], 0)</f>
        <v>0</v>
      </c>
      <c r="AB38" s="16">
        <f>$V$3 -'Unlike Size Quad'!$F$2*$N$3</f>
        <v>127.00056361139596</v>
      </c>
      <c r="AC38" s="16">
        <f>$W$4 + 'Unlike Size Quad'!$F$2*$N$3</f>
        <v>-127.00507248755457</v>
      </c>
      <c r="AF38" s="46">
        <v>31</v>
      </c>
      <c r="AG38" s="6">
        <f t="shared" si="0"/>
        <v>166.19722326343827</v>
      </c>
      <c r="AH38" s="46">
        <f t="shared" si="1"/>
        <v>-274.25855927965841</v>
      </c>
      <c r="AI38" s="46">
        <f t="shared" si="2"/>
        <v>75.741440720341586</v>
      </c>
      <c r="AJ38" s="16">
        <f t="shared" si="3"/>
        <v>-633.80277673656178</v>
      </c>
      <c r="AK38" s="16">
        <f>Table6[[#This Row],[T1]]</f>
        <v>-274.25855927965841</v>
      </c>
      <c r="AL38" s="16">
        <f>Table6[[#This Row],[T2]]</f>
        <v>75.741440720341586</v>
      </c>
      <c r="AN38" s="46">
        <v>-970</v>
      </c>
      <c r="AO38" s="61">
        <f>IF(OR(Table15[[#This Row],[Diagonal Flag]]&lt;-$AG$6, Table15[[#This Row],[Diagonal Flag]]&gt;$AG$6),0,Table15[[#This Row],[Diagonal Flag]])</f>
        <v>0</v>
      </c>
      <c r="AP38" s="61">
        <f>Graphing!$AO38/$AP$6</f>
        <v>0</v>
      </c>
      <c r="AQ38" s="62">
        <f>Graphing!$AO38/$AQ$6</f>
        <v>0</v>
      </c>
    </row>
    <row r="39" spans="1:43" x14ac:dyDescent="0.25">
      <c r="A39" s="6">
        <v>36</v>
      </c>
      <c r="B39" s="6">
        <f>COS(DEGREES(Graphing!A39))</f>
        <v>-0.19129897194202947</v>
      </c>
      <c r="C39" s="6">
        <f>SIN(DEGREES(Graphing!A39))</f>
        <v>0.98153181473344131</v>
      </c>
      <c r="D39" s="6">
        <f>Table2[[#This Row],[x (Big)]]*$A$2</f>
        <v>-0.14347422895652209</v>
      </c>
      <c r="E39" s="6">
        <f>$A$2 *Table2[[#This Row],[y (Big)]]</f>
        <v>0.73614886105008104</v>
      </c>
      <c r="G39" s="15">
        <v>3.2000000000000001E-2</v>
      </c>
      <c r="H39" s="6">
        <f>IF(AND($H$3&lt;Table3[[#This Row],[Percentage]],Table3[[#This Row],[Percentage]]&lt;$H$5), 1, 0)</f>
        <v>0</v>
      </c>
      <c r="I39" s="6">
        <f>IF(AND($I$3&lt;Table3[[#This Row],[Percentage]],Table3[[#This Row],[Percentage]]&lt;$I$5), 1, 0)</f>
        <v>0</v>
      </c>
      <c r="J39" s="6">
        <f>IF(AND($J$3&lt;Table3[[#This Row],[Percentage]],Table3[[#This Row],[Percentage]]&lt;$J$5), 1, 0)</f>
        <v>0</v>
      </c>
      <c r="K39" s="6">
        <f>IF(AND($K$3&lt;Table3[[#This Row],[Percentage]],Table3[[#This Row],[Percentage]]&lt;$K$5), 1, 0)</f>
        <v>0</v>
      </c>
      <c r="M39" s="6">
        <v>34</v>
      </c>
      <c r="N39" s="6">
        <f>$N$3*COS(DEGREES(Graphing!M39))</f>
        <v>244.86150455722338</v>
      </c>
      <c r="O39" s="6">
        <f>($N$3*SIN(DEGREES(Graphing!M39))) + $O$3</f>
        <v>575.51920901471578</v>
      </c>
      <c r="P39" s="16">
        <f>($N$3*SIN(DEGREES(Graphing!M39))) - $O$3</f>
        <v>-440.48079098528422</v>
      </c>
      <c r="Q39" s="6">
        <f>$N$4*SIN(DEGREES(Graphing!M39))</f>
        <v>50.639406761036817</v>
      </c>
      <c r="R39" s="6">
        <f>($N$4*COS(DEGREES(Graphing!M39))) - $O$4</f>
        <v>-116.35387158208246</v>
      </c>
      <c r="S39" s="6">
        <f>($N$4*COS(DEGREES(Graphing!M39))) + $O$4</f>
        <v>483.64612841791757</v>
      </c>
      <c r="U39" s="6">
        <v>0</v>
      </c>
      <c r="V39" s="6">
        <v>-969</v>
      </c>
      <c r="W39" s="6">
        <f>IF(AND($W$4 + 'Unlike Size Quad'!$F$2*$N$3&lt;Table13[[#This Row],[NS AXIS]],Table13[[#This Row],[NS AXIS]]&lt;$V$3 - 'Unlike Size Quad'!$F$2*$N$3), Table13[NS AXIS], 0)</f>
        <v>0</v>
      </c>
      <c r="X39" s="6">
        <f>$V$6 - 'Unlike Size Quad'!$F$3*$N$4</f>
        <v>71.401690832311886</v>
      </c>
      <c r="Y39" s="6">
        <f>$W$5 +'Unlike Size Quad'!$F$3*$N$4</f>
        <v>-71.406763299232722</v>
      </c>
      <c r="Z39" s="6">
        <f>Table13[[#This Row],[NS AXIS]]</f>
        <v>-969</v>
      </c>
      <c r="AA39" s="6">
        <f>IF(AND($W$5 + 'Unlike Size Quad'!$F$3*$N$4&lt;Table13[[#This Row],[NS AXIS]],Table13[[#This Row],[NS AXIS]]&lt;$V$6 - 'Unlike Size Quad'!$F$3*$N$4), Table13[NS AXIS], 0)</f>
        <v>0</v>
      </c>
      <c r="AB39" s="16">
        <f>$V$3 -'Unlike Size Quad'!$F$2*$N$3</f>
        <v>127.00056361139596</v>
      </c>
      <c r="AC39" s="16">
        <f>$W$4 + 'Unlike Size Quad'!$F$2*$N$3</f>
        <v>-127.00507248755457</v>
      </c>
      <c r="AF39" s="46">
        <v>32</v>
      </c>
      <c r="AG39" s="6">
        <f t="shared" si="0"/>
        <v>161.02109097116178</v>
      </c>
      <c r="AH39" s="46">
        <f t="shared" si="1"/>
        <v>-88.947219455811492</v>
      </c>
      <c r="AI39" s="46">
        <f t="shared" si="2"/>
        <v>261.05278054418852</v>
      </c>
      <c r="AJ39" s="16">
        <f t="shared" si="3"/>
        <v>-638.97890902883819</v>
      </c>
      <c r="AK39" s="16">
        <f>Table6[[#This Row],[T1]]</f>
        <v>-88.947219455811492</v>
      </c>
      <c r="AL39" s="16">
        <f>Table6[[#This Row],[T2]]</f>
        <v>261.05278054418852</v>
      </c>
      <c r="AN39" s="46">
        <v>-969</v>
      </c>
      <c r="AO39" s="63">
        <f>IF(OR(Table15[[#This Row],[Diagonal Flag]]&lt;-$AG$6, Table15[[#This Row],[Diagonal Flag]]&gt;$AG$6),0,Table15[[#This Row],[Diagonal Flag]])</f>
        <v>0</v>
      </c>
      <c r="AP39" s="63">
        <f>Graphing!$AO39/$AP$6</f>
        <v>0</v>
      </c>
      <c r="AQ39" s="64">
        <f>Graphing!$AO39/$AQ$6</f>
        <v>0</v>
      </c>
    </row>
    <row r="40" spans="1:43" x14ac:dyDescent="0.25">
      <c r="A40" s="6">
        <v>37</v>
      </c>
      <c r="B40" s="6">
        <f>COS(DEGREES(Graphing!A40))</f>
        <v>-0.80732043153656297</v>
      </c>
      <c r="C40" s="6">
        <f>SIN(DEGREES(Graphing!A40))</f>
        <v>0.59011331185088323</v>
      </c>
      <c r="D40" s="6">
        <f>Table2[[#This Row],[x (Big)]]*$A$2</f>
        <v>-0.60549032365242228</v>
      </c>
      <c r="E40" s="6">
        <f>$A$2 *Table2[[#This Row],[y (Big)]]</f>
        <v>0.44258498388816242</v>
      </c>
      <c r="G40" s="15">
        <v>3.3000000000000002E-2</v>
      </c>
      <c r="H40" s="6">
        <f>IF(AND($H$3&lt;Table3[[#This Row],[Percentage]],Table3[[#This Row],[Percentage]]&lt;$H$5), 1, 0)</f>
        <v>0</v>
      </c>
      <c r="I40" s="6">
        <f>IF(AND($I$3&lt;Table3[[#This Row],[Percentage]],Table3[[#This Row],[Percentage]]&lt;$I$5), 1, 0)</f>
        <v>0</v>
      </c>
      <c r="J40" s="6">
        <f>IF(AND($J$3&lt;Table3[[#This Row],[Percentage]],Table3[[#This Row],[Percentage]]&lt;$J$5), 1, 0)</f>
        <v>0</v>
      </c>
      <c r="K40" s="6">
        <f>IF(AND($K$3&lt;Table3[[#This Row],[Percentage]],Table3[[#This Row],[Percentage]]&lt;$K$5), 1, 0)</f>
        <v>0</v>
      </c>
      <c r="M40" s="6">
        <v>35</v>
      </c>
      <c r="N40" s="6">
        <f>$N$3*COS(DEGREES(Graphing!M40))</f>
        <v>133.76292931108208</v>
      </c>
      <c r="O40" s="6">
        <f>($N$3*SIN(DEGREES(Graphing!M40))) + $O$3</f>
        <v>723.92470618740799</v>
      </c>
      <c r="P40" s="16">
        <f>($N$3*SIN(DEGREES(Graphing!M40))) - $O$3</f>
        <v>-292.07529381259201</v>
      </c>
      <c r="Q40" s="6">
        <f>$N$4*SIN(DEGREES(Graphing!M40))</f>
        <v>161.94352964055597</v>
      </c>
      <c r="R40" s="6">
        <f>($N$4*COS(DEGREES(Graphing!M40))) - $O$4</f>
        <v>-199.67780301668844</v>
      </c>
      <c r="S40" s="6">
        <f>($N$4*COS(DEGREES(Graphing!M40))) + $O$4</f>
        <v>400.32219698331153</v>
      </c>
      <c r="U40" s="6">
        <v>0</v>
      </c>
      <c r="V40" s="6">
        <v>-968</v>
      </c>
      <c r="W40" s="6">
        <f>IF(AND($W$4 + 'Unlike Size Quad'!$F$2*$N$3&lt;Table13[[#This Row],[NS AXIS]],Table13[[#This Row],[NS AXIS]]&lt;$V$3 - 'Unlike Size Quad'!$F$2*$N$3), Table13[NS AXIS], 0)</f>
        <v>0</v>
      </c>
      <c r="X40" s="6">
        <f>$V$6 - 'Unlike Size Quad'!$F$3*$N$4</f>
        <v>71.401690832311886</v>
      </c>
      <c r="Y40" s="6">
        <f>$W$5 +'Unlike Size Quad'!$F$3*$N$4</f>
        <v>-71.406763299232722</v>
      </c>
      <c r="Z40" s="6">
        <f>Table13[[#This Row],[NS AXIS]]</f>
        <v>-968</v>
      </c>
      <c r="AA40" s="6">
        <f>IF(AND($W$5 + 'Unlike Size Quad'!$F$3*$N$4&lt;Table13[[#This Row],[NS AXIS]],Table13[[#This Row],[NS AXIS]]&lt;$V$6 - 'Unlike Size Quad'!$F$3*$N$4), Table13[NS AXIS], 0)</f>
        <v>0</v>
      </c>
      <c r="AB40" s="16">
        <f>$V$3 -'Unlike Size Quad'!$F$2*$N$3</f>
        <v>127.00056361139596</v>
      </c>
      <c r="AC40" s="16">
        <f>$W$4 + 'Unlike Size Quad'!$F$2*$N$3</f>
        <v>-127.00507248755457</v>
      </c>
      <c r="AF40" s="46">
        <v>33</v>
      </c>
      <c r="AG40" s="6">
        <f t="shared" si="0"/>
        <v>283.1468447670527</v>
      </c>
      <c r="AH40" s="46">
        <f t="shared" si="1"/>
        <v>50.524588708426023</v>
      </c>
      <c r="AI40" s="46">
        <f t="shared" si="2"/>
        <v>400.52458870842599</v>
      </c>
      <c r="AJ40" s="16">
        <f t="shared" si="3"/>
        <v>-516.8531552329473</v>
      </c>
      <c r="AK40" s="16">
        <f>Table6[[#This Row],[T1]]</f>
        <v>50.524588708426023</v>
      </c>
      <c r="AL40" s="16">
        <f>Table6[[#This Row],[T2]]</f>
        <v>400.52458870842599</v>
      </c>
      <c r="AN40" s="46">
        <v>-968</v>
      </c>
      <c r="AO40" s="61">
        <f>IF(OR(Table15[[#This Row],[Diagonal Flag]]&lt;-$AG$6, Table15[[#This Row],[Diagonal Flag]]&gt;$AG$6),0,Table15[[#This Row],[Diagonal Flag]])</f>
        <v>0</v>
      </c>
      <c r="AP40" s="61">
        <f>Graphing!$AO40/$AP$6</f>
        <v>0</v>
      </c>
      <c r="AQ40" s="62">
        <f>Graphing!$AO40/$AQ$6</f>
        <v>0</v>
      </c>
    </row>
    <row r="41" spans="1:43" x14ac:dyDescent="0.25">
      <c r="A41" s="6">
        <v>38</v>
      </c>
      <c r="B41" s="6">
        <f>COS(DEGREES(Graphing!A41))</f>
        <v>-0.99328965752746479</v>
      </c>
      <c r="C41" s="6">
        <f>SIN(DEGREES(Graphing!A41))</f>
        <v>-0.1156531722391206</v>
      </c>
      <c r="D41" s="6">
        <f>Table2[[#This Row],[x (Big)]]*$A$2</f>
        <v>-0.74496724314559859</v>
      </c>
      <c r="E41" s="6">
        <f>$A$2 *Table2[[#This Row],[y (Big)]]</f>
        <v>-8.6739879179340451E-2</v>
      </c>
      <c r="G41" s="15">
        <v>3.4000000000000002E-2</v>
      </c>
      <c r="H41" s="6">
        <f>IF(AND($H$3&lt;Table3[[#This Row],[Percentage]],Table3[[#This Row],[Percentage]]&lt;$H$5), 1, 0)</f>
        <v>0</v>
      </c>
      <c r="I41" s="6">
        <f>IF(AND($I$3&lt;Table3[[#This Row],[Percentage]],Table3[[#This Row],[Percentage]]&lt;$I$5), 1, 0)</f>
        <v>0</v>
      </c>
      <c r="J41" s="6">
        <f>IF(AND($J$3&lt;Table3[[#This Row],[Percentage]],Table3[[#This Row],[Percentage]]&lt;$J$5), 1, 0)</f>
        <v>0</v>
      </c>
      <c r="K41" s="6">
        <f>IF(AND($K$3&lt;Table3[[#This Row],[Percentage]],Table3[[#This Row],[Percentage]]&lt;$K$5), 1, 0)</f>
        <v>0</v>
      </c>
      <c r="M41" s="6">
        <v>36</v>
      </c>
      <c r="N41" s="6">
        <f>$N$3*COS(DEGREES(Graphing!M41))</f>
        <v>-48.589938873275486</v>
      </c>
      <c r="O41" s="6">
        <f>($N$3*SIN(DEGREES(Graphing!M41))) + $O$3</f>
        <v>757.30908094229403</v>
      </c>
      <c r="P41" s="16">
        <f>($N$3*SIN(DEGREES(Graphing!M41))) - $O$3</f>
        <v>-258.69091905770591</v>
      </c>
      <c r="Q41" s="6">
        <f>$N$4*SIN(DEGREES(Graphing!M41))</f>
        <v>186.98181070672058</v>
      </c>
      <c r="R41" s="6">
        <f>($N$4*COS(DEGREES(Graphing!M41))) - $O$4</f>
        <v>-336.44245415495664</v>
      </c>
      <c r="S41" s="6">
        <f>($N$4*COS(DEGREES(Graphing!M41))) + $O$4</f>
        <v>263.55754584504336</v>
      </c>
      <c r="U41" s="6">
        <v>0</v>
      </c>
      <c r="V41" s="6">
        <v>-967</v>
      </c>
      <c r="W41" s="6">
        <f>IF(AND($W$4 + 'Unlike Size Quad'!$F$2*$N$3&lt;Table13[[#This Row],[NS AXIS]],Table13[[#This Row],[NS AXIS]]&lt;$V$3 - 'Unlike Size Quad'!$F$2*$N$3), Table13[NS AXIS], 0)</f>
        <v>0</v>
      </c>
      <c r="X41" s="6">
        <f>$V$6 - 'Unlike Size Quad'!$F$3*$N$4</f>
        <v>71.401690832311886</v>
      </c>
      <c r="Y41" s="6">
        <f>$W$5 +'Unlike Size Quad'!$F$3*$N$4</f>
        <v>-71.406763299232722</v>
      </c>
      <c r="Z41" s="6">
        <f>Table13[[#This Row],[NS AXIS]]</f>
        <v>-967</v>
      </c>
      <c r="AA41" s="6">
        <f>IF(AND($W$5 + 'Unlike Size Quad'!$F$3*$N$4&lt;Table13[[#This Row],[NS AXIS]],Table13[[#This Row],[NS AXIS]]&lt;$V$6 - 'Unlike Size Quad'!$F$3*$N$4), Table13[NS AXIS], 0)</f>
        <v>0</v>
      </c>
      <c r="AB41" s="16">
        <f>$V$3 -'Unlike Size Quad'!$F$2*$N$3</f>
        <v>127.00056361139596</v>
      </c>
      <c r="AC41" s="16">
        <f>$W$4 + 'Unlike Size Quad'!$F$2*$N$3</f>
        <v>-127.00507248755457</v>
      </c>
      <c r="AF41" s="46">
        <v>34</v>
      </c>
      <c r="AG41" s="6">
        <f t="shared" si="0"/>
        <v>467.51920901471578</v>
      </c>
      <c r="AH41" s="46">
        <f t="shared" si="1"/>
        <v>69.861504557223384</v>
      </c>
      <c r="AI41" s="46">
        <f t="shared" si="2"/>
        <v>419.86150455722338</v>
      </c>
      <c r="AJ41" s="16">
        <f t="shared" si="3"/>
        <v>-332.48079098528422</v>
      </c>
      <c r="AK41" s="16">
        <f>Table6[[#This Row],[T1]]</f>
        <v>69.861504557223384</v>
      </c>
      <c r="AL41" s="16">
        <f>Table6[[#This Row],[T2]]</f>
        <v>419.86150455722338</v>
      </c>
      <c r="AN41" s="46">
        <v>-967</v>
      </c>
      <c r="AO41" s="63">
        <f>IF(OR(Table15[[#This Row],[Diagonal Flag]]&lt;-$AG$6, Table15[[#This Row],[Diagonal Flag]]&gt;$AG$6),0,Table15[[#This Row],[Diagonal Flag]])</f>
        <v>0</v>
      </c>
      <c r="AP41" s="63">
        <f>Graphing!$AO41/$AP$6</f>
        <v>0</v>
      </c>
      <c r="AQ41" s="64">
        <f>Graphing!$AO41/$AQ$6</f>
        <v>0</v>
      </c>
    </row>
    <row r="42" spans="1:43" x14ac:dyDescent="0.25">
      <c r="A42" s="6">
        <v>39</v>
      </c>
      <c r="B42" s="6">
        <f>COS(DEGREES(Graphing!A42))</f>
        <v>-0.65014253869541272</v>
      </c>
      <c r="C42" s="6">
        <f>SIN(DEGREES(Graphing!A42))</f>
        <v>-0.7598122658780152</v>
      </c>
      <c r="D42" s="6">
        <f>Table2[[#This Row],[x (Big)]]*$A$2</f>
        <v>-0.48760690402155954</v>
      </c>
      <c r="E42" s="6">
        <f>$A$2 *Table2[[#This Row],[y (Big)]]</f>
        <v>-0.56985919940851137</v>
      </c>
      <c r="G42" s="15">
        <v>3.5000000000000003E-2</v>
      </c>
      <c r="H42" s="6">
        <f>IF(AND($H$3&lt;Table3[[#This Row],[Percentage]],Table3[[#This Row],[Percentage]]&lt;$H$5), 1, 0)</f>
        <v>0</v>
      </c>
      <c r="I42" s="6">
        <f>IF(AND($I$3&lt;Table3[[#This Row],[Percentage]],Table3[[#This Row],[Percentage]]&lt;$I$5), 1, 0)</f>
        <v>0</v>
      </c>
      <c r="J42" s="6">
        <f>IF(AND($J$3&lt;Table3[[#This Row],[Percentage]],Table3[[#This Row],[Percentage]]&lt;$J$5), 1, 0)</f>
        <v>0</v>
      </c>
      <c r="K42" s="6">
        <f>IF(AND($K$3&lt;Table3[[#This Row],[Percentage]],Table3[[#This Row],[Percentage]]&lt;$K$5), 1, 0)</f>
        <v>0</v>
      </c>
      <c r="M42" s="6">
        <v>37</v>
      </c>
      <c r="N42" s="6">
        <f>$N$3*COS(DEGREES(Graphing!M42))</f>
        <v>-205.05938961028698</v>
      </c>
      <c r="O42" s="6">
        <f>($N$3*SIN(DEGREES(Graphing!M42))) + $O$3</f>
        <v>657.88878121012431</v>
      </c>
      <c r="P42" s="16">
        <f>($N$3*SIN(DEGREES(Graphing!M42))) - $O$3</f>
        <v>-358.11121878987569</v>
      </c>
      <c r="Q42" s="6">
        <f>$N$4*SIN(DEGREES(Graphing!M42))</f>
        <v>112.41658590759326</v>
      </c>
      <c r="R42" s="6">
        <f>($N$4*COS(DEGREES(Graphing!M42))) - $O$4</f>
        <v>-453.79454220771527</v>
      </c>
      <c r="S42" s="6">
        <f>($N$4*COS(DEGREES(Graphing!M42))) + $O$4</f>
        <v>146.20545779228476</v>
      </c>
      <c r="U42" s="6">
        <v>0</v>
      </c>
      <c r="V42" s="6">
        <v>-966</v>
      </c>
      <c r="W42" s="6">
        <f>IF(AND($W$4 + 'Unlike Size Quad'!$F$2*$N$3&lt;Table13[[#This Row],[NS AXIS]],Table13[[#This Row],[NS AXIS]]&lt;$V$3 - 'Unlike Size Quad'!$F$2*$N$3), Table13[NS AXIS], 0)</f>
        <v>0</v>
      </c>
      <c r="X42" s="6">
        <f>$V$6 - 'Unlike Size Quad'!$F$3*$N$4</f>
        <v>71.401690832311886</v>
      </c>
      <c r="Y42" s="6">
        <f>$W$5 +'Unlike Size Quad'!$F$3*$N$4</f>
        <v>-71.406763299232722</v>
      </c>
      <c r="Z42" s="6">
        <f>Table13[[#This Row],[NS AXIS]]</f>
        <v>-966</v>
      </c>
      <c r="AA42" s="6">
        <f>IF(AND($W$5 + 'Unlike Size Quad'!$F$3*$N$4&lt;Table13[[#This Row],[NS AXIS]],Table13[[#This Row],[NS AXIS]]&lt;$V$6 - 'Unlike Size Quad'!$F$3*$N$4), Table13[NS AXIS], 0)</f>
        <v>0</v>
      </c>
      <c r="AB42" s="16">
        <f>$V$3 -'Unlike Size Quad'!$F$2*$N$3</f>
        <v>127.00056361139596</v>
      </c>
      <c r="AC42" s="16">
        <f>$W$4 + 'Unlike Size Quad'!$F$2*$N$3</f>
        <v>-127.00507248755457</v>
      </c>
      <c r="AF42" s="46">
        <v>35</v>
      </c>
      <c r="AG42" s="6">
        <f t="shared" si="0"/>
        <v>615.92470618740799</v>
      </c>
      <c r="AH42" s="46">
        <f t="shared" si="1"/>
        <v>-41.237070688917925</v>
      </c>
      <c r="AI42" s="46">
        <f t="shared" si="2"/>
        <v>308.76292931108208</v>
      </c>
      <c r="AJ42" s="16">
        <f t="shared" si="3"/>
        <v>-184.07529381259204</v>
      </c>
      <c r="AK42" s="16">
        <f>Table6[[#This Row],[T1]]</f>
        <v>-41.237070688917925</v>
      </c>
      <c r="AL42" s="16">
        <f>Table6[[#This Row],[T2]]</f>
        <v>308.76292931108208</v>
      </c>
      <c r="AN42" s="46">
        <v>-966</v>
      </c>
      <c r="AO42" s="61">
        <f>IF(OR(Table15[[#This Row],[Diagonal Flag]]&lt;-$AG$6, Table15[[#This Row],[Diagonal Flag]]&gt;$AG$6),0,Table15[[#This Row],[Diagonal Flag]])</f>
        <v>0</v>
      </c>
      <c r="AP42" s="61">
        <f>Graphing!$AO42/$AP$6</f>
        <v>0</v>
      </c>
      <c r="AQ42" s="62">
        <f>Graphing!$AO42/$AQ$6</f>
        <v>0</v>
      </c>
    </row>
    <row r="43" spans="1:43" x14ac:dyDescent="0.25">
      <c r="A43" s="6">
        <v>40</v>
      </c>
      <c r="B43" s="6">
        <f>COS(DEGREES(Graphing!A43))</f>
        <v>3.9329583202445312E-2</v>
      </c>
      <c r="C43" s="6">
        <f>SIN(DEGREES(Graphing!A43))</f>
        <v>-0.99922629263101459</v>
      </c>
      <c r="D43" s="6">
        <f>Table2[[#This Row],[x (Big)]]*$A$2</f>
        <v>2.9497187401833984E-2</v>
      </c>
      <c r="E43" s="6">
        <f>$A$2 *Table2[[#This Row],[y (Big)]]</f>
        <v>-0.74941971947326091</v>
      </c>
      <c r="G43" s="15">
        <v>3.5999999999999997E-2</v>
      </c>
      <c r="H43" s="6">
        <f>IF(AND($H$3&lt;Table3[[#This Row],[Percentage]],Table3[[#This Row],[Percentage]]&lt;$H$5), 1, 0)</f>
        <v>0</v>
      </c>
      <c r="I43" s="6">
        <f>IF(AND($I$3&lt;Table3[[#This Row],[Percentage]],Table3[[#This Row],[Percentage]]&lt;$I$5), 1, 0)</f>
        <v>0</v>
      </c>
      <c r="J43" s="6">
        <f>IF(AND($J$3&lt;Table3[[#This Row],[Percentage]],Table3[[#This Row],[Percentage]]&lt;$J$5), 1, 0)</f>
        <v>0</v>
      </c>
      <c r="K43" s="6">
        <f>IF(AND($K$3&lt;Table3[[#This Row],[Percentage]],Table3[[#This Row],[Percentage]]&lt;$K$5), 1, 0)</f>
        <v>0</v>
      </c>
      <c r="M43" s="6">
        <v>38</v>
      </c>
      <c r="N43" s="6">
        <f>$N$3*COS(DEGREES(Graphing!M43))</f>
        <v>-252.29557301197605</v>
      </c>
      <c r="O43" s="6">
        <f>($N$3*SIN(DEGREES(Graphing!M43))) + $O$3</f>
        <v>478.62409425126339</v>
      </c>
      <c r="P43" s="16">
        <f>($N$3*SIN(DEGREES(Graphing!M43))) - $O$3</f>
        <v>-537.37590574873661</v>
      </c>
      <c r="Q43" s="6">
        <f>$N$4*SIN(DEGREES(Graphing!M43))</f>
        <v>-22.031929311552474</v>
      </c>
      <c r="R43" s="6">
        <f>($N$4*COS(DEGREES(Graphing!M43))) - $O$4</f>
        <v>-489.22167975898208</v>
      </c>
      <c r="S43" s="6">
        <f>($N$4*COS(DEGREES(Graphing!M43))) + $O$4</f>
        <v>110.77832024101795</v>
      </c>
      <c r="U43" s="6">
        <v>0</v>
      </c>
      <c r="V43" s="6">
        <v>-965</v>
      </c>
      <c r="W43" s="6">
        <f>IF(AND($W$4 + 'Unlike Size Quad'!$F$2*$N$3&lt;Table13[[#This Row],[NS AXIS]],Table13[[#This Row],[NS AXIS]]&lt;$V$3 - 'Unlike Size Quad'!$F$2*$N$3), Table13[NS AXIS], 0)</f>
        <v>0</v>
      </c>
      <c r="X43" s="6">
        <f>$V$6 - 'Unlike Size Quad'!$F$3*$N$4</f>
        <v>71.401690832311886</v>
      </c>
      <c r="Y43" s="6">
        <f>$W$5 +'Unlike Size Quad'!$F$3*$N$4</f>
        <v>-71.406763299232722</v>
      </c>
      <c r="Z43" s="6">
        <f>Table13[[#This Row],[NS AXIS]]</f>
        <v>-965</v>
      </c>
      <c r="AA43" s="6">
        <f>IF(AND($W$5 + 'Unlike Size Quad'!$F$3*$N$4&lt;Table13[[#This Row],[NS AXIS]],Table13[[#This Row],[NS AXIS]]&lt;$V$6 - 'Unlike Size Quad'!$F$3*$N$4), Table13[NS AXIS], 0)</f>
        <v>0</v>
      </c>
      <c r="AB43" s="16">
        <f>$V$3 -'Unlike Size Quad'!$F$2*$N$3</f>
        <v>127.00056361139596</v>
      </c>
      <c r="AC43" s="16">
        <f>$W$4 + 'Unlike Size Quad'!$F$2*$N$3</f>
        <v>-127.00507248755457</v>
      </c>
      <c r="AF43" s="46">
        <v>36</v>
      </c>
      <c r="AG43" s="6">
        <f t="shared" si="0"/>
        <v>649.30908094229403</v>
      </c>
      <c r="AH43" s="46">
        <f t="shared" si="1"/>
        <v>-223.58993887327549</v>
      </c>
      <c r="AI43" s="46">
        <f t="shared" si="2"/>
        <v>126.41006112672451</v>
      </c>
      <c r="AJ43" s="16">
        <f t="shared" si="3"/>
        <v>-150.69091905770591</v>
      </c>
      <c r="AK43" s="16">
        <f>Table6[[#This Row],[T1]]</f>
        <v>-223.58993887327549</v>
      </c>
      <c r="AL43" s="16">
        <f>Table6[[#This Row],[T2]]</f>
        <v>126.41006112672451</v>
      </c>
      <c r="AN43" s="46">
        <v>-965</v>
      </c>
      <c r="AO43" s="63">
        <f>IF(OR(Table15[[#This Row],[Diagonal Flag]]&lt;-$AG$6, Table15[[#This Row],[Diagonal Flag]]&gt;$AG$6),0,Table15[[#This Row],[Diagonal Flag]])</f>
        <v>0</v>
      </c>
      <c r="AP43" s="63">
        <f>Graphing!$AO43/$AP$6</f>
        <v>0</v>
      </c>
      <c r="AQ43" s="64">
        <f>Graphing!$AO43/$AQ$6</f>
        <v>0</v>
      </c>
    </row>
    <row r="44" spans="1:43" x14ac:dyDescent="0.25">
      <c r="A44" s="6">
        <v>41</v>
      </c>
      <c r="B44" s="6">
        <f>COS(DEGREES(Graphing!A44))</f>
        <v>0.70785119469300795</v>
      </c>
      <c r="C44" s="6">
        <f>SIN(DEGREES(Graphing!A44))</f>
        <v>-0.70636158316522379</v>
      </c>
      <c r="D44" s="6">
        <f>Table2[[#This Row],[x (Big)]]*$A$2</f>
        <v>0.5308883960197559</v>
      </c>
      <c r="E44" s="6">
        <f>$A$2 *Table2[[#This Row],[y (Big)]]</f>
        <v>-0.52977118737391782</v>
      </c>
      <c r="G44" s="15">
        <v>3.6999999999999998E-2</v>
      </c>
      <c r="H44" s="6">
        <f>IF(AND($H$3&lt;Table3[[#This Row],[Percentage]],Table3[[#This Row],[Percentage]]&lt;$H$5), 1, 0)</f>
        <v>0</v>
      </c>
      <c r="I44" s="6">
        <f>IF(AND($I$3&lt;Table3[[#This Row],[Percentage]],Table3[[#This Row],[Percentage]]&lt;$I$5), 1, 0)</f>
        <v>0</v>
      </c>
      <c r="J44" s="6">
        <f>IF(AND($J$3&lt;Table3[[#This Row],[Percentage]],Table3[[#This Row],[Percentage]]&lt;$J$5), 1, 0)</f>
        <v>1</v>
      </c>
      <c r="K44" s="6">
        <f>IF(AND($K$3&lt;Table3[[#This Row],[Percentage]],Table3[[#This Row],[Percentage]]&lt;$K$5), 1, 0)</f>
        <v>1</v>
      </c>
      <c r="M44" s="6">
        <v>39</v>
      </c>
      <c r="N44" s="6">
        <f>$N$3*COS(DEGREES(Graphing!M44))</f>
        <v>-165.13620482863482</v>
      </c>
      <c r="O44" s="6">
        <f>($N$3*SIN(DEGREES(Graphing!M44))) + $O$3</f>
        <v>315.00768446698413</v>
      </c>
      <c r="P44" s="16">
        <f>($N$3*SIN(DEGREES(Graphing!M44))) - $O$3</f>
        <v>-700.99231553301593</v>
      </c>
      <c r="Q44" s="6">
        <f>$N$4*SIN(DEGREES(Graphing!M44))</f>
        <v>-144.74423664976189</v>
      </c>
      <c r="R44" s="6">
        <f>($N$4*COS(DEGREES(Graphing!M44))) - $O$4</f>
        <v>-423.85215362147613</v>
      </c>
      <c r="S44" s="6">
        <f>($N$4*COS(DEGREES(Graphing!M44))) + $O$4</f>
        <v>176.14784637852387</v>
      </c>
      <c r="U44" s="6">
        <v>0</v>
      </c>
      <c r="V44" s="6">
        <v>-964</v>
      </c>
      <c r="W44" s="6">
        <f>IF(AND($W$4 + 'Unlike Size Quad'!$F$2*$N$3&lt;Table13[[#This Row],[NS AXIS]],Table13[[#This Row],[NS AXIS]]&lt;$V$3 - 'Unlike Size Quad'!$F$2*$N$3), Table13[NS AXIS], 0)</f>
        <v>0</v>
      </c>
      <c r="X44" s="6">
        <f>$V$6 - 'Unlike Size Quad'!$F$3*$N$4</f>
        <v>71.401690832311886</v>
      </c>
      <c r="Y44" s="6">
        <f>$W$5 +'Unlike Size Quad'!$F$3*$N$4</f>
        <v>-71.406763299232722</v>
      </c>
      <c r="Z44" s="6">
        <f>Table13[[#This Row],[NS AXIS]]</f>
        <v>-964</v>
      </c>
      <c r="AA44" s="6">
        <f>IF(AND($W$5 + 'Unlike Size Quad'!$F$3*$N$4&lt;Table13[[#This Row],[NS AXIS]],Table13[[#This Row],[NS AXIS]]&lt;$V$6 - 'Unlike Size Quad'!$F$3*$N$4), Table13[NS AXIS], 0)</f>
        <v>0</v>
      </c>
      <c r="AB44" s="16">
        <f>$V$3 -'Unlike Size Quad'!$F$2*$N$3</f>
        <v>127.00056361139596</v>
      </c>
      <c r="AC44" s="16">
        <f>$W$4 + 'Unlike Size Quad'!$F$2*$N$3</f>
        <v>-127.00507248755457</v>
      </c>
      <c r="AF44" s="46">
        <v>37</v>
      </c>
      <c r="AG44" s="6">
        <f t="shared" si="0"/>
        <v>549.88878121012431</v>
      </c>
      <c r="AH44" s="46">
        <f t="shared" si="1"/>
        <v>-380.05938961028698</v>
      </c>
      <c r="AI44" s="46">
        <f t="shared" si="2"/>
        <v>-30.059389610286985</v>
      </c>
      <c r="AJ44" s="16">
        <f t="shared" si="3"/>
        <v>-250.11121878987566</v>
      </c>
      <c r="AK44" s="16">
        <f>Table6[[#This Row],[T1]]</f>
        <v>-380.05938961028698</v>
      </c>
      <c r="AL44" s="16">
        <f>Table6[[#This Row],[T2]]</f>
        <v>-30.059389610286985</v>
      </c>
      <c r="AN44" s="46">
        <v>-964</v>
      </c>
      <c r="AO44" s="61">
        <f>IF(OR(Table15[[#This Row],[Diagonal Flag]]&lt;-$AG$6, Table15[[#This Row],[Diagonal Flag]]&gt;$AG$6),0,Table15[[#This Row],[Diagonal Flag]])</f>
        <v>0</v>
      </c>
      <c r="AP44" s="61">
        <f>Graphing!$AO44/$AP$6</f>
        <v>0</v>
      </c>
      <c r="AQ44" s="62">
        <f>Graphing!$AO44/$AQ$6</f>
        <v>0</v>
      </c>
    </row>
    <row r="45" spans="1:43" x14ac:dyDescent="0.25">
      <c r="A45" s="6">
        <v>42</v>
      </c>
      <c r="B45" s="6">
        <f>COS(DEGREES(Graphing!A45))</f>
        <v>0.99930692819302125</v>
      </c>
      <c r="C45" s="6">
        <f>SIN(DEGREES(Graphing!A45))</f>
        <v>-3.7224498189066008E-2</v>
      </c>
      <c r="D45" s="6">
        <f>Table2[[#This Row],[x (Big)]]*$A$2</f>
        <v>0.74948019614476591</v>
      </c>
      <c r="E45" s="6">
        <f>$A$2 *Table2[[#This Row],[y (Big)]]</f>
        <v>-2.7918373641799506E-2</v>
      </c>
      <c r="G45" s="15">
        <v>3.7999999999999999E-2</v>
      </c>
      <c r="H45" s="6">
        <f>IF(AND($H$3&lt;Table3[[#This Row],[Percentage]],Table3[[#This Row],[Percentage]]&lt;$H$5), 1, 0)</f>
        <v>0</v>
      </c>
      <c r="I45" s="6">
        <f>IF(AND($I$3&lt;Table3[[#This Row],[Percentage]],Table3[[#This Row],[Percentage]]&lt;$I$5), 1, 0)</f>
        <v>0</v>
      </c>
      <c r="J45" s="6">
        <f>IF(AND($J$3&lt;Table3[[#This Row],[Percentage]],Table3[[#This Row],[Percentage]]&lt;$J$5), 1, 0)</f>
        <v>1</v>
      </c>
      <c r="K45" s="6">
        <f>IF(AND($K$3&lt;Table3[[#This Row],[Percentage]],Table3[[#This Row],[Percentage]]&lt;$K$5), 1, 0)</f>
        <v>1</v>
      </c>
      <c r="M45" s="6">
        <v>40</v>
      </c>
      <c r="N45" s="6">
        <f>$N$3*COS(DEGREES(Graphing!M45))</f>
        <v>9.9897141334211099</v>
      </c>
      <c r="O45" s="6">
        <f>($N$3*SIN(DEGREES(Graphing!M45))) + $O$3</f>
        <v>254.19652167172228</v>
      </c>
      <c r="P45" s="16">
        <f>($N$3*SIN(DEGREES(Graphing!M45))) - $O$3</f>
        <v>-761.80347832827772</v>
      </c>
      <c r="Q45" s="6">
        <f>$N$4*SIN(DEGREES(Graphing!M45))</f>
        <v>-190.35260874620829</v>
      </c>
      <c r="R45" s="6">
        <f>($N$4*COS(DEGREES(Graphing!M45))) - $O$4</f>
        <v>-292.50771439993417</v>
      </c>
      <c r="S45" s="6">
        <f>($N$4*COS(DEGREES(Graphing!M45))) + $O$4</f>
        <v>307.49228560006583</v>
      </c>
      <c r="U45" s="6">
        <v>0</v>
      </c>
      <c r="V45" s="6">
        <v>-963</v>
      </c>
      <c r="W45" s="6">
        <f>IF(AND($W$4 + 'Unlike Size Quad'!$F$2*$N$3&lt;Table13[[#This Row],[NS AXIS]],Table13[[#This Row],[NS AXIS]]&lt;$V$3 - 'Unlike Size Quad'!$F$2*$N$3), Table13[NS AXIS], 0)</f>
        <v>0</v>
      </c>
      <c r="X45" s="6">
        <f>$V$6 - 'Unlike Size Quad'!$F$3*$N$4</f>
        <v>71.401690832311886</v>
      </c>
      <c r="Y45" s="6">
        <f>$W$5 +'Unlike Size Quad'!$F$3*$N$4</f>
        <v>-71.406763299232722</v>
      </c>
      <c r="Z45" s="6">
        <f>Table13[[#This Row],[NS AXIS]]</f>
        <v>-963</v>
      </c>
      <c r="AA45" s="6">
        <f>IF(AND($W$5 + 'Unlike Size Quad'!$F$3*$N$4&lt;Table13[[#This Row],[NS AXIS]],Table13[[#This Row],[NS AXIS]]&lt;$V$6 - 'Unlike Size Quad'!$F$3*$N$4), Table13[NS AXIS], 0)</f>
        <v>0</v>
      </c>
      <c r="AB45" s="16">
        <f>$V$3 -'Unlike Size Quad'!$F$2*$N$3</f>
        <v>127.00056361139596</v>
      </c>
      <c r="AC45" s="16">
        <f>$W$4 + 'Unlike Size Quad'!$F$2*$N$3</f>
        <v>-127.00507248755457</v>
      </c>
      <c r="AF45" s="46">
        <v>38</v>
      </c>
      <c r="AG45" s="6">
        <f t="shared" si="0"/>
        <v>370.62409425126339</v>
      </c>
      <c r="AH45" s="46">
        <f t="shared" si="1"/>
        <v>-427.29557301197605</v>
      </c>
      <c r="AI45" s="46">
        <f t="shared" si="2"/>
        <v>-77.295573011976046</v>
      </c>
      <c r="AJ45" s="16">
        <f t="shared" si="3"/>
        <v>-429.37590574873661</v>
      </c>
      <c r="AK45" s="16">
        <f>Table6[[#This Row],[T1]]</f>
        <v>-427.29557301197605</v>
      </c>
      <c r="AL45" s="16">
        <f>Table6[[#This Row],[T2]]</f>
        <v>-77.295573011976046</v>
      </c>
      <c r="AN45" s="46">
        <v>-963</v>
      </c>
      <c r="AO45" s="63">
        <f>IF(OR(Table15[[#This Row],[Diagonal Flag]]&lt;-$AG$6, Table15[[#This Row],[Diagonal Flag]]&gt;$AG$6),0,Table15[[#This Row],[Diagonal Flag]])</f>
        <v>0</v>
      </c>
      <c r="AP45" s="63">
        <f>Graphing!$AO45/$AP$6</f>
        <v>0</v>
      </c>
      <c r="AQ45" s="64">
        <f>Graphing!$AO45/$AQ$6</f>
        <v>0</v>
      </c>
    </row>
    <row r="46" spans="1:43" x14ac:dyDescent="0.25">
      <c r="A46" s="6">
        <v>43</v>
      </c>
      <c r="B46" s="6">
        <f>COS(DEGREES(Graphing!A46))</f>
        <v>0.75844097164551161</v>
      </c>
      <c r="C46" s="6">
        <f>SIN(DEGREES(Graphing!A46))</f>
        <v>0.65174173759965093</v>
      </c>
      <c r="D46" s="6">
        <f>Table2[[#This Row],[x (Big)]]*$A$2</f>
        <v>0.56883072873413365</v>
      </c>
      <c r="E46" s="6">
        <f>$A$2 *Table2[[#This Row],[y (Big)]]</f>
        <v>0.48880630319973817</v>
      </c>
      <c r="G46" s="15">
        <v>3.9E-2</v>
      </c>
      <c r="H46" s="6">
        <f>IF(AND($H$3&lt;Table3[[#This Row],[Percentage]],Table3[[#This Row],[Percentage]]&lt;$H$5), 1, 0)</f>
        <v>0</v>
      </c>
      <c r="I46" s="6">
        <f>IF(AND($I$3&lt;Table3[[#This Row],[Percentage]],Table3[[#This Row],[Percentage]]&lt;$I$5), 1, 0)</f>
        <v>0</v>
      </c>
      <c r="J46" s="6">
        <f>IF(AND($J$3&lt;Table3[[#This Row],[Percentage]],Table3[[#This Row],[Percentage]]&lt;$J$5), 1, 0)</f>
        <v>1</v>
      </c>
      <c r="K46" s="6">
        <f>IF(AND($K$3&lt;Table3[[#This Row],[Percentage]],Table3[[#This Row],[Percentage]]&lt;$K$5), 1, 0)</f>
        <v>1</v>
      </c>
      <c r="M46" s="6">
        <v>41</v>
      </c>
      <c r="N46" s="6">
        <f>$N$3*COS(DEGREES(Graphing!M46))</f>
        <v>179.79420345202402</v>
      </c>
      <c r="O46" s="6">
        <f>($N$3*SIN(DEGREES(Graphing!M46))) + $O$3</f>
        <v>328.58415787603315</v>
      </c>
      <c r="P46" s="16">
        <f>($N$3*SIN(DEGREES(Graphing!M46))) - $O$3</f>
        <v>-687.41584212396685</v>
      </c>
      <c r="Q46" s="6">
        <f>$N$4*SIN(DEGREES(Graphing!M46))</f>
        <v>-134.56188159297514</v>
      </c>
      <c r="R46" s="6">
        <f>($N$4*COS(DEGREES(Graphing!M46))) - $O$4</f>
        <v>-165.15434741098198</v>
      </c>
      <c r="S46" s="6">
        <f>($N$4*COS(DEGREES(Graphing!M46))) + $O$4</f>
        <v>434.84565258901802</v>
      </c>
      <c r="U46" s="6">
        <v>0</v>
      </c>
      <c r="V46" s="6">
        <v>-962</v>
      </c>
      <c r="W46" s="6">
        <f>IF(AND($W$4 + 'Unlike Size Quad'!$F$2*$N$3&lt;Table13[[#This Row],[NS AXIS]],Table13[[#This Row],[NS AXIS]]&lt;$V$3 - 'Unlike Size Quad'!$F$2*$N$3), Table13[NS AXIS], 0)</f>
        <v>0</v>
      </c>
      <c r="X46" s="6">
        <f>$V$6 - 'Unlike Size Quad'!$F$3*$N$4</f>
        <v>71.401690832311886</v>
      </c>
      <c r="Y46" s="6">
        <f>$W$5 +'Unlike Size Quad'!$F$3*$N$4</f>
        <v>-71.406763299232722</v>
      </c>
      <c r="Z46" s="6">
        <f>Table13[[#This Row],[NS AXIS]]</f>
        <v>-962</v>
      </c>
      <c r="AA46" s="6">
        <f>IF(AND($W$5 + 'Unlike Size Quad'!$F$3*$N$4&lt;Table13[[#This Row],[NS AXIS]],Table13[[#This Row],[NS AXIS]]&lt;$V$6 - 'Unlike Size Quad'!$F$3*$N$4), Table13[NS AXIS], 0)</f>
        <v>0</v>
      </c>
      <c r="AB46" s="16">
        <f>$V$3 -'Unlike Size Quad'!$F$2*$N$3</f>
        <v>127.00056361139596</v>
      </c>
      <c r="AC46" s="16">
        <f>$W$4 + 'Unlike Size Quad'!$F$2*$N$3</f>
        <v>-127.00507248755457</v>
      </c>
      <c r="AF46" s="46">
        <v>39</v>
      </c>
      <c r="AG46" s="6">
        <f t="shared" si="0"/>
        <v>207.00768446698413</v>
      </c>
      <c r="AH46" s="46">
        <f t="shared" si="1"/>
        <v>-340.13620482863485</v>
      </c>
      <c r="AI46" s="46">
        <f t="shared" si="2"/>
        <v>9.863795171365183</v>
      </c>
      <c r="AJ46" s="16">
        <f t="shared" si="3"/>
        <v>-592.99231553301593</v>
      </c>
      <c r="AK46" s="16">
        <f>Table6[[#This Row],[T1]]</f>
        <v>-340.13620482863485</v>
      </c>
      <c r="AL46" s="16">
        <f>Table6[[#This Row],[T2]]</f>
        <v>9.863795171365183</v>
      </c>
      <c r="AN46" s="46">
        <v>-962</v>
      </c>
      <c r="AO46" s="61">
        <f>IF(OR(Table15[[#This Row],[Diagonal Flag]]&lt;-$AG$6, Table15[[#This Row],[Diagonal Flag]]&gt;$AG$6),0,Table15[[#This Row],[Diagonal Flag]])</f>
        <v>0</v>
      </c>
      <c r="AP46" s="61">
        <f>Graphing!$AO46/$AP$6</f>
        <v>0</v>
      </c>
      <c r="AQ46" s="62">
        <f>Graphing!$AO46/$AQ$6</f>
        <v>0</v>
      </c>
    </row>
    <row r="47" spans="1:43" x14ac:dyDescent="0.25">
      <c r="A47" s="6">
        <v>44</v>
      </c>
      <c r="B47" s="6">
        <f>COS(DEGREES(Graphing!A47))</f>
        <v>0.11356042414823386</v>
      </c>
      <c r="C47" s="6">
        <f>SIN(DEGREES(Graphing!A47))</f>
        <v>0.99353109164599029</v>
      </c>
      <c r="D47" s="6">
        <f>Table2[[#This Row],[x (Big)]]*$A$2</f>
        <v>8.5170318111175397E-2</v>
      </c>
      <c r="E47" s="6">
        <f>$A$2 *Table2[[#This Row],[y (Big)]]</f>
        <v>0.74514831873449272</v>
      </c>
      <c r="G47" s="15">
        <v>0.04</v>
      </c>
      <c r="H47" s="6">
        <f>IF(AND($H$3&lt;Table3[[#This Row],[Percentage]],Table3[[#This Row],[Percentage]]&lt;$H$5), 1, 0)</f>
        <v>0</v>
      </c>
      <c r="I47" s="6">
        <f>IF(AND($I$3&lt;Table3[[#This Row],[Percentage]],Table3[[#This Row],[Percentage]]&lt;$I$5), 1, 0)</f>
        <v>0</v>
      </c>
      <c r="J47" s="6">
        <f>IF(AND($J$3&lt;Table3[[#This Row],[Percentage]],Table3[[#This Row],[Percentage]]&lt;$J$5), 1, 0)</f>
        <v>1</v>
      </c>
      <c r="K47" s="6">
        <f>IF(AND($K$3&lt;Table3[[#This Row],[Percentage]],Table3[[#This Row],[Percentage]]&lt;$K$5), 1, 0)</f>
        <v>1</v>
      </c>
      <c r="M47" s="6">
        <v>42</v>
      </c>
      <c r="N47" s="6">
        <f>$N$3*COS(DEGREES(Graphing!M47))</f>
        <v>253.8239597610274</v>
      </c>
      <c r="O47" s="6">
        <f>($N$3*SIN(DEGREES(Graphing!M47))) + $O$3</f>
        <v>498.54497745997725</v>
      </c>
      <c r="P47" s="16">
        <f>($N$3*SIN(DEGREES(Graphing!M47))) - $O$3</f>
        <v>-517.45502254002281</v>
      </c>
      <c r="Q47" s="6">
        <f>$N$4*SIN(DEGREES(Graphing!M47))</f>
        <v>-7.0912669050170747</v>
      </c>
      <c r="R47" s="6">
        <f>($N$4*COS(DEGREES(Graphing!M47))) - $O$4</f>
        <v>-109.63203017922945</v>
      </c>
      <c r="S47" s="6">
        <f>($N$4*COS(DEGREES(Graphing!M47))) + $O$4</f>
        <v>490.36796982077055</v>
      </c>
      <c r="U47" s="6">
        <v>0</v>
      </c>
      <c r="V47" s="6">
        <v>-961</v>
      </c>
      <c r="W47" s="6">
        <f>IF(AND($W$4 + 'Unlike Size Quad'!$F$2*$N$3&lt;Table13[[#This Row],[NS AXIS]],Table13[[#This Row],[NS AXIS]]&lt;$V$3 - 'Unlike Size Quad'!$F$2*$N$3), Table13[NS AXIS], 0)</f>
        <v>0</v>
      </c>
      <c r="X47" s="6">
        <f>$V$6 - 'Unlike Size Quad'!$F$3*$N$4</f>
        <v>71.401690832311886</v>
      </c>
      <c r="Y47" s="6">
        <f>$W$5 +'Unlike Size Quad'!$F$3*$N$4</f>
        <v>-71.406763299232722</v>
      </c>
      <c r="Z47" s="6">
        <f>Table13[[#This Row],[NS AXIS]]</f>
        <v>-961</v>
      </c>
      <c r="AA47" s="6">
        <f>IF(AND($W$5 + 'Unlike Size Quad'!$F$3*$N$4&lt;Table13[[#This Row],[NS AXIS]],Table13[[#This Row],[NS AXIS]]&lt;$V$6 - 'Unlike Size Quad'!$F$3*$N$4), Table13[NS AXIS], 0)</f>
        <v>0</v>
      </c>
      <c r="AB47" s="16">
        <f>$V$3 -'Unlike Size Quad'!$F$2*$N$3</f>
        <v>127.00056361139596</v>
      </c>
      <c r="AC47" s="16">
        <f>$W$4 + 'Unlike Size Quad'!$F$2*$N$3</f>
        <v>-127.00507248755457</v>
      </c>
      <c r="AF47" s="46">
        <v>40</v>
      </c>
      <c r="AG47" s="6">
        <f t="shared" si="0"/>
        <v>146.19652167172228</v>
      </c>
      <c r="AH47" s="46">
        <f t="shared" si="1"/>
        <v>-165.0102858665789</v>
      </c>
      <c r="AI47" s="46">
        <f t="shared" si="2"/>
        <v>184.9897141334211</v>
      </c>
      <c r="AJ47" s="16">
        <f t="shared" si="3"/>
        <v>-653.80347832827772</v>
      </c>
      <c r="AK47" s="16">
        <f>Table6[[#This Row],[T1]]</f>
        <v>-165.0102858665789</v>
      </c>
      <c r="AL47" s="16">
        <f>Table6[[#This Row],[T2]]</f>
        <v>184.9897141334211</v>
      </c>
      <c r="AN47" s="46">
        <v>-961</v>
      </c>
      <c r="AO47" s="63">
        <f>IF(OR(Table15[[#This Row],[Diagonal Flag]]&lt;-$AG$6, Table15[[#This Row],[Diagonal Flag]]&gt;$AG$6),0,Table15[[#This Row],[Diagonal Flag]])</f>
        <v>0</v>
      </c>
      <c r="AP47" s="63">
        <f>Graphing!$AO47/$AP$6</f>
        <v>0</v>
      </c>
      <c r="AQ47" s="64">
        <f>Graphing!$AO47/$AQ$6</f>
        <v>0</v>
      </c>
    </row>
    <row r="48" spans="1:43" x14ac:dyDescent="0.25">
      <c r="A48" s="6">
        <v>45</v>
      </c>
      <c r="B48" s="6">
        <f>COS(DEGREES(Graphing!A48))</f>
        <v>-0.59181272597185008</v>
      </c>
      <c r="C48" s="6">
        <f>SIN(DEGREES(Graphing!A48))</f>
        <v>0.8060754911159177</v>
      </c>
      <c r="D48" s="6">
        <f>Table2[[#This Row],[x (Big)]]*$A$2</f>
        <v>-0.44385954447888754</v>
      </c>
      <c r="E48" s="6">
        <f>$A$2 *Table2[[#This Row],[y (Big)]]</f>
        <v>0.6045566183369383</v>
      </c>
      <c r="G48" s="15">
        <v>4.1000000000000002E-2</v>
      </c>
      <c r="H48" s="6">
        <f>IF(AND($H$3&lt;Table3[[#This Row],[Percentage]],Table3[[#This Row],[Percentage]]&lt;$H$5), 1, 0)</f>
        <v>0</v>
      </c>
      <c r="I48" s="6">
        <f>IF(AND($I$3&lt;Table3[[#This Row],[Percentage]],Table3[[#This Row],[Percentage]]&lt;$I$5), 1, 0)</f>
        <v>0</v>
      </c>
      <c r="J48" s="6">
        <f>IF(AND($J$3&lt;Table3[[#This Row],[Percentage]],Table3[[#This Row],[Percentage]]&lt;$J$5), 1, 0)</f>
        <v>1</v>
      </c>
      <c r="K48" s="6">
        <f>IF(AND($K$3&lt;Table3[[#This Row],[Percentage]],Table3[[#This Row],[Percentage]]&lt;$K$5), 1, 0)</f>
        <v>1</v>
      </c>
      <c r="M48" s="6">
        <v>43</v>
      </c>
      <c r="N48" s="6">
        <f>$N$3*COS(DEGREES(Graphing!M48))</f>
        <v>192.64400679795995</v>
      </c>
      <c r="O48" s="6">
        <f>($N$3*SIN(DEGREES(Graphing!M48))) + $O$3</f>
        <v>673.54240135031137</v>
      </c>
      <c r="P48" s="16">
        <f>($N$3*SIN(DEGREES(Graphing!M48))) - $O$3</f>
        <v>-342.45759864968863</v>
      </c>
      <c r="Q48" s="6">
        <f>$N$4*SIN(DEGREES(Graphing!M48))</f>
        <v>124.1568010127335</v>
      </c>
      <c r="R48" s="6">
        <f>($N$4*COS(DEGREES(Graphing!M48))) - $O$4</f>
        <v>-155.51699490153004</v>
      </c>
      <c r="S48" s="6">
        <f>($N$4*COS(DEGREES(Graphing!M48))) + $O$4</f>
        <v>444.48300509846996</v>
      </c>
      <c r="U48" s="6">
        <v>0</v>
      </c>
      <c r="V48" s="6">
        <v>-960</v>
      </c>
      <c r="W48" s="6">
        <f>IF(AND($W$4 + 'Unlike Size Quad'!$F$2*$N$3&lt;Table13[[#This Row],[NS AXIS]],Table13[[#This Row],[NS AXIS]]&lt;$V$3 - 'Unlike Size Quad'!$F$2*$N$3), Table13[NS AXIS], 0)</f>
        <v>0</v>
      </c>
      <c r="X48" s="6">
        <f>$V$6 - 'Unlike Size Quad'!$F$3*$N$4</f>
        <v>71.401690832311886</v>
      </c>
      <c r="Y48" s="6">
        <f>$W$5 +'Unlike Size Quad'!$F$3*$N$4</f>
        <v>-71.406763299232722</v>
      </c>
      <c r="Z48" s="6">
        <f>Table13[[#This Row],[NS AXIS]]</f>
        <v>-960</v>
      </c>
      <c r="AA48" s="6">
        <f>IF(AND($W$5 + 'Unlike Size Quad'!$F$3*$N$4&lt;Table13[[#This Row],[NS AXIS]],Table13[[#This Row],[NS AXIS]]&lt;$V$6 - 'Unlike Size Quad'!$F$3*$N$4), Table13[NS AXIS], 0)</f>
        <v>0</v>
      </c>
      <c r="AB48" s="16">
        <f>$V$3 -'Unlike Size Quad'!$F$2*$N$3</f>
        <v>127.00056361139596</v>
      </c>
      <c r="AC48" s="16">
        <f>$W$4 + 'Unlike Size Quad'!$F$2*$N$3</f>
        <v>-127.00507248755457</v>
      </c>
      <c r="AF48" s="46">
        <v>41</v>
      </c>
      <c r="AG48" s="6">
        <f t="shared" si="0"/>
        <v>220.58415787603315</v>
      </c>
      <c r="AH48" s="46">
        <f t="shared" si="1"/>
        <v>4.7942034520240213</v>
      </c>
      <c r="AI48" s="46">
        <f t="shared" si="2"/>
        <v>354.79420345202402</v>
      </c>
      <c r="AJ48" s="16">
        <f t="shared" si="3"/>
        <v>-579.41584212396685</v>
      </c>
      <c r="AK48" s="16">
        <f>Table6[[#This Row],[T1]]</f>
        <v>4.7942034520240213</v>
      </c>
      <c r="AL48" s="16">
        <f>Table6[[#This Row],[T2]]</f>
        <v>354.79420345202402</v>
      </c>
      <c r="AN48" s="46">
        <v>-960</v>
      </c>
      <c r="AO48" s="61">
        <f>IF(OR(Table15[[#This Row],[Diagonal Flag]]&lt;-$AG$6, Table15[[#This Row],[Diagonal Flag]]&gt;$AG$6),0,Table15[[#This Row],[Diagonal Flag]])</f>
        <v>0</v>
      </c>
      <c r="AP48" s="61">
        <f>Graphing!$AO48/$AP$6</f>
        <v>0</v>
      </c>
      <c r="AQ48" s="62">
        <f>Graphing!$AO48/$AQ$6</f>
        <v>0</v>
      </c>
    </row>
    <row r="49" spans="1:43" x14ac:dyDescent="0.25">
      <c r="A49" s="6">
        <v>46</v>
      </c>
      <c r="B49" s="6">
        <f>COS(DEGREES(Graphing!A49))</f>
        <v>-0.98193263247575824</v>
      </c>
      <c r="C49" s="6">
        <f>SIN(DEGREES(Graphing!A49))</f>
        <v>0.18923082539382299</v>
      </c>
      <c r="D49" s="6">
        <f>Table2[[#This Row],[x (Big)]]*$A$2</f>
        <v>-0.73644947435681862</v>
      </c>
      <c r="E49" s="6">
        <f>$A$2 *Table2[[#This Row],[y (Big)]]</f>
        <v>0.14192311904536725</v>
      </c>
      <c r="G49" s="15">
        <v>4.2000000000000003E-2</v>
      </c>
      <c r="H49" s="6">
        <f>IF(AND($H$3&lt;Table3[[#This Row],[Percentage]],Table3[[#This Row],[Percentage]]&lt;$H$5), 1, 0)</f>
        <v>0</v>
      </c>
      <c r="I49" s="6">
        <f>IF(AND($I$3&lt;Table3[[#This Row],[Percentage]],Table3[[#This Row],[Percentage]]&lt;$I$5), 1, 0)</f>
        <v>0</v>
      </c>
      <c r="J49" s="6">
        <f>IF(AND($J$3&lt;Table3[[#This Row],[Percentage]],Table3[[#This Row],[Percentage]]&lt;$J$5), 1, 0)</f>
        <v>1</v>
      </c>
      <c r="K49" s="6">
        <f>IF(AND($K$3&lt;Table3[[#This Row],[Percentage]],Table3[[#This Row],[Percentage]]&lt;$K$5), 1, 0)</f>
        <v>1</v>
      </c>
      <c r="M49" s="6">
        <v>44</v>
      </c>
      <c r="N49" s="6">
        <f>$N$3*COS(DEGREES(Graphing!M49))</f>
        <v>28.8443477336514</v>
      </c>
      <c r="O49" s="6">
        <f>($N$3*SIN(DEGREES(Graphing!M49))) + $O$3</f>
        <v>760.35689727808153</v>
      </c>
      <c r="P49" s="16">
        <f>($N$3*SIN(DEGREES(Graphing!M49))) - $O$3</f>
        <v>-255.64310272191847</v>
      </c>
      <c r="Q49" s="6">
        <f>$N$4*SIN(DEGREES(Graphing!M49))</f>
        <v>189.26767295856115</v>
      </c>
      <c r="R49" s="6">
        <f>($N$4*COS(DEGREES(Graphing!M49))) - $O$4</f>
        <v>-278.36673919976147</v>
      </c>
      <c r="S49" s="6">
        <f>($N$4*COS(DEGREES(Graphing!M49))) + $O$4</f>
        <v>321.63326080023853</v>
      </c>
      <c r="U49" s="6">
        <v>0</v>
      </c>
      <c r="V49" s="6">
        <v>-959</v>
      </c>
      <c r="W49" s="6">
        <f>IF(AND($W$4 + 'Unlike Size Quad'!$F$2*$N$3&lt;Table13[[#This Row],[NS AXIS]],Table13[[#This Row],[NS AXIS]]&lt;$V$3 - 'Unlike Size Quad'!$F$2*$N$3), Table13[NS AXIS], 0)</f>
        <v>0</v>
      </c>
      <c r="X49" s="6">
        <f>$V$6 - 'Unlike Size Quad'!$F$3*$N$4</f>
        <v>71.401690832311886</v>
      </c>
      <c r="Y49" s="6">
        <f>$W$5 +'Unlike Size Quad'!$F$3*$N$4</f>
        <v>-71.406763299232722</v>
      </c>
      <c r="Z49" s="6">
        <f>Table13[[#This Row],[NS AXIS]]</f>
        <v>-959</v>
      </c>
      <c r="AA49" s="6">
        <f>IF(AND($W$5 + 'Unlike Size Quad'!$F$3*$N$4&lt;Table13[[#This Row],[NS AXIS]],Table13[[#This Row],[NS AXIS]]&lt;$V$6 - 'Unlike Size Quad'!$F$3*$N$4), Table13[NS AXIS], 0)</f>
        <v>0</v>
      </c>
      <c r="AB49" s="16">
        <f>$V$3 -'Unlike Size Quad'!$F$2*$N$3</f>
        <v>127.00056361139596</v>
      </c>
      <c r="AC49" s="16">
        <f>$W$4 + 'Unlike Size Quad'!$F$2*$N$3</f>
        <v>-127.00507248755457</v>
      </c>
      <c r="AF49" s="46">
        <v>42</v>
      </c>
      <c r="AG49" s="6">
        <f t="shared" si="0"/>
        <v>390.54497745997725</v>
      </c>
      <c r="AH49" s="46">
        <f t="shared" si="1"/>
        <v>78.823959761027396</v>
      </c>
      <c r="AI49" s="46">
        <f t="shared" si="2"/>
        <v>428.82395976102737</v>
      </c>
      <c r="AJ49" s="16">
        <f t="shared" si="3"/>
        <v>-409.45502254002275</v>
      </c>
      <c r="AK49" s="16">
        <f>Table6[[#This Row],[T1]]</f>
        <v>78.823959761027396</v>
      </c>
      <c r="AL49" s="16">
        <f>Table6[[#This Row],[T2]]</f>
        <v>428.82395976102737</v>
      </c>
      <c r="AN49" s="46">
        <v>-959</v>
      </c>
      <c r="AO49" s="63">
        <f>IF(OR(Table15[[#This Row],[Diagonal Flag]]&lt;-$AG$6, Table15[[#This Row],[Diagonal Flag]]&gt;$AG$6),0,Table15[[#This Row],[Diagonal Flag]])</f>
        <v>0</v>
      </c>
      <c r="AP49" s="63">
        <f>Graphing!$AO49/$AP$6</f>
        <v>0</v>
      </c>
      <c r="AQ49" s="64">
        <f>Graphing!$AO49/$AQ$6</f>
        <v>0</v>
      </c>
    </row>
    <row r="50" spans="1:43" x14ac:dyDescent="0.25">
      <c r="A50" s="6">
        <v>47</v>
      </c>
      <c r="B50" s="6">
        <f>COS(DEGREES(Graphing!A50))</f>
        <v>-0.84898597786067254</v>
      </c>
      <c r="C50" s="6">
        <f>SIN(DEGREES(Graphing!A50))</f>
        <v>-0.52841537581334408</v>
      </c>
      <c r="D50" s="6">
        <f>Table2[[#This Row],[x (Big)]]*$A$2</f>
        <v>-0.63673948339550446</v>
      </c>
      <c r="E50" s="6">
        <f>$A$2 *Table2[[#This Row],[y (Big)]]</f>
        <v>-0.39631153186000806</v>
      </c>
      <c r="G50" s="15">
        <v>4.2999999999999997E-2</v>
      </c>
      <c r="H50" s="6">
        <f>IF(AND($H$3&lt;Table3[[#This Row],[Percentage]],Table3[[#This Row],[Percentage]]&lt;$H$5), 1, 0)</f>
        <v>0</v>
      </c>
      <c r="I50" s="6">
        <f>IF(AND($I$3&lt;Table3[[#This Row],[Percentage]],Table3[[#This Row],[Percentage]]&lt;$I$5), 1, 0)</f>
        <v>0</v>
      </c>
      <c r="J50" s="6">
        <f>IF(AND($J$3&lt;Table3[[#This Row],[Percentage]],Table3[[#This Row],[Percentage]]&lt;$J$5), 1, 0)</f>
        <v>1</v>
      </c>
      <c r="K50" s="6">
        <f>IF(AND($K$3&lt;Table3[[#This Row],[Percentage]],Table3[[#This Row],[Percentage]]&lt;$K$5), 1, 0)</f>
        <v>1</v>
      </c>
      <c r="M50" s="6">
        <v>45</v>
      </c>
      <c r="N50" s="6">
        <f>$N$3*COS(DEGREES(Graphing!M50))</f>
        <v>-150.32043239684992</v>
      </c>
      <c r="O50" s="6">
        <f>($N$3*SIN(DEGREES(Graphing!M50))) + $O$3</f>
        <v>712.74317474344309</v>
      </c>
      <c r="P50" s="16">
        <f>($N$3*SIN(DEGREES(Graphing!M50))) - $O$3</f>
        <v>-303.25682525655691</v>
      </c>
      <c r="Q50" s="6">
        <f>$N$4*SIN(DEGREES(Graphing!M50))</f>
        <v>153.55738105758232</v>
      </c>
      <c r="R50" s="6">
        <f>($N$4*COS(DEGREES(Graphing!M50))) - $O$4</f>
        <v>-412.74032429763747</v>
      </c>
      <c r="S50" s="6">
        <f>($N$4*COS(DEGREES(Graphing!M50))) + $O$4</f>
        <v>187.25967570236256</v>
      </c>
      <c r="U50" s="6">
        <v>0</v>
      </c>
      <c r="V50" s="6">
        <v>-958</v>
      </c>
      <c r="W50" s="6">
        <f>IF(AND($W$4 + 'Unlike Size Quad'!$F$2*$N$3&lt;Table13[[#This Row],[NS AXIS]],Table13[[#This Row],[NS AXIS]]&lt;$V$3 - 'Unlike Size Quad'!$F$2*$N$3), Table13[NS AXIS], 0)</f>
        <v>0</v>
      </c>
      <c r="X50" s="6">
        <f>$V$6 - 'Unlike Size Quad'!$F$3*$N$4</f>
        <v>71.401690832311886</v>
      </c>
      <c r="Y50" s="6">
        <f>$W$5 +'Unlike Size Quad'!$F$3*$N$4</f>
        <v>-71.406763299232722</v>
      </c>
      <c r="Z50" s="6">
        <f>Table13[[#This Row],[NS AXIS]]</f>
        <v>-958</v>
      </c>
      <c r="AA50" s="6">
        <f>IF(AND($W$5 + 'Unlike Size Quad'!$F$3*$N$4&lt;Table13[[#This Row],[NS AXIS]],Table13[[#This Row],[NS AXIS]]&lt;$V$6 - 'Unlike Size Quad'!$F$3*$N$4), Table13[NS AXIS], 0)</f>
        <v>0</v>
      </c>
      <c r="AB50" s="16">
        <f>$V$3 -'Unlike Size Quad'!$F$2*$N$3</f>
        <v>127.00056361139596</v>
      </c>
      <c r="AC50" s="16">
        <f>$W$4 + 'Unlike Size Quad'!$F$2*$N$3</f>
        <v>-127.00507248755457</v>
      </c>
      <c r="AF50" s="46">
        <v>43</v>
      </c>
      <c r="AG50" s="6">
        <f t="shared" si="0"/>
        <v>565.54240135031137</v>
      </c>
      <c r="AH50" s="46">
        <f t="shared" si="1"/>
        <v>17.644006797959946</v>
      </c>
      <c r="AI50" s="46">
        <f t="shared" si="2"/>
        <v>367.64400679795995</v>
      </c>
      <c r="AJ50" s="16">
        <f t="shared" si="3"/>
        <v>-234.45759864968866</v>
      </c>
      <c r="AK50" s="16">
        <f>Table6[[#This Row],[T1]]</f>
        <v>17.644006797959946</v>
      </c>
      <c r="AL50" s="16">
        <f>Table6[[#This Row],[T2]]</f>
        <v>367.64400679795995</v>
      </c>
      <c r="AN50" s="46">
        <v>-958</v>
      </c>
      <c r="AO50" s="61">
        <f>IF(OR(Table15[[#This Row],[Diagonal Flag]]&lt;-$AG$6, Table15[[#This Row],[Diagonal Flag]]&gt;$AG$6),0,Table15[[#This Row],[Diagonal Flag]])</f>
        <v>0</v>
      </c>
      <c r="AP50" s="61">
        <f>Graphing!$AO50/$AP$6</f>
        <v>0</v>
      </c>
      <c r="AQ50" s="62">
        <f>Graphing!$AO50/$AQ$6</f>
        <v>0</v>
      </c>
    </row>
    <row r="51" spans="1:43" x14ac:dyDescent="0.25">
      <c r="A51" s="6">
        <v>48</v>
      </c>
      <c r="B51" s="6">
        <f>COS(DEGREES(Graphing!A51))</f>
        <v>-0.26379223297609061</v>
      </c>
      <c r="C51" s="6">
        <f>SIN(DEGREES(Graphing!A51))</f>
        <v>-0.9645795238452286</v>
      </c>
      <c r="D51" s="6">
        <f>Table2[[#This Row],[x (Big)]]*$A$2</f>
        <v>-0.19784417473206795</v>
      </c>
      <c r="E51" s="6">
        <f>$A$2 *Table2[[#This Row],[y (Big)]]</f>
        <v>-0.72343464288392145</v>
      </c>
      <c r="G51" s="15">
        <v>4.3999999999999997E-2</v>
      </c>
      <c r="H51" s="6">
        <f>IF(AND($H$3&lt;Table3[[#This Row],[Percentage]],Table3[[#This Row],[Percentage]]&lt;$H$5), 1, 0)</f>
        <v>0</v>
      </c>
      <c r="I51" s="6">
        <f>IF(AND($I$3&lt;Table3[[#This Row],[Percentage]],Table3[[#This Row],[Percentage]]&lt;$I$5), 1, 0)</f>
        <v>0</v>
      </c>
      <c r="J51" s="6">
        <f>IF(AND($J$3&lt;Table3[[#This Row],[Percentage]],Table3[[#This Row],[Percentage]]&lt;$J$5), 1, 0)</f>
        <v>1</v>
      </c>
      <c r="K51" s="6">
        <f>IF(AND($K$3&lt;Table3[[#This Row],[Percentage]],Table3[[#This Row],[Percentage]]&lt;$K$5), 1, 0)</f>
        <v>1</v>
      </c>
      <c r="M51" s="6">
        <v>46</v>
      </c>
      <c r="N51" s="6">
        <f>$N$3*COS(DEGREES(Graphing!M51))</f>
        <v>-249.41088864884259</v>
      </c>
      <c r="O51" s="6">
        <f>($N$3*SIN(DEGREES(Graphing!M51))) + $O$3</f>
        <v>556.06462965003107</v>
      </c>
      <c r="P51" s="16">
        <f>($N$3*SIN(DEGREES(Graphing!M51))) - $O$3</f>
        <v>-459.93537034996893</v>
      </c>
      <c r="Q51" s="6">
        <f>$N$4*SIN(DEGREES(Graphing!M51))</f>
        <v>36.048472237523278</v>
      </c>
      <c r="R51" s="6">
        <f>($N$4*COS(DEGREES(Graphing!M51))) - $O$4</f>
        <v>-487.05816648663193</v>
      </c>
      <c r="S51" s="6">
        <f>($N$4*COS(DEGREES(Graphing!M51))) + $O$4</f>
        <v>112.94183351336807</v>
      </c>
      <c r="U51" s="6">
        <v>0</v>
      </c>
      <c r="V51" s="6">
        <v>-957</v>
      </c>
      <c r="W51" s="6">
        <f>IF(AND($W$4 + 'Unlike Size Quad'!$F$2*$N$3&lt;Table13[[#This Row],[NS AXIS]],Table13[[#This Row],[NS AXIS]]&lt;$V$3 - 'Unlike Size Quad'!$F$2*$N$3), Table13[NS AXIS], 0)</f>
        <v>0</v>
      </c>
      <c r="X51" s="6">
        <f>$V$6 - 'Unlike Size Quad'!$F$3*$N$4</f>
        <v>71.401690832311886</v>
      </c>
      <c r="Y51" s="6">
        <f>$W$5 +'Unlike Size Quad'!$F$3*$N$4</f>
        <v>-71.406763299232722</v>
      </c>
      <c r="Z51" s="6">
        <f>Table13[[#This Row],[NS AXIS]]</f>
        <v>-957</v>
      </c>
      <c r="AA51" s="6">
        <f>IF(AND($W$5 + 'Unlike Size Quad'!$F$3*$N$4&lt;Table13[[#This Row],[NS AXIS]],Table13[[#This Row],[NS AXIS]]&lt;$V$6 - 'Unlike Size Quad'!$F$3*$N$4), Table13[NS AXIS], 0)</f>
        <v>0</v>
      </c>
      <c r="AB51" s="16">
        <f>$V$3 -'Unlike Size Quad'!$F$2*$N$3</f>
        <v>127.00056361139596</v>
      </c>
      <c r="AC51" s="16">
        <f>$W$4 + 'Unlike Size Quad'!$F$2*$N$3</f>
        <v>-127.00507248755457</v>
      </c>
      <c r="AF51" s="46">
        <v>44</v>
      </c>
      <c r="AG51" s="6">
        <f t="shared" si="0"/>
        <v>652.35689727808153</v>
      </c>
      <c r="AH51" s="46">
        <f t="shared" si="1"/>
        <v>-146.1556522663486</v>
      </c>
      <c r="AI51" s="46">
        <f t="shared" si="2"/>
        <v>203.8443477336514</v>
      </c>
      <c r="AJ51" s="16">
        <f t="shared" si="3"/>
        <v>-147.64310272191847</v>
      </c>
      <c r="AK51" s="16">
        <f>Table6[[#This Row],[T1]]</f>
        <v>-146.1556522663486</v>
      </c>
      <c r="AL51" s="16">
        <f>Table6[[#This Row],[T2]]</f>
        <v>203.8443477336514</v>
      </c>
      <c r="AN51" s="46">
        <v>-957</v>
      </c>
      <c r="AO51" s="63">
        <f>IF(OR(Table15[[#This Row],[Diagonal Flag]]&lt;-$AG$6, Table15[[#This Row],[Diagonal Flag]]&gt;$AG$6),0,Table15[[#This Row],[Diagonal Flag]])</f>
        <v>0</v>
      </c>
      <c r="AP51" s="63">
        <f>Graphing!$AO51/$AP$6</f>
        <v>0</v>
      </c>
      <c r="AQ51" s="64">
        <f>Graphing!$AO51/$AQ$6</f>
        <v>0</v>
      </c>
    </row>
    <row r="52" spans="1:43" x14ac:dyDescent="0.25">
      <c r="A52" s="6">
        <v>49</v>
      </c>
      <c r="B52" s="6">
        <f>COS(DEGREES(Graphing!A52))</f>
        <v>0.46192122944228103</v>
      </c>
      <c r="C52" s="6">
        <f>SIN(DEGREES(Graphing!A52))</f>
        <v>-0.88692095351870648</v>
      </c>
      <c r="D52" s="6">
        <f>Table2[[#This Row],[x (Big)]]*$A$2</f>
        <v>0.34644092208171079</v>
      </c>
      <c r="E52" s="6">
        <f>$A$2 *Table2[[#This Row],[y (Big)]]</f>
        <v>-0.66519071513902983</v>
      </c>
      <c r="G52" s="15">
        <v>4.4999999999999998E-2</v>
      </c>
      <c r="H52" s="6">
        <f>IF(AND($H$3&lt;Table3[[#This Row],[Percentage]],Table3[[#This Row],[Percentage]]&lt;$H$5), 1, 0)</f>
        <v>0</v>
      </c>
      <c r="I52" s="6">
        <f>IF(AND($I$3&lt;Table3[[#This Row],[Percentage]],Table3[[#This Row],[Percentage]]&lt;$I$5), 1, 0)</f>
        <v>0</v>
      </c>
      <c r="J52" s="6">
        <f>IF(AND($J$3&lt;Table3[[#This Row],[Percentage]],Table3[[#This Row],[Percentage]]&lt;$J$5), 1, 0)</f>
        <v>1</v>
      </c>
      <c r="K52" s="6">
        <f>IF(AND($K$3&lt;Table3[[#This Row],[Percentage]],Table3[[#This Row],[Percentage]]&lt;$K$5), 1, 0)</f>
        <v>1</v>
      </c>
      <c r="M52" s="6">
        <v>47</v>
      </c>
      <c r="N52" s="6">
        <f>$N$3*COS(DEGREES(Graphing!M52))</f>
        <v>-215.64243837661081</v>
      </c>
      <c r="O52" s="6">
        <f>($N$3*SIN(DEGREES(Graphing!M52))) + $O$3</f>
        <v>373.78249454341062</v>
      </c>
      <c r="P52" s="16">
        <f>($N$3*SIN(DEGREES(Graphing!M52))) - $O$3</f>
        <v>-642.21750545658938</v>
      </c>
      <c r="Q52" s="6">
        <f>$N$4*SIN(DEGREES(Graphing!M52))</f>
        <v>-100.66312909244205</v>
      </c>
      <c r="R52" s="6">
        <f>($N$4*COS(DEGREES(Graphing!M52))) - $O$4</f>
        <v>-461.73182878245814</v>
      </c>
      <c r="S52" s="6">
        <f>($N$4*COS(DEGREES(Graphing!M52))) + $O$4</f>
        <v>138.26817121754189</v>
      </c>
      <c r="U52" s="6">
        <v>0</v>
      </c>
      <c r="V52" s="6">
        <v>-956</v>
      </c>
      <c r="W52" s="6">
        <f>IF(AND($W$4 + 'Unlike Size Quad'!$F$2*$N$3&lt;Table13[[#This Row],[NS AXIS]],Table13[[#This Row],[NS AXIS]]&lt;$V$3 - 'Unlike Size Quad'!$F$2*$N$3), Table13[NS AXIS], 0)</f>
        <v>0</v>
      </c>
      <c r="X52" s="6">
        <f>$V$6 - 'Unlike Size Quad'!$F$3*$N$4</f>
        <v>71.401690832311886</v>
      </c>
      <c r="Y52" s="6">
        <f>$W$5 +'Unlike Size Quad'!$F$3*$N$4</f>
        <v>-71.406763299232722</v>
      </c>
      <c r="Z52" s="6">
        <f>Table13[[#This Row],[NS AXIS]]</f>
        <v>-956</v>
      </c>
      <c r="AA52" s="6">
        <f>IF(AND($W$5 + 'Unlike Size Quad'!$F$3*$N$4&lt;Table13[[#This Row],[NS AXIS]],Table13[[#This Row],[NS AXIS]]&lt;$V$6 - 'Unlike Size Quad'!$F$3*$N$4), Table13[NS AXIS], 0)</f>
        <v>0</v>
      </c>
      <c r="AB52" s="16">
        <f>$V$3 -'Unlike Size Quad'!$F$2*$N$3</f>
        <v>127.00056361139596</v>
      </c>
      <c r="AC52" s="16">
        <f>$W$4 + 'Unlike Size Quad'!$F$2*$N$3</f>
        <v>-127.00507248755457</v>
      </c>
      <c r="AF52" s="46">
        <v>45</v>
      </c>
      <c r="AG52" s="6">
        <f t="shared" si="0"/>
        <v>604.74317474344309</v>
      </c>
      <c r="AH52" s="46">
        <f t="shared" si="1"/>
        <v>-325.32043239684992</v>
      </c>
      <c r="AI52" s="46">
        <f t="shared" si="2"/>
        <v>24.679567603150076</v>
      </c>
      <c r="AJ52" s="16">
        <f t="shared" si="3"/>
        <v>-195.25682525655691</v>
      </c>
      <c r="AK52" s="16">
        <f>Table6[[#This Row],[T1]]</f>
        <v>-325.32043239684992</v>
      </c>
      <c r="AL52" s="16">
        <f>Table6[[#This Row],[T2]]</f>
        <v>24.679567603150076</v>
      </c>
      <c r="AN52" s="46">
        <v>-956</v>
      </c>
      <c r="AO52" s="61">
        <f>IF(OR(Table15[[#This Row],[Diagonal Flag]]&lt;-$AG$6, Table15[[#This Row],[Diagonal Flag]]&gt;$AG$6),0,Table15[[#This Row],[Diagonal Flag]])</f>
        <v>0</v>
      </c>
      <c r="AP52" s="61">
        <f>Graphing!$AO52/$AP$6</f>
        <v>0</v>
      </c>
      <c r="AQ52" s="62">
        <f>Graphing!$AO52/$AQ$6</f>
        <v>0</v>
      </c>
    </row>
    <row r="53" spans="1:43" x14ac:dyDescent="0.25">
      <c r="A53" s="6">
        <v>50</v>
      </c>
      <c r="B53" s="6">
        <f>COS(DEGREES(Graphing!A53))</f>
        <v>0.94157346423545041</v>
      </c>
      <c r="C53" s="6">
        <f>SIN(DEGREES(Graphing!A53))</f>
        <v>-0.33680767723977589</v>
      </c>
      <c r="D53" s="6">
        <f>Table2[[#This Row],[x (Big)]]*$A$2</f>
        <v>0.70618009817658778</v>
      </c>
      <c r="E53" s="6">
        <f>$A$2 *Table2[[#This Row],[y (Big)]]</f>
        <v>-0.25260575792983192</v>
      </c>
      <c r="G53" s="15">
        <v>4.5999999999999999E-2</v>
      </c>
      <c r="H53" s="6">
        <f>IF(AND($H$3&lt;Table3[[#This Row],[Percentage]],Table3[[#This Row],[Percentage]]&lt;$H$5), 1, 0)</f>
        <v>0</v>
      </c>
      <c r="I53" s="6">
        <f>IF(AND($I$3&lt;Table3[[#This Row],[Percentage]],Table3[[#This Row],[Percentage]]&lt;$I$5), 1, 0)</f>
        <v>0</v>
      </c>
      <c r="J53" s="6">
        <f>IF(AND($J$3&lt;Table3[[#This Row],[Percentage]],Table3[[#This Row],[Percentage]]&lt;$J$5), 1, 0)</f>
        <v>1</v>
      </c>
      <c r="K53" s="6">
        <f>IF(AND($K$3&lt;Table3[[#This Row],[Percentage]],Table3[[#This Row],[Percentage]]&lt;$K$5), 1, 0)</f>
        <v>1</v>
      </c>
      <c r="M53" s="6">
        <v>48</v>
      </c>
      <c r="N53" s="6">
        <f>$N$3*COS(DEGREES(Graphing!M53))</f>
        <v>-67.003227175927009</v>
      </c>
      <c r="O53" s="6">
        <f>($N$3*SIN(DEGREES(Graphing!M53))) + $O$3</f>
        <v>262.99680094331194</v>
      </c>
      <c r="P53" s="16">
        <f>($N$3*SIN(DEGREES(Graphing!M53))) - $O$3</f>
        <v>-753.00319905668812</v>
      </c>
      <c r="Q53" s="6">
        <f>$N$4*SIN(DEGREES(Graphing!M53))</f>
        <v>-183.75239929251606</v>
      </c>
      <c r="R53" s="6">
        <f>($N$4*COS(DEGREES(Graphing!M53))) - $O$4</f>
        <v>-350.25242038194529</v>
      </c>
      <c r="S53" s="6">
        <f>($N$4*COS(DEGREES(Graphing!M53))) + $O$4</f>
        <v>249.74757961805474</v>
      </c>
      <c r="U53" s="6">
        <v>0</v>
      </c>
      <c r="V53" s="6">
        <v>-955</v>
      </c>
      <c r="W53" s="6">
        <f>IF(AND($W$4 + 'Unlike Size Quad'!$F$2*$N$3&lt;Table13[[#This Row],[NS AXIS]],Table13[[#This Row],[NS AXIS]]&lt;$V$3 - 'Unlike Size Quad'!$F$2*$N$3), Table13[NS AXIS], 0)</f>
        <v>0</v>
      </c>
      <c r="X53" s="6">
        <f>$V$6 - 'Unlike Size Quad'!$F$3*$N$4</f>
        <v>71.401690832311886</v>
      </c>
      <c r="Y53" s="6">
        <f>$W$5 +'Unlike Size Quad'!$F$3*$N$4</f>
        <v>-71.406763299232722</v>
      </c>
      <c r="Z53" s="6">
        <f>Table13[[#This Row],[NS AXIS]]</f>
        <v>-955</v>
      </c>
      <c r="AA53" s="6">
        <f>IF(AND($W$5 + 'Unlike Size Quad'!$F$3*$N$4&lt;Table13[[#This Row],[NS AXIS]],Table13[[#This Row],[NS AXIS]]&lt;$V$6 - 'Unlike Size Quad'!$F$3*$N$4), Table13[NS AXIS], 0)</f>
        <v>0</v>
      </c>
      <c r="AB53" s="16">
        <f>$V$3 -'Unlike Size Quad'!$F$2*$N$3</f>
        <v>127.00056361139596</v>
      </c>
      <c r="AC53" s="16">
        <f>$W$4 + 'Unlike Size Quad'!$F$2*$N$3</f>
        <v>-127.00507248755457</v>
      </c>
      <c r="AF53" s="46">
        <v>46</v>
      </c>
      <c r="AG53" s="6">
        <f t="shared" si="0"/>
        <v>448.06462965003107</v>
      </c>
      <c r="AH53" s="46">
        <f t="shared" si="1"/>
        <v>-424.41088864884262</v>
      </c>
      <c r="AI53" s="46">
        <f t="shared" si="2"/>
        <v>-74.410888648842587</v>
      </c>
      <c r="AJ53" s="16">
        <f t="shared" si="3"/>
        <v>-351.93537034996893</v>
      </c>
      <c r="AK53" s="16">
        <f>Table6[[#This Row],[T1]]</f>
        <v>-424.41088864884262</v>
      </c>
      <c r="AL53" s="16">
        <f>Table6[[#This Row],[T2]]</f>
        <v>-74.410888648842587</v>
      </c>
      <c r="AN53" s="46">
        <v>-955</v>
      </c>
      <c r="AO53" s="63">
        <f>IF(OR(Table15[[#This Row],[Diagonal Flag]]&lt;-$AG$6, Table15[[#This Row],[Diagonal Flag]]&gt;$AG$6),0,Table15[[#This Row],[Diagonal Flag]])</f>
        <v>0</v>
      </c>
      <c r="AP53" s="63">
        <f>Graphing!$AO53/$AP$6</f>
        <v>0</v>
      </c>
      <c r="AQ53" s="64">
        <f>Graphing!$AO53/$AQ$6</f>
        <v>0</v>
      </c>
    </row>
    <row r="54" spans="1:43" x14ac:dyDescent="0.25">
      <c r="A54" s="6">
        <v>51</v>
      </c>
      <c r="B54" s="6">
        <f>COS(DEGREES(Graphing!A54))</f>
        <v>0.91965809887994676</v>
      </c>
      <c r="C54" s="6">
        <f>SIN(DEGREES(Graphing!A54))</f>
        <v>0.39271997805627623</v>
      </c>
      <c r="D54" s="6">
        <f>Table2[[#This Row],[x (Big)]]*$A$2</f>
        <v>0.68974357415996002</v>
      </c>
      <c r="E54" s="6">
        <f>$A$2 *Table2[[#This Row],[y (Big)]]</f>
        <v>0.29453998354220717</v>
      </c>
      <c r="G54" s="15">
        <v>4.7E-2</v>
      </c>
      <c r="H54" s="6">
        <f>IF(AND($H$3&lt;Table3[[#This Row],[Percentage]],Table3[[#This Row],[Percentage]]&lt;$H$5), 1, 0)</f>
        <v>0</v>
      </c>
      <c r="I54" s="6">
        <f>IF(AND($I$3&lt;Table3[[#This Row],[Percentage]],Table3[[#This Row],[Percentage]]&lt;$I$5), 1, 0)</f>
        <v>0</v>
      </c>
      <c r="J54" s="6">
        <f>IF(AND($J$3&lt;Table3[[#This Row],[Percentage]],Table3[[#This Row],[Percentage]]&lt;$J$5), 1, 0)</f>
        <v>1</v>
      </c>
      <c r="K54" s="6">
        <f>IF(AND($K$3&lt;Table3[[#This Row],[Percentage]],Table3[[#This Row],[Percentage]]&lt;$K$5), 1, 0)</f>
        <v>1</v>
      </c>
      <c r="M54" s="6">
        <v>49</v>
      </c>
      <c r="N54" s="6">
        <f>$N$3*COS(DEGREES(Graphing!M54))</f>
        <v>117.32799227833938</v>
      </c>
      <c r="O54" s="6">
        <f>($N$3*SIN(DEGREES(Graphing!M54))) + $O$3</f>
        <v>282.72207780624854</v>
      </c>
      <c r="P54" s="16">
        <f>($N$3*SIN(DEGREES(Graphing!M54))) - $O$3</f>
        <v>-733.27792219375146</v>
      </c>
      <c r="Q54" s="6">
        <f>$N$4*SIN(DEGREES(Graphing!M54))</f>
        <v>-168.95844164531357</v>
      </c>
      <c r="R54" s="6">
        <f>($N$4*COS(DEGREES(Graphing!M54))) - $O$4</f>
        <v>-212.00400579124545</v>
      </c>
      <c r="S54" s="6">
        <f>($N$4*COS(DEGREES(Graphing!M54))) + $O$4</f>
        <v>387.99599420875455</v>
      </c>
      <c r="U54" s="6">
        <v>0</v>
      </c>
      <c r="V54" s="6">
        <v>-954</v>
      </c>
      <c r="W54" s="6">
        <f>IF(AND($W$4 + 'Unlike Size Quad'!$F$2*$N$3&lt;Table13[[#This Row],[NS AXIS]],Table13[[#This Row],[NS AXIS]]&lt;$V$3 - 'Unlike Size Quad'!$F$2*$N$3), Table13[NS AXIS], 0)</f>
        <v>0</v>
      </c>
      <c r="X54" s="6">
        <f>$V$6 - 'Unlike Size Quad'!$F$3*$N$4</f>
        <v>71.401690832311886</v>
      </c>
      <c r="Y54" s="6">
        <f>$W$5 +'Unlike Size Quad'!$F$3*$N$4</f>
        <v>-71.406763299232722</v>
      </c>
      <c r="Z54" s="6">
        <f>Table13[[#This Row],[NS AXIS]]</f>
        <v>-954</v>
      </c>
      <c r="AA54" s="6">
        <f>IF(AND($W$5 + 'Unlike Size Quad'!$F$3*$N$4&lt;Table13[[#This Row],[NS AXIS]],Table13[[#This Row],[NS AXIS]]&lt;$V$6 - 'Unlike Size Quad'!$F$3*$N$4), Table13[NS AXIS], 0)</f>
        <v>0</v>
      </c>
      <c r="AB54" s="16">
        <f>$V$3 -'Unlike Size Quad'!$F$2*$N$3</f>
        <v>127.00056361139596</v>
      </c>
      <c r="AC54" s="16">
        <f>$W$4 + 'Unlike Size Quad'!$F$2*$N$3</f>
        <v>-127.00507248755457</v>
      </c>
      <c r="AF54" s="46">
        <v>47</v>
      </c>
      <c r="AG54" s="6">
        <f t="shared" si="0"/>
        <v>265.78249454341062</v>
      </c>
      <c r="AH54" s="46">
        <f t="shared" si="1"/>
        <v>-390.64243837661081</v>
      </c>
      <c r="AI54" s="46">
        <f t="shared" si="2"/>
        <v>-40.642438376610812</v>
      </c>
      <c r="AJ54" s="16">
        <f t="shared" si="3"/>
        <v>-534.21750545658938</v>
      </c>
      <c r="AK54" s="16">
        <f>Table6[[#This Row],[T1]]</f>
        <v>-390.64243837661081</v>
      </c>
      <c r="AL54" s="16">
        <f>Table6[[#This Row],[T2]]</f>
        <v>-40.642438376610812</v>
      </c>
      <c r="AN54" s="46">
        <v>-954</v>
      </c>
      <c r="AO54" s="61">
        <f>IF(OR(Table15[[#This Row],[Diagonal Flag]]&lt;-$AG$6, Table15[[#This Row],[Diagonal Flag]]&gt;$AG$6),0,Table15[[#This Row],[Diagonal Flag]])</f>
        <v>0</v>
      </c>
      <c r="AP54" s="61">
        <f>Graphing!$AO54/$AP$6</f>
        <v>0</v>
      </c>
      <c r="AQ54" s="62">
        <f>Graphing!$AO54/$AQ$6</f>
        <v>0</v>
      </c>
    </row>
    <row r="55" spans="1:43" x14ac:dyDescent="0.25">
      <c r="A55" s="6">
        <v>52</v>
      </c>
      <c r="B55" s="6">
        <f>COS(DEGREES(Graphing!A55))</f>
        <v>0.40784924870002343</v>
      </c>
      <c r="C55" s="6">
        <f>SIN(DEGREES(Graphing!A55))</f>
        <v>0.91304928143820718</v>
      </c>
      <c r="D55" s="6">
        <f>Table2[[#This Row],[x (Big)]]*$A$2</f>
        <v>0.30588693652501758</v>
      </c>
      <c r="E55" s="6">
        <f>$A$2 *Table2[[#This Row],[y (Big)]]</f>
        <v>0.68478696107865544</v>
      </c>
      <c r="G55" s="15">
        <v>4.8000000000000001E-2</v>
      </c>
      <c r="H55" s="6">
        <f>IF(AND($H$3&lt;Table3[[#This Row],[Percentage]],Table3[[#This Row],[Percentage]]&lt;$H$5), 1, 0)</f>
        <v>0</v>
      </c>
      <c r="I55" s="6">
        <f>IF(AND($I$3&lt;Table3[[#This Row],[Percentage]],Table3[[#This Row],[Percentage]]&lt;$I$5), 1, 0)</f>
        <v>0</v>
      </c>
      <c r="J55" s="6">
        <f>IF(AND($J$3&lt;Table3[[#This Row],[Percentage]],Table3[[#This Row],[Percentage]]&lt;$J$5), 1, 0)</f>
        <v>1</v>
      </c>
      <c r="K55" s="6">
        <f>IF(AND($K$3&lt;Table3[[#This Row],[Percentage]],Table3[[#This Row],[Percentage]]&lt;$K$5), 1, 0)</f>
        <v>1</v>
      </c>
      <c r="M55" s="6">
        <v>50</v>
      </c>
      <c r="N55" s="6">
        <f>$N$3*COS(DEGREES(Graphing!M55))</f>
        <v>239.15965991580441</v>
      </c>
      <c r="O55" s="6">
        <f>($N$3*SIN(DEGREES(Graphing!M55))) + $O$3</f>
        <v>422.45084998109689</v>
      </c>
      <c r="P55" s="16">
        <f>($N$3*SIN(DEGREES(Graphing!M55))) - $O$3</f>
        <v>-593.54915001890311</v>
      </c>
      <c r="Q55" s="6">
        <f>$N$4*SIN(DEGREES(Graphing!M55))</f>
        <v>-64.161862514177301</v>
      </c>
      <c r="R55" s="6">
        <f>($N$4*COS(DEGREES(Graphing!M55))) - $O$4</f>
        <v>-120.63025506314671</v>
      </c>
      <c r="S55" s="6">
        <f>($N$4*COS(DEGREES(Graphing!M55))) + $O$4</f>
        <v>479.36974493685329</v>
      </c>
      <c r="U55" s="6">
        <v>0</v>
      </c>
      <c r="V55" s="6">
        <v>-953</v>
      </c>
      <c r="W55" s="6">
        <f>IF(AND($W$4 + 'Unlike Size Quad'!$F$2*$N$3&lt;Table13[[#This Row],[NS AXIS]],Table13[[#This Row],[NS AXIS]]&lt;$V$3 - 'Unlike Size Quad'!$F$2*$N$3), Table13[NS AXIS], 0)</f>
        <v>0</v>
      </c>
      <c r="X55" s="6">
        <f>$V$6 - 'Unlike Size Quad'!$F$3*$N$4</f>
        <v>71.401690832311886</v>
      </c>
      <c r="Y55" s="6">
        <f>$W$5 +'Unlike Size Quad'!$F$3*$N$4</f>
        <v>-71.406763299232722</v>
      </c>
      <c r="Z55" s="6">
        <f>Table13[[#This Row],[NS AXIS]]</f>
        <v>-953</v>
      </c>
      <c r="AA55" s="6">
        <f>IF(AND($W$5 + 'Unlike Size Quad'!$F$3*$N$4&lt;Table13[[#This Row],[NS AXIS]],Table13[[#This Row],[NS AXIS]]&lt;$V$6 - 'Unlike Size Quad'!$F$3*$N$4), Table13[NS AXIS], 0)</f>
        <v>0</v>
      </c>
      <c r="AB55" s="16">
        <f>$V$3 -'Unlike Size Quad'!$F$2*$N$3</f>
        <v>127.00056361139596</v>
      </c>
      <c r="AC55" s="16">
        <f>$W$4 + 'Unlike Size Quad'!$F$2*$N$3</f>
        <v>-127.00507248755457</v>
      </c>
      <c r="AF55" s="46">
        <v>48</v>
      </c>
      <c r="AG55" s="6">
        <f t="shared" si="0"/>
        <v>154.99680094331194</v>
      </c>
      <c r="AH55" s="46">
        <f t="shared" si="1"/>
        <v>-242.00322717592701</v>
      </c>
      <c r="AI55" s="46">
        <f t="shared" si="2"/>
        <v>107.99677282407299</v>
      </c>
      <c r="AJ55" s="16">
        <f t="shared" si="3"/>
        <v>-645.00319905668812</v>
      </c>
      <c r="AK55" s="16">
        <f>Table6[[#This Row],[T1]]</f>
        <v>-242.00322717592701</v>
      </c>
      <c r="AL55" s="16">
        <f>Table6[[#This Row],[T2]]</f>
        <v>107.99677282407299</v>
      </c>
      <c r="AN55" s="46">
        <v>-953</v>
      </c>
      <c r="AO55" s="63">
        <f>IF(OR(Table15[[#This Row],[Diagonal Flag]]&lt;-$AG$6, Table15[[#This Row],[Diagonal Flag]]&gt;$AG$6),0,Table15[[#This Row],[Diagonal Flag]])</f>
        <v>0</v>
      </c>
      <c r="AP55" s="63">
        <f>Graphing!$AO55/$AP$6</f>
        <v>0</v>
      </c>
      <c r="AQ55" s="64">
        <f>Graphing!$AO55/$AQ$6</f>
        <v>0</v>
      </c>
    </row>
    <row r="56" spans="1:43" x14ac:dyDescent="0.25">
      <c r="A56" s="6">
        <v>53</v>
      </c>
      <c r="B56" s="6">
        <f>COS(DEGREES(Graphing!A56))</f>
        <v>-0.32121717793317084</v>
      </c>
      <c r="C56" s="6">
        <f>SIN(DEGREES(Graphing!A56))</f>
        <v>0.94700555679502196</v>
      </c>
      <c r="D56" s="6">
        <f>Table2[[#This Row],[x (Big)]]*$A$2</f>
        <v>-0.24091288344987813</v>
      </c>
      <c r="E56" s="6">
        <f>$A$2 *Table2[[#This Row],[y (Big)]]</f>
        <v>0.71025416759626647</v>
      </c>
      <c r="G56" s="15">
        <v>4.9000000000000002E-2</v>
      </c>
      <c r="H56" s="6">
        <f>IF(AND($H$3&lt;Table3[[#This Row],[Percentage]],Table3[[#This Row],[Percentage]]&lt;$H$5), 1, 0)</f>
        <v>0</v>
      </c>
      <c r="I56" s="6">
        <f>IF(AND($I$3&lt;Table3[[#This Row],[Percentage]],Table3[[#This Row],[Percentage]]&lt;$I$5), 1, 0)</f>
        <v>0</v>
      </c>
      <c r="J56" s="6">
        <f>IF(AND($J$3&lt;Table3[[#This Row],[Percentage]],Table3[[#This Row],[Percentage]]&lt;$J$5), 1, 0)</f>
        <v>1</v>
      </c>
      <c r="K56" s="6">
        <f>IF(AND($K$3&lt;Table3[[#This Row],[Percentage]],Table3[[#This Row],[Percentage]]&lt;$K$5), 1, 0)</f>
        <v>1</v>
      </c>
      <c r="M56" s="6">
        <v>51</v>
      </c>
      <c r="N56" s="6">
        <f>$N$3*COS(DEGREES(Graphing!M56))</f>
        <v>233.59315711550647</v>
      </c>
      <c r="O56" s="6">
        <f>($N$3*SIN(DEGREES(Graphing!M56))) + $O$3</f>
        <v>607.7508744262941</v>
      </c>
      <c r="P56" s="16">
        <f>($N$3*SIN(DEGREES(Graphing!M56))) - $O$3</f>
        <v>-408.24912557370584</v>
      </c>
      <c r="Q56" s="6">
        <f>$N$4*SIN(DEGREES(Graphing!M56))</f>
        <v>74.81315581972062</v>
      </c>
      <c r="R56" s="6">
        <f>($N$4*COS(DEGREES(Graphing!M56))) - $O$4</f>
        <v>-124.80513216337013</v>
      </c>
      <c r="S56" s="6">
        <f>($N$4*COS(DEGREES(Graphing!M56))) + $O$4</f>
        <v>475.1948678366299</v>
      </c>
      <c r="U56" s="6">
        <v>0</v>
      </c>
      <c r="V56" s="6">
        <v>-952</v>
      </c>
      <c r="W56" s="6">
        <f>IF(AND($W$4 + 'Unlike Size Quad'!$F$2*$N$3&lt;Table13[[#This Row],[NS AXIS]],Table13[[#This Row],[NS AXIS]]&lt;$V$3 - 'Unlike Size Quad'!$F$2*$N$3), Table13[NS AXIS], 0)</f>
        <v>0</v>
      </c>
      <c r="X56" s="6">
        <f>$V$6 - 'Unlike Size Quad'!$F$3*$N$4</f>
        <v>71.401690832311886</v>
      </c>
      <c r="Y56" s="6">
        <f>$W$5 +'Unlike Size Quad'!$F$3*$N$4</f>
        <v>-71.406763299232722</v>
      </c>
      <c r="Z56" s="6">
        <f>Table13[[#This Row],[NS AXIS]]</f>
        <v>-952</v>
      </c>
      <c r="AA56" s="6">
        <f>IF(AND($W$5 + 'Unlike Size Quad'!$F$3*$N$4&lt;Table13[[#This Row],[NS AXIS]],Table13[[#This Row],[NS AXIS]]&lt;$V$6 - 'Unlike Size Quad'!$F$3*$N$4), Table13[NS AXIS], 0)</f>
        <v>0</v>
      </c>
      <c r="AB56" s="16">
        <f>$V$3 -'Unlike Size Quad'!$F$2*$N$3</f>
        <v>127.00056361139596</v>
      </c>
      <c r="AC56" s="16">
        <f>$W$4 + 'Unlike Size Quad'!$F$2*$N$3</f>
        <v>-127.00507248755457</v>
      </c>
      <c r="AF56" s="46">
        <v>49</v>
      </c>
      <c r="AG56" s="6">
        <f t="shared" si="0"/>
        <v>174.72207780624856</v>
      </c>
      <c r="AH56" s="46">
        <f t="shared" si="1"/>
        <v>-57.67200772166062</v>
      </c>
      <c r="AI56" s="46">
        <f t="shared" si="2"/>
        <v>292.32799227833937</v>
      </c>
      <c r="AJ56" s="16">
        <f t="shared" si="3"/>
        <v>-625.27792219375146</v>
      </c>
      <c r="AK56" s="16">
        <f>Table6[[#This Row],[T1]]</f>
        <v>-57.67200772166062</v>
      </c>
      <c r="AL56" s="16">
        <f>Table6[[#This Row],[T2]]</f>
        <v>292.32799227833937</v>
      </c>
      <c r="AN56" s="46">
        <v>-952</v>
      </c>
      <c r="AO56" s="61">
        <f>IF(OR(Table15[[#This Row],[Diagonal Flag]]&lt;-$AG$6, Table15[[#This Row],[Diagonal Flag]]&gt;$AG$6),0,Table15[[#This Row],[Diagonal Flag]])</f>
        <v>0</v>
      </c>
      <c r="AP56" s="61">
        <f>Graphing!$AO56/$AP$6</f>
        <v>0</v>
      </c>
      <c r="AQ56" s="62">
        <f>Graphing!$AO56/$AQ$6</f>
        <v>0</v>
      </c>
    </row>
    <row r="57" spans="1:43" x14ac:dyDescent="0.25">
      <c r="A57" s="6">
        <v>54</v>
      </c>
      <c r="B57" s="6">
        <f>COS(DEGREES(Graphing!A57))</f>
        <v>-0.87917414239295888</v>
      </c>
      <c r="C57" s="6">
        <f>SIN(DEGREES(Graphing!A57))</f>
        <v>0.47650060582081655</v>
      </c>
      <c r="D57" s="6">
        <f>Table2[[#This Row],[x (Big)]]*$A$2</f>
        <v>-0.65938060679471922</v>
      </c>
      <c r="E57" s="6">
        <f>$A$2 *Table2[[#This Row],[y (Big)]]</f>
        <v>0.35737545436561241</v>
      </c>
      <c r="G57" s="15">
        <v>0.05</v>
      </c>
      <c r="H57" s="6">
        <f>IF(AND($H$3&lt;Table3[[#This Row],[Percentage]],Table3[[#This Row],[Percentage]]&lt;$H$5), 1, 0)</f>
        <v>0</v>
      </c>
      <c r="I57" s="6">
        <f>IF(AND($I$3&lt;Table3[[#This Row],[Percentage]],Table3[[#This Row],[Percentage]]&lt;$I$5), 1, 0)</f>
        <v>0</v>
      </c>
      <c r="J57" s="6">
        <f>IF(AND($J$3&lt;Table3[[#This Row],[Percentage]],Table3[[#This Row],[Percentage]]&lt;$J$5), 1, 0)</f>
        <v>1</v>
      </c>
      <c r="K57" s="6">
        <f>IF(AND($K$3&lt;Table3[[#This Row],[Percentage]],Table3[[#This Row],[Percentage]]&lt;$K$5), 1, 0)</f>
        <v>1</v>
      </c>
      <c r="M57" s="6">
        <v>52</v>
      </c>
      <c r="N57" s="6">
        <f>$N$3*COS(DEGREES(Graphing!M57))</f>
        <v>103.59370916980595</v>
      </c>
      <c r="O57" s="6">
        <f>($N$3*SIN(DEGREES(Graphing!M57))) + $O$3</f>
        <v>739.9145174853046</v>
      </c>
      <c r="P57" s="16">
        <f>($N$3*SIN(DEGREES(Graphing!M57))) - $O$3</f>
        <v>-276.0854825146954</v>
      </c>
      <c r="Q57" s="6">
        <f>$N$4*SIN(DEGREES(Graphing!M57))</f>
        <v>173.93588811397848</v>
      </c>
      <c r="R57" s="6">
        <f>($N$4*COS(DEGREES(Graphing!M57))) - $O$4</f>
        <v>-222.30471812264554</v>
      </c>
      <c r="S57" s="6">
        <f>($N$4*COS(DEGREES(Graphing!M57))) + $O$4</f>
        <v>377.69528187735443</v>
      </c>
      <c r="U57" s="6">
        <v>0</v>
      </c>
      <c r="V57" s="6">
        <v>-951</v>
      </c>
      <c r="W57" s="6">
        <f>IF(AND($W$4 + 'Unlike Size Quad'!$F$2*$N$3&lt;Table13[[#This Row],[NS AXIS]],Table13[[#This Row],[NS AXIS]]&lt;$V$3 - 'Unlike Size Quad'!$F$2*$N$3), Table13[NS AXIS], 0)</f>
        <v>0</v>
      </c>
      <c r="X57" s="6">
        <f>$V$6 - 'Unlike Size Quad'!$F$3*$N$4</f>
        <v>71.401690832311886</v>
      </c>
      <c r="Y57" s="6">
        <f>$W$5 +'Unlike Size Quad'!$F$3*$N$4</f>
        <v>-71.406763299232722</v>
      </c>
      <c r="Z57" s="6">
        <f>Table13[[#This Row],[NS AXIS]]</f>
        <v>-951</v>
      </c>
      <c r="AA57" s="6">
        <f>IF(AND($W$5 + 'Unlike Size Quad'!$F$3*$N$4&lt;Table13[[#This Row],[NS AXIS]],Table13[[#This Row],[NS AXIS]]&lt;$V$6 - 'Unlike Size Quad'!$F$3*$N$4), Table13[NS AXIS], 0)</f>
        <v>0</v>
      </c>
      <c r="AB57" s="16">
        <f>$V$3 -'Unlike Size Quad'!$F$2*$N$3</f>
        <v>127.00056361139596</v>
      </c>
      <c r="AC57" s="16">
        <f>$W$4 + 'Unlike Size Quad'!$F$2*$N$3</f>
        <v>-127.00507248755457</v>
      </c>
      <c r="AF57" s="46">
        <v>50</v>
      </c>
      <c r="AG57" s="6">
        <f t="shared" si="0"/>
        <v>314.45084998109689</v>
      </c>
      <c r="AH57" s="46">
        <f t="shared" si="1"/>
        <v>64.159659915804411</v>
      </c>
      <c r="AI57" s="46">
        <f t="shared" si="2"/>
        <v>414.15965991580441</v>
      </c>
      <c r="AJ57" s="16">
        <f t="shared" si="3"/>
        <v>-485.54915001890311</v>
      </c>
      <c r="AK57" s="16">
        <f>Table6[[#This Row],[T1]]</f>
        <v>64.159659915804411</v>
      </c>
      <c r="AL57" s="16">
        <f>Table6[[#This Row],[T2]]</f>
        <v>414.15965991580441</v>
      </c>
      <c r="AN57" s="46">
        <v>-951</v>
      </c>
      <c r="AO57" s="63">
        <f>IF(OR(Table15[[#This Row],[Diagonal Flag]]&lt;-$AG$6, Table15[[#This Row],[Diagonal Flag]]&gt;$AG$6),0,Table15[[#This Row],[Diagonal Flag]])</f>
        <v>0</v>
      </c>
      <c r="AP57" s="63">
        <f>Graphing!$AO57/$AP$6</f>
        <v>0</v>
      </c>
      <c r="AQ57" s="64">
        <f>Graphing!$AO57/$AQ$6</f>
        <v>0</v>
      </c>
    </row>
    <row r="58" spans="1:43" x14ac:dyDescent="0.25">
      <c r="A58" s="6">
        <v>55</v>
      </c>
      <c r="B58" s="6">
        <f>COS(DEGREES(Graphing!A58))</f>
        <v>-0.96880305655997012</v>
      </c>
      <c r="C58" s="6">
        <f>SIN(DEGREES(Graphing!A58))</f>
        <v>-0.24783187365643514</v>
      </c>
      <c r="D58" s="6">
        <f>Table2[[#This Row],[x (Big)]]*$A$2</f>
        <v>-0.72660229241997754</v>
      </c>
      <c r="E58" s="6">
        <f>$A$2 *Table2[[#This Row],[y (Big)]]</f>
        <v>-0.18587390524232636</v>
      </c>
      <c r="G58" s="15">
        <v>5.0999999999999997E-2</v>
      </c>
      <c r="H58" s="6">
        <f>IF(AND($H$3&lt;Table3[[#This Row],[Percentage]],Table3[[#This Row],[Percentage]]&lt;$H$5), 1, 0)</f>
        <v>0</v>
      </c>
      <c r="I58" s="6">
        <f>IF(AND($I$3&lt;Table3[[#This Row],[Percentage]],Table3[[#This Row],[Percentage]]&lt;$I$5), 1, 0)</f>
        <v>0</v>
      </c>
      <c r="J58" s="6">
        <f>IF(AND($J$3&lt;Table3[[#This Row],[Percentage]],Table3[[#This Row],[Percentage]]&lt;$J$5), 1, 0)</f>
        <v>1</v>
      </c>
      <c r="K58" s="6">
        <f>IF(AND($K$3&lt;Table3[[#This Row],[Percentage]],Table3[[#This Row],[Percentage]]&lt;$K$5), 1, 0)</f>
        <v>1</v>
      </c>
      <c r="M58" s="6">
        <v>53</v>
      </c>
      <c r="N58" s="6">
        <f>$N$3*COS(DEGREES(Graphing!M58))</f>
        <v>-81.589163195025392</v>
      </c>
      <c r="O58" s="6">
        <f>($N$3*SIN(DEGREES(Graphing!M58))) + $O$3</f>
        <v>748.53941142593555</v>
      </c>
      <c r="P58" s="16">
        <f>($N$3*SIN(DEGREES(Graphing!M58))) - $O$3</f>
        <v>-267.46058857406445</v>
      </c>
      <c r="Q58" s="6">
        <f>$N$4*SIN(DEGREES(Graphing!M58))</f>
        <v>180.40455856945169</v>
      </c>
      <c r="R58" s="6">
        <f>($N$4*COS(DEGREES(Graphing!M58))) - $O$4</f>
        <v>-361.19187239626905</v>
      </c>
      <c r="S58" s="6">
        <f>($N$4*COS(DEGREES(Graphing!M58))) + $O$4</f>
        <v>238.80812760373095</v>
      </c>
      <c r="U58" s="6">
        <v>0</v>
      </c>
      <c r="V58" s="6">
        <v>-950</v>
      </c>
      <c r="W58" s="6">
        <f>IF(AND($W$4 + 'Unlike Size Quad'!$F$2*$N$3&lt;Table13[[#This Row],[NS AXIS]],Table13[[#This Row],[NS AXIS]]&lt;$V$3 - 'Unlike Size Quad'!$F$2*$N$3), Table13[NS AXIS], 0)</f>
        <v>0</v>
      </c>
      <c r="X58" s="6">
        <f>$V$6 - 'Unlike Size Quad'!$F$3*$N$4</f>
        <v>71.401690832311886</v>
      </c>
      <c r="Y58" s="6">
        <f>$W$5 +'Unlike Size Quad'!$F$3*$N$4</f>
        <v>-71.406763299232722</v>
      </c>
      <c r="Z58" s="6">
        <f>Table13[[#This Row],[NS AXIS]]</f>
        <v>-950</v>
      </c>
      <c r="AA58" s="6">
        <f>IF(AND($W$5 + 'Unlike Size Quad'!$F$3*$N$4&lt;Table13[[#This Row],[NS AXIS]],Table13[[#This Row],[NS AXIS]]&lt;$V$6 - 'Unlike Size Quad'!$F$3*$N$4), Table13[NS AXIS], 0)</f>
        <v>0</v>
      </c>
      <c r="AB58" s="16">
        <f>$V$3 -'Unlike Size Quad'!$F$2*$N$3</f>
        <v>127.00056361139596</v>
      </c>
      <c r="AC58" s="16">
        <f>$W$4 + 'Unlike Size Quad'!$F$2*$N$3</f>
        <v>-127.00507248755457</v>
      </c>
      <c r="AF58" s="46">
        <v>51</v>
      </c>
      <c r="AG58" s="6">
        <f t="shared" si="0"/>
        <v>499.75087442629416</v>
      </c>
      <c r="AH58" s="46">
        <f t="shared" si="1"/>
        <v>58.593157115506472</v>
      </c>
      <c r="AI58" s="46">
        <f t="shared" si="2"/>
        <v>408.59315711550647</v>
      </c>
      <c r="AJ58" s="16">
        <f t="shared" si="3"/>
        <v>-300.24912557370584</v>
      </c>
      <c r="AK58" s="16">
        <f>Table6[[#This Row],[T1]]</f>
        <v>58.593157115506472</v>
      </c>
      <c r="AL58" s="16">
        <f>Table6[[#This Row],[T2]]</f>
        <v>408.59315711550647</v>
      </c>
      <c r="AN58" s="46">
        <v>-950</v>
      </c>
      <c r="AO58" s="61">
        <f>IF(OR(Table15[[#This Row],[Diagonal Flag]]&lt;-$AG$6, Table15[[#This Row],[Diagonal Flag]]&gt;$AG$6),0,Table15[[#This Row],[Diagonal Flag]])</f>
        <v>0</v>
      </c>
      <c r="AP58" s="61">
        <f>Graphing!$AO58/$AP$6</f>
        <v>0</v>
      </c>
      <c r="AQ58" s="62">
        <f>Graphing!$AO58/$AQ$6</f>
        <v>0</v>
      </c>
    </row>
    <row r="59" spans="1:43" x14ac:dyDescent="0.25">
      <c r="A59" s="6">
        <v>56</v>
      </c>
      <c r="B59" s="6">
        <f>COS(DEGREES(Graphing!A59))</f>
        <v>-0.5423594149970401</v>
      </c>
      <c r="C59" s="6">
        <f>SIN(DEGREES(Graphing!A59))</f>
        <v>-0.84014657350016508</v>
      </c>
      <c r="D59" s="6">
        <f>Table2[[#This Row],[x (Big)]]*$A$2</f>
        <v>-0.40676956124778008</v>
      </c>
      <c r="E59" s="6">
        <f>$A$2 *Table2[[#This Row],[y (Big)]]</f>
        <v>-0.63010993012512384</v>
      </c>
      <c r="G59" s="15">
        <v>5.1999999999999998E-2</v>
      </c>
      <c r="H59" s="6">
        <f>IF(AND($H$3&lt;Table3[[#This Row],[Percentage]],Table3[[#This Row],[Percentage]]&lt;$H$5), 1, 0)</f>
        <v>0</v>
      </c>
      <c r="I59" s="6">
        <f>IF(AND($I$3&lt;Table3[[#This Row],[Percentage]],Table3[[#This Row],[Percentage]]&lt;$I$5), 1, 0)</f>
        <v>0</v>
      </c>
      <c r="J59" s="6">
        <f>IF(AND($J$3&lt;Table3[[#This Row],[Percentage]],Table3[[#This Row],[Percentage]]&lt;$J$5), 1, 0)</f>
        <v>1</v>
      </c>
      <c r="K59" s="6">
        <f>IF(AND($K$3&lt;Table3[[#This Row],[Percentage]],Table3[[#This Row],[Percentage]]&lt;$K$5), 1, 0)</f>
        <v>1</v>
      </c>
      <c r="M59" s="6">
        <v>54</v>
      </c>
      <c r="N59" s="6">
        <f>$N$3*COS(DEGREES(Graphing!M59))</f>
        <v>-223.31023216781156</v>
      </c>
      <c r="O59" s="6">
        <f>($N$3*SIN(DEGREES(Graphing!M59))) + $O$3</f>
        <v>629.03115387848743</v>
      </c>
      <c r="P59" s="16">
        <f>($N$3*SIN(DEGREES(Graphing!M59))) - $O$3</f>
        <v>-386.96884612151257</v>
      </c>
      <c r="Q59" s="6">
        <f>$N$4*SIN(DEGREES(Graphing!M59))</f>
        <v>90.773365408865558</v>
      </c>
      <c r="R59" s="6">
        <f>($N$4*COS(DEGREES(Graphing!M59))) - $O$4</f>
        <v>-467.48267412585869</v>
      </c>
      <c r="S59" s="6">
        <f>($N$4*COS(DEGREES(Graphing!M59))) + $O$4</f>
        <v>132.51732587414133</v>
      </c>
      <c r="U59" s="6">
        <v>0</v>
      </c>
      <c r="V59" s="6">
        <v>-949</v>
      </c>
      <c r="W59" s="6">
        <f>IF(AND($W$4 + 'Unlike Size Quad'!$F$2*$N$3&lt;Table13[[#This Row],[NS AXIS]],Table13[[#This Row],[NS AXIS]]&lt;$V$3 - 'Unlike Size Quad'!$F$2*$N$3), Table13[NS AXIS], 0)</f>
        <v>0</v>
      </c>
      <c r="X59" s="6">
        <f>$V$6 - 'Unlike Size Quad'!$F$3*$N$4</f>
        <v>71.401690832311886</v>
      </c>
      <c r="Y59" s="6">
        <f>$W$5 +'Unlike Size Quad'!$F$3*$N$4</f>
        <v>-71.406763299232722</v>
      </c>
      <c r="Z59" s="6">
        <f>Table13[[#This Row],[NS AXIS]]</f>
        <v>-949</v>
      </c>
      <c r="AA59" s="6">
        <f>IF(AND($W$5 + 'Unlike Size Quad'!$F$3*$N$4&lt;Table13[[#This Row],[NS AXIS]],Table13[[#This Row],[NS AXIS]]&lt;$V$6 - 'Unlike Size Quad'!$F$3*$N$4), Table13[NS AXIS], 0)</f>
        <v>0</v>
      </c>
      <c r="AB59" s="16">
        <f>$V$3 -'Unlike Size Quad'!$F$2*$N$3</f>
        <v>127.00056361139596</v>
      </c>
      <c r="AC59" s="16">
        <f>$W$4 + 'Unlike Size Quad'!$F$2*$N$3</f>
        <v>-127.00507248755457</v>
      </c>
      <c r="AF59" s="46">
        <v>52</v>
      </c>
      <c r="AG59" s="6">
        <f t="shared" si="0"/>
        <v>631.9145174853046</v>
      </c>
      <c r="AH59" s="46">
        <f t="shared" si="1"/>
        <v>-71.406290830194052</v>
      </c>
      <c r="AI59" s="46">
        <f t="shared" si="2"/>
        <v>278.59370916980595</v>
      </c>
      <c r="AJ59" s="16">
        <f t="shared" si="3"/>
        <v>-168.08548251469537</v>
      </c>
      <c r="AK59" s="16">
        <f>Table6[[#This Row],[T1]]</f>
        <v>-71.406290830194052</v>
      </c>
      <c r="AL59" s="16">
        <f>Table6[[#This Row],[T2]]</f>
        <v>278.59370916980595</v>
      </c>
      <c r="AN59" s="46">
        <v>-949</v>
      </c>
      <c r="AO59" s="63">
        <f>IF(OR(Table15[[#This Row],[Diagonal Flag]]&lt;-$AG$6, Table15[[#This Row],[Diagonal Flag]]&gt;$AG$6),0,Table15[[#This Row],[Diagonal Flag]])</f>
        <v>0</v>
      </c>
      <c r="AP59" s="63">
        <f>Graphing!$AO59/$AP$6</f>
        <v>0</v>
      </c>
      <c r="AQ59" s="64">
        <f>Graphing!$AO59/$AQ$6</f>
        <v>0</v>
      </c>
    </row>
    <row r="60" spans="1:43" x14ac:dyDescent="0.25">
      <c r="A60" s="6">
        <v>57</v>
      </c>
      <c r="B60" s="6">
        <f>COS(DEGREES(Graphing!A60))</f>
        <v>0.17299414228764357</v>
      </c>
      <c r="C60" s="6">
        <f>SIN(DEGREES(Graphing!A60))</f>
        <v>-0.98492285318910255</v>
      </c>
      <c r="D60" s="6">
        <f>Table2[[#This Row],[x (Big)]]*$A$2</f>
        <v>0.12974560671573268</v>
      </c>
      <c r="E60" s="6">
        <f>$A$2 *Table2[[#This Row],[y (Big)]]</f>
        <v>-0.73869213989182692</v>
      </c>
      <c r="G60" s="15">
        <v>5.2999999999999999E-2</v>
      </c>
      <c r="H60" s="6">
        <f>IF(AND($H$3&lt;Table3[[#This Row],[Percentage]],Table3[[#This Row],[Percentage]]&lt;$H$5), 1, 0)</f>
        <v>0</v>
      </c>
      <c r="I60" s="6">
        <f>IF(AND($I$3&lt;Table3[[#This Row],[Percentage]],Table3[[#This Row],[Percentage]]&lt;$I$5), 1, 0)</f>
        <v>0</v>
      </c>
      <c r="J60" s="6">
        <f>IF(AND($J$3&lt;Table3[[#This Row],[Percentage]],Table3[[#This Row],[Percentage]]&lt;$J$5), 1, 0)</f>
        <v>1</v>
      </c>
      <c r="K60" s="6">
        <f>IF(AND($K$3&lt;Table3[[#This Row],[Percentage]],Table3[[#This Row],[Percentage]]&lt;$K$5), 1, 0)</f>
        <v>1</v>
      </c>
      <c r="M60" s="6">
        <v>55</v>
      </c>
      <c r="N60" s="6">
        <f>$N$3*COS(DEGREES(Graphing!M60))</f>
        <v>-246.07597636623242</v>
      </c>
      <c r="O60" s="6">
        <f>($N$3*SIN(DEGREES(Graphing!M60))) + $O$3</f>
        <v>445.05070409126546</v>
      </c>
      <c r="P60" s="16">
        <f>($N$3*SIN(DEGREES(Graphing!M60))) - $O$3</f>
        <v>-570.94929590873448</v>
      </c>
      <c r="Q60" s="6">
        <f>$N$4*SIN(DEGREES(Graphing!M60))</f>
        <v>-47.211971931550892</v>
      </c>
      <c r="R60" s="6">
        <f>($N$4*COS(DEGREES(Graphing!M60))) - $O$4</f>
        <v>-484.55698227467428</v>
      </c>
      <c r="S60" s="6">
        <f>($N$4*COS(DEGREES(Graphing!M60))) + $O$4</f>
        <v>115.44301772532569</v>
      </c>
      <c r="U60" s="6">
        <v>0</v>
      </c>
      <c r="V60" s="6">
        <v>-948</v>
      </c>
      <c r="W60" s="6">
        <f>IF(AND($W$4 + 'Unlike Size Quad'!$F$2*$N$3&lt;Table13[[#This Row],[NS AXIS]],Table13[[#This Row],[NS AXIS]]&lt;$V$3 - 'Unlike Size Quad'!$F$2*$N$3), Table13[NS AXIS], 0)</f>
        <v>0</v>
      </c>
      <c r="X60" s="6">
        <f>$V$6 - 'Unlike Size Quad'!$F$3*$N$4</f>
        <v>71.401690832311886</v>
      </c>
      <c r="Y60" s="6">
        <f>$W$5 +'Unlike Size Quad'!$F$3*$N$4</f>
        <v>-71.406763299232722</v>
      </c>
      <c r="Z60" s="6">
        <f>Table13[[#This Row],[NS AXIS]]</f>
        <v>-948</v>
      </c>
      <c r="AA60" s="6">
        <f>IF(AND($W$5 + 'Unlike Size Quad'!$F$3*$N$4&lt;Table13[[#This Row],[NS AXIS]],Table13[[#This Row],[NS AXIS]]&lt;$V$6 - 'Unlike Size Quad'!$F$3*$N$4), Table13[NS AXIS], 0)</f>
        <v>0</v>
      </c>
      <c r="AB60" s="16">
        <f>$V$3 -'Unlike Size Quad'!$F$2*$N$3</f>
        <v>127.00056361139596</v>
      </c>
      <c r="AC60" s="16">
        <f>$W$4 + 'Unlike Size Quad'!$F$2*$N$3</f>
        <v>-127.00507248755457</v>
      </c>
      <c r="AF60" s="46">
        <v>53</v>
      </c>
      <c r="AG60" s="6">
        <f t="shared" si="0"/>
        <v>640.53941142593555</v>
      </c>
      <c r="AH60" s="46">
        <f t="shared" si="1"/>
        <v>-256.58916319502538</v>
      </c>
      <c r="AI60" s="46">
        <f t="shared" si="2"/>
        <v>93.410836804974608</v>
      </c>
      <c r="AJ60" s="16">
        <f t="shared" si="3"/>
        <v>-159.46058857406442</v>
      </c>
      <c r="AK60" s="16">
        <f>Table6[[#This Row],[T1]]</f>
        <v>-256.58916319502538</v>
      </c>
      <c r="AL60" s="16">
        <f>Table6[[#This Row],[T2]]</f>
        <v>93.410836804974608</v>
      </c>
      <c r="AN60" s="46">
        <v>-948</v>
      </c>
      <c r="AO60" s="61">
        <f>IF(OR(Table15[[#This Row],[Diagonal Flag]]&lt;-$AG$6, Table15[[#This Row],[Diagonal Flag]]&gt;$AG$6),0,Table15[[#This Row],[Diagonal Flag]])</f>
        <v>0</v>
      </c>
      <c r="AP60" s="61">
        <f>Graphing!$AO60/$AP$6</f>
        <v>0</v>
      </c>
      <c r="AQ60" s="62">
        <f>Graphing!$AO60/$AQ$6</f>
        <v>0</v>
      </c>
    </row>
    <row r="61" spans="1:43" x14ac:dyDescent="0.25">
      <c r="A61" s="6">
        <v>58</v>
      </c>
      <c r="B61" s="6">
        <f>COS(DEGREES(Graphing!A61))</f>
        <v>0.79619529714938242</v>
      </c>
      <c r="C61" s="6">
        <f>SIN(DEGREES(Graphing!A61))</f>
        <v>-0.60503970844664945</v>
      </c>
      <c r="D61" s="6">
        <f>Table2[[#This Row],[x (Big)]]*$A$2</f>
        <v>0.59714647286203681</v>
      </c>
      <c r="E61" s="6">
        <f>$A$2 *Table2[[#This Row],[y (Big)]]</f>
        <v>-0.45377978133498709</v>
      </c>
      <c r="G61" s="15">
        <v>5.3999999999999999E-2</v>
      </c>
      <c r="H61" s="6">
        <f>IF(AND($H$3&lt;Table3[[#This Row],[Percentage]],Table3[[#This Row],[Percentage]]&lt;$H$5), 1, 0)</f>
        <v>0</v>
      </c>
      <c r="I61" s="6">
        <f>IF(AND($I$3&lt;Table3[[#This Row],[Percentage]],Table3[[#This Row],[Percentage]]&lt;$I$5), 1, 0)</f>
        <v>0</v>
      </c>
      <c r="J61" s="6">
        <f>IF(AND($J$3&lt;Table3[[#This Row],[Percentage]],Table3[[#This Row],[Percentage]]&lt;$J$5), 1, 0)</f>
        <v>1</v>
      </c>
      <c r="K61" s="6">
        <f>IF(AND($K$3&lt;Table3[[#This Row],[Percentage]],Table3[[#This Row],[Percentage]]&lt;$K$5), 1, 0)</f>
        <v>1</v>
      </c>
      <c r="M61" s="6">
        <v>56</v>
      </c>
      <c r="N61" s="6">
        <f>$N$3*COS(DEGREES(Graphing!M61))</f>
        <v>-137.75929140924819</v>
      </c>
      <c r="O61" s="6">
        <f>($N$3*SIN(DEGREES(Graphing!M61))) + $O$3</f>
        <v>294.60277033095804</v>
      </c>
      <c r="P61" s="16">
        <f>($N$3*SIN(DEGREES(Graphing!M61))) - $O$3</f>
        <v>-721.39722966904196</v>
      </c>
      <c r="Q61" s="6">
        <f>$N$4*SIN(DEGREES(Graphing!M61))</f>
        <v>-160.04792225178144</v>
      </c>
      <c r="R61" s="6">
        <f>($N$4*COS(DEGREES(Graphing!M61))) - $O$4</f>
        <v>-403.31946855693616</v>
      </c>
      <c r="S61" s="6">
        <f>($N$4*COS(DEGREES(Graphing!M61))) + $O$4</f>
        <v>196.68053144306384</v>
      </c>
      <c r="U61" s="6">
        <v>0</v>
      </c>
      <c r="V61" s="6">
        <v>-947</v>
      </c>
      <c r="W61" s="6">
        <f>IF(AND($W$4 + 'Unlike Size Quad'!$F$2*$N$3&lt;Table13[[#This Row],[NS AXIS]],Table13[[#This Row],[NS AXIS]]&lt;$V$3 - 'Unlike Size Quad'!$F$2*$N$3), Table13[NS AXIS], 0)</f>
        <v>0</v>
      </c>
      <c r="X61" s="6">
        <f>$V$6 - 'Unlike Size Quad'!$F$3*$N$4</f>
        <v>71.401690832311886</v>
      </c>
      <c r="Y61" s="6">
        <f>$W$5 +'Unlike Size Quad'!$F$3*$N$4</f>
        <v>-71.406763299232722</v>
      </c>
      <c r="Z61" s="6">
        <f>Table13[[#This Row],[NS AXIS]]</f>
        <v>-947</v>
      </c>
      <c r="AA61" s="6">
        <f>IF(AND($W$5 + 'Unlike Size Quad'!$F$3*$N$4&lt;Table13[[#This Row],[NS AXIS]],Table13[[#This Row],[NS AXIS]]&lt;$V$6 - 'Unlike Size Quad'!$F$3*$N$4), Table13[NS AXIS], 0)</f>
        <v>0</v>
      </c>
      <c r="AB61" s="16">
        <f>$V$3 -'Unlike Size Quad'!$F$2*$N$3</f>
        <v>127.00056361139596</v>
      </c>
      <c r="AC61" s="16">
        <f>$W$4 + 'Unlike Size Quad'!$F$2*$N$3</f>
        <v>-127.00507248755457</v>
      </c>
      <c r="AF61" s="46">
        <v>54</v>
      </c>
      <c r="AG61" s="6">
        <f t="shared" si="0"/>
        <v>521.03115387848743</v>
      </c>
      <c r="AH61" s="46">
        <f t="shared" si="1"/>
        <v>-398.31023216781159</v>
      </c>
      <c r="AI61" s="46">
        <f t="shared" si="2"/>
        <v>-48.310232167811563</v>
      </c>
      <c r="AJ61" s="16">
        <f t="shared" si="3"/>
        <v>-278.96884612151257</v>
      </c>
      <c r="AK61" s="16">
        <f>Table6[[#This Row],[T1]]</f>
        <v>-398.31023216781159</v>
      </c>
      <c r="AL61" s="16">
        <f>Table6[[#This Row],[T2]]</f>
        <v>-48.310232167811563</v>
      </c>
      <c r="AN61" s="46">
        <v>-947</v>
      </c>
      <c r="AO61" s="63">
        <f>IF(OR(Table15[[#This Row],[Diagonal Flag]]&lt;-$AG$6, Table15[[#This Row],[Diagonal Flag]]&gt;$AG$6),0,Table15[[#This Row],[Diagonal Flag]])</f>
        <v>0</v>
      </c>
      <c r="AP61" s="63">
        <f>Graphing!$AO61/$AP$6</f>
        <v>0</v>
      </c>
      <c r="AQ61" s="64">
        <f>Graphing!$AO61/$AQ$6</f>
        <v>0</v>
      </c>
    </row>
    <row r="62" spans="1:43" x14ac:dyDescent="0.25">
      <c r="A62" s="6">
        <v>59</v>
      </c>
      <c r="B62" s="6">
        <f>COS(DEGREES(Graphing!A62))</f>
        <v>0.9952704760681389</v>
      </c>
      <c r="C62" s="6">
        <f>SIN(DEGREES(Graphing!A62))</f>
        <v>9.7142572886969689E-2</v>
      </c>
      <c r="D62" s="6">
        <f>Table2[[#This Row],[x (Big)]]*$A$2</f>
        <v>0.7464528570511042</v>
      </c>
      <c r="E62" s="6">
        <f>$A$2 *Table2[[#This Row],[y (Big)]]</f>
        <v>7.2856929665227263E-2</v>
      </c>
      <c r="G62" s="15">
        <v>5.5E-2</v>
      </c>
      <c r="H62" s="6">
        <f>IF(AND($H$3&lt;Table3[[#This Row],[Percentage]],Table3[[#This Row],[Percentage]]&lt;$H$5), 1, 0)</f>
        <v>0</v>
      </c>
      <c r="I62" s="6">
        <f>IF(AND($I$3&lt;Table3[[#This Row],[Percentage]],Table3[[#This Row],[Percentage]]&lt;$I$5), 1, 0)</f>
        <v>0</v>
      </c>
      <c r="J62" s="6">
        <f>IF(AND($J$3&lt;Table3[[#This Row],[Percentage]],Table3[[#This Row],[Percentage]]&lt;$J$5), 1, 0)</f>
        <v>1</v>
      </c>
      <c r="K62" s="6">
        <f>IF(AND($K$3&lt;Table3[[#This Row],[Percentage]],Table3[[#This Row],[Percentage]]&lt;$K$5), 1, 0)</f>
        <v>1</v>
      </c>
      <c r="M62" s="6">
        <v>57</v>
      </c>
      <c r="N62" s="6">
        <f>$N$3*COS(DEGREES(Graphing!M62))</f>
        <v>43.940512141061468</v>
      </c>
      <c r="O62" s="6">
        <f>($N$3*SIN(DEGREES(Graphing!M62))) + $O$3</f>
        <v>257.82959528996798</v>
      </c>
      <c r="P62" s="16">
        <f>($N$3*SIN(DEGREES(Graphing!M62))) - $O$3</f>
        <v>-758.17040471003202</v>
      </c>
      <c r="Q62" s="6">
        <f>$N$4*SIN(DEGREES(Graphing!M62))</f>
        <v>-187.62780353252404</v>
      </c>
      <c r="R62" s="6">
        <f>($N$4*COS(DEGREES(Graphing!M62))) - $O$4</f>
        <v>-267.0446158942039</v>
      </c>
      <c r="S62" s="6">
        <f>($N$4*COS(DEGREES(Graphing!M62))) + $O$4</f>
        <v>332.9553841057961</v>
      </c>
      <c r="U62" s="6">
        <v>0</v>
      </c>
      <c r="V62" s="6">
        <v>-946</v>
      </c>
      <c r="W62" s="6">
        <f>IF(AND($W$4 + 'Unlike Size Quad'!$F$2*$N$3&lt;Table13[[#This Row],[NS AXIS]],Table13[[#This Row],[NS AXIS]]&lt;$V$3 - 'Unlike Size Quad'!$F$2*$N$3), Table13[NS AXIS], 0)</f>
        <v>0</v>
      </c>
      <c r="X62" s="6">
        <f>$V$6 - 'Unlike Size Quad'!$F$3*$N$4</f>
        <v>71.401690832311886</v>
      </c>
      <c r="Y62" s="6">
        <f>$W$5 +'Unlike Size Quad'!$F$3*$N$4</f>
        <v>-71.406763299232722</v>
      </c>
      <c r="Z62" s="6">
        <f>Table13[[#This Row],[NS AXIS]]</f>
        <v>-946</v>
      </c>
      <c r="AA62" s="6">
        <f>IF(AND($W$5 + 'Unlike Size Quad'!$F$3*$N$4&lt;Table13[[#This Row],[NS AXIS]],Table13[[#This Row],[NS AXIS]]&lt;$V$6 - 'Unlike Size Quad'!$F$3*$N$4), Table13[NS AXIS], 0)</f>
        <v>0</v>
      </c>
      <c r="AB62" s="16">
        <f>$V$3 -'Unlike Size Quad'!$F$2*$N$3</f>
        <v>127.00056361139596</v>
      </c>
      <c r="AC62" s="16">
        <f>$W$4 + 'Unlike Size Quad'!$F$2*$N$3</f>
        <v>-127.00507248755457</v>
      </c>
      <c r="AF62" s="46">
        <v>55</v>
      </c>
      <c r="AG62" s="6">
        <f t="shared" si="0"/>
        <v>337.05070409126546</v>
      </c>
      <c r="AH62" s="46">
        <f t="shared" si="1"/>
        <v>-421.07597636623245</v>
      </c>
      <c r="AI62" s="46">
        <f t="shared" si="2"/>
        <v>-71.075976366232425</v>
      </c>
      <c r="AJ62" s="16">
        <f t="shared" si="3"/>
        <v>-462.94929590873454</v>
      </c>
      <c r="AK62" s="16">
        <f>Table6[[#This Row],[T1]]</f>
        <v>-421.07597636623245</v>
      </c>
      <c r="AL62" s="16">
        <f>Table6[[#This Row],[T2]]</f>
        <v>-71.075976366232425</v>
      </c>
      <c r="AN62" s="46">
        <v>-946</v>
      </c>
      <c r="AO62" s="61">
        <f>IF(OR(Table15[[#This Row],[Diagonal Flag]]&lt;-$AG$6, Table15[[#This Row],[Diagonal Flag]]&gt;$AG$6),0,Table15[[#This Row],[Diagonal Flag]])</f>
        <v>0</v>
      </c>
      <c r="AP62" s="61">
        <f>Graphing!$AO62/$AP$6</f>
        <v>0</v>
      </c>
      <c r="AQ62" s="62">
        <f>Graphing!$AO62/$AQ$6</f>
        <v>0</v>
      </c>
    </row>
    <row r="63" spans="1:43" x14ac:dyDescent="0.25">
      <c r="A63" s="6">
        <v>60</v>
      </c>
      <c r="B63" s="6">
        <f>COS(DEGREES(Graphing!A63))</f>
        <v>0.66417414618662762</v>
      </c>
      <c r="C63" s="6">
        <f>SIN(DEGREES(Graphing!A63))</f>
        <v>0.74757789128442276</v>
      </c>
      <c r="D63" s="6">
        <f>Table2[[#This Row],[x (Big)]]*$A$2</f>
        <v>0.49813060963997069</v>
      </c>
      <c r="E63" s="6">
        <f>$A$2 *Table2[[#This Row],[y (Big)]]</f>
        <v>0.56068341846331704</v>
      </c>
      <c r="G63" s="15">
        <v>5.6000000000000001E-2</v>
      </c>
      <c r="H63" s="6">
        <f>IF(AND($H$3&lt;Table3[[#This Row],[Percentage]],Table3[[#This Row],[Percentage]]&lt;$H$5), 1, 0)</f>
        <v>0</v>
      </c>
      <c r="I63" s="6">
        <f>IF(AND($I$3&lt;Table3[[#This Row],[Percentage]],Table3[[#This Row],[Percentage]]&lt;$I$5), 1, 0)</f>
        <v>0</v>
      </c>
      <c r="J63" s="6">
        <f>IF(AND($J$3&lt;Table3[[#This Row],[Percentage]],Table3[[#This Row],[Percentage]]&lt;$J$5), 1, 0)</f>
        <v>1</v>
      </c>
      <c r="K63" s="6">
        <f>IF(AND($K$3&lt;Table3[[#This Row],[Percentage]],Table3[[#This Row],[Percentage]]&lt;$K$5), 1, 0)</f>
        <v>1</v>
      </c>
      <c r="M63" s="6">
        <v>58</v>
      </c>
      <c r="N63" s="6">
        <f>$N$3*COS(DEGREES(Graphing!M63))</f>
        <v>202.23360547594314</v>
      </c>
      <c r="O63" s="6">
        <f>($N$3*SIN(DEGREES(Graphing!M63))) + $O$3</f>
        <v>354.31991405455108</v>
      </c>
      <c r="P63" s="16">
        <f>($N$3*SIN(DEGREES(Graphing!M63))) - $O$3</f>
        <v>-661.68008594544892</v>
      </c>
      <c r="Q63" s="6">
        <f>$N$4*SIN(DEGREES(Graphing!M63))</f>
        <v>-115.26006445908672</v>
      </c>
      <c r="R63" s="6">
        <f>($N$4*COS(DEGREES(Graphing!M63))) - $O$4</f>
        <v>-148.32479589304265</v>
      </c>
      <c r="S63" s="6">
        <f>($N$4*COS(DEGREES(Graphing!M63))) + $O$4</f>
        <v>451.67520410695738</v>
      </c>
      <c r="U63" s="6">
        <v>0</v>
      </c>
      <c r="V63" s="6">
        <v>-945</v>
      </c>
      <c r="W63" s="6">
        <f>IF(AND($W$4 + 'Unlike Size Quad'!$F$2*$N$3&lt;Table13[[#This Row],[NS AXIS]],Table13[[#This Row],[NS AXIS]]&lt;$V$3 - 'Unlike Size Quad'!$F$2*$N$3), Table13[NS AXIS], 0)</f>
        <v>0</v>
      </c>
      <c r="X63" s="6">
        <f>$V$6 - 'Unlike Size Quad'!$F$3*$N$4</f>
        <v>71.401690832311886</v>
      </c>
      <c r="Y63" s="6">
        <f>$W$5 +'Unlike Size Quad'!$F$3*$N$4</f>
        <v>-71.406763299232722</v>
      </c>
      <c r="Z63" s="6">
        <f>Table13[[#This Row],[NS AXIS]]</f>
        <v>-945</v>
      </c>
      <c r="AA63" s="6">
        <f>IF(AND($W$5 + 'Unlike Size Quad'!$F$3*$N$4&lt;Table13[[#This Row],[NS AXIS]],Table13[[#This Row],[NS AXIS]]&lt;$V$6 - 'Unlike Size Quad'!$F$3*$N$4), Table13[NS AXIS], 0)</f>
        <v>0</v>
      </c>
      <c r="AB63" s="16">
        <f>$V$3 -'Unlike Size Quad'!$F$2*$N$3</f>
        <v>127.00056361139596</v>
      </c>
      <c r="AC63" s="16">
        <f>$W$4 + 'Unlike Size Quad'!$F$2*$N$3</f>
        <v>-127.00507248755457</v>
      </c>
      <c r="AF63" s="46">
        <v>56</v>
      </c>
      <c r="AG63" s="6">
        <f t="shared" si="0"/>
        <v>186.60277033095807</v>
      </c>
      <c r="AH63" s="46">
        <f t="shared" si="1"/>
        <v>-312.75929140924819</v>
      </c>
      <c r="AI63" s="46">
        <f t="shared" si="2"/>
        <v>37.240708590751808</v>
      </c>
      <c r="AJ63" s="16">
        <f t="shared" si="3"/>
        <v>-613.39722966904196</v>
      </c>
      <c r="AK63" s="16">
        <f>Table6[[#This Row],[T1]]</f>
        <v>-312.75929140924819</v>
      </c>
      <c r="AL63" s="16">
        <f>Table6[[#This Row],[T2]]</f>
        <v>37.240708590751808</v>
      </c>
      <c r="AN63" s="46">
        <v>-945</v>
      </c>
      <c r="AO63" s="63">
        <f>IF(OR(Table15[[#This Row],[Diagonal Flag]]&lt;-$AG$6, Table15[[#This Row],[Diagonal Flag]]&gt;$AG$6),0,Table15[[#This Row],[Diagonal Flag]])</f>
        <v>0</v>
      </c>
      <c r="AP63" s="63">
        <f>Graphing!$AO63/$AP$6</f>
        <v>0</v>
      </c>
      <c r="AQ63" s="64">
        <f>Graphing!$AO63/$AQ$6</f>
        <v>0</v>
      </c>
    </row>
    <row r="64" spans="1:43" x14ac:dyDescent="0.25">
      <c r="A64" s="6">
        <v>61</v>
      </c>
      <c r="B64" s="6">
        <f>COS(DEGREES(Graphing!A64))</f>
        <v>-2.0721696146266913E-2</v>
      </c>
      <c r="C64" s="6">
        <f>SIN(DEGREES(Graphing!A64))</f>
        <v>0.99978528260263055</v>
      </c>
      <c r="D64" s="6">
        <f>Table2[[#This Row],[x (Big)]]*$A$2</f>
        <v>-1.5541272109700185E-2</v>
      </c>
      <c r="E64" s="6">
        <f>$A$2 *Table2[[#This Row],[y (Big)]]</f>
        <v>0.74983896195197297</v>
      </c>
      <c r="G64" s="15">
        <v>5.7000000000000002E-2</v>
      </c>
      <c r="H64" s="6">
        <f>IF(AND($H$3&lt;Table3[[#This Row],[Percentage]],Table3[[#This Row],[Percentage]]&lt;$H$5), 1, 0)</f>
        <v>0</v>
      </c>
      <c r="I64" s="6">
        <f>IF(AND($I$3&lt;Table3[[#This Row],[Percentage]],Table3[[#This Row],[Percentage]]&lt;$I$5), 1, 0)</f>
        <v>0</v>
      </c>
      <c r="J64" s="6">
        <f>IF(AND($J$3&lt;Table3[[#This Row],[Percentage]],Table3[[#This Row],[Percentage]]&lt;$J$5), 1, 0)</f>
        <v>1</v>
      </c>
      <c r="K64" s="6">
        <f>IF(AND($K$3&lt;Table3[[#This Row],[Percentage]],Table3[[#This Row],[Percentage]]&lt;$K$5), 1, 0)</f>
        <v>1</v>
      </c>
      <c r="M64" s="6">
        <v>59</v>
      </c>
      <c r="N64" s="6">
        <f>$N$3*COS(DEGREES(Graphing!M64))</f>
        <v>252.79870092130727</v>
      </c>
      <c r="O64" s="6">
        <f>($N$3*SIN(DEGREES(Graphing!M64))) + $O$3</f>
        <v>532.67421351329028</v>
      </c>
      <c r="P64" s="16">
        <f>($N$3*SIN(DEGREES(Graphing!M64))) - $O$3</f>
        <v>-483.32578648670972</v>
      </c>
      <c r="Q64" s="6">
        <f>$N$4*SIN(DEGREES(Graphing!M64))</f>
        <v>18.505660134967727</v>
      </c>
      <c r="R64" s="6">
        <f>($N$4*COS(DEGREES(Graphing!M64))) - $O$4</f>
        <v>-110.40097430901955</v>
      </c>
      <c r="S64" s="6">
        <f>($N$4*COS(DEGREES(Graphing!M64))) + $O$4</f>
        <v>489.59902569098045</v>
      </c>
      <c r="U64" s="6">
        <v>0</v>
      </c>
      <c r="V64" s="6">
        <v>-944</v>
      </c>
      <c r="W64" s="6">
        <f>IF(AND($W$4 + 'Unlike Size Quad'!$F$2*$N$3&lt;Table13[[#This Row],[NS AXIS]],Table13[[#This Row],[NS AXIS]]&lt;$V$3 - 'Unlike Size Quad'!$F$2*$N$3), Table13[NS AXIS], 0)</f>
        <v>0</v>
      </c>
      <c r="X64" s="6">
        <f>$V$6 - 'Unlike Size Quad'!$F$3*$N$4</f>
        <v>71.401690832311886</v>
      </c>
      <c r="Y64" s="6">
        <f>$W$5 +'Unlike Size Quad'!$F$3*$N$4</f>
        <v>-71.406763299232722</v>
      </c>
      <c r="Z64" s="6">
        <f>Table13[[#This Row],[NS AXIS]]</f>
        <v>-944</v>
      </c>
      <c r="AA64" s="6">
        <f>IF(AND($W$5 + 'Unlike Size Quad'!$F$3*$N$4&lt;Table13[[#This Row],[NS AXIS]],Table13[[#This Row],[NS AXIS]]&lt;$V$6 - 'Unlike Size Quad'!$F$3*$N$4), Table13[NS AXIS], 0)</f>
        <v>0</v>
      </c>
      <c r="AB64" s="16">
        <f>$V$3 -'Unlike Size Quad'!$F$2*$N$3</f>
        <v>127.00056361139596</v>
      </c>
      <c r="AC64" s="16">
        <f>$W$4 + 'Unlike Size Quad'!$F$2*$N$3</f>
        <v>-127.00507248755457</v>
      </c>
      <c r="AF64" s="46">
        <v>57</v>
      </c>
      <c r="AG64" s="6">
        <f t="shared" si="0"/>
        <v>149.82959528996795</v>
      </c>
      <c r="AH64" s="46">
        <f t="shared" si="1"/>
        <v>-131.05948785893852</v>
      </c>
      <c r="AI64" s="46">
        <f t="shared" si="2"/>
        <v>218.94051214106148</v>
      </c>
      <c r="AJ64" s="16">
        <f t="shared" si="3"/>
        <v>-650.17040471003202</v>
      </c>
      <c r="AK64" s="16">
        <f>Table6[[#This Row],[T1]]</f>
        <v>-131.05948785893852</v>
      </c>
      <c r="AL64" s="16">
        <f>Table6[[#This Row],[T2]]</f>
        <v>218.94051214106148</v>
      </c>
      <c r="AN64" s="46">
        <v>-944</v>
      </c>
      <c r="AO64" s="61">
        <f>IF(OR(Table15[[#This Row],[Diagonal Flag]]&lt;-$AG$6, Table15[[#This Row],[Diagonal Flag]]&gt;$AG$6),0,Table15[[#This Row],[Diagonal Flag]])</f>
        <v>0</v>
      </c>
      <c r="AP64" s="61">
        <f>Graphing!$AO64/$AP$6</f>
        <v>0</v>
      </c>
      <c r="AQ64" s="62">
        <f>Graphing!$AO64/$AQ$6</f>
        <v>0</v>
      </c>
    </row>
    <row r="65" spans="1:43" x14ac:dyDescent="0.25">
      <c r="A65" s="6">
        <v>62</v>
      </c>
      <c r="B65" s="6">
        <f>COS(DEGREES(Graphing!A65))</f>
        <v>-0.69457927986008239</v>
      </c>
      <c r="C65" s="6">
        <f>SIN(DEGREES(Graphing!A65))</f>
        <v>0.71941616884043502</v>
      </c>
      <c r="D65" s="6">
        <f>Table2[[#This Row],[x (Big)]]*$A$2</f>
        <v>-0.52093445989506182</v>
      </c>
      <c r="E65" s="6">
        <f>$A$2 *Table2[[#This Row],[y (Big)]]</f>
        <v>0.53956212663032632</v>
      </c>
      <c r="G65" s="15">
        <v>5.8000000000000003E-2</v>
      </c>
      <c r="H65" s="6">
        <f>IF(AND($H$3&lt;Table3[[#This Row],[Percentage]],Table3[[#This Row],[Percentage]]&lt;$H$5), 1, 0)</f>
        <v>0</v>
      </c>
      <c r="I65" s="6">
        <f>IF(AND($I$3&lt;Table3[[#This Row],[Percentage]],Table3[[#This Row],[Percentage]]&lt;$I$5), 1, 0)</f>
        <v>0</v>
      </c>
      <c r="J65" s="6">
        <f>IF(AND($J$3&lt;Table3[[#This Row],[Percentage]],Table3[[#This Row],[Percentage]]&lt;$J$5), 1, 0)</f>
        <v>1</v>
      </c>
      <c r="K65" s="6">
        <f>IF(AND($K$3&lt;Table3[[#This Row],[Percentage]],Table3[[#This Row],[Percentage]]&lt;$K$5), 1, 0)</f>
        <v>1</v>
      </c>
      <c r="M65" s="6">
        <v>60</v>
      </c>
      <c r="N65" s="6">
        <f>$N$3*COS(DEGREES(Graphing!M65))</f>
        <v>168.70023313140342</v>
      </c>
      <c r="O65" s="6">
        <f>($N$3*SIN(DEGREES(Graphing!M65))) + $O$3</f>
        <v>697.88478438624338</v>
      </c>
      <c r="P65" s="16">
        <f>($N$3*SIN(DEGREES(Graphing!M65))) - $O$3</f>
        <v>-318.11521561375662</v>
      </c>
      <c r="Q65" s="6">
        <f>$N$4*SIN(DEGREES(Graphing!M65))</f>
        <v>142.41358828968254</v>
      </c>
      <c r="R65" s="6">
        <f>($N$4*COS(DEGREES(Graphing!M65))) - $O$4</f>
        <v>-173.47482515144742</v>
      </c>
      <c r="S65" s="6">
        <f>($N$4*COS(DEGREES(Graphing!M65))) + $O$4</f>
        <v>426.52517484855258</v>
      </c>
      <c r="U65" s="6">
        <v>0</v>
      </c>
      <c r="V65" s="6">
        <v>-943</v>
      </c>
      <c r="W65" s="6">
        <f>IF(AND($W$4 + 'Unlike Size Quad'!$F$2*$N$3&lt;Table13[[#This Row],[NS AXIS]],Table13[[#This Row],[NS AXIS]]&lt;$V$3 - 'Unlike Size Quad'!$F$2*$N$3), Table13[NS AXIS], 0)</f>
        <v>0</v>
      </c>
      <c r="X65" s="6">
        <f>$V$6 - 'Unlike Size Quad'!$F$3*$N$4</f>
        <v>71.401690832311886</v>
      </c>
      <c r="Y65" s="6">
        <f>$W$5 +'Unlike Size Quad'!$F$3*$N$4</f>
        <v>-71.406763299232722</v>
      </c>
      <c r="Z65" s="6">
        <f>Table13[[#This Row],[NS AXIS]]</f>
        <v>-943</v>
      </c>
      <c r="AA65" s="6">
        <f>IF(AND($W$5 + 'Unlike Size Quad'!$F$3*$N$4&lt;Table13[[#This Row],[NS AXIS]],Table13[[#This Row],[NS AXIS]]&lt;$V$6 - 'Unlike Size Quad'!$F$3*$N$4), Table13[NS AXIS], 0)</f>
        <v>0</v>
      </c>
      <c r="AB65" s="16">
        <f>$V$3 -'Unlike Size Quad'!$F$2*$N$3</f>
        <v>127.00056361139596</v>
      </c>
      <c r="AC65" s="16">
        <f>$W$4 + 'Unlike Size Quad'!$F$2*$N$3</f>
        <v>-127.00507248755457</v>
      </c>
      <c r="AF65" s="46">
        <v>58</v>
      </c>
      <c r="AG65" s="6">
        <f t="shared" si="0"/>
        <v>246.31991405455105</v>
      </c>
      <c r="AH65" s="46">
        <f t="shared" si="1"/>
        <v>27.233605475943136</v>
      </c>
      <c r="AI65" s="46">
        <f t="shared" si="2"/>
        <v>377.23360547594314</v>
      </c>
      <c r="AJ65" s="16">
        <f t="shared" si="3"/>
        <v>-553.68008594544892</v>
      </c>
      <c r="AK65" s="16">
        <f>Table6[[#This Row],[T1]]</f>
        <v>27.233605475943136</v>
      </c>
      <c r="AL65" s="16">
        <f>Table6[[#This Row],[T2]]</f>
        <v>377.23360547594314</v>
      </c>
      <c r="AN65" s="46">
        <v>-943</v>
      </c>
      <c r="AO65" s="63">
        <f>IF(OR(Table15[[#This Row],[Diagonal Flag]]&lt;-$AG$6, Table15[[#This Row],[Diagonal Flag]]&gt;$AG$6),0,Table15[[#This Row],[Diagonal Flag]])</f>
        <v>0</v>
      </c>
      <c r="AP65" s="63">
        <f>Graphing!$AO65/$AP$6</f>
        <v>0</v>
      </c>
      <c r="AQ65" s="64">
        <f>Graphing!$AO65/$AQ$6</f>
        <v>0</v>
      </c>
    </row>
    <row r="66" spans="1:43" x14ac:dyDescent="0.25">
      <c r="A66" s="6">
        <v>63</v>
      </c>
      <c r="B66" s="6">
        <f>COS(DEGREES(Graphing!A66))</f>
        <v>-0.99844081361586789</v>
      </c>
      <c r="C66" s="6">
        <f>SIN(DEGREES(Graphing!A66))</f>
        <v>5.5820620796295212E-2</v>
      </c>
      <c r="D66" s="6">
        <f>Table2[[#This Row],[x (Big)]]*$A$2</f>
        <v>-0.74883061021190089</v>
      </c>
      <c r="E66" s="6">
        <f>$A$2 *Table2[[#This Row],[y (Big)]]</f>
        <v>4.1865465597221409E-2</v>
      </c>
      <c r="G66" s="15">
        <v>5.8999999999999997E-2</v>
      </c>
      <c r="H66" s="6">
        <f>IF(AND($H$3&lt;Table3[[#This Row],[Percentage]],Table3[[#This Row],[Percentage]]&lt;$H$5), 1, 0)</f>
        <v>0</v>
      </c>
      <c r="I66" s="6">
        <f>IF(AND($I$3&lt;Table3[[#This Row],[Percentage]],Table3[[#This Row],[Percentage]]&lt;$I$5), 1, 0)</f>
        <v>0</v>
      </c>
      <c r="J66" s="6">
        <f>IF(AND($J$3&lt;Table3[[#This Row],[Percentage]],Table3[[#This Row],[Percentage]]&lt;$J$5), 1, 0)</f>
        <v>1</v>
      </c>
      <c r="K66" s="6">
        <f>IF(AND($K$3&lt;Table3[[#This Row],[Percentage]],Table3[[#This Row],[Percentage]]&lt;$K$5), 1, 0)</f>
        <v>1</v>
      </c>
      <c r="M66" s="6">
        <v>61</v>
      </c>
      <c r="N66" s="6">
        <f>$N$3*COS(DEGREES(Graphing!M66))</f>
        <v>-5.263310821151796</v>
      </c>
      <c r="O66" s="6">
        <f>($N$3*SIN(DEGREES(Graphing!M66))) + $O$3</f>
        <v>761.94546178106816</v>
      </c>
      <c r="P66" s="16">
        <f>($N$3*SIN(DEGREES(Graphing!M66))) - $O$3</f>
        <v>-254.05453821893184</v>
      </c>
      <c r="Q66" s="6">
        <f>$N$4*SIN(DEGREES(Graphing!M66))</f>
        <v>190.45909633580112</v>
      </c>
      <c r="R66" s="6">
        <f>($N$4*COS(DEGREES(Graphing!M66))) - $O$4</f>
        <v>-303.94748311586386</v>
      </c>
      <c r="S66" s="6">
        <f>($N$4*COS(DEGREES(Graphing!M66))) + $O$4</f>
        <v>296.05251688413614</v>
      </c>
      <c r="U66" s="6">
        <v>0</v>
      </c>
      <c r="V66" s="6">
        <v>-942</v>
      </c>
      <c r="W66" s="6">
        <f>IF(AND($W$4 + 'Unlike Size Quad'!$F$2*$N$3&lt;Table13[[#This Row],[NS AXIS]],Table13[[#This Row],[NS AXIS]]&lt;$V$3 - 'Unlike Size Quad'!$F$2*$N$3), Table13[NS AXIS], 0)</f>
        <v>0</v>
      </c>
      <c r="X66" s="6">
        <f>$V$6 - 'Unlike Size Quad'!$F$3*$N$4</f>
        <v>71.401690832311886</v>
      </c>
      <c r="Y66" s="6">
        <f>$W$5 +'Unlike Size Quad'!$F$3*$N$4</f>
        <v>-71.406763299232722</v>
      </c>
      <c r="Z66" s="6">
        <f>Table13[[#This Row],[NS AXIS]]</f>
        <v>-942</v>
      </c>
      <c r="AA66" s="6">
        <f>IF(AND($W$5 + 'Unlike Size Quad'!$F$3*$N$4&lt;Table13[[#This Row],[NS AXIS]],Table13[[#This Row],[NS AXIS]]&lt;$V$6 - 'Unlike Size Quad'!$F$3*$N$4), Table13[NS AXIS], 0)</f>
        <v>0</v>
      </c>
      <c r="AB66" s="16">
        <f>$V$3 -'Unlike Size Quad'!$F$2*$N$3</f>
        <v>127.00056361139596</v>
      </c>
      <c r="AC66" s="16">
        <f>$W$4 + 'Unlike Size Quad'!$F$2*$N$3</f>
        <v>-127.00507248755457</v>
      </c>
      <c r="AF66" s="46">
        <v>59</v>
      </c>
      <c r="AG66" s="6">
        <f t="shared" si="0"/>
        <v>424.67421351329028</v>
      </c>
      <c r="AH66" s="46">
        <f t="shared" si="1"/>
        <v>77.798700921307272</v>
      </c>
      <c r="AI66" s="46">
        <f t="shared" si="2"/>
        <v>427.79870092130727</v>
      </c>
      <c r="AJ66" s="16">
        <f t="shared" si="3"/>
        <v>-375.32578648670972</v>
      </c>
      <c r="AK66" s="16">
        <f>Table6[[#This Row],[T1]]</f>
        <v>77.798700921307272</v>
      </c>
      <c r="AL66" s="16">
        <f>Table6[[#This Row],[T2]]</f>
        <v>427.79870092130727</v>
      </c>
      <c r="AN66" s="46">
        <v>-942</v>
      </c>
      <c r="AO66" s="61">
        <f>IF(OR(Table15[[#This Row],[Diagonal Flag]]&lt;-$AG$6, Table15[[#This Row],[Diagonal Flag]]&gt;$AG$6),0,Table15[[#This Row],[Diagonal Flag]])</f>
        <v>0</v>
      </c>
      <c r="AP66" s="61">
        <f>Graphing!$AO66/$AP$6</f>
        <v>0</v>
      </c>
      <c r="AQ66" s="62">
        <f>Graphing!$AO66/$AQ$6</f>
        <v>0</v>
      </c>
    </row>
    <row r="67" spans="1:43" x14ac:dyDescent="0.25">
      <c r="A67" s="6">
        <v>64</v>
      </c>
      <c r="B67" s="6">
        <f>COS(DEGREES(Graphing!A67))</f>
        <v>-0.77044202866308298</v>
      </c>
      <c r="C67" s="6">
        <f>SIN(DEGREES(Graphing!A67))</f>
        <v>-0.63751006303392044</v>
      </c>
      <c r="D67" s="6">
        <f>Table2[[#This Row],[x (Big)]]*$A$2</f>
        <v>-0.57783152149731221</v>
      </c>
      <c r="E67" s="6">
        <f>$A$2 *Table2[[#This Row],[y (Big)]]</f>
        <v>-0.4781325472754403</v>
      </c>
      <c r="G67" s="15">
        <v>0.06</v>
      </c>
      <c r="H67" s="6">
        <f>IF(AND($H$3&lt;Table3[[#This Row],[Percentage]],Table3[[#This Row],[Percentage]]&lt;$H$5), 1, 0)</f>
        <v>0</v>
      </c>
      <c r="I67" s="6">
        <f>IF(AND($I$3&lt;Table3[[#This Row],[Percentage]],Table3[[#This Row],[Percentage]]&lt;$I$5), 1, 0)</f>
        <v>0</v>
      </c>
      <c r="J67" s="6">
        <f>IF(AND($J$3&lt;Table3[[#This Row],[Percentage]],Table3[[#This Row],[Percentage]]&lt;$J$5), 1, 0)</f>
        <v>1</v>
      </c>
      <c r="K67" s="6">
        <f>IF(AND($K$3&lt;Table3[[#This Row],[Percentage]],Table3[[#This Row],[Percentage]]&lt;$K$5), 1, 0)</f>
        <v>1</v>
      </c>
      <c r="M67" s="6">
        <v>62</v>
      </c>
      <c r="N67" s="6">
        <f>$N$3*COS(DEGREES(Graphing!M67))</f>
        <v>-176.42313708446093</v>
      </c>
      <c r="O67" s="6">
        <f>($N$3*SIN(DEGREES(Graphing!M67))) + $O$3</f>
        <v>690.73170688547043</v>
      </c>
      <c r="P67" s="16">
        <f>($N$3*SIN(DEGREES(Graphing!M67))) - $O$3</f>
        <v>-325.26829311452951</v>
      </c>
      <c r="Q67" s="6">
        <f>$N$4*SIN(DEGREES(Graphing!M67))</f>
        <v>137.04878016410288</v>
      </c>
      <c r="R67" s="6">
        <f>($N$4*COS(DEGREES(Graphing!M67))) - $O$4</f>
        <v>-432.31735281334568</v>
      </c>
      <c r="S67" s="6">
        <f>($N$4*COS(DEGREES(Graphing!M67))) + $O$4</f>
        <v>167.68264718665429</v>
      </c>
      <c r="U67" s="6">
        <v>0</v>
      </c>
      <c r="V67" s="6">
        <v>-941</v>
      </c>
      <c r="W67" s="6">
        <f>IF(AND($W$4 + 'Unlike Size Quad'!$F$2*$N$3&lt;Table13[[#This Row],[NS AXIS]],Table13[[#This Row],[NS AXIS]]&lt;$V$3 - 'Unlike Size Quad'!$F$2*$N$3), Table13[NS AXIS], 0)</f>
        <v>0</v>
      </c>
      <c r="X67" s="6">
        <f>$V$6 - 'Unlike Size Quad'!$F$3*$N$4</f>
        <v>71.401690832311886</v>
      </c>
      <c r="Y67" s="6">
        <f>$W$5 +'Unlike Size Quad'!$F$3*$N$4</f>
        <v>-71.406763299232722</v>
      </c>
      <c r="Z67" s="6">
        <f>Table13[[#This Row],[NS AXIS]]</f>
        <v>-941</v>
      </c>
      <c r="AA67" s="6">
        <f>IF(AND($W$5 + 'Unlike Size Quad'!$F$3*$N$4&lt;Table13[[#This Row],[NS AXIS]],Table13[[#This Row],[NS AXIS]]&lt;$V$6 - 'Unlike Size Quad'!$F$3*$N$4), Table13[NS AXIS], 0)</f>
        <v>0</v>
      </c>
      <c r="AB67" s="16">
        <f>$V$3 -'Unlike Size Quad'!$F$2*$N$3</f>
        <v>127.00056361139596</v>
      </c>
      <c r="AC67" s="16">
        <f>$W$4 + 'Unlike Size Quad'!$F$2*$N$3</f>
        <v>-127.00507248755457</v>
      </c>
      <c r="AF67" s="46">
        <v>60</v>
      </c>
      <c r="AG67" s="6">
        <f t="shared" si="0"/>
        <v>589.88478438624338</v>
      </c>
      <c r="AH67" s="46">
        <f t="shared" si="1"/>
        <v>-6.2997668685965778</v>
      </c>
      <c r="AI67" s="46">
        <f t="shared" si="2"/>
        <v>343.70023313140342</v>
      </c>
      <c r="AJ67" s="16">
        <f t="shared" si="3"/>
        <v>-210.11521561375662</v>
      </c>
      <c r="AK67" s="16">
        <f>Table6[[#This Row],[T1]]</f>
        <v>-6.2997668685965778</v>
      </c>
      <c r="AL67" s="16">
        <f>Table6[[#This Row],[T2]]</f>
        <v>343.70023313140342</v>
      </c>
      <c r="AN67" s="46">
        <v>-941</v>
      </c>
      <c r="AO67" s="63">
        <f>IF(OR(Table15[[#This Row],[Diagonal Flag]]&lt;-$AG$6, Table15[[#This Row],[Diagonal Flag]]&gt;$AG$6),0,Table15[[#This Row],[Diagonal Flag]])</f>
        <v>0</v>
      </c>
      <c r="AP67" s="63">
        <f>Graphing!$AO67/$AP$6</f>
        <v>0</v>
      </c>
      <c r="AQ67" s="64">
        <f>Graphing!$AO67/$AQ$6</f>
        <v>0</v>
      </c>
    </row>
    <row r="68" spans="1:43" x14ac:dyDescent="0.25">
      <c r="A68" s="6">
        <v>65</v>
      </c>
      <c r="B68" s="6">
        <f>COS(DEGREES(Graphing!A68))</f>
        <v>-0.13203579909948962</v>
      </c>
      <c r="C68" s="6">
        <f>SIN(DEGREES(Graphing!A68))</f>
        <v>-0.99124494841394239</v>
      </c>
      <c r="D68" s="6">
        <f>Table2[[#This Row],[x (Big)]]*$A$2</f>
        <v>-9.9026849324617222E-2</v>
      </c>
      <c r="E68" s="6">
        <f>$A$2 *Table2[[#This Row],[y (Big)]]</f>
        <v>-0.74343371131045677</v>
      </c>
      <c r="G68" s="15">
        <v>6.0999999999999999E-2</v>
      </c>
      <c r="H68" s="6">
        <f>IF(AND($H$3&lt;Table3[[#This Row],[Percentage]],Table3[[#This Row],[Percentage]]&lt;$H$5), 1, 0)</f>
        <v>0</v>
      </c>
      <c r="I68" s="6">
        <f>IF(AND($I$3&lt;Table3[[#This Row],[Percentage]],Table3[[#This Row],[Percentage]]&lt;$I$5), 1, 0)</f>
        <v>0</v>
      </c>
      <c r="J68" s="6">
        <f>IF(AND($J$3&lt;Table3[[#This Row],[Percentage]],Table3[[#This Row],[Percentage]]&lt;$J$5), 1, 0)</f>
        <v>1</v>
      </c>
      <c r="K68" s="6">
        <f>IF(AND($K$3&lt;Table3[[#This Row],[Percentage]],Table3[[#This Row],[Percentage]]&lt;$K$5), 1, 0)</f>
        <v>1</v>
      </c>
      <c r="M68" s="6">
        <v>63</v>
      </c>
      <c r="N68" s="6">
        <f>$N$3*COS(DEGREES(Graphing!M68))</f>
        <v>-253.60396665843044</v>
      </c>
      <c r="O68" s="6">
        <f>($N$3*SIN(DEGREES(Graphing!M68))) + $O$3</f>
        <v>522.17843768225896</v>
      </c>
      <c r="P68" s="16">
        <f>($N$3*SIN(DEGREES(Graphing!M68))) - $O$3</f>
        <v>-493.82156231774104</v>
      </c>
      <c r="Q68" s="6">
        <f>$N$4*SIN(DEGREES(Graphing!M68))</f>
        <v>10.633828261694237</v>
      </c>
      <c r="R68" s="6">
        <f>($N$4*COS(DEGREES(Graphing!M68))) - $O$4</f>
        <v>-490.20297499382286</v>
      </c>
      <c r="S68" s="6">
        <f>($N$4*COS(DEGREES(Graphing!M68))) + $O$4</f>
        <v>109.79702500617717</v>
      </c>
      <c r="U68" s="6">
        <v>0</v>
      </c>
      <c r="V68" s="6">
        <v>-940</v>
      </c>
      <c r="W68" s="6">
        <f>IF(AND($W$4 + 'Unlike Size Quad'!$F$2*$N$3&lt;Table13[[#This Row],[NS AXIS]],Table13[[#This Row],[NS AXIS]]&lt;$V$3 - 'Unlike Size Quad'!$F$2*$N$3), Table13[NS AXIS], 0)</f>
        <v>0</v>
      </c>
      <c r="X68" s="6">
        <f>$V$6 - 'Unlike Size Quad'!$F$3*$N$4</f>
        <v>71.401690832311886</v>
      </c>
      <c r="Y68" s="6">
        <f>$W$5 +'Unlike Size Quad'!$F$3*$N$4</f>
        <v>-71.406763299232722</v>
      </c>
      <c r="Z68" s="6">
        <f>Table13[[#This Row],[NS AXIS]]</f>
        <v>-940</v>
      </c>
      <c r="AA68" s="6">
        <f>IF(AND($W$5 + 'Unlike Size Quad'!$F$3*$N$4&lt;Table13[[#This Row],[NS AXIS]],Table13[[#This Row],[NS AXIS]]&lt;$V$6 - 'Unlike Size Quad'!$F$3*$N$4), Table13[NS AXIS], 0)</f>
        <v>0</v>
      </c>
      <c r="AB68" s="16">
        <f>$V$3 -'Unlike Size Quad'!$F$2*$N$3</f>
        <v>127.00056361139596</v>
      </c>
      <c r="AC68" s="16">
        <f>$W$4 + 'Unlike Size Quad'!$F$2*$N$3</f>
        <v>-127.00507248755457</v>
      </c>
      <c r="AF68" s="46">
        <v>61</v>
      </c>
      <c r="AG68" s="6">
        <f t="shared" si="0"/>
        <v>653.94546178106816</v>
      </c>
      <c r="AH68" s="46">
        <f t="shared" si="1"/>
        <v>-180.2633108211518</v>
      </c>
      <c r="AI68" s="46">
        <f t="shared" si="2"/>
        <v>169.7366891788482</v>
      </c>
      <c r="AJ68" s="16">
        <f t="shared" si="3"/>
        <v>-146.05453821893184</v>
      </c>
      <c r="AK68" s="16">
        <f>Table6[[#This Row],[T1]]</f>
        <v>-180.2633108211518</v>
      </c>
      <c r="AL68" s="16">
        <f>Table6[[#This Row],[T2]]</f>
        <v>169.7366891788482</v>
      </c>
      <c r="AN68" s="46">
        <v>-940</v>
      </c>
      <c r="AO68" s="61">
        <f>IF(OR(Table15[[#This Row],[Diagonal Flag]]&lt;-$AG$6, Table15[[#This Row],[Diagonal Flag]]&gt;$AG$6),0,Table15[[#This Row],[Diagonal Flag]])</f>
        <v>0</v>
      </c>
      <c r="AP68" s="61">
        <f>Graphing!$AO68/$AP$6</f>
        <v>0</v>
      </c>
      <c r="AQ68" s="62">
        <f>Graphing!$AO68/$AQ$6</f>
        <v>0</v>
      </c>
    </row>
    <row r="69" spans="1:43" x14ac:dyDescent="0.25">
      <c r="A69" s="6">
        <v>66</v>
      </c>
      <c r="B69" s="6">
        <f>COS(DEGREES(Graphing!A69))</f>
        <v>0.57670469688463988</v>
      </c>
      <c r="C69" s="6">
        <f>SIN(DEGREES(Graphing!A69))</f>
        <v>-0.8169526868743352</v>
      </c>
      <c r="D69" s="6">
        <f>Table2[[#This Row],[x (Big)]]*$A$2</f>
        <v>0.43252852266347991</v>
      </c>
      <c r="E69" s="6">
        <f>$A$2 *Table2[[#This Row],[y (Big)]]</f>
        <v>-0.61271451515575137</v>
      </c>
      <c r="G69" s="15">
        <v>6.2E-2</v>
      </c>
      <c r="H69" s="6">
        <f>IF(AND($H$3&lt;Table3[[#This Row],[Percentage]],Table3[[#This Row],[Percentage]]&lt;$H$5), 1, 0)</f>
        <v>0</v>
      </c>
      <c r="I69" s="6">
        <f>IF(AND($I$3&lt;Table3[[#This Row],[Percentage]],Table3[[#This Row],[Percentage]]&lt;$I$5), 1, 0)</f>
        <v>0</v>
      </c>
      <c r="J69" s="6">
        <f>IF(AND($J$3&lt;Table3[[#This Row],[Percentage]],Table3[[#This Row],[Percentage]]&lt;$J$5), 1, 0)</f>
        <v>1</v>
      </c>
      <c r="K69" s="6">
        <f>IF(AND($K$3&lt;Table3[[#This Row],[Percentage]],Table3[[#This Row],[Percentage]]&lt;$K$5), 1, 0)</f>
        <v>1</v>
      </c>
      <c r="M69" s="6">
        <v>64</v>
      </c>
      <c r="N69" s="6">
        <f>$N$3*COS(DEGREES(Graphing!M69))</f>
        <v>-195.69227528042308</v>
      </c>
      <c r="O69" s="6">
        <f>($N$3*SIN(DEGREES(Graphing!M69))) + $O$3</f>
        <v>346.07244398938417</v>
      </c>
      <c r="P69" s="16">
        <f>($N$3*SIN(DEGREES(Graphing!M69))) - $O$3</f>
        <v>-669.92755601061583</v>
      </c>
      <c r="Q69" s="6">
        <f>$N$4*SIN(DEGREES(Graphing!M69))</f>
        <v>-121.44566700796184</v>
      </c>
      <c r="R69" s="6">
        <f>($N$4*COS(DEGREES(Graphing!M69))) - $O$4</f>
        <v>-446.76920646031732</v>
      </c>
      <c r="S69" s="6">
        <f>($N$4*COS(DEGREES(Graphing!M69))) + $O$4</f>
        <v>153.23079353968268</v>
      </c>
      <c r="U69" s="6">
        <v>0</v>
      </c>
      <c r="V69" s="6">
        <v>-939</v>
      </c>
      <c r="W69" s="6">
        <f>IF(AND($W$4 + 'Unlike Size Quad'!$F$2*$N$3&lt;Table13[[#This Row],[NS AXIS]],Table13[[#This Row],[NS AXIS]]&lt;$V$3 - 'Unlike Size Quad'!$F$2*$N$3), Table13[NS AXIS], 0)</f>
        <v>0</v>
      </c>
      <c r="X69" s="6">
        <f>$V$6 - 'Unlike Size Quad'!$F$3*$N$4</f>
        <v>71.401690832311886</v>
      </c>
      <c r="Y69" s="6">
        <f>$W$5 +'Unlike Size Quad'!$F$3*$N$4</f>
        <v>-71.406763299232722</v>
      </c>
      <c r="Z69" s="6">
        <f>Table13[[#This Row],[NS AXIS]]</f>
        <v>-939</v>
      </c>
      <c r="AA69" s="6">
        <f>IF(AND($W$5 + 'Unlike Size Quad'!$F$3*$N$4&lt;Table13[[#This Row],[NS AXIS]],Table13[[#This Row],[NS AXIS]]&lt;$V$6 - 'Unlike Size Quad'!$F$3*$N$4), Table13[NS AXIS], 0)</f>
        <v>0</v>
      </c>
      <c r="AB69" s="16">
        <f>$V$3 -'Unlike Size Quad'!$F$2*$N$3</f>
        <v>127.00056361139596</v>
      </c>
      <c r="AC69" s="16">
        <f>$W$4 + 'Unlike Size Quad'!$F$2*$N$3</f>
        <v>-127.00507248755457</v>
      </c>
      <c r="AF69" s="46">
        <v>62</v>
      </c>
      <c r="AG69" s="6">
        <f t="shared" si="0"/>
        <v>582.73170688547043</v>
      </c>
      <c r="AH69" s="46">
        <f t="shared" si="1"/>
        <v>-351.4231370844609</v>
      </c>
      <c r="AI69" s="46">
        <f t="shared" si="2"/>
        <v>-1.423137084460933</v>
      </c>
      <c r="AJ69" s="16">
        <f t="shared" si="3"/>
        <v>-217.26829311452951</v>
      </c>
      <c r="AK69" s="16">
        <f>Table6[[#This Row],[T1]]</f>
        <v>-351.4231370844609</v>
      </c>
      <c r="AL69" s="16">
        <f>Table6[[#This Row],[T2]]</f>
        <v>-1.423137084460933</v>
      </c>
      <c r="AN69" s="46">
        <v>-939</v>
      </c>
      <c r="AO69" s="63">
        <f>IF(OR(Table15[[#This Row],[Diagonal Flag]]&lt;-$AG$6, Table15[[#This Row],[Diagonal Flag]]&gt;$AG$6),0,Table15[[#This Row],[Diagonal Flag]])</f>
        <v>0</v>
      </c>
      <c r="AP69" s="63">
        <f>Graphing!$AO69/$AP$6</f>
        <v>0</v>
      </c>
      <c r="AQ69" s="64">
        <f>Graphing!$AO69/$AQ$6</f>
        <v>0</v>
      </c>
    </row>
    <row r="70" spans="1:43" x14ac:dyDescent="0.25">
      <c r="A70" s="6">
        <v>67</v>
      </c>
      <c r="B70" s="6">
        <f>COS(DEGREES(Graphing!A70))</f>
        <v>0.97823985860866425</v>
      </c>
      <c r="C70" s="6">
        <f>SIN(DEGREES(Graphing!A70))</f>
        <v>-0.20747717712871608</v>
      </c>
      <c r="D70" s="6">
        <f>Table2[[#This Row],[x (Big)]]*$A$2</f>
        <v>0.73367989395649813</v>
      </c>
      <c r="E70" s="6">
        <f>$A$2 *Table2[[#This Row],[y (Big)]]</f>
        <v>-0.15560788284653707</v>
      </c>
      <c r="G70" s="15">
        <v>6.3E-2</v>
      </c>
      <c r="H70" s="6">
        <f>IF(AND($H$3&lt;Table3[[#This Row],[Percentage]],Table3[[#This Row],[Percentage]]&lt;$H$5), 1, 0)</f>
        <v>0</v>
      </c>
      <c r="I70" s="6">
        <f>IF(AND($I$3&lt;Table3[[#This Row],[Percentage]],Table3[[#This Row],[Percentage]]&lt;$I$5), 1, 0)</f>
        <v>0</v>
      </c>
      <c r="J70" s="6">
        <f>IF(AND($J$3&lt;Table3[[#This Row],[Percentage]],Table3[[#This Row],[Percentage]]&lt;$J$5), 1, 0)</f>
        <v>1</v>
      </c>
      <c r="K70" s="6">
        <f>IF(AND($K$3&lt;Table3[[#This Row],[Percentage]],Table3[[#This Row],[Percentage]]&lt;$K$5), 1, 0)</f>
        <v>1</v>
      </c>
      <c r="M70" s="6">
        <v>65</v>
      </c>
      <c r="N70" s="6">
        <f>$N$3*COS(DEGREES(Graphing!M70))</f>
        <v>-33.537092971270361</v>
      </c>
      <c r="O70" s="6">
        <f>($N$3*SIN(DEGREES(Graphing!M70))) + $O$3</f>
        <v>256.22378310285865</v>
      </c>
      <c r="P70" s="16">
        <f>($N$3*SIN(DEGREES(Graphing!M70))) - $O$3</f>
        <v>-759.77621689714135</v>
      </c>
      <c r="Q70" s="6">
        <f>$N$4*SIN(DEGREES(Graphing!M70))</f>
        <v>-188.83216267285601</v>
      </c>
      <c r="R70" s="6">
        <f>($N$4*COS(DEGREES(Graphing!M70))) - $O$4</f>
        <v>-325.15281972845276</v>
      </c>
      <c r="S70" s="6">
        <f>($N$4*COS(DEGREES(Graphing!M70))) + $O$4</f>
        <v>274.84718027154724</v>
      </c>
      <c r="U70" s="6">
        <v>0</v>
      </c>
      <c r="V70" s="6">
        <v>-938</v>
      </c>
      <c r="W70" s="6">
        <f>IF(AND($W$4 + 'Unlike Size Quad'!$F$2*$N$3&lt;Table13[[#This Row],[NS AXIS]],Table13[[#This Row],[NS AXIS]]&lt;$V$3 - 'Unlike Size Quad'!$F$2*$N$3), Table13[NS AXIS], 0)</f>
        <v>0</v>
      </c>
      <c r="X70" s="6">
        <f>$V$6 - 'Unlike Size Quad'!$F$3*$N$4</f>
        <v>71.401690832311886</v>
      </c>
      <c r="Y70" s="6">
        <f>$W$5 +'Unlike Size Quad'!$F$3*$N$4</f>
        <v>-71.406763299232722</v>
      </c>
      <c r="Z70" s="6">
        <f>Table13[[#This Row],[NS AXIS]]</f>
        <v>-938</v>
      </c>
      <c r="AA70" s="6">
        <f>IF(AND($W$5 + 'Unlike Size Quad'!$F$3*$N$4&lt;Table13[[#This Row],[NS AXIS]],Table13[[#This Row],[NS AXIS]]&lt;$V$6 - 'Unlike Size Quad'!$F$3*$N$4), Table13[NS AXIS], 0)</f>
        <v>0</v>
      </c>
      <c r="AB70" s="16">
        <f>$V$3 -'Unlike Size Quad'!$F$2*$N$3</f>
        <v>127.00056361139596</v>
      </c>
      <c r="AC70" s="16">
        <f>$W$4 + 'Unlike Size Quad'!$F$2*$N$3</f>
        <v>-127.00507248755457</v>
      </c>
      <c r="AF70" s="46">
        <v>63</v>
      </c>
      <c r="AG70" s="6">
        <f t="shared" si="0"/>
        <v>414.17843768225896</v>
      </c>
      <c r="AH70" s="46">
        <f t="shared" si="1"/>
        <v>-428.60396665843041</v>
      </c>
      <c r="AI70" s="46">
        <f t="shared" si="2"/>
        <v>-78.603966658430437</v>
      </c>
      <c r="AJ70" s="16">
        <f t="shared" si="3"/>
        <v>-385.82156231774104</v>
      </c>
      <c r="AK70" s="16">
        <f>Table6[[#This Row],[T1]]</f>
        <v>-428.60396665843041</v>
      </c>
      <c r="AL70" s="16">
        <f>Table6[[#This Row],[T2]]</f>
        <v>-78.603966658430437</v>
      </c>
      <c r="AN70" s="46">
        <v>-938</v>
      </c>
      <c r="AO70" s="61">
        <f>IF(OR(Table15[[#This Row],[Diagonal Flag]]&lt;-$AG$6, Table15[[#This Row],[Diagonal Flag]]&gt;$AG$6),0,Table15[[#This Row],[Diagonal Flag]])</f>
        <v>0</v>
      </c>
      <c r="AP70" s="61">
        <f>Graphing!$AO70/$AP$6</f>
        <v>0</v>
      </c>
      <c r="AQ70" s="62">
        <f>Graphing!$AO70/$AQ$6</f>
        <v>0</v>
      </c>
    </row>
    <row r="71" spans="1:43" x14ac:dyDescent="0.25">
      <c r="A71" s="6">
        <v>68</v>
      </c>
      <c r="B71" s="6">
        <f>COS(DEGREES(Graphing!A71))</f>
        <v>0.85867556618597329</v>
      </c>
      <c r="C71" s="6">
        <f>SIN(DEGREES(Graphing!A71))</f>
        <v>0.51251953332063171</v>
      </c>
      <c r="D71" s="6">
        <f>Table2[[#This Row],[x (Big)]]*$A$2</f>
        <v>0.64400667463947991</v>
      </c>
      <c r="E71" s="6">
        <f>$A$2 *Table2[[#This Row],[y (Big)]]</f>
        <v>0.38438964999047376</v>
      </c>
      <c r="G71" s="15">
        <v>6.4000000000000001E-2</v>
      </c>
      <c r="H71" s="6">
        <f>IF(AND($H$3&lt;Table3[[#This Row],[Percentage]],Table3[[#This Row],[Percentage]]&lt;$H$5), 1, 0)</f>
        <v>0</v>
      </c>
      <c r="I71" s="6">
        <f>IF(AND($I$3&lt;Table3[[#This Row],[Percentage]],Table3[[#This Row],[Percentage]]&lt;$I$5), 1, 0)</f>
        <v>0</v>
      </c>
      <c r="J71" s="6">
        <f>IF(AND($J$3&lt;Table3[[#This Row],[Percentage]],Table3[[#This Row],[Percentage]]&lt;$J$5), 1, 0)</f>
        <v>1</v>
      </c>
      <c r="K71" s="6">
        <f>IF(AND($K$3&lt;Table3[[#This Row],[Percentage]],Table3[[#This Row],[Percentage]]&lt;$K$5), 1, 0)</f>
        <v>1</v>
      </c>
      <c r="M71" s="6">
        <v>66</v>
      </c>
      <c r="N71" s="6">
        <f>$N$3*COS(DEGREES(Graphing!M71))</f>
        <v>146.48299300869854</v>
      </c>
      <c r="O71" s="6">
        <f>($N$3*SIN(DEGREES(Graphing!M71))) + $O$3</f>
        <v>300.49401753391885</v>
      </c>
      <c r="P71" s="16">
        <f>($N$3*SIN(DEGREES(Graphing!M71))) - $O$3</f>
        <v>-715.50598246608115</v>
      </c>
      <c r="Q71" s="6">
        <f>$N$4*SIN(DEGREES(Graphing!M71))</f>
        <v>-155.62948684956086</v>
      </c>
      <c r="R71" s="6">
        <f>($N$4*COS(DEGREES(Graphing!M71))) - $O$4</f>
        <v>-190.13775524347611</v>
      </c>
      <c r="S71" s="6">
        <f>($N$4*COS(DEGREES(Graphing!M71))) + $O$4</f>
        <v>409.86224475652386</v>
      </c>
      <c r="U71" s="6">
        <v>0</v>
      </c>
      <c r="V71" s="6">
        <v>-937</v>
      </c>
      <c r="W71" s="6">
        <f>IF(AND($W$4 + 'Unlike Size Quad'!$F$2*$N$3&lt;Table13[[#This Row],[NS AXIS]],Table13[[#This Row],[NS AXIS]]&lt;$V$3 - 'Unlike Size Quad'!$F$2*$N$3), Table13[NS AXIS], 0)</f>
        <v>0</v>
      </c>
      <c r="X71" s="6">
        <f>$V$6 - 'Unlike Size Quad'!$F$3*$N$4</f>
        <v>71.401690832311886</v>
      </c>
      <c r="Y71" s="6">
        <f>$W$5 +'Unlike Size Quad'!$F$3*$N$4</f>
        <v>-71.406763299232722</v>
      </c>
      <c r="Z71" s="6">
        <f>Table13[[#This Row],[NS AXIS]]</f>
        <v>-937</v>
      </c>
      <c r="AA71" s="6">
        <f>IF(AND($W$5 + 'Unlike Size Quad'!$F$3*$N$4&lt;Table13[[#This Row],[NS AXIS]],Table13[[#This Row],[NS AXIS]]&lt;$V$6 - 'Unlike Size Quad'!$F$3*$N$4), Table13[NS AXIS], 0)</f>
        <v>0</v>
      </c>
      <c r="AB71" s="16">
        <f>$V$3 -'Unlike Size Quad'!$F$2*$N$3</f>
        <v>127.00056361139596</v>
      </c>
      <c r="AC71" s="16">
        <f>$W$4 + 'Unlike Size Quad'!$F$2*$N$3</f>
        <v>-127.00507248755457</v>
      </c>
      <c r="AF71" s="46">
        <v>64</v>
      </c>
      <c r="AG71" s="6">
        <f t="shared" si="0"/>
        <v>238.0724439893842</v>
      </c>
      <c r="AH71" s="46">
        <f t="shared" si="1"/>
        <v>-370.69227528042308</v>
      </c>
      <c r="AI71" s="46">
        <f t="shared" si="2"/>
        <v>-20.692275280423075</v>
      </c>
      <c r="AJ71" s="16">
        <f t="shared" si="3"/>
        <v>-561.92755601061583</v>
      </c>
      <c r="AK71" s="16">
        <f>Table6[[#This Row],[T1]]</f>
        <v>-370.69227528042308</v>
      </c>
      <c r="AL71" s="16">
        <f>Table6[[#This Row],[T2]]</f>
        <v>-20.692275280423075</v>
      </c>
      <c r="AN71" s="46">
        <v>-937</v>
      </c>
      <c r="AO71" s="63">
        <f>IF(OR(Table15[[#This Row],[Diagonal Flag]]&lt;-$AG$6, Table15[[#This Row],[Diagonal Flag]]&gt;$AG$6),0,Table15[[#This Row],[Diagonal Flag]])</f>
        <v>0</v>
      </c>
      <c r="AP71" s="63">
        <f>Graphing!$AO71/$AP$6</f>
        <v>0</v>
      </c>
      <c r="AQ71" s="64">
        <f>Graphing!$AO71/$AQ$6</f>
        <v>0</v>
      </c>
    </row>
    <row r="72" spans="1:43" x14ac:dyDescent="0.25">
      <c r="A72" s="6">
        <v>69</v>
      </c>
      <c r="B72" s="6">
        <f>COS(DEGREES(Graphing!A72))</f>
        <v>0.28170262813253238</v>
      </c>
      <c r="C72" s="6">
        <f>SIN(DEGREES(Graphing!A72))</f>
        <v>0.95950176096931894</v>
      </c>
      <c r="D72" s="6">
        <f>Table2[[#This Row],[x (Big)]]*$A$2</f>
        <v>0.2112769710993993</v>
      </c>
      <c r="E72" s="6">
        <f>$A$2 *Table2[[#This Row],[y (Big)]]</f>
        <v>0.71962632072698918</v>
      </c>
      <c r="G72" s="15">
        <v>6.5000000000000002E-2</v>
      </c>
      <c r="H72" s="6">
        <f>IF(AND($H$3&lt;Table3[[#This Row],[Percentage]],Table3[[#This Row],[Percentage]]&lt;$H$5), 1, 0)</f>
        <v>1</v>
      </c>
      <c r="I72" s="6">
        <f>IF(AND($I$3&lt;Table3[[#This Row],[Percentage]],Table3[[#This Row],[Percentage]]&lt;$I$5), 1, 0)</f>
        <v>1</v>
      </c>
      <c r="J72" s="6">
        <f>IF(AND($J$3&lt;Table3[[#This Row],[Percentage]],Table3[[#This Row],[Percentage]]&lt;$J$5), 1, 0)</f>
        <v>1</v>
      </c>
      <c r="K72" s="6">
        <f>IF(AND($K$3&lt;Table3[[#This Row],[Percentage]],Table3[[#This Row],[Percentage]]&lt;$K$5), 1, 0)</f>
        <v>1</v>
      </c>
      <c r="M72" s="6">
        <v>67</v>
      </c>
      <c r="N72" s="6">
        <f>$N$3*COS(DEGREES(Graphing!M72))</f>
        <v>248.47292408660073</v>
      </c>
      <c r="O72" s="6">
        <f>($N$3*SIN(DEGREES(Graphing!M72))) + $O$3</f>
        <v>455.30079700930611</v>
      </c>
      <c r="P72" s="16">
        <f>($N$3*SIN(DEGREES(Graphing!M72))) - $O$3</f>
        <v>-560.69920299069383</v>
      </c>
      <c r="Q72" s="6">
        <f>$N$4*SIN(DEGREES(Graphing!M72))</f>
        <v>-39.524402243020411</v>
      </c>
      <c r="R72" s="6">
        <f>($N$4*COS(DEGREES(Graphing!M72))) - $O$4</f>
        <v>-113.64530693504946</v>
      </c>
      <c r="S72" s="6">
        <f>($N$4*COS(DEGREES(Graphing!M72))) + $O$4</f>
        <v>486.35469306495054</v>
      </c>
      <c r="U72" s="6">
        <v>0</v>
      </c>
      <c r="V72" s="6">
        <v>-936</v>
      </c>
      <c r="W72" s="6">
        <f>IF(AND($W$4 + 'Unlike Size Quad'!$F$2*$N$3&lt;Table13[[#This Row],[NS AXIS]],Table13[[#This Row],[NS AXIS]]&lt;$V$3 - 'Unlike Size Quad'!$F$2*$N$3), Table13[NS AXIS], 0)</f>
        <v>0</v>
      </c>
      <c r="X72" s="6">
        <f>$V$6 - 'Unlike Size Quad'!$F$3*$N$4</f>
        <v>71.401690832311886</v>
      </c>
      <c r="Y72" s="6">
        <f>$W$5 +'Unlike Size Quad'!$F$3*$N$4</f>
        <v>-71.406763299232722</v>
      </c>
      <c r="Z72" s="6">
        <f>Table13[[#This Row],[NS AXIS]]</f>
        <v>-936</v>
      </c>
      <c r="AA72" s="6">
        <f>IF(AND($W$5 + 'Unlike Size Quad'!$F$3*$N$4&lt;Table13[[#This Row],[NS AXIS]],Table13[[#This Row],[NS AXIS]]&lt;$V$6 - 'Unlike Size Quad'!$F$3*$N$4), Table13[NS AXIS], 0)</f>
        <v>0</v>
      </c>
      <c r="AB72" s="16">
        <f>$V$3 -'Unlike Size Quad'!$F$2*$N$3</f>
        <v>127.00056361139596</v>
      </c>
      <c r="AC72" s="16">
        <f>$W$4 + 'Unlike Size Quad'!$F$2*$N$3</f>
        <v>-127.00507248755457</v>
      </c>
      <c r="AF72" s="46">
        <v>65</v>
      </c>
      <c r="AG72" s="6">
        <f t="shared" ref="AG72:AG135" si="4">$AG$3*SIN(DEGREES(AF72)) + $AG$6</f>
        <v>148.22378310285862</v>
      </c>
      <c r="AH72" s="46">
        <f t="shared" ref="AH72:AH135" si="5">$AG$3*COS(DEGREES(AF72)) - $AG$4/2</f>
        <v>-208.53709297127037</v>
      </c>
      <c r="AI72" s="46">
        <f t="shared" ref="AI72:AI135" si="6">$AG$3*COS(DEGREES(AF72)) + $AG$4/2</f>
        <v>141.46290702872963</v>
      </c>
      <c r="AJ72" s="16">
        <f t="shared" ref="AJ72:AJ135" si="7">$AG$3*SIN(DEGREES(AF72)) - $AG$6</f>
        <v>-651.77621689714135</v>
      </c>
      <c r="AK72" s="16">
        <f>Table6[[#This Row],[T1]]</f>
        <v>-208.53709297127037</v>
      </c>
      <c r="AL72" s="16">
        <f>Table6[[#This Row],[T2]]</f>
        <v>141.46290702872963</v>
      </c>
      <c r="AN72" s="46">
        <v>-936</v>
      </c>
      <c r="AO72" s="61">
        <f>IF(OR(Table15[[#This Row],[Diagonal Flag]]&lt;-$AG$6, Table15[[#This Row],[Diagonal Flag]]&gt;$AG$6),0,Table15[[#This Row],[Diagonal Flag]])</f>
        <v>0</v>
      </c>
      <c r="AP72" s="61">
        <f>Graphing!$AO72/$AP$6</f>
        <v>0</v>
      </c>
      <c r="AQ72" s="62">
        <f>Graphing!$AO72/$AQ$6</f>
        <v>0</v>
      </c>
    </row>
    <row r="73" spans="1:43" x14ac:dyDescent="0.25">
      <c r="A73" s="6">
        <v>70</v>
      </c>
      <c r="B73" s="6">
        <f>COS(DEGREES(Graphing!A73))</f>
        <v>-0.44533073166713566</v>
      </c>
      <c r="C73" s="6">
        <f>SIN(DEGREES(Graphing!A73))</f>
        <v>0.89536614825043148</v>
      </c>
      <c r="D73" s="6">
        <f>Table2[[#This Row],[x (Big)]]*$A$2</f>
        <v>-0.33399804875035177</v>
      </c>
      <c r="E73" s="6">
        <f>$A$2 *Table2[[#This Row],[y (Big)]]</f>
        <v>0.67152461118782358</v>
      </c>
      <c r="G73" s="15">
        <v>6.6000000000000003E-2</v>
      </c>
      <c r="H73" s="6">
        <f>IF(AND($H$3&lt;Table3[[#This Row],[Percentage]],Table3[[#This Row],[Percentage]]&lt;$H$5), 1, 0)</f>
        <v>1</v>
      </c>
      <c r="I73" s="6">
        <f>IF(AND($I$3&lt;Table3[[#This Row],[Percentage]],Table3[[#This Row],[Percentage]]&lt;$I$5), 1, 0)</f>
        <v>1</v>
      </c>
      <c r="J73" s="6">
        <f>IF(AND($J$3&lt;Table3[[#This Row],[Percentage]],Table3[[#This Row],[Percentage]]&lt;$J$5), 1, 0)</f>
        <v>1</v>
      </c>
      <c r="K73" s="6">
        <f>IF(AND($K$3&lt;Table3[[#This Row],[Percentage]],Table3[[#This Row],[Percentage]]&lt;$K$5), 1, 0)</f>
        <v>1</v>
      </c>
      <c r="M73" s="6">
        <v>68</v>
      </c>
      <c r="N73" s="6">
        <f>$N$3*COS(DEGREES(Graphing!M73))</f>
        <v>218.1035938112372</v>
      </c>
      <c r="O73" s="6">
        <f>($N$3*SIN(DEGREES(Graphing!M73))) + $O$3</f>
        <v>638.17996146344046</v>
      </c>
      <c r="P73" s="16">
        <f>($N$3*SIN(DEGREES(Graphing!M73))) - $O$3</f>
        <v>-377.82003853655954</v>
      </c>
      <c r="Q73" s="6">
        <f>$N$4*SIN(DEGREES(Graphing!M73))</f>
        <v>97.634971097580348</v>
      </c>
      <c r="R73" s="6">
        <f>($N$4*COS(DEGREES(Graphing!M73))) - $O$4</f>
        <v>-136.42230464157208</v>
      </c>
      <c r="S73" s="6">
        <f>($N$4*COS(DEGREES(Graphing!M73))) + $O$4</f>
        <v>463.57769535842795</v>
      </c>
      <c r="U73" s="6">
        <v>0</v>
      </c>
      <c r="V73" s="6">
        <v>-935</v>
      </c>
      <c r="W73" s="6">
        <f>IF(AND($W$4 + 'Unlike Size Quad'!$F$2*$N$3&lt;Table13[[#This Row],[NS AXIS]],Table13[[#This Row],[NS AXIS]]&lt;$V$3 - 'Unlike Size Quad'!$F$2*$N$3), Table13[NS AXIS], 0)</f>
        <v>0</v>
      </c>
      <c r="X73" s="6">
        <f>$V$6 - 'Unlike Size Quad'!$F$3*$N$4</f>
        <v>71.401690832311886</v>
      </c>
      <c r="Y73" s="6">
        <f>$W$5 +'Unlike Size Quad'!$F$3*$N$4</f>
        <v>-71.406763299232722</v>
      </c>
      <c r="Z73" s="6">
        <f>Table13[[#This Row],[NS AXIS]]</f>
        <v>-935</v>
      </c>
      <c r="AA73" s="6">
        <f>IF(AND($W$5 + 'Unlike Size Quad'!$F$3*$N$4&lt;Table13[[#This Row],[NS AXIS]],Table13[[#This Row],[NS AXIS]]&lt;$V$6 - 'Unlike Size Quad'!$F$3*$N$4), Table13[NS AXIS], 0)</f>
        <v>0</v>
      </c>
      <c r="AB73" s="16">
        <f>$V$3 -'Unlike Size Quad'!$F$2*$N$3</f>
        <v>127.00056361139596</v>
      </c>
      <c r="AC73" s="16">
        <f>$W$4 + 'Unlike Size Quad'!$F$2*$N$3</f>
        <v>-127.00507248755457</v>
      </c>
      <c r="AF73" s="46">
        <v>66</v>
      </c>
      <c r="AG73" s="6">
        <f t="shared" si="4"/>
        <v>192.49401753391885</v>
      </c>
      <c r="AH73" s="46">
        <f t="shared" si="5"/>
        <v>-28.517006991301457</v>
      </c>
      <c r="AI73" s="46">
        <f t="shared" si="6"/>
        <v>321.48299300869854</v>
      </c>
      <c r="AJ73" s="16">
        <f t="shared" si="7"/>
        <v>-607.50598246608115</v>
      </c>
      <c r="AK73" s="16">
        <f>Table6[[#This Row],[T1]]</f>
        <v>-28.517006991301457</v>
      </c>
      <c r="AL73" s="16">
        <f>Table6[[#This Row],[T2]]</f>
        <v>321.48299300869854</v>
      </c>
      <c r="AN73" s="46">
        <v>-935</v>
      </c>
      <c r="AO73" s="63">
        <f>IF(OR(Table15[[#This Row],[Diagonal Flag]]&lt;-$AG$6, Table15[[#This Row],[Diagonal Flag]]&gt;$AG$6),0,Table15[[#This Row],[Diagonal Flag]])</f>
        <v>0</v>
      </c>
      <c r="AP73" s="63">
        <f>Graphing!$AO73/$AP$6</f>
        <v>0</v>
      </c>
      <c r="AQ73" s="64">
        <f>Graphing!$AO73/$AQ$6</f>
        <v>0</v>
      </c>
    </row>
    <row r="74" spans="1:43" x14ac:dyDescent="0.25">
      <c r="A74" s="6">
        <v>71</v>
      </c>
      <c r="B74" s="6">
        <f>COS(DEGREES(Graphing!A74))</f>
        <v>-0.93514047075218731</v>
      </c>
      <c r="C74" s="6">
        <f>SIN(DEGREES(Graphing!A74))</f>
        <v>0.35427715133970672</v>
      </c>
      <c r="D74" s="6">
        <f>Table2[[#This Row],[x (Big)]]*$A$2</f>
        <v>-0.70135535306414054</v>
      </c>
      <c r="E74" s="6">
        <f>$A$2 *Table2[[#This Row],[y (Big)]]</f>
        <v>0.26570786350478004</v>
      </c>
      <c r="G74" s="15">
        <v>6.7000000000000004E-2</v>
      </c>
      <c r="H74" s="6">
        <f>IF(AND($H$3&lt;Table3[[#This Row],[Percentage]],Table3[[#This Row],[Percentage]]&lt;$H$5), 1, 0)</f>
        <v>1</v>
      </c>
      <c r="I74" s="6">
        <f>IF(AND($I$3&lt;Table3[[#This Row],[Percentage]],Table3[[#This Row],[Percentage]]&lt;$I$5), 1, 0)</f>
        <v>1</v>
      </c>
      <c r="J74" s="6">
        <f>IF(AND($J$3&lt;Table3[[#This Row],[Percentage]],Table3[[#This Row],[Percentage]]&lt;$J$5), 1, 0)</f>
        <v>1</v>
      </c>
      <c r="K74" s="6">
        <f>IF(AND($K$3&lt;Table3[[#This Row],[Percentage]],Table3[[#This Row],[Percentage]]&lt;$K$5), 1, 0)</f>
        <v>1</v>
      </c>
      <c r="M74" s="6">
        <v>69</v>
      </c>
      <c r="N74" s="6">
        <f>$N$3*COS(DEGREES(Graphing!M74))</f>
        <v>71.55246754566322</v>
      </c>
      <c r="O74" s="6">
        <f>($N$3*SIN(DEGREES(Graphing!M74))) + $O$3</f>
        <v>751.71344728620704</v>
      </c>
      <c r="P74" s="16">
        <f>($N$3*SIN(DEGREES(Graphing!M74))) - $O$3</f>
        <v>-264.28655271379296</v>
      </c>
      <c r="Q74" s="6">
        <f>$N$4*SIN(DEGREES(Graphing!M74))</f>
        <v>182.78508546465525</v>
      </c>
      <c r="R74" s="6">
        <f>($N$4*COS(DEGREES(Graphing!M74))) - $O$4</f>
        <v>-246.33564934075258</v>
      </c>
      <c r="S74" s="6">
        <f>($N$4*COS(DEGREES(Graphing!M74))) + $O$4</f>
        <v>353.66435065924742</v>
      </c>
      <c r="U74" s="6">
        <v>0</v>
      </c>
      <c r="V74" s="6">
        <v>-934</v>
      </c>
      <c r="W74" s="6">
        <f>IF(AND($W$4 + 'Unlike Size Quad'!$F$2*$N$3&lt;Table13[[#This Row],[NS AXIS]],Table13[[#This Row],[NS AXIS]]&lt;$V$3 - 'Unlike Size Quad'!$F$2*$N$3), Table13[NS AXIS], 0)</f>
        <v>0</v>
      </c>
      <c r="X74" s="6">
        <f>$V$6 - 'Unlike Size Quad'!$F$3*$N$4</f>
        <v>71.401690832311886</v>
      </c>
      <c r="Y74" s="6">
        <f>$W$5 +'Unlike Size Quad'!$F$3*$N$4</f>
        <v>-71.406763299232722</v>
      </c>
      <c r="Z74" s="6">
        <f>Table13[[#This Row],[NS AXIS]]</f>
        <v>-934</v>
      </c>
      <c r="AA74" s="6">
        <f>IF(AND($W$5 + 'Unlike Size Quad'!$F$3*$N$4&lt;Table13[[#This Row],[NS AXIS]],Table13[[#This Row],[NS AXIS]]&lt;$V$6 - 'Unlike Size Quad'!$F$3*$N$4), Table13[NS AXIS], 0)</f>
        <v>0</v>
      </c>
      <c r="AB74" s="16">
        <f>$V$3 -'Unlike Size Quad'!$F$2*$N$3</f>
        <v>127.00056361139596</v>
      </c>
      <c r="AC74" s="16">
        <f>$W$4 + 'Unlike Size Quad'!$F$2*$N$3</f>
        <v>-127.00507248755457</v>
      </c>
      <c r="AF74" s="46">
        <v>67</v>
      </c>
      <c r="AG74" s="6">
        <f t="shared" si="4"/>
        <v>347.30079700930611</v>
      </c>
      <c r="AH74" s="46">
        <f t="shared" si="5"/>
        <v>73.472924086600727</v>
      </c>
      <c r="AI74" s="46">
        <f t="shared" si="6"/>
        <v>423.47292408660076</v>
      </c>
      <c r="AJ74" s="16">
        <f t="shared" si="7"/>
        <v>-452.69920299069389</v>
      </c>
      <c r="AK74" s="16">
        <f>Table6[[#This Row],[T1]]</f>
        <v>73.472924086600727</v>
      </c>
      <c r="AL74" s="16">
        <f>Table6[[#This Row],[T2]]</f>
        <v>423.47292408660076</v>
      </c>
      <c r="AN74" s="46">
        <v>-934</v>
      </c>
      <c r="AO74" s="61">
        <f>IF(OR(Table15[[#This Row],[Diagonal Flag]]&lt;-$AG$6, Table15[[#This Row],[Diagonal Flag]]&gt;$AG$6),0,Table15[[#This Row],[Diagonal Flag]])</f>
        <v>0</v>
      </c>
      <c r="AP74" s="61">
        <f>Graphing!$AO74/$AP$6</f>
        <v>0</v>
      </c>
      <c r="AQ74" s="62">
        <f>Graphing!$AO74/$AQ$6</f>
        <v>0</v>
      </c>
    </row>
    <row r="75" spans="1:43" x14ac:dyDescent="0.25">
      <c r="A75" s="6">
        <v>72</v>
      </c>
      <c r="B75" s="6">
        <f>COS(DEGREES(Graphing!A75))</f>
        <v>-0.92680940666784528</v>
      </c>
      <c r="C75" s="6">
        <f>SIN(DEGREES(Graphing!A75))</f>
        <v>-0.3755320541738037</v>
      </c>
      <c r="D75" s="6">
        <f>Table2[[#This Row],[x (Big)]]*$A$2</f>
        <v>-0.69510705500088399</v>
      </c>
      <c r="E75" s="6">
        <f>$A$2 *Table2[[#This Row],[y (Big)]]</f>
        <v>-0.28164904063035279</v>
      </c>
      <c r="G75" s="15">
        <v>6.8000000000000005E-2</v>
      </c>
      <c r="H75" s="6">
        <f>IF(AND($H$3&lt;Table3[[#This Row],[Percentage]],Table3[[#This Row],[Percentage]]&lt;$H$5), 1, 0)</f>
        <v>1</v>
      </c>
      <c r="I75" s="6">
        <f>IF(AND($I$3&lt;Table3[[#This Row],[Percentage]],Table3[[#This Row],[Percentage]]&lt;$I$5), 1, 0)</f>
        <v>1</v>
      </c>
      <c r="J75" s="6">
        <f>IF(AND($J$3&lt;Table3[[#This Row],[Percentage]],Table3[[#This Row],[Percentage]]&lt;$J$5), 1, 0)</f>
        <v>1</v>
      </c>
      <c r="K75" s="6">
        <f>IF(AND($K$3&lt;Table3[[#This Row],[Percentage]],Table3[[#This Row],[Percentage]]&lt;$K$5), 1, 0)</f>
        <v>1</v>
      </c>
      <c r="M75" s="6">
        <v>70</v>
      </c>
      <c r="N75" s="6">
        <f>$N$3*COS(DEGREES(Graphing!M75))</f>
        <v>-113.11400584345246</v>
      </c>
      <c r="O75" s="6">
        <f>($N$3*SIN(DEGREES(Graphing!M75))) + $O$3</f>
        <v>735.4230016556096</v>
      </c>
      <c r="P75" s="16">
        <f>($N$3*SIN(DEGREES(Graphing!M75))) - $O$3</f>
        <v>-280.5769983443904</v>
      </c>
      <c r="Q75" s="6">
        <f>$N$4*SIN(DEGREES(Graphing!M75))</f>
        <v>170.5672512417072</v>
      </c>
      <c r="R75" s="6">
        <f>($N$4*COS(DEGREES(Graphing!M75))) - $O$4</f>
        <v>-384.83550438258936</v>
      </c>
      <c r="S75" s="6">
        <f>($N$4*COS(DEGREES(Graphing!M75))) + $O$4</f>
        <v>215.16449561741064</v>
      </c>
      <c r="U75" s="6">
        <v>0</v>
      </c>
      <c r="V75" s="6">
        <v>-933</v>
      </c>
      <c r="W75" s="6">
        <f>IF(AND($W$4 + 'Unlike Size Quad'!$F$2*$N$3&lt;Table13[[#This Row],[NS AXIS]],Table13[[#This Row],[NS AXIS]]&lt;$V$3 - 'Unlike Size Quad'!$F$2*$N$3), Table13[NS AXIS], 0)</f>
        <v>0</v>
      </c>
      <c r="X75" s="6">
        <f>$V$6 - 'Unlike Size Quad'!$F$3*$N$4</f>
        <v>71.401690832311886</v>
      </c>
      <c r="Y75" s="6">
        <f>$W$5 +'Unlike Size Quad'!$F$3*$N$4</f>
        <v>-71.406763299232722</v>
      </c>
      <c r="Z75" s="6">
        <f>Table13[[#This Row],[NS AXIS]]</f>
        <v>-933</v>
      </c>
      <c r="AA75" s="6">
        <f>IF(AND($W$5 + 'Unlike Size Quad'!$F$3*$N$4&lt;Table13[[#This Row],[NS AXIS]],Table13[[#This Row],[NS AXIS]]&lt;$V$6 - 'Unlike Size Quad'!$F$3*$N$4), Table13[NS AXIS], 0)</f>
        <v>0</v>
      </c>
      <c r="AB75" s="16">
        <f>$V$3 -'Unlike Size Quad'!$F$2*$N$3</f>
        <v>127.00056361139596</v>
      </c>
      <c r="AC75" s="16">
        <f>$W$4 + 'Unlike Size Quad'!$F$2*$N$3</f>
        <v>-127.00507248755457</v>
      </c>
      <c r="AF75" s="46">
        <v>68</v>
      </c>
      <c r="AG75" s="6">
        <f t="shared" si="4"/>
        <v>530.17996146344046</v>
      </c>
      <c r="AH75" s="46">
        <f t="shared" si="5"/>
        <v>43.103593811237204</v>
      </c>
      <c r="AI75" s="46">
        <f t="shared" si="6"/>
        <v>393.1035938112372</v>
      </c>
      <c r="AJ75" s="16">
        <f t="shared" si="7"/>
        <v>-269.82003853655954</v>
      </c>
      <c r="AK75" s="16">
        <f>Table6[[#This Row],[T1]]</f>
        <v>43.103593811237204</v>
      </c>
      <c r="AL75" s="16">
        <f>Table6[[#This Row],[T2]]</f>
        <v>393.1035938112372</v>
      </c>
      <c r="AN75" s="46">
        <v>-933</v>
      </c>
      <c r="AO75" s="63">
        <f>IF(OR(Table15[[#This Row],[Diagonal Flag]]&lt;-$AG$6, Table15[[#This Row],[Diagonal Flag]]&gt;$AG$6),0,Table15[[#This Row],[Diagonal Flag]])</f>
        <v>0</v>
      </c>
      <c r="AP75" s="63">
        <f>Graphing!$AO75/$AP$6</f>
        <v>0</v>
      </c>
      <c r="AQ75" s="64">
        <f>Graphing!$AO75/$AQ$6</f>
        <v>0</v>
      </c>
    </row>
    <row r="76" spans="1:43" x14ac:dyDescent="0.25">
      <c r="A76" s="6">
        <v>73</v>
      </c>
      <c r="B76" s="6">
        <f>COS(DEGREES(Graphing!A76))</f>
        <v>-0.42477542129903018</v>
      </c>
      <c r="C76" s="6">
        <f>SIN(DEGREES(Graphing!A76))</f>
        <v>-0.90529875812365468</v>
      </c>
      <c r="D76" s="6">
        <f>Table2[[#This Row],[x (Big)]]*$A$2</f>
        <v>-0.31858156597427262</v>
      </c>
      <c r="E76" s="6">
        <f>$A$2 *Table2[[#This Row],[y (Big)]]</f>
        <v>-0.67897406859274101</v>
      </c>
      <c r="G76" s="15">
        <v>6.9000000000000006E-2</v>
      </c>
      <c r="H76" s="6">
        <f>IF(AND($H$3&lt;Table3[[#This Row],[Percentage]],Table3[[#This Row],[Percentage]]&lt;$H$5), 1, 0)</f>
        <v>1</v>
      </c>
      <c r="I76" s="6">
        <f>IF(AND($I$3&lt;Table3[[#This Row],[Percentage]],Table3[[#This Row],[Percentage]]&lt;$I$5), 1, 0)</f>
        <v>1</v>
      </c>
      <c r="J76" s="6">
        <f>IF(AND($J$3&lt;Table3[[#This Row],[Percentage]],Table3[[#This Row],[Percentage]]&lt;$J$5), 1, 0)</f>
        <v>1</v>
      </c>
      <c r="K76" s="6">
        <f>IF(AND($K$3&lt;Table3[[#This Row],[Percentage]],Table3[[#This Row],[Percentage]]&lt;$K$5), 1, 0)</f>
        <v>1</v>
      </c>
      <c r="M76" s="6">
        <v>71</v>
      </c>
      <c r="N76" s="6">
        <f>$N$3*COS(DEGREES(Graphing!M76))</f>
        <v>-237.52567957105558</v>
      </c>
      <c r="O76" s="6">
        <f>($N$3*SIN(DEGREES(Graphing!M76))) + $O$3</f>
        <v>597.98639644028549</v>
      </c>
      <c r="P76" s="16">
        <f>($N$3*SIN(DEGREES(Graphing!M76))) - $O$3</f>
        <v>-418.01360355971451</v>
      </c>
      <c r="Q76" s="6">
        <f>$N$4*SIN(DEGREES(Graphing!M76))</f>
        <v>67.489797330214131</v>
      </c>
      <c r="R76" s="6">
        <f>($N$4*COS(DEGREES(Graphing!M76))) - $O$4</f>
        <v>-478.14425967829169</v>
      </c>
      <c r="S76" s="6">
        <f>($N$4*COS(DEGREES(Graphing!M76))) + $O$4</f>
        <v>121.85574032170831</v>
      </c>
      <c r="U76" s="6">
        <v>0</v>
      </c>
      <c r="V76" s="6">
        <v>-932</v>
      </c>
      <c r="W76" s="6">
        <f>IF(AND($W$4 + 'Unlike Size Quad'!$F$2*$N$3&lt;Table13[[#This Row],[NS AXIS]],Table13[[#This Row],[NS AXIS]]&lt;$V$3 - 'Unlike Size Quad'!$F$2*$N$3), Table13[NS AXIS], 0)</f>
        <v>0</v>
      </c>
      <c r="X76" s="6">
        <f>$V$6 - 'Unlike Size Quad'!$F$3*$N$4</f>
        <v>71.401690832311886</v>
      </c>
      <c r="Y76" s="6">
        <f>$W$5 +'Unlike Size Quad'!$F$3*$N$4</f>
        <v>-71.406763299232722</v>
      </c>
      <c r="Z76" s="6">
        <f>Table13[[#This Row],[NS AXIS]]</f>
        <v>-932</v>
      </c>
      <c r="AA76" s="6">
        <f>IF(AND($W$5 + 'Unlike Size Quad'!$F$3*$N$4&lt;Table13[[#This Row],[NS AXIS]],Table13[[#This Row],[NS AXIS]]&lt;$V$6 - 'Unlike Size Quad'!$F$3*$N$4), Table13[NS AXIS], 0)</f>
        <v>0</v>
      </c>
      <c r="AB76" s="16">
        <f>$V$3 -'Unlike Size Quad'!$F$2*$N$3</f>
        <v>127.00056361139596</v>
      </c>
      <c r="AC76" s="16">
        <f>$W$4 + 'Unlike Size Quad'!$F$2*$N$3</f>
        <v>-127.00507248755457</v>
      </c>
      <c r="AF76" s="46">
        <v>69</v>
      </c>
      <c r="AG76" s="6">
        <f t="shared" si="4"/>
        <v>643.71344728620704</v>
      </c>
      <c r="AH76" s="46">
        <f t="shared" si="5"/>
        <v>-103.44753245433678</v>
      </c>
      <c r="AI76" s="46">
        <f t="shared" si="6"/>
        <v>246.55246754566321</v>
      </c>
      <c r="AJ76" s="16">
        <f t="shared" si="7"/>
        <v>-156.28655271379299</v>
      </c>
      <c r="AK76" s="16">
        <f>Table6[[#This Row],[T1]]</f>
        <v>-103.44753245433678</v>
      </c>
      <c r="AL76" s="16">
        <f>Table6[[#This Row],[T2]]</f>
        <v>246.55246754566321</v>
      </c>
      <c r="AN76" s="46">
        <v>-932</v>
      </c>
      <c r="AO76" s="61">
        <f>IF(OR(Table15[[#This Row],[Diagonal Flag]]&lt;-$AG$6, Table15[[#This Row],[Diagonal Flag]]&gt;$AG$6),0,Table15[[#This Row],[Diagonal Flag]])</f>
        <v>0</v>
      </c>
      <c r="AP76" s="61">
        <f>Graphing!$AO76/$AP$6</f>
        <v>0</v>
      </c>
      <c r="AQ76" s="62">
        <f>Graphing!$AO76/$AQ$6</f>
        <v>0</v>
      </c>
    </row>
    <row r="77" spans="1:43" x14ac:dyDescent="0.25">
      <c r="A77" s="6">
        <v>74</v>
      </c>
      <c r="B77" s="6">
        <f>COS(DEGREES(Graphing!A77))</f>
        <v>0.30353255835276455</v>
      </c>
      <c r="C77" s="6">
        <f>SIN(DEGREES(Graphing!A77))</f>
        <v>-0.95282106715785075</v>
      </c>
      <c r="D77" s="6">
        <f>Table2[[#This Row],[x (Big)]]*$A$2</f>
        <v>0.2276494187645734</v>
      </c>
      <c r="E77" s="6">
        <f>$A$2 *Table2[[#This Row],[y (Big)]]</f>
        <v>-0.71461580036838801</v>
      </c>
      <c r="G77" s="15">
        <v>7.0000000000000007E-2</v>
      </c>
      <c r="H77" s="6">
        <f>IF(AND($H$3&lt;Table3[[#This Row],[Percentage]],Table3[[#This Row],[Percentage]]&lt;$H$5), 1, 0)</f>
        <v>1</v>
      </c>
      <c r="I77" s="6">
        <f>IF(AND($I$3&lt;Table3[[#This Row],[Percentage]],Table3[[#This Row],[Percentage]]&lt;$I$5), 1, 0)</f>
        <v>1</v>
      </c>
      <c r="J77" s="6">
        <f>IF(AND($J$3&lt;Table3[[#This Row],[Percentage]],Table3[[#This Row],[Percentage]]&lt;$J$5), 1, 0)</f>
        <v>1</v>
      </c>
      <c r="K77" s="6">
        <f>IF(AND($K$3&lt;Table3[[#This Row],[Percentage]],Table3[[#This Row],[Percentage]]&lt;$K$5), 1, 0)</f>
        <v>1</v>
      </c>
      <c r="M77" s="6">
        <v>72</v>
      </c>
      <c r="N77" s="6">
        <f>$N$3*COS(DEGREES(Graphing!M77))</f>
        <v>-235.40958929363271</v>
      </c>
      <c r="O77" s="6">
        <f>($N$3*SIN(DEGREES(Graphing!M77))) + $O$3</f>
        <v>412.61485823985385</v>
      </c>
      <c r="P77" s="16">
        <f>($N$3*SIN(DEGREES(Graphing!M77))) - $O$3</f>
        <v>-603.3851417601461</v>
      </c>
      <c r="Q77" s="6">
        <f>$N$4*SIN(DEGREES(Graphing!M77))</f>
        <v>-71.538856320109602</v>
      </c>
      <c r="R77" s="6">
        <f>($N$4*COS(DEGREES(Graphing!M77))) - $O$4</f>
        <v>-476.55719197022449</v>
      </c>
      <c r="S77" s="6">
        <f>($N$4*COS(DEGREES(Graphing!M77))) + $O$4</f>
        <v>123.44280802977548</v>
      </c>
      <c r="U77" s="6">
        <v>0</v>
      </c>
      <c r="V77" s="6">
        <v>-931</v>
      </c>
      <c r="W77" s="6">
        <f>IF(AND($W$4 + 'Unlike Size Quad'!$F$2*$N$3&lt;Table13[[#This Row],[NS AXIS]],Table13[[#This Row],[NS AXIS]]&lt;$V$3 - 'Unlike Size Quad'!$F$2*$N$3), Table13[NS AXIS], 0)</f>
        <v>0</v>
      </c>
      <c r="X77" s="6">
        <f>$V$6 - 'Unlike Size Quad'!$F$3*$N$4</f>
        <v>71.401690832311886</v>
      </c>
      <c r="Y77" s="6">
        <f>$W$5 +'Unlike Size Quad'!$F$3*$N$4</f>
        <v>-71.406763299232722</v>
      </c>
      <c r="Z77" s="6">
        <f>Table13[[#This Row],[NS AXIS]]</f>
        <v>-931</v>
      </c>
      <c r="AA77" s="6">
        <f>IF(AND($W$5 + 'Unlike Size Quad'!$F$3*$N$4&lt;Table13[[#This Row],[NS AXIS]],Table13[[#This Row],[NS AXIS]]&lt;$V$6 - 'Unlike Size Quad'!$F$3*$N$4), Table13[NS AXIS], 0)</f>
        <v>0</v>
      </c>
      <c r="AB77" s="16">
        <f>$V$3 -'Unlike Size Quad'!$F$2*$N$3</f>
        <v>127.00056361139596</v>
      </c>
      <c r="AC77" s="16">
        <f>$W$4 + 'Unlike Size Quad'!$F$2*$N$3</f>
        <v>-127.00507248755457</v>
      </c>
      <c r="AF77" s="46">
        <v>70</v>
      </c>
      <c r="AG77" s="6">
        <f t="shared" si="4"/>
        <v>627.4230016556096</v>
      </c>
      <c r="AH77" s="46">
        <f t="shared" si="5"/>
        <v>-288.11400584345245</v>
      </c>
      <c r="AI77" s="46">
        <f t="shared" si="6"/>
        <v>61.88599415654754</v>
      </c>
      <c r="AJ77" s="16">
        <f t="shared" si="7"/>
        <v>-172.5769983443904</v>
      </c>
      <c r="AK77" s="16">
        <f>Table6[[#This Row],[T1]]</f>
        <v>-288.11400584345245</v>
      </c>
      <c r="AL77" s="16">
        <f>Table6[[#This Row],[T2]]</f>
        <v>61.88599415654754</v>
      </c>
      <c r="AN77" s="46">
        <v>-931</v>
      </c>
      <c r="AO77" s="63">
        <f>IF(OR(Table15[[#This Row],[Diagonal Flag]]&lt;-$AG$6, Table15[[#This Row],[Diagonal Flag]]&gt;$AG$6),0,Table15[[#This Row],[Diagonal Flag]])</f>
        <v>0</v>
      </c>
      <c r="AP77" s="63">
        <f>Graphing!$AO77/$AP$6</f>
        <v>0</v>
      </c>
      <c r="AQ77" s="64">
        <f>Graphing!$AO77/$AQ$6</f>
        <v>0</v>
      </c>
    </row>
    <row r="78" spans="1:43" x14ac:dyDescent="0.25">
      <c r="A78" s="6">
        <v>75</v>
      </c>
      <c r="B78" s="6">
        <f>COS(DEGREES(Graphing!A78))</f>
        <v>0.87015151145196579</v>
      </c>
      <c r="C78" s="6">
        <f>SIN(DEGREES(Graphing!A78))</f>
        <v>-0.49278428051010253</v>
      </c>
      <c r="D78" s="6">
        <f>Table2[[#This Row],[x (Big)]]*$A$2</f>
        <v>0.65261363358897428</v>
      </c>
      <c r="E78" s="6">
        <f>$A$2 *Table2[[#This Row],[y (Big)]]</f>
        <v>-0.36958821038257689</v>
      </c>
      <c r="G78" s="15">
        <v>7.0999999999999994E-2</v>
      </c>
      <c r="H78" s="6">
        <f>IF(AND($H$3&lt;Table3[[#This Row],[Percentage]],Table3[[#This Row],[Percentage]]&lt;$H$5), 1, 0)</f>
        <v>1</v>
      </c>
      <c r="I78" s="6">
        <f>IF(AND($I$3&lt;Table3[[#This Row],[Percentage]],Table3[[#This Row],[Percentage]]&lt;$I$5), 1, 0)</f>
        <v>1</v>
      </c>
      <c r="J78" s="6">
        <f>IF(AND($J$3&lt;Table3[[#This Row],[Percentage]],Table3[[#This Row],[Percentage]]&lt;$J$5), 1, 0)</f>
        <v>1</v>
      </c>
      <c r="K78" s="6">
        <f>IF(AND($K$3&lt;Table3[[#This Row],[Percentage]],Table3[[#This Row],[Percentage]]&lt;$K$5), 1, 0)</f>
        <v>1</v>
      </c>
      <c r="M78" s="6">
        <v>73</v>
      </c>
      <c r="N78" s="6">
        <f>$N$3*COS(DEGREES(Graphing!M78))</f>
        <v>-107.89295700995366</v>
      </c>
      <c r="O78" s="6">
        <f>($N$3*SIN(DEGREES(Graphing!M78))) + $O$3</f>
        <v>278.0541154365917</v>
      </c>
      <c r="P78" s="16">
        <f>($N$3*SIN(DEGREES(Graphing!M78))) - $O$3</f>
        <v>-737.9458845634083</v>
      </c>
      <c r="Q78" s="6">
        <f>$N$4*SIN(DEGREES(Graphing!M78))</f>
        <v>-172.45941342255622</v>
      </c>
      <c r="R78" s="6">
        <f>($N$4*COS(DEGREES(Graphing!M78))) - $O$4</f>
        <v>-380.91971775746526</v>
      </c>
      <c r="S78" s="6">
        <f>($N$4*COS(DEGREES(Graphing!M78))) + $O$4</f>
        <v>219.08028224253474</v>
      </c>
      <c r="U78" s="6">
        <v>0</v>
      </c>
      <c r="V78" s="6">
        <v>-930</v>
      </c>
      <c r="W78" s="6">
        <f>IF(AND($W$4 + 'Unlike Size Quad'!$F$2*$N$3&lt;Table13[[#This Row],[NS AXIS]],Table13[[#This Row],[NS AXIS]]&lt;$V$3 - 'Unlike Size Quad'!$F$2*$N$3), Table13[NS AXIS], 0)</f>
        <v>0</v>
      </c>
      <c r="X78" s="6">
        <f>$V$6 - 'Unlike Size Quad'!$F$3*$N$4</f>
        <v>71.401690832311886</v>
      </c>
      <c r="Y78" s="6">
        <f>$W$5 +'Unlike Size Quad'!$F$3*$N$4</f>
        <v>-71.406763299232722</v>
      </c>
      <c r="Z78" s="6">
        <f>Table13[[#This Row],[NS AXIS]]</f>
        <v>-930</v>
      </c>
      <c r="AA78" s="6">
        <f>IF(AND($W$5 + 'Unlike Size Quad'!$F$3*$N$4&lt;Table13[[#This Row],[NS AXIS]],Table13[[#This Row],[NS AXIS]]&lt;$V$6 - 'Unlike Size Quad'!$F$3*$N$4), Table13[NS AXIS], 0)</f>
        <v>0</v>
      </c>
      <c r="AB78" s="16">
        <f>$V$3 -'Unlike Size Quad'!$F$2*$N$3</f>
        <v>127.00056361139596</v>
      </c>
      <c r="AC78" s="16">
        <f>$W$4 + 'Unlike Size Quad'!$F$2*$N$3</f>
        <v>-127.00507248755457</v>
      </c>
      <c r="AF78" s="46">
        <v>71</v>
      </c>
      <c r="AG78" s="6">
        <f t="shared" si="4"/>
        <v>489.98639644028549</v>
      </c>
      <c r="AH78" s="46">
        <f t="shared" si="5"/>
        <v>-412.52567957105555</v>
      </c>
      <c r="AI78" s="46">
        <f t="shared" si="6"/>
        <v>-62.525679571055576</v>
      </c>
      <c r="AJ78" s="16">
        <f t="shared" si="7"/>
        <v>-310.01360355971451</v>
      </c>
      <c r="AK78" s="16">
        <f>Table6[[#This Row],[T1]]</f>
        <v>-412.52567957105555</v>
      </c>
      <c r="AL78" s="16">
        <f>Table6[[#This Row],[T2]]</f>
        <v>-62.525679571055576</v>
      </c>
      <c r="AN78" s="46">
        <v>-930</v>
      </c>
      <c r="AO78" s="61">
        <f>IF(OR(Table15[[#This Row],[Diagonal Flag]]&lt;-$AG$6, Table15[[#This Row],[Diagonal Flag]]&gt;$AG$6),0,Table15[[#This Row],[Diagonal Flag]])</f>
        <v>0</v>
      </c>
      <c r="AP78" s="61">
        <f>Graphing!$AO78/$AP$6</f>
        <v>0</v>
      </c>
      <c r="AQ78" s="62">
        <f>Graphing!$AO78/$AQ$6</f>
        <v>0</v>
      </c>
    </row>
    <row r="79" spans="1:43" x14ac:dyDescent="0.25">
      <c r="A79" s="6">
        <v>76</v>
      </c>
      <c r="B79" s="6">
        <f>COS(DEGREES(Graphing!A79))</f>
        <v>0.97324868750205662</v>
      </c>
      <c r="C79" s="6">
        <f>SIN(DEGREES(Graphing!A79))</f>
        <v>0.229754199690722</v>
      </c>
      <c r="D79" s="6">
        <f>Table2[[#This Row],[x (Big)]]*$A$2</f>
        <v>0.72993651562654249</v>
      </c>
      <c r="E79" s="6">
        <f>$A$2 *Table2[[#This Row],[y (Big)]]</f>
        <v>0.17231564976804151</v>
      </c>
      <c r="G79" s="15">
        <v>7.1999999999999995E-2</v>
      </c>
      <c r="H79" s="6">
        <f>IF(AND($H$3&lt;Table3[[#This Row],[Percentage]],Table3[[#This Row],[Percentage]]&lt;$H$5), 1, 0)</f>
        <v>1</v>
      </c>
      <c r="I79" s="6">
        <f>IF(AND($I$3&lt;Table3[[#This Row],[Percentage]],Table3[[#This Row],[Percentage]]&lt;$I$5), 1, 0)</f>
        <v>1</v>
      </c>
      <c r="J79" s="6">
        <f>IF(AND($J$3&lt;Table3[[#This Row],[Percentage]],Table3[[#This Row],[Percentage]]&lt;$J$5), 1, 0)</f>
        <v>1</v>
      </c>
      <c r="K79" s="6">
        <f>IF(AND($K$3&lt;Table3[[#This Row],[Percentage]],Table3[[#This Row],[Percentage]]&lt;$K$5), 1, 0)</f>
        <v>1</v>
      </c>
      <c r="M79" s="6">
        <v>74</v>
      </c>
      <c r="N79" s="6">
        <f>$N$3*COS(DEGREES(Graphing!M79))</f>
        <v>77.097269821602197</v>
      </c>
      <c r="O79" s="6">
        <f>($N$3*SIN(DEGREES(Graphing!M79))) + $O$3</f>
        <v>265.98344894190592</v>
      </c>
      <c r="P79" s="16">
        <f>($N$3*SIN(DEGREES(Graphing!M79))) - $O$3</f>
        <v>-750.01655105809414</v>
      </c>
      <c r="Q79" s="6">
        <f>$N$4*SIN(DEGREES(Graphing!M79))</f>
        <v>-181.51241329357057</v>
      </c>
      <c r="R79" s="6">
        <f>($N$4*COS(DEGREES(Graphing!M79))) - $O$4</f>
        <v>-242.17704763379834</v>
      </c>
      <c r="S79" s="6">
        <f>($N$4*COS(DEGREES(Graphing!M79))) + $O$4</f>
        <v>357.82295236620166</v>
      </c>
      <c r="U79" s="6">
        <v>0</v>
      </c>
      <c r="V79" s="6">
        <v>-929</v>
      </c>
      <c r="W79" s="6">
        <f>IF(AND($W$4 + 'Unlike Size Quad'!$F$2*$N$3&lt;Table13[[#This Row],[NS AXIS]],Table13[[#This Row],[NS AXIS]]&lt;$V$3 - 'Unlike Size Quad'!$F$2*$N$3), Table13[NS AXIS], 0)</f>
        <v>0</v>
      </c>
      <c r="X79" s="6">
        <f>$V$6 - 'Unlike Size Quad'!$F$3*$N$4</f>
        <v>71.401690832311886</v>
      </c>
      <c r="Y79" s="6">
        <f>$W$5 +'Unlike Size Quad'!$F$3*$N$4</f>
        <v>-71.406763299232722</v>
      </c>
      <c r="Z79" s="6">
        <f>Table13[[#This Row],[NS AXIS]]</f>
        <v>-929</v>
      </c>
      <c r="AA79" s="6">
        <f>IF(AND($W$5 + 'Unlike Size Quad'!$F$3*$N$4&lt;Table13[[#This Row],[NS AXIS]],Table13[[#This Row],[NS AXIS]]&lt;$V$6 - 'Unlike Size Quad'!$F$3*$N$4), Table13[NS AXIS], 0)</f>
        <v>0</v>
      </c>
      <c r="AB79" s="16">
        <f>$V$3 -'Unlike Size Quad'!$F$2*$N$3</f>
        <v>127.00056361139596</v>
      </c>
      <c r="AC79" s="16">
        <f>$W$4 + 'Unlike Size Quad'!$F$2*$N$3</f>
        <v>-127.00507248755457</v>
      </c>
      <c r="AF79" s="46">
        <v>72</v>
      </c>
      <c r="AG79" s="6">
        <f t="shared" si="4"/>
        <v>304.61485823985385</v>
      </c>
      <c r="AH79" s="46">
        <f t="shared" si="5"/>
        <v>-410.40958929363273</v>
      </c>
      <c r="AI79" s="46">
        <f t="shared" si="6"/>
        <v>-60.409589293632706</v>
      </c>
      <c r="AJ79" s="16">
        <f t="shared" si="7"/>
        <v>-495.38514176014615</v>
      </c>
      <c r="AK79" s="16">
        <f>Table6[[#This Row],[T1]]</f>
        <v>-410.40958929363273</v>
      </c>
      <c r="AL79" s="16">
        <f>Table6[[#This Row],[T2]]</f>
        <v>-60.409589293632706</v>
      </c>
      <c r="AN79" s="46">
        <v>-929</v>
      </c>
      <c r="AO79" s="63">
        <f>IF(OR(Table15[[#This Row],[Diagonal Flag]]&lt;-$AG$6, Table15[[#This Row],[Diagonal Flag]]&gt;$AG$6),0,Table15[[#This Row],[Diagonal Flag]])</f>
        <v>0</v>
      </c>
      <c r="AP79" s="63">
        <f>Graphing!$AO79/$AP$6</f>
        <v>0</v>
      </c>
      <c r="AQ79" s="64">
        <f>Graphing!$AO79/$AQ$6</f>
        <v>0</v>
      </c>
    </row>
    <row r="80" spans="1:43" x14ac:dyDescent="0.25">
      <c r="A80" s="6">
        <v>77</v>
      </c>
      <c r="B80" s="6">
        <f>COS(DEGREES(Graphing!A80))</f>
        <v>0.55790516074981644</v>
      </c>
      <c r="C80" s="6">
        <f>SIN(DEGREES(Graphing!A80))</f>
        <v>0.82990471236686048</v>
      </c>
      <c r="D80" s="6">
        <f>Table2[[#This Row],[x (Big)]]*$A$2</f>
        <v>0.41842887056236233</v>
      </c>
      <c r="E80" s="6">
        <f>$A$2 *Table2[[#This Row],[y (Big)]]</f>
        <v>0.62242853427514533</v>
      </c>
      <c r="G80" s="15">
        <v>7.2999999999999995E-2</v>
      </c>
      <c r="H80" s="6">
        <f>IF(AND($H$3&lt;Table3[[#This Row],[Percentage]],Table3[[#This Row],[Percentage]]&lt;$H$5), 1, 0)</f>
        <v>1</v>
      </c>
      <c r="I80" s="6">
        <f>IF(AND($I$3&lt;Table3[[#This Row],[Percentage]],Table3[[#This Row],[Percentage]]&lt;$I$5), 1, 0)</f>
        <v>1</v>
      </c>
      <c r="J80" s="6">
        <f>IF(AND($J$3&lt;Table3[[#This Row],[Percentage]],Table3[[#This Row],[Percentage]]&lt;$J$5), 1, 0)</f>
        <v>1</v>
      </c>
      <c r="K80" s="6">
        <f>IF(AND($K$3&lt;Table3[[#This Row],[Percentage]],Table3[[#This Row],[Percentage]]&lt;$K$5), 1, 0)</f>
        <v>1</v>
      </c>
      <c r="M80" s="6">
        <v>75</v>
      </c>
      <c r="N80" s="6">
        <f>$N$3*COS(DEGREES(Graphing!M80))</f>
        <v>221.01848390879931</v>
      </c>
      <c r="O80" s="6">
        <f>($N$3*SIN(DEGREES(Graphing!M80))) + $O$3</f>
        <v>382.83279275043395</v>
      </c>
      <c r="P80" s="16">
        <f>($N$3*SIN(DEGREES(Graphing!M80))) - $O$3</f>
        <v>-633.16720724956599</v>
      </c>
      <c r="Q80" s="6">
        <f>$N$4*SIN(DEGREES(Graphing!M80))</f>
        <v>-93.875405437174535</v>
      </c>
      <c r="R80" s="6">
        <f>($N$4*COS(DEGREES(Graphing!M80))) - $O$4</f>
        <v>-134.23613706840052</v>
      </c>
      <c r="S80" s="6">
        <f>($N$4*COS(DEGREES(Graphing!M80))) + $O$4</f>
        <v>465.76386293159948</v>
      </c>
      <c r="U80" s="6">
        <v>0</v>
      </c>
      <c r="V80" s="6">
        <v>-928</v>
      </c>
      <c r="W80" s="6">
        <f>IF(AND($W$4 + 'Unlike Size Quad'!$F$2*$N$3&lt;Table13[[#This Row],[NS AXIS]],Table13[[#This Row],[NS AXIS]]&lt;$V$3 - 'Unlike Size Quad'!$F$2*$N$3), Table13[NS AXIS], 0)</f>
        <v>0</v>
      </c>
      <c r="X80" s="6">
        <f>$V$6 - 'Unlike Size Quad'!$F$3*$N$4</f>
        <v>71.401690832311886</v>
      </c>
      <c r="Y80" s="6">
        <f>$W$5 +'Unlike Size Quad'!$F$3*$N$4</f>
        <v>-71.406763299232722</v>
      </c>
      <c r="Z80" s="6">
        <f>Table13[[#This Row],[NS AXIS]]</f>
        <v>-928</v>
      </c>
      <c r="AA80" s="6">
        <f>IF(AND($W$5 + 'Unlike Size Quad'!$F$3*$N$4&lt;Table13[[#This Row],[NS AXIS]],Table13[[#This Row],[NS AXIS]]&lt;$V$6 - 'Unlike Size Quad'!$F$3*$N$4), Table13[NS AXIS], 0)</f>
        <v>0</v>
      </c>
      <c r="AB80" s="16">
        <f>$V$3 -'Unlike Size Quad'!$F$2*$N$3</f>
        <v>127.00056361139596</v>
      </c>
      <c r="AC80" s="16">
        <f>$W$4 + 'Unlike Size Quad'!$F$2*$N$3</f>
        <v>-127.00507248755457</v>
      </c>
      <c r="AF80" s="46">
        <v>73</v>
      </c>
      <c r="AG80" s="6">
        <f t="shared" si="4"/>
        <v>170.0541154365917</v>
      </c>
      <c r="AH80" s="46">
        <f t="shared" si="5"/>
        <v>-282.89295700995365</v>
      </c>
      <c r="AI80" s="46">
        <f t="shared" si="6"/>
        <v>67.107042990046338</v>
      </c>
      <c r="AJ80" s="16">
        <f t="shared" si="7"/>
        <v>-629.9458845634083</v>
      </c>
      <c r="AK80" s="16">
        <f>Table6[[#This Row],[T1]]</f>
        <v>-282.89295700995365</v>
      </c>
      <c r="AL80" s="16">
        <f>Table6[[#This Row],[T2]]</f>
        <v>67.107042990046338</v>
      </c>
      <c r="AN80" s="46">
        <v>-928</v>
      </c>
      <c r="AO80" s="61">
        <f>IF(OR(Table15[[#This Row],[Diagonal Flag]]&lt;-$AG$6, Table15[[#This Row],[Diagonal Flag]]&gt;$AG$6),0,Table15[[#This Row],[Diagonal Flag]])</f>
        <v>0</v>
      </c>
      <c r="AP80" s="61">
        <f>Graphing!$AO80/$AP$6</f>
        <v>0</v>
      </c>
      <c r="AQ80" s="62">
        <f>Graphing!$AO80/$AQ$6</f>
        <v>0</v>
      </c>
    </row>
    <row r="81" spans="1:43" x14ac:dyDescent="0.25">
      <c r="A81" s="6">
        <v>78</v>
      </c>
      <c r="B81" s="6">
        <f>COS(DEGREES(Graphing!A81))</f>
        <v>-0.15462935875736747</v>
      </c>
      <c r="C81" s="6">
        <f>SIN(DEGREES(Graphing!A81))</f>
        <v>0.98797255093969349</v>
      </c>
      <c r="D81" s="6">
        <f>Table2[[#This Row],[x (Big)]]*$A$2</f>
        <v>-0.11597201906802559</v>
      </c>
      <c r="E81" s="6">
        <f>$A$2 *Table2[[#This Row],[y (Big)]]</f>
        <v>0.74097941320477012</v>
      </c>
      <c r="G81" s="15">
        <v>7.3999999999999996E-2</v>
      </c>
      <c r="H81" s="6">
        <f>IF(AND($H$3&lt;Table3[[#This Row],[Percentage]],Table3[[#This Row],[Percentage]]&lt;$H$5), 1, 0)</f>
        <v>1</v>
      </c>
      <c r="I81" s="6">
        <f>IF(AND($I$3&lt;Table3[[#This Row],[Percentage]],Table3[[#This Row],[Percentage]]&lt;$I$5), 1, 0)</f>
        <v>1</v>
      </c>
      <c r="J81" s="6">
        <f>IF(AND($J$3&lt;Table3[[#This Row],[Percentage]],Table3[[#This Row],[Percentage]]&lt;$J$5), 1, 0)</f>
        <v>1</v>
      </c>
      <c r="K81" s="6">
        <f>IF(AND($K$3&lt;Table3[[#This Row],[Percentage]],Table3[[#This Row],[Percentage]]&lt;$K$5), 1, 0)</f>
        <v>1</v>
      </c>
      <c r="M81" s="6">
        <v>76</v>
      </c>
      <c r="N81" s="6">
        <f>$N$3*COS(DEGREES(Graphing!M81))</f>
        <v>247.20516662552239</v>
      </c>
      <c r="O81" s="6">
        <f>($N$3*SIN(DEGREES(Graphing!M81))) + $O$3</f>
        <v>566.35756672144339</v>
      </c>
      <c r="P81" s="16">
        <f>($N$3*SIN(DEGREES(Graphing!M81))) - $O$3</f>
        <v>-449.64243327855661</v>
      </c>
      <c r="Q81" s="6">
        <f>$N$4*SIN(DEGREES(Graphing!M81))</f>
        <v>43.768175041082543</v>
      </c>
      <c r="R81" s="6">
        <f>($N$4*COS(DEGREES(Graphing!M81))) - $O$4</f>
        <v>-114.59612503085822</v>
      </c>
      <c r="S81" s="6">
        <f>($N$4*COS(DEGREES(Graphing!M81))) + $O$4</f>
        <v>485.40387496914178</v>
      </c>
      <c r="U81" s="6">
        <v>0</v>
      </c>
      <c r="V81" s="6">
        <v>-927</v>
      </c>
      <c r="W81" s="6">
        <f>IF(AND($W$4 + 'Unlike Size Quad'!$F$2*$N$3&lt;Table13[[#This Row],[NS AXIS]],Table13[[#This Row],[NS AXIS]]&lt;$V$3 - 'Unlike Size Quad'!$F$2*$N$3), Table13[NS AXIS], 0)</f>
        <v>0</v>
      </c>
      <c r="X81" s="6">
        <f>$V$6 - 'Unlike Size Quad'!$F$3*$N$4</f>
        <v>71.401690832311886</v>
      </c>
      <c r="Y81" s="6">
        <f>$W$5 +'Unlike Size Quad'!$F$3*$N$4</f>
        <v>-71.406763299232722</v>
      </c>
      <c r="Z81" s="6">
        <f>Table13[[#This Row],[NS AXIS]]</f>
        <v>-927</v>
      </c>
      <c r="AA81" s="6">
        <f>IF(AND($W$5 + 'Unlike Size Quad'!$F$3*$N$4&lt;Table13[[#This Row],[NS AXIS]],Table13[[#This Row],[NS AXIS]]&lt;$V$6 - 'Unlike Size Quad'!$F$3*$N$4), Table13[NS AXIS], 0)</f>
        <v>0</v>
      </c>
      <c r="AB81" s="16">
        <f>$V$3 -'Unlike Size Quad'!$F$2*$N$3</f>
        <v>127.00056361139596</v>
      </c>
      <c r="AC81" s="16">
        <f>$W$4 + 'Unlike Size Quad'!$F$2*$N$3</f>
        <v>-127.00507248755457</v>
      </c>
      <c r="AF81" s="46">
        <v>74</v>
      </c>
      <c r="AG81" s="6">
        <f t="shared" si="4"/>
        <v>157.98344894190592</v>
      </c>
      <c r="AH81" s="46">
        <f t="shared" si="5"/>
        <v>-97.902730178397803</v>
      </c>
      <c r="AI81" s="46">
        <f t="shared" si="6"/>
        <v>252.0972698216022</v>
      </c>
      <c r="AJ81" s="16">
        <f t="shared" si="7"/>
        <v>-642.01655105809414</v>
      </c>
      <c r="AK81" s="16">
        <f>Table6[[#This Row],[T1]]</f>
        <v>-97.902730178397803</v>
      </c>
      <c r="AL81" s="16">
        <f>Table6[[#This Row],[T2]]</f>
        <v>252.0972698216022</v>
      </c>
      <c r="AN81" s="46">
        <v>-927</v>
      </c>
      <c r="AO81" s="63">
        <f>IF(OR(Table15[[#This Row],[Diagonal Flag]]&lt;-$AG$6, Table15[[#This Row],[Diagonal Flag]]&gt;$AG$6),0,Table15[[#This Row],[Diagonal Flag]])</f>
        <v>0</v>
      </c>
      <c r="AP81" s="63">
        <f>Graphing!$AO81/$AP$6</f>
        <v>0</v>
      </c>
      <c r="AQ81" s="64">
        <f>Graphing!$AO81/$AQ$6</f>
        <v>0</v>
      </c>
    </row>
    <row r="82" spans="1:43" x14ac:dyDescent="0.25">
      <c r="A82" s="6">
        <v>79</v>
      </c>
      <c r="B82" s="6">
        <f>COS(DEGREES(Graphing!A82))</f>
        <v>-0.78479422859793013</v>
      </c>
      <c r="C82" s="6">
        <f>SIN(DEGREES(Graphing!A82))</f>
        <v>0.61975641889324529</v>
      </c>
      <c r="D82" s="6">
        <f>Table2[[#This Row],[x (Big)]]*$A$2</f>
        <v>-0.5885956714484476</v>
      </c>
      <c r="E82" s="6">
        <f>$A$2 *Table2[[#This Row],[y (Big)]]</f>
        <v>0.46481731416993399</v>
      </c>
      <c r="G82" s="15">
        <v>7.4999999999999997E-2</v>
      </c>
      <c r="H82" s="6">
        <f>IF(AND($H$3&lt;Table3[[#This Row],[Percentage]],Table3[[#This Row],[Percentage]]&lt;$H$5), 1, 0)</f>
        <v>1</v>
      </c>
      <c r="I82" s="6">
        <f>IF(AND($I$3&lt;Table3[[#This Row],[Percentage]],Table3[[#This Row],[Percentage]]&lt;$I$5), 1, 0)</f>
        <v>1</v>
      </c>
      <c r="J82" s="6">
        <f>IF(AND($J$3&lt;Table3[[#This Row],[Percentage]],Table3[[#This Row],[Percentage]]&lt;$J$5), 1, 0)</f>
        <v>1</v>
      </c>
      <c r="K82" s="6">
        <f>IF(AND($K$3&lt;Table3[[#This Row],[Percentage]],Table3[[#This Row],[Percentage]]&lt;$K$5), 1, 0)</f>
        <v>1</v>
      </c>
      <c r="M82" s="6">
        <v>77</v>
      </c>
      <c r="N82" s="6">
        <f>$N$3*COS(DEGREES(Graphing!M82))</f>
        <v>141.70791083045339</v>
      </c>
      <c r="O82" s="6">
        <f>($N$3*SIN(DEGREES(Graphing!M82))) + $O$3</f>
        <v>718.79579694118252</v>
      </c>
      <c r="P82" s="16">
        <f>($N$3*SIN(DEGREES(Graphing!M82))) - $O$3</f>
        <v>-297.20420305881743</v>
      </c>
      <c r="Q82" s="6">
        <f>$N$4*SIN(DEGREES(Graphing!M82))</f>
        <v>158.09684770588692</v>
      </c>
      <c r="R82" s="6">
        <f>($N$4*COS(DEGREES(Graphing!M82))) - $O$4</f>
        <v>-193.71906687715997</v>
      </c>
      <c r="S82" s="6">
        <f>($N$4*COS(DEGREES(Graphing!M82))) + $O$4</f>
        <v>406.28093312284</v>
      </c>
      <c r="U82" s="6">
        <v>0</v>
      </c>
      <c r="V82" s="6">
        <v>-926</v>
      </c>
      <c r="W82" s="6">
        <f>IF(AND($W$4 + 'Unlike Size Quad'!$F$2*$N$3&lt;Table13[[#This Row],[NS AXIS]],Table13[[#This Row],[NS AXIS]]&lt;$V$3 - 'Unlike Size Quad'!$F$2*$N$3), Table13[NS AXIS], 0)</f>
        <v>0</v>
      </c>
      <c r="X82" s="6">
        <f>$V$6 - 'Unlike Size Quad'!$F$3*$N$4</f>
        <v>71.401690832311886</v>
      </c>
      <c r="Y82" s="6">
        <f>$W$5 +'Unlike Size Quad'!$F$3*$N$4</f>
        <v>-71.406763299232722</v>
      </c>
      <c r="Z82" s="6">
        <f>Table13[[#This Row],[NS AXIS]]</f>
        <v>-926</v>
      </c>
      <c r="AA82" s="6">
        <f>IF(AND($W$5 + 'Unlike Size Quad'!$F$3*$N$4&lt;Table13[[#This Row],[NS AXIS]],Table13[[#This Row],[NS AXIS]]&lt;$V$6 - 'Unlike Size Quad'!$F$3*$N$4), Table13[NS AXIS], 0)</f>
        <v>0</v>
      </c>
      <c r="AB82" s="16">
        <f>$V$3 -'Unlike Size Quad'!$F$2*$N$3</f>
        <v>127.00056361139596</v>
      </c>
      <c r="AC82" s="16">
        <f>$W$4 + 'Unlike Size Quad'!$F$2*$N$3</f>
        <v>-127.00507248755457</v>
      </c>
      <c r="AF82" s="46">
        <v>75</v>
      </c>
      <c r="AG82" s="6">
        <f t="shared" si="4"/>
        <v>274.83279275043395</v>
      </c>
      <c r="AH82" s="46">
        <f t="shared" si="5"/>
        <v>46.018483908799311</v>
      </c>
      <c r="AI82" s="46">
        <f t="shared" si="6"/>
        <v>396.01848390879934</v>
      </c>
      <c r="AJ82" s="16">
        <f t="shared" si="7"/>
        <v>-525.16720724956599</v>
      </c>
      <c r="AK82" s="16">
        <f>Table6[[#This Row],[T1]]</f>
        <v>46.018483908799311</v>
      </c>
      <c r="AL82" s="16">
        <f>Table6[[#This Row],[T2]]</f>
        <v>396.01848390879934</v>
      </c>
      <c r="AN82" s="46">
        <v>-926</v>
      </c>
      <c r="AO82" s="61">
        <f>IF(OR(Table15[[#This Row],[Diagonal Flag]]&lt;-$AG$6, Table15[[#This Row],[Diagonal Flag]]&gt;$AG$6),0,Table15[[#This Row],[Diagonal Flag]])</f>
        <v>0</v>
      </c>
      <c r="AP82" s="61">
        <f>Graphing!$AO82/$AP$6</f>
        <v>0</v>
      </c>
      <c r="AQ82" s="62">
        <f>Graphing!$AO82/$AQ$6</f>
        <v>0</v>
      </c>
    </row>
    <row r="83" spans="1:43" x14ac:dyDescent="0.25">
      <c r="A83" s="6">
        <v>80</v>
      </c>
      <c r="B83" s="6">
        <f>COS(DEGREES(Graphing!A83))</f>
        <v>-0.99690636777024388</v>
      </c>
      <c r="C83" s="6">
        <f>SIN(DEGREES(Graphing!A83))</f>
        <v>-7.8598307228204906E-2</v>
      </c>
      <c r="D83" s="6">
        <f>Table2[[#This Row],[x (Big)]]*$A$2</f>
        <v>-0.74767977582768297</v>
      </c>
      <c r="E83" s="6">
        <f>$A$2 *Table2[[#This Row],[y (Big)]]</f>
        <v>-5.8948730421153679E-2</v>
      </c>
      <c r="G83" s="15">
        <v>7.5999999999999998E-2</v>
      </c>
      <c r="H83" s="6">
        <f>IF(AND($H$3&lt;Table3[[#This Row],[Percentage]],Table3[[#This Row],[Percentage]]&lt;$H$5), 1, 0)</f>
        <v>1</v>
      </c>
      <c r="I83" s="6">
        <f>IF(AND($I$3&lt;Table3[[#This Row],[Percentage]],Table3[[#This Row],[Percentage]]&lt;$I$5), 1, 0)</f>
        <v>1</v>
      </c>
      <c r="J83" s="6">
        <f>IF(AND($J$3&lt;Table3[[#This Row],[Percentage]],Table3[[#This Row],[Percentage]]&lt;$J$5), 1, 0)</f>
        <v>1</v>
      </c>
      <c r="K83" s="6">
        <f>IF(AND($K$3&lt;Table3[[#This Row],[Percentage]],Table3[[#This Row],[Percentage]]&lt;$K$5), 1, 0)</f>
        <v>1</v>
      </c>
      <c r="M83" s="6">
        <v>78</v>
      </c>
      <c r="N83" s="6">
        <f>$N$3*COS(DEGREES(Graphing!M83))</f>
        <v>-39.275857124371335</v>
      </c>
      <c r="O83" s="6">
        <f>($N$3*SIN(DEGREES(Graphing!M83))) + $O$3</f>
        <v>758.94502793868219</v>
      </c>
      <c r="P83" s="16">
        <f>($N$3*SIN(DEGREES(Graphing!M83))) - $O$3</f>
        <v>-257.05497206131781</v>
      </c>
      <c r="Q83" s="6">
        <f>$N$4*SIN(DEGREES(Graphing!M83))</f>
        <v>188.20877095401161</v>
      </c>
      <c r="R83" s="6">
        <f>($N$4*COS(DEGREES(Graphing!M83))) - $O$4</f>
        <v>-329.45689284327852</v>
      </c>
      <c r="S83" s="6">
        <f>($N$4*COS(DEGREES(Graphing!M83))) + $O$4</f>
        <v>270.54310715672148</v>
      </c>
      <c r="U83" s="6">
        <v>0</v>
      </c>
      <c r="V83" s="6">
        <v>-925</v>
      </c>
      <c r="W83" s="6">
        <f>IF(AND($W$4 + 'Unlike Size Quad'!$F$2*$N$3&lt;Table13[[#This Row],[NS AXIS]],Table13[[#This Row],[NS AXIS]]&lt;$V$3 - 'Unlike Size Quad'!$F$2*$N$3), Table13[NS AXIS], 0)</f>
        <v>0</v>
      </c>
      <c r="X83" s="6">
        <f>$V$6 - 'Unlike Size Quad'!$F$3*$N$4</f>
        <v>71.401690832311886</v>
      </c>
      <c r="Y83" s="6">
        <f>$W$5 +'Unlike Size Quad'!$F$3*$N$4</f>
        <v>-71.406763299232722</v>
      </c>
      <c r="Z83" s="6">
        <f>Table13[[#This Row],[NS AXIS]]</f>
        <v>-925</v>
      </c>
      <c r="AA83" s="6">
        <f>IF(AND($W$5 + 'Unlike Size Quad'!$F$3*$N$4&lt;Table13[[#This Row],[NS AXIS]],Table13[[#This Row],[NS AXIS]]&lt;$V$6 - 'Unlike Size Quad'!$F$3*$N$4), Table13[NS AXIS], 0)</f>
        <v>0</v>
      </c>
      <c r="AB83" s="16">
        <f>$V$3 -'Unlike Size Quad'!$F$2*$N$3</f>
        <v>127.00056361139596</v>
      </c>
      <c r="AC83" s="16">
        <f>$W$4 + 'Unlike Size Quad'!$F$2*$N$3</f>
        <v>-127.00507248755457</v>
      </c>
      <c r="AF83" s="46">
        <v>76</v>
      </c>
      <c r="AG83" s="6">
        <f t="shared" si="4"/>
        <v>458.35756672144339</v>
      </c>
      <c r="AH83" s="46">
        <f t="shared" si="5"/>
        <v>72.205166625522395</v>
      </c>
      <c r="AI83" s="46">
        <f t="shared" si="6"/>
        <v>422.20516662552239</v>
      </c>
      <c r="AJ83" s="16">
        <f t="shared" si="7"/>
        <v>-341.64243327855661</v>
      </c>
      <c r="AK83" s="16">
        <f>Table6[[#This Row],[T1]]</f>
        <v>72.205166625522395</v>
      </c>
      <c r="AL83" s="16">
        <f>Table6[[#This Row],[T2]]</f>
        <v>422.20516662552239</v>
      </c>
      <c r="AN83" s="46">
        <v>-925</v>
      </c>
      <c r="AO83" s="63">
        <f>IF(OR(Table15[[#This Row],[Diagonal Flag]]&lt;-$AG$6, Table15[[#This Row],[Diagonal Flag]]&gt;$AG$6),0,Table15[[#This Row],[Diagonal Flag]])</f>
        <v>0</v>
      </c>
      <c r="AP83" s="63">
        <f>Graphing!$AO83/$AP$6</f>
        <v>0</v>
      </c>
      <c r="AQ83" s="64">
        <f>Graphing!$AO83/$AQ$6</f>
        <v>0</v>
      </c>
    </row>
    <row r="84" spans="1:43" x14ac:dyDescent="0.25">
      <c r="A84" s="6">
        <v>81</v>
      </c>
      <c r="B84" s="6">
        <f>COS(DEGREES(Graphing!A84))</f>
        <v>-0.67797557354653171</v>
      </c>
      <c r="C84" s="6">
        <f>SIN(DEGREES(Graphing!A84))</f>
        <v>-0.73508443166363646</v>
      </c>
      <c r="D84" s="6">
        <f>Table2[[#This Row],[x (Big)]]*$A$2</f>
        <v>-0.50848168015989881</v>
      </c>
      <c r="E84" s="6">
        <f>$A$2 *Table2[[#This Row],[y (Big)]]</f>
        <v>-0.55131332374772735</v>
      </c>
      <c r="G84" s="15">
        <v>7.6999999999999999E-2</v>
      </c>
      <c r="H84" s="6">
        <f>IF(AND($H$3&lt;Table3[[#This Row],[Percentage]],Table3[[#This Row],[Percentage]]&lt;$H$5), 1, 0)</f>
        <v>1</v>
      </c>
      <c r="I84" s="6">
        <f>IF(AND($I$3&lt;Table3[[#This Row],[Percentage]],Table3[[#This Row],[Percentage]]&lt;$I$5), 1, 0)</f>
        <v>1</v>
      </c>
      <c r="J84" s="6">
        <f>IF(AND($J$3&lt;Table3[[#This Row],[Percentage]],Table3[[#This Row],[Percentage]]&lt;$J$5), 1, 0)</f>
        <v>1</v>
      </c>
      <c r="K84" s="6">
        <f>IF(AND($K$3&lt;Table3[[#This Row],[Percentage]],Table3[[#This Row],[Percentage]]&lt;$K$5), 1, 0)</f>
        <v>1</v>
      </c>
      <c r="M84" s="6">
        <v>79</v>
      </c>
      <c r="N84" s="6">
        <f>$N$3*COS(DEGREES(Graphing!M84))</f>
        <v>-199.33773406387425</v>
      </c>
      <c r="O84" s="6">
        <f>($N$3*SIN(DEGREES(Graphing!M84))) + $O$3</f>
        <v>665.41813039888427</v>
      </c>
      <c r="P84" s="16">
        <f>($N$3*SIN(DEGREES(Graphing!M84))) - $O$3</f>
        <v>-350.58186960111573</v>
      </c>
      <c r="Q84" s="6">
        <f>$N$4*SIN(DEGREES(Graphing!M84))</f>
        <v>118.06359779916323</v>
      </c>
      <c r="R84" s="6">
        <f>($N$4*COS(DEGREES(Graphing!M84))) - $O$4</f>
        <v>-449.50330054790572</v>
      </c>
      <c r="S84" s="6">
        <f>($N$4*COS(DEGREES(Graphing!M84))) + $O$4</f>
        <v>150.4966994520943</v>
      </c>
      <c r="U84" s="6">
        <v>0</v>
      </c>
      <c r="V84" s="6">
        <v>-924</v>
      </c>
      <c r="W84" s="6">
        <f>IF(AND($W$4 + 'Unlike Size Quad'!$F$2*$N$3&lt;Table13[[#This Row],[NS AXIS]],Table13[[#This Row],[NS AXIS]]&lt;$V$3 - 'Unlike Size Quad'!$F$2*$N$3), Table13[NS AXIS], 0)</f>
        <v>0</v>
      </c>
      <c r="X84" s="6">
        <f>$V$6 - 'Unlike Size Quad'!$F$3*$N$4</f>
        <v>71.401690832311886</v>
      </c>
      <c r="Y84" s="6">
        <f>$W$5 +'Unlike Size Quad'!$F$3*$N$4</f>
        <v>-71.406763299232722</v>
      </c>
      <c r="Z84" s="6">
        <f>Table13[[#This Row],[NS AXIS]]</f>
        <v>-924</v>
      </c>
      <c r="AA84" s="6">
        <f>IF(AND($W$5 + 'Unlike Size Quad'!$F$3*$N$4&lt;Table13[[#This Row],[NS AXIS]],Table13[[#This Row],[NS AXIS]]&lt;$V$6 - 'Unlike Size Quad'!$F$3*$N$4), Table13[NS AXIS], 0)</f>
        <v>0</v>
      </c>
      <c r="AB84" s="16">
        <f>$V$3 -'Unlike Size Quad'!$F$2*$N$3</f>
        <v>127.00056361139596</v>
      </c>
      <c r="AC84" s="16">
        <f>$W$4 + 'Unlike Size Quad'!$F$2*$N$3</f>
        <v>-127.00507248755457</v>
      </c>
      <c r="AF84" s="46">
        <v>77</v>
      </c>
      <c r="AG84" s="6">
        <f t="shared" si="4"/>
        <v>610.79579694118252</v>
      </c>
      <c r="AH84" s="46">
        <f t="shared" si="5"/>
        <v>-33.292089169546614</v>
      </c>
      <c r="AI84" s="46">
        <f t="shared" si="6"/>
        <v>316.70791083045339</v>
      </c>
      <c r="AJ84" s="16">
        <f t="shared" si="7"/>
        <v>-189.20420305881743</v>
      </c>
      <c r="AK84" s="16">
        <f>Table6[[#This Row],[T1]]</f>
        <v>-33.292089169546614</v>
      </c>
      <c r="AL84" s="16">
        <f>Table6[[#This Row],[T2]]</f>
        <v>316.70791083045339</v>
      </c>
      <c r="AN84" s="46">
        <v>-924</v>
      </c>
      <c r="AO84" s="61">
        <f>IF(OR(Table15[[#This Row],[Diagonal Flag]]&lt;-$AG$6, Table15[[#This Row],[Diagonal Flag]]&gt;$AG$6),0,Table15[[#This Row],[Diagonal Flag]])</f>
        <v>0</v>
      </c>
      <c r="AP84" s="61">
        <f>Graphing!$AO84/$AP$6</f>
        <v>0</v>
      </c>
      <c r="AQ84" s="62">
        <f>Graphing!$AO84/$AQ$6</f>
        <v>0</v>
      </c>
    </row>
    <row r="85" spans="1:43" x14ac:dyDescent="0.25">
      <c r="A85" s="6">
        <v>82</v>
      </c>
      <c r="B85" s="6">
        <f>COS(DEGREES(Graphing!A85))</f>
        <v>2.1066276566371269E-3</v>
      </c>
      <c r="C85" s="6">
        <f>SIN(DEGREES(Graphing!A85))</f>
        <v>-0.99999778105749626</v>
      </c>
      <c r="D85" s="6">
        <f>Table2[[#This Row],[x (Big)]]*$A$2</f>
        <v>1.5799707424778453E-3</v>
      </c>
      <c r="E85" s="6">
        <f>$A$2 *Table2[[#This Row],[y (Big)]]</f>
        <v>-0.74999833579312214</v>
      </c>
      <c r="G85" s="15">
        <v>7.8E-2</v>
      </c>
      <c r="H85" s="6">
        <f>IF(AND($H$3&lt;Table3[[#This Row],[Percentage]],Table3[[#This Row],[Percentage]]&lt;$H$5), 1, 0)</f>
        <v>1</v>
      </c>
      <c r="I85" s="6">
        <f>IF(AND($I$3&lt;Table3[[#This Row],[Percentage]],Table3[[#This Row],[Percentage]]&lt;$I$5), 1, 0)</f>
        <v>1</v>
      </c>
      <c r="J85" s="6">
        <f>IF(AND($J$3&lt;Table3[[#This Row],[Percentage]],Table3[[#This Row],[Percentage]]&lt;$J$5), 1, 0)</f>
        <v>1</v>
      </c>
      <c r="K85" s="6">
        <f>IF(AND($K$3&lt;Table3[[#This Row],[Percentage]],Table3[[#This Row],[Percentage]]&lt;$K$5), 1, 0)</f>
        <v>1</v>
      </c>
      <c r="M85" s="6">
        <v>80</v>
      </c>
      <c r="N85" s="6">
        <f>$N$3*COS(DEGREES(Graphing!M85))</f>
        <v>-253.21421741364193</v>
      </c>
      <c r="O85" s="6">
        <f>($N$3*SIN(DEGREES(Graphing!M85))) + $O$3</f>
        <v>488.03602996403595</v>
      </c>
      <c r="P85" s="16">
        <f>($N$3*SIN(DEGREES(Graphing!M85))) - $O$3</f>
        <v>-527.96397003596405</v>
      </c>
      <c r="Q85" s="6">
        <f>$N$4*SIN(DEGREES(Graphing!M85))</f>
        <v>-14.972977526973034</v>
      </c>
      <c r="R85" s="6">
        <f>($N$4*COS(DEGREES(Graphing!M85))) - $O$4</f>
        <v>-489.91066306023146</v>
      </c>
      <c r="S85" s="6">
        <f>($N$4*COS(DEGREES(Graphing!M85))) + $O$4</f>
        <v>110.08933693976854</v>
      </c>
      <c r="U85" s="6">
        <v>0</v>
      </c>
      <c r="V85" s="6">
        <v>-923</v>
      </c>
      <c r="W85" s="6">
        <f>IF(AND($W$4 + 'Unlike Size Quad'!$F$2*$N$3&lt;Table13[[#This Row],[NS AXIS]],Table13[[#This Row],[NS AXIS]]&lt;$V$3 - 'Unlike Size Quad'!$F$2*$N$3), Table13[NS AXIS], 0)</f>
        <v>0</v>
      </c>
      <c r="X85" s="6">
        <f>$V$6 - 'Unlike Size Quad'!$F$3*$N$4</f>
        <v>71.401690832311886</v>
      </c>
      <c r="Y85" s="6">
        <f>$W$5 +'Unlike Size Quad'!$F$3*$N$4</f>
        <v>-71.406763299232722</v>
      </c>
      <c r="Z85" s="6">
        <f>Table13[[#This Row],[NS AXIS]]</f>
        <v>-923</v>
      </c>
      <c r="AA85" s="6">
        <f>IF(AND($W$5 + 'Unlike Size Quad'!$F$3*$N$4&lt;Table13[[#This Row],[NS AXIS]],Table13[[#This Row],[NS AXIS]]&lt;$V$6 - 'Unlike Size Quad'!$F$3*$N$4), Table13[NS AXIS], 0)</f>
        <v>0</v>
      </c>
      <c r="AB85" s="16">
        <f>$V$3 -'Unlike Size Quad'!$F$2*$N$3</f>
        <v>127.00056361139596</v>
      </c>
      <c r="AC85" s="16">
        <f>$W$4 + 'Unlike Size Quad'!$F$2*$N$3</f>
        <v>-127.00507248755457</v>
      </c>
      <c r="AF85" s="46">
        <v>78</v>
      </c>
      <c r="AG85" s="6">
        <f t="shared" si="4"/>
        <v>650.94502793868219</v>
      </c>
      <c r="AH85" s="46">
        <f t="shared" si="5"/>
        <v>-214.27585712437133</v>
      </c>
      <c r="AI85" s="46">
        <f t="shared" si="6"/>
        <v>135.72414287562867</v>
      </c>
      <c r="AJ85" s="16">
        <f t="shared" si="7"/>
        <v>-149.05497206131784</v>
      </c>
      <c r="AK85" s="16">
        <f>Table6[[#This Row],[T1]]</f>
        <v>-214.27585712437133</v>
      </c>
      <c r="AL85" s="16">
        <f>Table6[[#This Row],[T2]]</f>
        <v>135.72414287562867</v>
      </c>
      <c r="AN85" s="46">
        <v>-923</v>
      </c>
      <c r="AO85" s="63">
        <f>IF(OR(Table15[[#This Row],[Diagonal Flag]]&lt;-$AG$6, Table15[[#This Row],[Diagonal Flag]]&gt;$AG$6),0,Table15[[#This Row],[Diagonal Flag]])</f>
        <v>0</v>
      </c>
      <c r="AP85" s="63">
        <f>Graphing!$AO85/$AP$6</f>
        <v>0</v>
      </c>
      <c r="AQ85" s="64">
        <f>Graphing!$AO85/$AQ$6</f>
        <v>0</v>
      </c>
    </row>
    <row r="86" spans="1:43" x14ac:dyDescent="0.25">
      <c r="A86" s="6">
        <v>83</v>
      </c>
      <c r="B86" s="6">
        <f>COS(DEGREES(Graphing!A86))</f>
        <v>0.68106664751307033</v>
      </c>
      <c r="C86" s="6">
        <f>SIN(DEGREES(Graphing!A86))</f>
        <v>-0.73222142938137724</v>
      </c>
      <c r="D86" s="6">
        <f>Table2[[#This Row],[x (Big)]]*$A$2</f>
        <v>0.51079998563480278</v>
      </c>
      <c r="E86" s="6">
        <f>$A$2 *Table2[[#This Row],[y (Big)]]</f>
        <v>-0.54916607203603296</v>
      </c>
      <c r="G86" s="15">
        <v>7.9000000000000001E-2</v>
      </c>
      <c r="H86" s="6">
        <f>IF(AND($H$3&lt;Table3[[#This Row],[Percentage]],Table3[[#This Row],[Percentage]]&lt;$H$5), 1, 0)</f>
        <v>1</v>
      </c>
      <c r="I86" s="6">
        <f>IF(AND($I$3&lt;Table3[[#This Row],[Percentage]],Table3[[#This Row],[Percentage]]&lt;$I$5), 1, 0)</f>
        <v>1</v>
      </c>
      <c r="J86" s="6">
        <f>IF(AND($J$3&lt;Table3[[#This Row],[Percentage]],Table3[[#This Row],[Percentage]]&lt;$J$5), 1, 0)</f>
        <v>1</v>
      </c>
      <c r="K86" s="6">
        <f>IF(AND($K$3&lt;Table3[[#This Row],[Percentage]],Table3[[#This Row],[Percentage]]&lt;$K$5), 1, 0)</f>
        <v>1</v>
      </c>
      <c r="M86" s="6">
        <v>81</v>
      </c>
      <c r="N86" s="6">
        <f>$N$3*COS(DEGREES(Graphing!M86))</f>
        <v>-172.20579568081905</v>
      </c>
      <c r="O86" s="6">
        <f>($N$3*SIN(DEGREES(Graphing!M86))) + $O$3</f>
        <v>321.28855435743634</v>
      </c>
      <c r="P86" s="16">
        <f>($N$3*SIN(DEGREES(Graphing!M86))) - $O$3</f>
        <v>-694.7114456425636</v>
      </c>
      <c r="Q86" s="6">
        <f>$N$4*SIN(DEGREES(Graphing!M86))</f>
        <v>-140.03358423192276</v>
      </c>
      <c r="R86" s="6">
        <f>($N$4*COS(DEGREES(Graphing!M86))) - $O$4</f>
        <v>-429.15434676061432</v>
      </c>
      <c r="S86" s="6">
        <f>($N$4*COS(DEGREES(Graphing!M86))) + $O$4</f>
        <v>170.84565323938571</v>
      </c>
      <c r="U86" s="6">
        <v>0</v>
      </c>
      <c r="V86" s="6">
        <v>-922</v>
      </c>
      <c r="W86" s="6">
        <f>IF(AND($W$4 + 'Unlike Size Quad'!$F$2*$N$3&lt;Table13[[#This Row],[NS AXIS]],Table13[[#This Row],[NS AXIS]]&lt;$V$3 - 'Unlike Size Quad'!$F$2*$N$3), Table13[NS AXIS], 0)</f>
        <v>0</v>
      </c>
      <c r="X86" s="6">
        <f>$V$6 - 'Unlike Size Quad'!$F$3*$N$4</f>
        <v>71.401690832311886</v>
      </c>
      <c r="Y86" s="6">
        <f>$W$5 +'Unlike Size Quad'!$F$3*$N$4</f>
        <v>-71.406763299232722</v>
      </c>
      <c r="Z86" s="6">
        <f>Table13[[#This Row],[NS AXIS]]</f>
        <v>-922</v>
      </c>
      <c r="AA86" s="6">
        <f>IF(AND($W$5 + 'Unlike Size Quad'!$F$3*$N$4&lt;Table13[[#This Row],[NS AXIS]],Table13[[#This Row],[NS AXIS]]&lt;$V$6 - 'Unlike Size Quad'!$F$3*$N$4), Table13[NS AXIS], 0)</f>
        <v>0</v>
      </c>
      <c r="AB86" s="16">
        <f>$V$3 -'Unlike Size Quad'!$F$2*$N$3</f>
        <v>127.00056361139596</v>
      </c>
      <c r="AC86" s="16">
        <f>$W$4 + 'Unlike Size Quad'!$F$2*$N$3</f>
        <v>-127.00507248755457</v>
      </c>
      <c r="AF86" s="46">
        <v>79</v>
      </c>
      <c r="AG86" s="6">
        <f t="shared" si="4"/>
        <v>557.41813039888427</v>
      </c>
      <c r="AH86" s="46">
        <f t="shared" si="5"/>
        <v>-374.33773406387422</v>
      </c>
      <c r="AI86" s="46">
        <f t="shared" si="6"/>
        <v>-24.337734063874251</v>
      </c>
      <c r="AJ86" s="16">
        <f t="shared" si="7"/>
        <v>-242.5818696011157</v>
      </c>
      <c r="AK86" s="16">
        <f>Table6[[#This Row],[T1]]</f>
        <v>-374.33773406387422</v>
      </c>
      <c r="AL86" s="16">
        <f>Table6[[#This Row],[T2]]</f>
        <v>-24.337734063874251</v>
      </c>
      <c r="AN86" s="46">
        <v>-922</v>
      </c>
      <c r="AO86" s="61">
        <f>IF(OR(Table15[[#This Row],[Diagonal Flag]]&lt;-$AG$6, Table15[[#This Row],[Diagonal Flag]]&gt;$AG$6),0,Table15[[#This Row],[Diagonal Flag]])</f>
        <v>0</v>
      </c>
      <c r="AP86" s="61">
        <f>Graphing!$AO86/$AP$6</f>
        <v>0</v>
      </c>
      <c r="AQ86" s="62">
        <f>Graphing!$AO86/$AQ$6</f>
        <v>0</v>
      </c>
    </row>
    <row r="87" spans="1:43" x14ac:dyDescent="0.25">
      <c r="A87" s="6">
        <v>84</v>
      </c>
      <c r="B87" s="6">
        <f>COS(DEGREES(Graphing!A87))</f>
        <v>0.99722867346914446</v>
      </c>
      <c r="C87" s="6">
        <f>SIN(DEGREES(Graphing!A87))</f>
        <v>-7.4397397877684471E-2</v>
      </c>
      <c r="D87" s="6">
        <f>Table2[[#This Row],[x (Big)]]*$A$2</f>
        <v>0.7479215051018584</v>
      </c>
      <c r="E87" s="6">
        <f>$A$2 *Table2[[#This Row],[y (Big)]]</f>
        <v>-5.5798048408263357E-2</v>
      </c>
      <c r="G87" s="15">
        <v>0.08</v>
      </c>
      <c r="H87" s="6">
        <f>IF(AND($H$3&lt;Table3[[#This Row],[Percentage]],Table3[[#This Row],[Percentage]]&lt;$H$5), 1, 0)</f>
        <v>1</v>
      </c>
      <c r="I87" s="6">
        <f>IF(AND($I$3&lt;Table3[[#This Row],[Percentage]],Table3[[#This Row],[Percentage]]&lt;$I$5), 1, 0)</f>
        <v>1</v>
      </c>
      <c r="J87" s="6">
        <f>IF(AND($J$3&lt;Table3[[#This Row],[Percentage]],Table3[[#This Row],[Percentage]]&lt;$J$5), 1, 0)</f>
        <v>1</v>
      </c>
      <c r="K87" s="6">
        <f>IF(AND($K$3&lt;Table3[[#This Row],[Percentage]],Table3[[#This Row],[Percentage]]&lt;$K$5), 1, 0)</f>
        <v>1</v>
      </c>
      <c r="M87" s="6">
        <v>82</v>
      </c>
      <c r="N87" s="6">
        <f>$N$3*COS(DEGREES(Graphing!M87))</f>
        <v>0.53508342478583026</v>
      </c>
      <c r="O87" s="6">
        <f>($N$3*SIN(DEGREES(Graphing!M87))) + $O$3</f>
        <v>254.00056361139596</v>
      </c>
      <c r="P87" s="16">
        <f>($N$3*SIN(DEGREES(Graphing!M87))) - $O$3</f>
        <v>-761.99943638860407</v>
      </c>
      <c r="Q87" s="6">
        <f>$N$4*SIN(DEGREES(Graphing!M87))</f>
        <v>-190.49957729145305</v>
      </c>
      <c r="R87" s="6">
        <f>($N$4*COS(DEGREES(Graphing!M87))) - $O$4</f>
        <v>-299.59868743141061</v>
      </c>
      <c r="S87" s="6">
        <f>($N$4*COS(DEGREES(Graphing!M87))) + $O$4</f>
        <v>300.40131256858939</v>
      </c>
      <c r="U87" s="6">
        <v>0</v>
      </c>
      <c r="V87" s="6">
        <v>-921</v>
      </c>
      <c r="W87" s="6">
        <f>IF(AND($W$4 + 'Unlike Size Quad'!$F$2*$N$3&lt;Table13[[#This Row],[NS AXIS]],Table13[[#This Row],[NS AXIS]]&lt;$V$3 - 'Unlike Size Quad'!$F$2*$N$3), Table13[NS AXIS], 0)</f>
        <v>0</v>
      </c>
      <c r="X87" s="6">
        <f>$V$6 - 'Unlike Size Quad'!$F$3*$N$4</f>
        <v>71.401690832311886</v>
      </c>
      <c r="Y87" s="6">
        <f>$W$5 +'Unlike Size Quad'!$F$3*$N$4</f>
        <v>-71.406763299232722</v>
      </c>
      <c r="Z87" s="6">
        <f>Table13[[#This Row],[NS AXIS]]</f>
        <v>-921</v>
      </c>
      <c r="AA87" s="6">
        <f>IF(AND($W$5 + 'Unlike Size Quad'!$F$3*$N$4&lt;Table13[[#This Row],[NS AXIS]],Table13[[#This Row],[NS AXIS]]&lt;$V$6 - 'Unlike Size Quad'!$F$3*$N$4), Table13[NS AXIS], 0)</f>
        <v>0</v>
      </c>
      <c r="AB87" s="16">
        <f>$V$3 -'Unlike Size Quad'!$F$2*$N$3</f>
        <v>127.00056361139596</v>
      </c>
      <c r="AC87" s="16">
        <f>$W$4 + 'Unlike Size Quad'!$F$2*$N$3</f>
        <v>-127.00507248755457</v>
      </c>
      <c r="AF87" s="46">
        <v>80</v>
      </c>
      <c r="AG87" s="6">
        <f t="shared" si="4"/>
        <v>380.03602996403595</v>
      </c>
      <c r="AH87" s="46">
        <f t="shared" si="5"/>
        <v>-428.2142174136419</v>
      </c>
      <c r="AI87" s="46">
        <f t="shared" si="6"/>
        <v>-78.214217413641933</v>
      </c>
      <c r="AJ87" s="16">
        <f t="shared" si="7"/>
        <v>-419.96397003596405</v>
      </c>
      <c r="AK87" s="16">
        <f>Table6[[#This Row],[T1]]</f>
        <v>-428.2142174136419</v>
      </c>
      <c r="AL87" s="16">
        <f>Table6[[#This Row],[T2]]</f>
        <v>-78.214217413641933</v>
      </c>
      <c r="AN87" s="46">
        <v>-921</v>
      </c>
      <c r="AO87" s="63">
        <f>IF(OR(Table15[[#This Row],[Diagonal Flag]]&lt;-$AG$6, Table15[[#This Row],[Diagonal Flag]]&gt;$AG$6),0,Table15[[#This Row],[Diagonal Flag]])</f>
        <v>0</v>
      </c>
      <c r="AP87" s="63">
        <f>Graphing!$AO87/$AP$6</f>
        <v>0</v>
      </c>
      <c r="AQ87" s="64">
        <f>Graphing!$AO87/$AQ$6</f>
        <v>0</v>
      </c>
    </row>
    <row r="88" spans="1:43" x14ac:dyDescent="0.25">
      <c r="A88" s="6">
        <v>85</v>
      </c>
      <c r="B88" s="6">
        <f>COS(DEGREES(Graphing!A88))</f>
        <v>0.78217607672182354</v>
      </c>
      <c r="C88" s="6">
        <f>SIN(DEGREES(Graphing!A88))</f>
        <v>0.62305744920035744</v>
      </c>
      <c r="D88" s="6">
        <f>Table2[[#This Row],[x (Big)]]*$A$2</f>
        <v>0.58663205754136771</v>
      </c>
      <c r="E88" s="6">
        <f>$A$2 *Table2[[#This Row],[y (Big)]]</f>
        <v>0.46729308690026805</v>
      </c>
      <c r="G88" s="15">
        <v>8.1000000000000003E-2</v>
      </c>
      <c r="H88" s="6">
        <f>IF(AND($H$3&lt;Table3[[#This Row],[Percentage]],Table3[[#This Row],[Percentage]]&lt;$H$5), 1, 0)</f>
        <v>1</v>
      </c>
      <c r="I88" s="6">
        <f>IF(AND($I$3&lt;Table3[[#This Row],[Percentage]],Table3[[#This Row],[Percentage]]&lt;$I$5), 1, 0)</f>
        <v>1</v>
      </c>
      <c r="J88" s="6">
        <f>IF(AND($J$3&lt;Table3[[#This Row],[Percentage]],Table3[[#This Row],[Percentage]]&lt;$J$5), 1, 0)</f>
        <v>1</v>
      </c>
      <c r="K88" s="6">
        <f>IF(AND($K$3&lt;Table3[[#This Row],[Percentage]],Table3[[#This Row],[Percentage]]&lt;$K$5), 1, 0)</f>
        <v>1</v>
      </c>
      <c r="M88" s="6">
        <v>83</v>
      </c>
      <c r="N88" s="6">
        <f>$N$3*COS(DEGREES(Graphing!M88))</f>
        <v>172.99092846831985</v>
      </c>
      <c r="O88" s="6">
        <f>($N$3*SIN(DEGREES(Graphing!M88))) + $O$3</f>
        <v>322.01575693713016</v>
      </c>
      <c r="P88" s="16">
        <f>($N$3*SIN(DEGREES(Graphing!M88))) - $O$3</f>
        <v>-693.98424306286984</v>
      </c>
      <c r="Q88" s="6">
        <f>$N$4*SIN(DEGREES(Graphing!M88))</f>
        <v>-139.48818229715238</v>
      </c>
      <c r="R88" s="6">
        <f>($N$4*COS(DEGREES(Graphing!M88))) - $O$4</f>
        <v>-170.2568036487601</v>
      </c>
      <c r="S88" s="6">
        <f>($N$4*COS(DEGREES(Graphing!M88))) + $O$4</f>
        <v>429.74319635123993</v>
      </c>
      <c r="U88" s="6">
        <v>0</v>
      </c>
      <c r="V88" s="6">
        <v>-920</v>
      </c>
      <c r="W88" s="6">
        <f>IF(AND($W$4 + 'Unlike Size Quad'!$F$2*$N$3&lt;Table13[[#This Row],[NS AXIS]],Table13[[#This Row],[NS AXIS]]&lt;$V$3 - 'Unlike Size Quad'!$F$2*$N$3), Table13[NS AXIS], 0)</f>
        <v>0</v>
      </c>
      <c r="X88" s="6">
        <f>$V$6 - 'Unlike Size Quad'!$F$3*$N$4</f>
        <v>71.401690832311886</v>
      </c>
      <c r="Y88" s="6">
        <f>$W$5 +'Unlike Size Quad'!$F$3*$N$4</f>
        <v>-71.406763299232722</v>
      </c>
      <c r="Z88" s="6">
        <f>Table13[[#This Row],[NS AXIS]]</f>
        <v>-920</v>
      </c>
      <c r="AA88" s="6">
        <f>IF(AND($W$5 + 'Unlike Size Quad'!$F$3*$N$4&lt;Table13[[#This Row],[NS AXIS]],Table13[[#This Row],[NS AXIS]]&lt;$V$6 - 'Unlike Size Quad'!$F$3*$N$4), Table13[NS AXIS], 0)</f>
        <v>0</v>
      </c>
      <c r="AB88" s="16">
        <f>$V$3 -'Unlike Size Quad'!$F$2*$N$3</f>
        <v>127.00056361139596</v>
      </c>
      <c r="AC88" s="16">
        <f>$W$4 + 'Unlike Size Quad'!$F$2*$N$3</f>
        <v>-127.00507248755457</v>
      </c>
      <c r="AF88" s="46">
        <v>81</v>
      </c>
      <c r="AG88" s="6">
        <f t="shared" si="4"/>
        <v>213.28855435743634</v>
      </c>
      <c r="AH88" s="46">
        <f t="shared" si="5"/>
        <v>-347.20579568081905</v>
      </c>
      <c r="AI88" s="46">
        <f t="shared" si="6"/>
        <v>2.7942043191809489</v>
      </c>
      <c r="AJ88" s="16">
        <f t="shared" si="7"/>
        <v>-586.7114456425636</v>
      </c>
      <c r="AK88" s="16">
        <f>Table6[[#This Row],[T1]]</f>
        <v>-347.20579568081905</v>
      </c>
      <c r="AL88" s="16">
        <f>Table6[[#This Row],[T2]]</f>
        <v>2.7942043191809489</v>
      </c>
      <c r="AN88" s="46">
        <v>-920</v>
      </c>
      <c r="AO88" s="61">
        <f>IF(OR(Table15[[#This Row],[Diagonal Flag]]&lt;-$AG$6, Table15[[#This Row],[Diagonal Flag]]&gt;$AG$6),0,Table15[[#This Row],[Diagonal Flag]])</f>
        <v>0</v>
      </c>
      <c r="AP88" s="61">
        <f>Graphing!$AO88/$AP$6</f>
        <v>0</v>
      </c>
      <c r="AQ88" s="62">
        <f>Graphing!$AO88/$AQ$6</f>
        <v>0</v>
      </c>
    </row>
    <row r="89" spans="1:43" x14ac:dyDescent="0.25">
      <c r="A89" s="6">
        <v>86</v>
      </c>
      <c r="B89" s="6">
        <f>COS(DEGREES(Graphing!A89))</f>
        <v>0.15046541494117555</v>
      </c>
      <c r="C89" s="6">
        <f>SIN(DEGREES(Graphing!A89))</f>
        <v>0.98861527345402667</v>
      </c>
      <c r="D89" s="6">
        <f>Table2[[#This Row],[x (Big)]]*$A$2</f>
        <v>0.11284906120588166</v>
      </c>
      <c r="E89" s="6">
        <f>$A$2 *Table2[[#This Row],[y (Big)]]</f>
        <v>0.74146145509051997</v>
      </c>
      <c r="G89" s="15">
        <v>8.2000000000000003E-2</v>
      </c>
      <c r="H89" s="6">
        <f>IF(AND($H$3&lt;Table3[[#This Row],[Percentage]],Table3[[#This Row],[Percentage]]&lt;$H$5), 1, 0)</f>
        <v>1</v>
      </c>
      <c r="I89" s="6">
        <f>IF(AND($I$3&lt;Table3[[#This Row],[Percentage]],Table3[[#This Row],[Percentage]]&lt;$I$5), 1, 0)</f>
        <v>1</v>
      </c>
      <c r="J89" s="6">
        <f>IF(AND($J$3&lt;Table3[[#This Row],[Percentage]],Table3[[#This Row],[Percentage]]&lt;$J$5), 1, 0)</f>
        <v>1</v>
      </c>
      <c r="K89" s="6">
        <f>IF(AND($K$3&lt;Table3[[#This Row],[Percentage]],Table3[[#This Row],[Percentage]]&lt;$K$5), 1, 0)</f>
        <v>1</v>
      </c>
      <c r="M89" s="6">
        <v>84</v>
      </c>
      <c r="N89" s="6">
        <f>$N$3*COS(DEGREES(Graphing!M89))</f>
        <v>253.2960830611627</v>
      </c>
      <c r="O89" s="6">
        <f>($N$3*SIN(DEGREES(Graphing!M89))) + $O$3</f>
        <v>489.10306093906814</v>
      </c>
      <c r="P89" s="16">
        <f>($N$3*SIN(DEGREES(Graphing!M89))) - $O$3</f>
        <v>-526.8969390609318</v>
      </c>
      <c r="Q89" s="6">
        <f>$N$4*SIN(DEGREES(Graphing!M89))</f>
        <v>-14.172704295698892</v>
      </c>
      <c r="R89" s="6">
        <f>($N$4*COS(DEGREES(Graphing!M89))) - $O$4</f>
        <v>-110.02793770412799</v>
      </c>
      <c r="S89" s="6">
        <f>($N$4*COS(DEGREES(Graphing!M89))) + $O$4</f>
        <v>489.97206229587198</v>
      </c>
      <c r="U89" s="6">
        <v>0</v>
      </c>
      <c r="V89" s="6">
        <v>-919</v>
      </c>
      <c r="W89" s="6">
        <f>IF(AND($W$4 + 'Unlike Size Quad'!$F$2*$N$3&lt;Table13[[#This Row],[NS AXIS]],Table13[[#This Row],[NS AXIS]]&lt;$V$3 - 'Unlike Size Quad'!$F$2*$N$3), Table13[NS AXIS], 0)</f>
        <v>0</v>
      </c>
      <c r="X89" s="6">
        <f>$V$6 - 'Unlike Size Quad'!$F$3*$N$4</f>
        <v>71.401690832311886</v>
      </c>
      <c r="Y89" s="6">
        <f>$W$5 +'Unlike Size Quad'!$F$3*$N$4</f>
        <v>-71.406763299232722</v>
      </c>
      <c r="Z89" s="6">
        <f>Table13[[#This Row],[NS AXIS]]</f>
        <v>-919</v>
      </c>
      <c r="AA89" s="6">
        <f>IF(AND($W$5 + 'Unlike Size Quad'!$F$3*$N$4&lt;Table13[[#This Row],[NS AXIS]],Table13[[#This Row],[NS AXIS]]&lt;$V$6 - 'Unlike Size Quad'!$F$3*$N$4), Table13[NS AXIS], 0)</f>
        <v>0</v>
      </c>
      <c r="AB89" s="16">
        <f>$V$3 -'Unlike Size Quad'!$F$2*$N$3</f>
        <v>127.00056361139596</v>
      </c>
      <c r="AC89" s="16">
        <f>$W$4 + 'Unlike Size Quad'!$F$2*$N$3</f>
        <v>-127.00507248755457</v>
      </c>
      <c r="AF89" s="46">
        <v>82</v>
      </c>
      <c r="AG89" s="6">
        <f t="shared" si="4"/>
        <v>146.00056361139596</v>
      </c>
      <c r="AH89" s="46">
        <f t="shared" si="5"/>
        <v>-174.46491657521418</v>
      </c>
      <c r="AI89" s="46">
        <f t="shared" si="6"/>
        <v>175.53508342478582</v>
      </c>
      <c r="AJ89" s="16">
        <f t="shared" si="7"/>
        <v>-653.99943638860407</v>
      </c>
      <c r="AK89" s="16">
        <f>Table6[[#This Row],[T1]]</f>
        <v>-174.46491657521418</v>
      </c>
      <c r="AL89" s="16">
        <f>Table6[[#This Row],[T2]]</f>
        <v>175.53508342478582</v>
      </c>
      <c r="AN89" s="46">
        <v>-919</v>
      </c>
      <c r="AO89" s="63">
        <f>IF(OR(Table15[[#This Row],[Diagonal Flag]]&lt;-$AG$6, Table15[[#This Row],[Diagonal Flag]]&gt;$AG$6),0,Table15[[#This Row],[Diagonal Flag]])</f>
        <v>0</v>
      </c>
      <c r="AP89" s="63">
        <f>Graphing!$AO89/$AP$6</f>
        <v>0</v>
      </c>
      <c r="AQ89" s="64">
        <f>Graphing!$AO89/$AQ$6</f>
        <v>0</v>
      </c>
    </row>
    <row r="90" spans="1:43" x14ac:dyDescent="0.25">
      <c r="A90" s="6">
        <v>87</v>
      </c>
      <c r="B90" s="6">
        <f>COS(DEGREES(Graphing!A90))</f>
        <v>-0.56139680159754912</v>
      </c>
      <c r="C90" s="6">
        <f>SIN(DEGREES(Graphing!A90))</f>
        <v>0.82754675466467875</v>
      </c>
      <c r="D90" s="6">
        <f>Table2[[#This Row],[x (Big)]]*$A$2</f>
        <v>-0.42104760119816187</v>
      </c>
      <c r="E90" s="6">
        <f>$A$2 *Table2[[#This Row],[y (Big)]]</f>
        <v>0.62066006599850909</v>
      </c>
      <c r="G90" s="15">
        <v>8.3000000000000004E-2</v>
      </c>
      <c r="H90" s="6">
        <f>IF(AND($H$3&lt;Table3[[#This Row],[Percentage]],Table3[[#This Row],[Percentage]]&lt;$H$5), 1, 0)</f>
        <v>1</v>
      </c>
      <c r="I90" s="6">
        <f>IF(AND($I$3&lt;Table3[[#This Row],[Percentage]],Table3[[#This Row],[Percentage]]&lt;$I$5), 1, 0)</f>
        <v>1</v>
      </c>
      <c r="J90" s="6">
        <f>IF(AND($J$3&lt;Table3[[#This Row],[Percentage]],Table3[[#This Row],[Percentage]]&lt;$J$5), 1, 0)</f>
        <v>1</v>
      </c>
      <c r="K90" s="6">
        <f>IF(AND($K$3&lt;Table3[[#This Row],[Percentage]],Table3[[#This Row],[Percentage]]&lt;$K$5), 1, 0)</f>
        <v>1</v>
      </c>
      <c r="M90" s="6">
        <v>85</v>
      </c>
      <c r="N90" s="6">
        <f>$N$3*COS(DEGREES(Graphing!M90))</f>
        <v>198.67272348734318</v>
      </c>
      <c r="O90" s="6">
        <f>($N$3*SIN(DEGREES(Graphing!M90))) + $O$3</f>
        <v>666.25659209689081</v>
      </c>
      <c r="P90" s="16">
        <f>($N$3*SIN(DEGREES(Graphing!M90))) - $O$3</f>
        <v>-349.74340790310919</v>
      </c>
      <c r="Q90" s="6">
        <f>$N$4*SIN(DEGREES(Graphing!M90))</f>
        <v>118.6924440726681</v>
      </c>
      <c r="R90" s="6">
        <f>($N$4*COS(DEGREES(Graphing!M90))) - $O$4</f>
        <v>-150.99545738449262</v>
      </c>
      <c r="S90" s="6">
        <f>($N$4*COS(DEGREES(Graphing!M90))) + $O$4</f>
        <v>449.00454261550738</v>
      </c>
      <c r="U90" s="6">
        <v>0</v>
      </c>
      <c r="V90" s="6">
        <v>-918</v>
      </c>
      <c r="W90" s="6">
        <f>IF(AND($W$4 + 'Unlike Size Quad'!$F$2*$N$3&lt;Table13[[#This Row],[NS AXIS]],Table13[[#This Row],[NS AXIS]]&lt;$V$3 - 'Unlike Size Quad'!$F$2*$N$3), Table13[NS AXIS], 0)</f>
        <v>0</v>
      </c>
      <c r="X90" s="6">
        <f>$V$6 - 'Unlike Size Quad'!$F$3*$N$4</f>
        <v>71.401690832311886</v>
      </c>
      <c r="Y90" s="6">
        <f>$W$5 +'Unlike Size Quad'!$F$3*$N$4</f>
        <v>-71.406763299232722</v>
      </c>
      <c r="Z90" s="6">
        <f>Table13[[#This Row],[NS AXIS]]</f>
        <v>-918</v>
      </c>
      <c r="AA90" s="6">
        <f>IF(AND($W$5 + 'Unlike Size Quad'!$F$3*$N$4&lt;Table13[[#This Row],[NS AXIS]],Table13[[#This Row],[NS AXIS]]&lt;$V$6 - 'Unlike Size Quad'!$F$3*$N$4), Table13[NS AXIS], 0)</f>
        <v>0</v>
      </c>
      <c r="AB90" s="16">
        <f>$V$3 -'Unlike Size Quad'!$F$2*$N$3</f>
        <v>127.00056361139596</v>
      </c>
      <c r="AC90" s="16">
        <f>$W$4 + 'Unlike Size Quad'!$F$2*$N$3</f>
        <v>-127.00507248755457</v>
      </c>
      <c r="AF90" s="46">
        <v>83</v>
      </c>
      <c r="AG90" s="6">
        <f t="shared" si="4"/>
        <v>214.01575693713019</v>
      </c>
      <c r="AH90" s="46">
        <f t="shared" si="5"/>
        <v>-2.0090715316801493</v>
      </c>
      <c r="AI90" s="46">
        <f t="shared" si="6"/>
        <v>347.99092846831985</v>
      </c>
      <c r="AJ90" s="16">
        <f t="shared" si="7"/>
        <v>-585.98424306286984</v>
      </c>
      <c r="AK90" s="16">
        <f>Table6[[#This Row],[T1]]</f>
        <v>-2.0090715316801493</v>
      </c>
      <c r="AL90" s="16">
        <f>Table6[[#This Row],[T2]]</f>
        <v>347.99092846831985</v>
      </c>
      <c r="AN90" s="46">
        <v>-918</v>
      </c>
      <c r="AO90" s="61">
        <f>IF(OR(Table15[[#This Row],[Diagonal Flag]]&lt;-$AG$6, Table15[[#This Row],[Diagonal Flag]]&gt;$AG$6),0,Table15[[#This Row],[Diagonal Flag]])</f>
        <v>0</v>
      </c>
      <c r="AP90" s="61">
        <f>Graphing!$AO90/$AP$6</f>
        <v>0</v>
      </c>
      <c r="AQ90" s="62">
        <f>Graphing!$AO90/$AQ$6</f>
        <v>0</v>
      </c>
    </row>
    <row r="91" spans="1:43" x14ac:dyDescent="0.25">
      <c r="A91" s="6">
        <v>88</v>
      </c>
      <c r="B91" s="6">
        <f>COS(DEGREES(Graphing!A91))</f>
        <v>-0.97420806013454642</v>
      </c>
      <c r="C91" s="6">
        <f>SIN(DEGREES(Graphing!A91))</f>
        <v>0.22565162434355293</v>
      </c>
      <c r="D91" s="6">
        <f>Table2[[#This Row],[x (Big)]]*$A$2</f>
        <v>-0.73065604510090987</v>
      </c>
      <c r="E91" s="6">
        <f>$A$2 *Table2[[#This Row],[y (Big)]]</f>
        <v>0.16923871825766471</v>
      </c>
      <c r="G91" s="15">
        <v>8.4000000000000005E-2</v>
      </c>
      <c r="H91" s="6">
        <f>IF(AND($H$3&lt;Table3[[#This Row],[Percentage]],Table3[[#This Row],[Percentage]]&lt;$H$5), 1, 0)</f>
        <v>1</v>
      </c>
      <c r="I91" s="6">
        <f>IF(AND($I$3&lt;Table3[[#This Row],[Percentage]],Table3[[#This Row],[Percentage]]&lt;$I$5), 1, 0)</f>
        <v>1</v>
      </c>
      <c r="J91" s="6">
        <f>IF(AND($J$3&lt;Table3[[#This Row],[Percentage]],Table3[[#This Row],[Percentage]]&lt;$J$5), 1, 0)</f>
        <v>1</v>
      </c>
      <c r="K91" s="6">
        <f>IF(AND($K$3&lt;Table3[[#This Row],[Percentage]],Table3[[#This Row],[Percentage]]&lt;$K$5), 1, 0)</f>
        <v>1</v>
      </c>
      <c r="M91" s="6">
        <v>86</v>
      </c>
      <c r="N91" s="6">
        <f>$N$3*COS(DEGREES(Graphing!M91))</f>
        <v>38.218215395058586</v>
      </c>
      <c r="O91" s="6">
        <f>($N$3*SIN(DEGREES(Graphing!M91))) + $O$3</f>
        <v>759.10827945732274</v>
      </c>
      <c r="P91" s="16">
        <f>($N$3*SIN(DEGREES(Graphing!M91))) - $O$3</f>
        <v>-256.89172054267726</v>
      </c>
      <c r="Q91" s="6">
        <f>$N$4*SIN(DEGREES(Graphing!M91))</f>
        <v>188.33120959299208</v>
      </c>
      <c r="R91" s="6">
        <f>($N$4*COS(DEGREES(Graphing!M91))) - $O$4</f>
        <v>-271.33633845370605</v>
      </c>
      <c r="S91" s="6">
        <f>($N$4*COS(DEGREES(Graphing!M91))) + $O$4</f>
        <v>328.66366154629395</v>
      </c>
      <c r="U91" s="6">
        <v>0</v>
      </c>
      <c r="V91" s="6">
        <v>-917</v>
      </c>
      <c r="W91" s="6">
        <f>IF(AND($W$4 + 'Unlike Size Quad'!$F$2*$N$3&lt;Table13[[#This Row],[NS AXIS]],Table13[[#This Row],[NS AXIS]]&lt;$V$3 - 'Unlike Size Quad'!$F$2*$N$3), Table13[NS AXIS], 0)</f>
        <v>0</v>
      </c>
      <c r="X91" s="6">
        <f>$V$6 - 'Unlike Size Quad'!$F$3*$N$4</f>
        <v>71.401690832311886</v>
      </c>
      <c r="Y91" s="6">
        <f>$W$5 +'Unlike Size Quad'!$F$3*$N$4</f>
        <v>-71.406763299232722</v>
      </c>
      <c r="Z91" s="6">
        <f>Table13[[#This Row],[NS AXIS]]</f>
        <v>-917</v>
      </c>
      <c r="AA91" s="6">
        <f>IF(AND($W$5 + 'Unlike Size Quad'!$F$3*$N$4&lt;Table13[[#This Row],[NS AXIS]],Table13[[#This Row],[NS AXIS]]&lt;$V$6 - 'Unlike Size Quad'!$F$3*$N$4), Table13[NS AXIS], 0)</f>
        <v>0</v>
      </c>
      <c r="AB91" s="16">
        <f>$V$3 -'Unlike Size Quad'!$F$2*$N$3</f>
        <v>127.00056361139596</v>
      </c>
      <c r="AC91" s="16">
        <f>$W$4 + 'Unlike Size Quad'!$F$2*$N$3</f>
        <v>-127.00507248755457</v>
      </c>
      <c r="AF91" s="46">
        <v>84</v>
      </c>
      <c r="AG91" s="6">
        <f t="shared" si="4"/>
        <v>381.10306093906814</v>
      </c>
      <c r="AH91" s="46">
        <f t="shared" si="5"/>
        <v>78.296083061162705</v>
      </c>
      <c r="AI91" s="46">
        <f t="shared" si="6"/>
        <v>428.29608306116268</v>
      </c>
      <c r="AJ91" s="16">
        <f t="shared" si="7"/>
        <v>-418.89693906093186</v>
      </c>
      <c r="AK91" s="16">
        <f>Table6[[#This Row],[T1]]</f>
        <v>78.296083061162705</v>
      </c>
      <c r="AL91" s="16">
        <f>Table6[[#This Row],[T2]]</f>
        <v>428.29608306116268</v>
      </c>
      <c r="AN91" s="46">
        <v>-917</v>
      </c>
      <c r="AO91" s="63">
        <f>IF(OR(Table15[[#This Row],[Diagonal Flag]]&lt;-$AG$6, Table15[[#This Row],[Diagonal Flag]]&gt;$AG$6),0,Table15[[#This Row],[Diagonal Flag]])</f>
        <v>0</v>
      </c>
      <c r="AP91" s="63">
        <f>Graphing!$AO91/$AP$6</f>
        <v>0</v>
      </c>
      <c r="AQ91" s="64">
        <f>Graphing!$AO91/$AQ$6</f>
        <v>0</v>
      </c>
    </row>
    <row r="92" spans="1:43" x14ac:dyDescent="0.25">
      <c r="A92" s="6">
        <v>89</v>
      </c>
      <c r="B92" s="6">
        <f>COS(DEGREES(Graphing!A92))</f>
        <v>-0.86806756681516128</v>
      </c>
      <c r="C92" s="6">
        <f>SIN(DEGREES(Graphing!A92))</f>
        <v>-0.49644606901818206</v>
      </c>
      <c r="D92" s="6">
        <f>Table2[[#This Row],[x (Big)]]*$A$2</f>
        <v>-0.65105067511137094</v>
      </c>
      <c r="E92" s="6">
        <f>$A$2 *Table2[[#This Row],[y (Big)]]</f>
        <v>-0.37233455176363656</v>
      </c>
      <c r="G92" s="15">
        <v>8.5000000000000006E-2</v>
      </c>
      <c r="H92" s="6">
        <f>IF(AND($H$3&lt;Table3[[#This Row],[Percentage]],Table3[[#This Row],[Percentage]]&lt;$H$5), 1, 0)</f>
        <v>1</v>
      </c>
      <c r="I92" s="6">
        <f>IF(AND($I$3&lt;Table3[[#This Row],[Percentage]],Table3[[#This Row],[Percentage]]&lt;$I$5), 1, 0)</f>
        <v>1</v>
      </c>
      <c r="J92" s="6">
        <f>IF(AND($J$3&lt;Table3[[#This Row],[Percentage]],Table3[[#This Row],[Percentage]]&lt;$J$5), 1, 0)</f>
        <v>1</v>
      </c>
      <c r="K92" s="6">
        <f>IF(AND($K$3&lt;Table3[[#This Row],[Percentage]],Table3[[#This Row],[Percentage]]&lt;$K$5), 1, 0)</f>
        <v>1</v>
      </c>
      <c r="M92" s="6">
        <v>87</v>
      </c>
      <c r="N92" s="6">
        <f>$N$3*COS(DEGREES(Graphing!M92))</f>
        <v>-142.59478760577747</v>
      </c>
      <c r="O92" s="6">
        <f>($N$3*SIN(DEGREES(Graphing!M92))) + $O$3</f>
        <v>718.19687568482846</v>
      </c>
      <c r="P92" s="16">
        <f>($N$3*SIN(DEGREES(Graphing!M92))) - $O$3</f>
        <v>-297.8031243151716</v>
      </c>
      <c r="Q92" s="6">
        <f>$N$4*SIN(DEGREES(Graphing!M92))</f>
        <v>157.64765676362131</v>
      </c>
      <c r="R92" s="6">
        <f>($N$4*COS(DEGREES(Graphing!M92))) - $O$4</f>
        <v>-406.94609070433307</v>
      </c>
      <c r="S92" s="6">
        <f>($N$4*COS(DEGREES(Graphing!M92))) + $O$4</f>
        <v>193.0539092956669</v>
      </c>
      <c r="U92" s="6">
        <v>0</v>
      </c>
      <c r="V92" s="6">
        <v>-916</v>
      </c>
      <c r="W92" s="6">
        <f>IF(AND($W$4 + 'Unlike Size Quad'!$F$2*$N$3&lt;Table13[[#This Row],[NS AXIS]],Table13[[#This Row],[NS AXIS]]&lt;$V$3 - 'Unlike Size Quad'!$F$2*$N$3), Table13[NS AXIS], 0)</f>
        <v>0</v>
      </c>
      <c r="X92" s="6">
        <f>$V$6 - 'Unlike Size Quad'!$F$3*$N$4</f>
        <v>71.401690832311886</v>
      </c>
      <c r="Y92" s="6">
        <f>$W$5 +'Unlike Size Quad'!$F$3*$N$4</f>
        <v>-71.406763299232722</v>
      </c>
      <c r="Z92" s="6">
        <f>Table13[[#This Row],[NS AXIS]]</f>
        <v>-916</v>
      </c>
      <c r="AA92" s="6">
        <f>IF(AND($W$5 + 'Unlike Size Quad'!$F$3*$N$4&lt;Table13[[#This Row],[NS AXIS]],Table13[[#This Row],[NS AXIS]]&lt;$V$6 - 'Unlike Size Quad'!$F$3*$N$4), Table13[NS AXIS], 0)</f>
        <v>0</v>
      </c>
      <c r="AB92" s="16">
        <f>$V$3 -'Unlike Size Quad'!$F$2*$N$3</f>
        <v>127.00056361139596</v>
      </c>
      <c r="AC92" s="16">
        <f>$W$4 + 'Unlike Size Quad'!$F$2*$N$3</f>
        <v>-127.00507248755457</v>
      </c>
      <c r="AF92" s="46">
        <v>85</v>
      </c>
      <c r="AG92" s="6">
        <f t="shared" si="4"/>
        <v>558.25659209689081</v>
      </c>
      <c r="AH92" s="46">
        <f t="shared" si="5"/>
        <v>23.672723487343177</v>
      </c>
      <c r="AI92" s="46">
        <f t="shared" si="6"/>
        <v>373.67272348734321</v>
      </c>
      <c r="AJ92" s="16">
        <f t="shared" si="7"/>
        <v>-241.74340790310922</v>
      </c>
      <c r="AK92" s="16">
        <f>Table6[[#This Row],[T1]]</f>
        <v>23.672723487343177</v>
      </c>
      <c r="AL92" s="16">
        <f>Table6[[#This Row],[T2]]</f>
        <v>373.67272348734321</v>
      </c>
      <c r="AN92" s="46">
        <v>-916</v>
      </c>
      <c r="AO92" s="61">
        <f>IF(OR(Table15[[#This Row],[Diagonal Flag]]&lt;-$AG$6, Table15[[#This Row],[Diagonal Flag]]&gt;$AG$6),0,Table15[[#This Row],[Diagonal Flag]])</f>
        <v>0</v>
      </c>
      <c r="AP92" s="61">
        <f>Graphing!$AO92/$AP$6</f>
        <v>0</v>
      </c>
      <c r="AQ92" s="62">
        <f>Graphing!$AO92/$AQ$6</f>
        <v>0</v>
      </c>
    </row>
    <row r="93" spans="1:43" x14ac:dyDescent="0.25">
      <c r="A93" s="6">
        <v>90</v>
      </c>
      <c r="B93" s="6">
        <f>COS(DEGREES(Graphing!A93))</f>
        <v>-0.29951539475553568</v>
      </c>
      <c r="C93" s="6">
        <f>SIN(DEGREES(Graphing!A93))</f>
        <v>-0.95409146747281814</v>
      </c>
      <c r="D93" s="6">
        <f>Table2[[#This Row],[x (Big)]]*$A$2</f>
        <v>-0.22463654606665176</v>
      </c>
      <c r="E93" s="6">
        <f>$A$2 *Table2[[#This Row],[y (Big)]]</f>
        <v>-0.71556860060461358</v>
      </c>
      <c r="G93" s="15">
        <v>8.5999999999999993E-2</v>
      </c>
      <c r="H93" s="6">
        <f>IF(AND($H$3&lt;Table3[[#This Row],[Percentage]],Table3[[#This Row],[Percentage]]&lt;$H$5), 1, 0)</f>
        <v>1</v>
      </c>
      <c r="I93" s="6">
        <f>IF(AND($I$3&lt;Table3[[#This Row],[Percentage]],Table3[[#This Row],[Percentage]]&lt;$I$5), 1, 0)</f>
        <v>1</v>
      </c>
      <c r="J93" s="6">
        <f>IF(AND($J$3&lt;Table3[[#This Row],[Percentage]],Table3[[#This Row],[Percentage]]&lt;$J$5), 1, 0)</f>
        <v>1</v>
      </c>
      <c r="K93" s="6">
        <f>IF(AND($K$3&lt;Table3[[#This Row],[Percentage]],Table3[[#This Row],[Percentage]]&lt;$K$5), 1, 0)</f>
        <v>1</v>
      </c>
      <c r="M93" s="6">
        <v>88</v>
      </c>
      <c r="N93" s="6">
        <f>$N$3*COS(DEGREES(Graphing!M93))</f>
        <v>-247.4488472741748</v>
      </c>
      <c r="O93" s="6">
        <f>($N$3*SIN(DEGREES(Graphing!M93))) + $O$3</f>
        <v>565.31551258326249</v>
      </c>
      <c r="P93" s="16">
        <f>($N$3*SIN(DEGREES(Graphing!M93))) - $O$3</f>
        <v>-450.68448741673757</v>
      </c>
      <c r="Q93" s="6">
        <f>$N$4*SIN(DEGREES(Graphing!M93))</f>
        <v>42.986634437446831</v>
      </c>
      <c r="R93" s="6">
        <f>($N$4*COS(DEGREES(Graphing!M93))) - $O$4</f>
        <v>-485.5866354556311</v>
      </c>
      <c r="S93" s="6">
        <f>($N$4*COS(DEGREES(Graphing!M93))) + $O$4</f>
        <v>114.4133645443689</v>
      </c>
      <c r="U93" s="6">
        <v>0</v>
      </c>
      <c r="V93" s="6">
        <v>-915</v>
      </c>
      <c r="W93" s="6">
        <f>IF(AND($W$4 + 'Unlike Size Quad'!$F$2*$N$3&lt;Table13[[#This Row],[NS AXIS]],Table13[[#This Row],[NS AXIS]]&lt;$V$3 - 'Unlike Size Quad'!$F$2*$N$3), Table13[NS AXIS], 0)</f>
        <v>0</v>
      </c>
      <c r="X93" s="6">
        <f>$V$6 - 'Unlike Size Quad'!$F$3*$N$4</f>
        <v>71.401690832311886</v>
      </c>
      <c r="Y93" s="6">
        <f>$W$5 +'Unlike Size Quad'!$F$3*$N$4</f>
        <v>-71.406763299232722</v>
      </c>
      <c r="Z93" s="6">
        <f>Table13[[#This Row],[NS AXIS]]</f>
        <v>-915</v>
      </c>
      <c r="AA93" s="6">
        <f>IF(AND($W$5 + 'Unlike Size Quad'!$F$3*$N$4&lt;Table13[[#This Row],[NS AXIS]],Table13[[#This Row],[NS AXIS]]&lt;$V$6 - 'Unlike Size Quad'!$F$3*$N$4), Table13[NS AXIS], 0)</f>
        <v>0</v>
      </c>
      <c r="AB93" s="16">
        <f>$V$3 -'Unlike Size Quad'!$F$2*$N$3</f>
        <v>127.00056361139596</v>
      </c>
      <c r="AC93" s="16">
        <f>$W$4 + 'Unlike Size Quad'!$F$2*$N$3</f>
        <v>-127.00507248755457</v>
      </c>
      <c r="AF93" s="46">
        <v>86</v>
      </c>
      <c r="AG93" s="6">
        <f t="shared" si="4"/>
        <v>651.10827945732274</v>
      </c>
      <c r="AH93" s="46">
        <f t="shared" si="5"/>
        <v>-136.78178460494141</v>
      </c>
      <c r="AI93" s="46">
        <f t="shared" si="6"/>
        <v>213.21821539505859</v>
      </c>
      <c r="AJ93" s="16">
        <f t="shared" si="7"/>
        <v>-148.89172054267723</v>
      </c>
      <c r="AK93" s="16">
        <f>Table6[[#This Row],[T1]]</f>
        <v>-136.78178460494141</v>
      </c>
      <c r="AL93" s="16">
        <f>Table6[[#This Row],[T2]]</f>
        <v>213.21821539505859</v>
      </c>
      <c r="AN93" s="46">
        <v>-915</v>
      </c>
      <c r="AO93" s="63">
        <f>IF(OR(Table15[[#This Row],[Diagonal Flag]]&lt;-$AG$6, Table15[[#This Row],[Diagonal Flag]]&gt;$AG$6),0,Table15[[#This Row],[Diagonal Flag]])</f>
        <v>0</v>
      </c>
      <c r="AP93" s="63">
        <f>Graphing!$AO93/$AP$6</f>
        <v>0</v>
      </c>
      <c r="AQ93" s="64">
        <f>Graphing!$AO93/$AQ$6</f>
        <v>0</v>
      </c>
    </row>
    <row r="94" spans="1:43" x14ac:dyDescent="0.25">
      <c r="A94" s="6">
        <v>91</v>
      </c>
      <c r="B94" s="6">
        <f>COS(DEGREES(Graphing!A94))</f>
        <v>0.42858589743259695</v>
      </c>
      <c r="C94" s="6">
        <f>SIN(DEGREES(Graphing!A94))</f>
        <v>-0.90350103957986427</v>
      </c>
      <c r="D94" s="6">
        <f>Table2[[#This Row],[x (Big)]]*$A$2</f>
        <v>0.32143942307444773</v>
      </c>
      <c r="E94" s="6">
        <f>$A$2 *Table2[[#This Row],[y (Big)]]</f>
        <v>-0.67762577968489823</v>
      </c>
      <c r="G94" s="15">
        <v>8.6999999999999994E-2</v>
      </c>
      <c r="H94" s="6">
        <f>IF(AND($H$3&lt;Table3[[#This Row],[Percentage]],Table3[[#This Row],[Percentage]]&lt;$H$5), 1, 0)</f>
        <v>1</v>
      </c>
      <c r="I94" s="6">
        <f>IF(AND($I$3&lt;Table3[[#This Row],[Percentage]],Table3[[#This Row],[Percentage]]&lt;$I$5), 1, 0)</f>
        <v>1</v>
      </c>
      <c r="J94" s="6">
        <f>IF(AND($J$3&lt;Table3[[#This Row],[Percentage]],Table3[[#This Row],[Percentage]]&lt;$J$5), 1, 0)</f>
        <v>1</v>
      </c>
      <c r="K94" s="6">
        <f>IF(AND($K$3&lt;Table3[[#This Row],[Percentage]],Table3[[#This Row],[Percentage]]&lt;$K$5), 1, 0)</f>
        <v>1</v>
      </c>
      <c r="M94" s="6">
        <v>89</v>
      </c>
      <c r="N94" s="6">
        <f>$N$3*COS(DEGREES(Graphing!M94))</f>
        <v>-220.48916197105098</v>
      </c>
      <c r="O94" s="6">
        <f>($N$3*SIN(DEGREES(Graphing!M94))) + $O$3</f>
        <v>381.90269846938179</v>
      </c>
      <c r="P94" s="16">
        <f>($N$3*SIN(DEGREES(Graphing!M94))) - $O$3</f>
        <v>-634.09730153061821</v>
      </c>
      <c r="Q94" s="6">
        <f>$N$4*SIN(DEGREES(Graphing!M94))</f>
        <v>-94.572976147963686</v>
      </c>
      <c r="R94" s="6">
        <f>($N$4*COS(DEGREES(Graphing!M94))) - $O$4</f>
        <v>-465.3668714782882</v>
      </c>
      <c r="S94" s="6">
        <f>($N$4*COS(DEGREES(Graphing!M94))) + $O$4</f>
        <v>134.63312852171177</v>
      </c>
      <c r="U94" s="6">
        <v>0</v>
      </c>
      <c r="V94" s="6">
        <v>-914</v>
      </c>
      <c r="W94" s="6">
        <f>IF(AND($W$4 + 'Unlike Size Quad'!$F$2*$N$3&lt;Table13[[#This Row],[NS AXIS]],Table13[[#This Row],[NS AXIS]]&lt;$V$3 - 'Unlike Size Quad'!$F$2*$N$3), Table13[NS AXIS], 0)</f>
        <v>0</v>
      </c>
      <c r="X94" s="6">
        <f>$V$6 - 'Unlike Size Quad'!$F$3*$N$4</f>
        <v>71.401690832311886</v>
      </c>
      <c r="Y94" s="6">
        <f>$W$5 +'Unlike Size Quad'!$F$3*$N$4</f>
        <v>-71.406763299232722</v>
      </c>
      <c r="Z94" s="6">
        <f>Table13[[#This Row],[NS AXIS]]</f>
        <v>-914</v>
      </c>
      <c r="AA94" s="6">
        <f>IF(AND($W$5 + 'Unlike Size Quad'!$F$3*$N$4&lt;Table13[[#This Row],[NS AXIS]],Table13[[#This Row],[NS AXIS]]&lt;$V$6 - 'Unlike Size Quad'!$F$3*$N$4), Table13[NS AXIS], 0)</f>
        <v>0</v>
      </c>
      <c r="AB94" s="16">
        <f>$V$3 -'Unlike Size Quad'!$F$2*$N$3</f>
        <v>127.00056361139596</v>
      </c>
      <c r="AC94" s="16">
        <f>$W$4 + 'Unlike Size Quad'!$F$2*$N$3</f>
        <v>-127.00507248755457</v>
      </c>
      <c r="AF94" s="46">
        <v>87</v>
      </c>
      <c r="AG94" s="6">
        <f t="shared" si="4"/>
        <v>610.19687568482846</v>
      </c>
      <c r="AH94" s="46">
        <f t="shared" si="5"/>
        <v>-317.59478760577747</v>
      </c>
      <c r="AI94" s="46">
        <f t="shared" si="6"/>
        <v>32.405212394222531</v>
      </c>
      <c r="AJ94" s="16">
        <f t="shared" si="7"/>
        <v>-189.8031243151716</v>
      </c>
      <c r="AK94" s="16">
        <f>Table6[[#This Row],[T1]]</f>
        <v>-317.59478760577747</v>
      </c>
      <c r="AL94" s="16">
        <f>Table6[[#This Row],[T2]]</f>
        <v>32.405212394222531</v>
      </c>
      <c r="AN94" s="46">
        <v>-914</v>
      </c>
      <c r="AO94" s="61">
        <f>IF(OR(Table15[[#This Row],[Diagonal Flag]]&lt;-$AG$6, Table15[[#This Row],[Diagonal Flag]]&gt;$AG$6),0,Table15[[#This Row],[Diagonal Flag]])</f>
        <v>0</v>
      </c>
      <c r="AP94" s="61">
        <f>Graphing!$AO94/$AP$6</f>
        <v>0</v>
      </c>
      <c r="AQ94" s="62">
        <f>Graphing!$AO94/$AQ$6</f>
        <v>0</v>
      </c>
    </row>
    <row r="95" spans="1:43" x14ac:dyDescent="0.25">
      <c r="A95" s="6">
        <v>92</v>
      </c>
      <c r="B95" s="6">
        <f>COS(DEGREES(Graphing!A95))</f>
        <v>0.92838338944154497</v>
      </c>
      <c r="C95" s="6">
        <f>SIN(DEGREES(Graphing!A95))</f>
        <v>-0.37162384504903434</v>
      </c>
      <c r="D95" s="6">
        <f>Table2[[#This Row],[x (Big)]]*$A$2</f>
        <v>0.69628754208115873</v>
      </c>
      <c r="E95" s="6">
        <f>$A$2 *Table2[[#This Row],[y (Big)]]</f>
        <v>-0.27871788378677576</v>
      </c>
      <c r="G95" s="15">
        <v>8.7999999999999995E-2</v>
      </c>
      <c r="H95" s="6">
        <f>IF(AND($H$3&lt;Table3[[#This Row],[Percentage]],Table3[[#This Row],[Percentage]]&lt;$H$5), 1, 0)</f>
        <v>1</v>
      </c>
      <c r="I95" s="6">
        <f>IF(AND($I$3&lt;Table3[[#This Row],[Percentage]],Table3[[#This Row],[Percentage]]&lt;$I$5), 1, 0)</f>
        <v>1</v>
      </c>
      <c r="J95" s="6">
        <f>IF(AND($J$3&lt;Table3[[#This Row],[Percentage]],Table3[[#This Row],[Percentage]]&lt;$J$5), 1, 0)</f>
        <v>1</v>
      </c>
      <c r="K95" s="6">
        <f>IF(AND($K$3&lt;Table3[[#This Row],[Percentage]],Table3[[#This Row],[Percentage]]&lt;$K$5), 1, 0)</f>
        <v>1</v>
      </c>
      <c r="M95" s="6">
        <v>90</v>
      </c>
      <c r="N95" s="6">
        <f>$N$3*COS(DEGREES(Graphing!M95))</f>
        <v>-76.076910267906058</v>
      </c>
      <c r="O95" s="6">
        <f>($N$3*SIN(DEGREES(Graphing!M95))) + $O$3</f>
        <v>265.6607672619042</v>
      </c>
      <c r="P95" s="16">
        <f>($N$3*SIN(DEGREES(Graphing!M95))) - $O$3</f>
        <v>-750.3392327380958</v>
      </c>
      <c r="Q95" s="6">
        <f>$N$4*SIN(DEGREES(Graphing!M95))</f>
        <v>-181.75442455357185</v>
      </c>
      <c r="R95" s="6">
        <f>($N$4*COS(DEGREES(Graphing!M95))) - $O$4</f>
        <v>-357.05768270092955</v>
      </c>
      <c r="S95" s="6">
        <f>($N$4*COS(DEGREES(Graphing!M95))) + $O$4</f>
        <v>242.94231729907045</v>
      </c>
      <c r="U95" s="6">
        <v>0</v>
      </c>
      <c r="V95" s="6">
        <v>-913</v>
      </c>
      <c r="W95" s="6">
        <f>IF(AND($W$4 + 'Unlike Size Quad'!$F$2*$N$3&lt;Table13[[#This Row],[NS AXIS]],Table13[[#This Row],[NS AXIS]]&lt;$V$3 - 'Unlike Size Quad'!$F$2*$N$3), Table13[NS AXIS], 0)</f>
        <v>0</v>
      </c>
      <c r="X95" s="6">
        <f>$V$6 - 'Unlike Size Quad'!$F$3*$N$4</f>
        <v>71.401690832311886</v>
      </c>
      <c r="Y95" s="6">
        <f>$W$5 +'Unlike Size Quad'!$F$3*$N$4</f>
        <v>-71.406763299232722</v>
      </c>
      <c r="Z95" s="6">
        <f>Table13[[#This Row],[NS AXIS]]</f>
        <v>-913</v>
      </c>
      <c r="AA95" s="6">
        <f>IF(AND($W$5 + 'Unlike Size Quad'!$F$3*$N$4&lt;Table13[[#This Row],[NS AXIS]],Table13[[#This Row],[NS AXIS]]&lt;$V$6 - 'Unlike Size Quad'!$F$3*$N$4), Table13[NS AXIS], 0)</f>
        <v>0</v>
      </c>
      <c r="AB95" s="16">
        <f>$V$3 -'Unlike Size Quad'!$F$2*$N$3</f>
        <v>127.00056361139596</v>
      </c>
      <c r="AC95" s="16">
        <f>$W$4 + 'Unlike Size Quad'!$F$2*$N$3</f>
        <v>-127.00507248755457</v>
      </c>
      <c r="AF95" s="46">
        <v>88</v>
      </c>
      <c r="AG95" s="6">
        <f t="shared" si="4"/>
        <v>457.31551258326243</v>
      </c>
      <c r="AH95" s="46">
        <f t="shared" si="5"/>
        <v>-422.4488472741748</v>
      </c>
      <c r="AI95" s="46">
        <f t="shared" si="6"/>
        <v>-72.448847274174796</v>
      </c>
      <c r="AJ95" s="16">
        <f t="shared" si="7"/>
        <v>-342.68448741673757</v>
      </c>
      <c r="AK95" s="16">
        <f>Table6[[#This Row],[T1]]</f>
        <v>-422.4488472741748</v>
      </c>
      <c r="AL95" s="16">
        <f>Table6[[#This Row],[T2]]</f>
        <v>-72.448847274174796</v>
      </c>
      <c r="AN95" s="46">
        <v>-913</v>
      </c>
      <c r="AO95" s="63">
        <f>IF(OR(Table15[[#This Row],[Diagonal Flag]]&lt;-$AG$6, Table15[[#This Row],[Diagonal Flag]]&gt;$AG$6),0,Table15[[#This Row],[Diagonal Flag]])</f>
        <v>0</v>
      </c>
      <c r="AP95" s="63">
        <f>Graphing!$AO95/$AP$6</f>
        <v>0</v>
      </c>
      <c r="AQ95" s="64">
        <f>Graphing!$AO95/$AQ$6</f>
        <v>0</v>
      </c>
    </row>
    <row r="96" spans="1:43" x14ac:dyDescent="0.25">
      <c r="A96" s="6">
        <v>93</v>
      </c>
      <c r="B96" s="6">
        <f>COS(DEGREES(Graphing!A96))</f>
        <v>0.9336395138916822</v>
      </c>
      <c r="C96" s="6">
        <f>SIN(DEGREES(Graphing!A96))</f>
        <v>0.35821398367470708</v>
      </c>
      <c r="D96" s="6">
        <f>Table2[[#This Row],[x (Big)]]*$A$2</f>
        <v>0.7002296354187616</v>
      </c>
      <c r="E96" s="6">
        <f>$A$2 *Table2[[#This Row],[y (Big)]]</f>
        <v>0.2686604877560303</v>
      </c>
      <c r="G96" s="15">
        <v>8.8999999999999996E-2</v>
      </c>
      <c r="H96" s="6">
        <f>IF(AND($H$3&lt;Table3[[#This Row],[Percentage]],Table3[[#This Row],[Percentage]]&lt;$H$5), 1, 0)</f>
        <v>1</v>
      </c>
      <c r="I96" s="6">
        <f>IF(AND($I$3&lt;Table3[[#This Row],[Percentage]],Table3[[#This Row],[Percentage]]&lt;$I$5), 1, 0)</f>
        <v>1</v>
      </c>
      <c r="J96" s="6">
        <f>IF(AND($J$3&lt;Table3[[#This Row],[Percentage]],Table3[[#This Row],[Percentage]]&lt;$J$5), 1, 0)</f>
        <v>1</v>
      </c>
      <c r="K96" s="6">
        <f>IF(AND($K$3&lt;Table3[[#This Row],[Percentage]],Table3[[#This Row],[Percentage]]&lt;$K$5), 1, 0)</f>
        <v>1</v>
      </c>
      <c r="M96" s="6">
        <v>91</v>
      </c>
      <c r="N96" s="6">
        <f>$N$3*COS(DEGREES(Graphing!M96))</f>
        <v>108.86081794787962</v>
      </c>
      <c r="O96" s="6">
        <f>($N$3*SIN(DEGREES(Graphing!M96))) + $O$3</f>
        <v>278.51073594671448</v>
      </c>
      <c r="P96" s="16">
        <f>($N$3*SIN(DEGREES(Graphing!M96))) - $O$3</f>
        <v>-737.48926405328552</v>
      </c>
      <c r="Q96" s="6">
        <f>$N$4*SIN(DEGREES(Graphing!M96))</f>
        <v>-172.11694803996414</v>
      </c>
      <c r="R96" s="6">
        <f>($N$4*COS(DEGREES(Graphing!M96))) - $O$4</f>
        <v>-218.35438653909029</v>
      </c>
      <c r="S96" s="6">
        <f>($N$4*COS(DEGREES(Graphing!M96))) + $O$4</f>
        <v>381.64561346090971</v>
      </c>
      <c r="U96" s="6">
        <v>0</v>
      </c>
      <c r="V96" s="6">
        <v>-912</v>
      </c>
      <c r="W96" s="6">
        <f>IF(AND($W$4 + 'Unlike Size Quad'!$F$2*$N$3&lt;Table13[[#This Row],[NS AXIS]],Table13[[#This Row],[NS AXIS]]&lt;$V$3 - 'Unlike Size Quad'!$F$2*$N$3), Table13[NS AXIS], 0)</f>
        <v>0</v>
      </c>
      <c r="X96" s="6">
        <f>$V$6 - 'Unlike Size Quad'!$F$3*$N$4</f>
        <v>71.401690832311886</v>
      </c>
      <c r="Y96" s="6">
        <f>$W$5 +'Unlike Size Quad'!$F$3*$N$4</f>
        <v>-71.406763299232722</v>
      </c>
      <c r="Z96" s="6">
        <f>Table13[[#This Row],[NS AXIS]]</f>
        <v>-912</v>
      </c>
      <c r="AA96" s="6">
        <f>IF(AND($W$5 + 'Unlike Size Quad'!$F$3*$N$4&lt;Table13[[#This Row],[NS AXIS]],Table13[[#This Row],[NS AXIS]]&lt;$V$6 - 'Unlike Size Quad'!$F$3*$N$4), Table13[NS AXIS], 0)</f>
        <v>0</v>
      </c>
      <c r="AB96" s="16">
        <f>$V$3 -'Unlike Size Quad'!$F$2*$N$3</f>
        <v>127.00056361139596</v>
      </c>
      <c r="AC96" s="16">
        <f>$W$4 + 'Unlike Size Quad'!$F$2*$N$3</f>
        <v>-127.00507248755457</v>
      </c>
      <c r="AF96" s="46">
        <v>89</v>
      </c>
      <c r="AG96" s="6">
        <f t="shared" si="4"/>
        <v>273.90269846938179</v>
      </c>
      <c r="AH96" s="46">
        <f t="shared" si="5"/>
        <v>-395.48916197105098</v>
      </c>
      <c r="AI96" s="46">
        <f t="shared" si="6"/>
        <v>-45.489161971050976</v>
      </c>
      <c r="AJ96" s="16">
        <f t="shared" si="7"/>
        <v>-526.09730153061821</v>
      </c>
      <c r="AK96" s="16">
        <f>Table6[[#This Row],[T1]]</f>
        <v>-395.48916197105098</v>
      </c>
      <c r="AL96" s="16">
        <f>Table6[[#This Row],[T2]]</f>
        <v>-45.489161971050976</v>
      </c>
      <c r="AN96" s="46">
        <v>-912</v>
      </c>
      <c r="AO96" s="61">
        <f>IF(OR(Table15[[#This Row],[Diagonal Flag]]&lt;-$AG$6, Table15[[#This Row],[Diagonal Flag]]&gt;$AG$6),0,Table15[[#This Row],[Diagonal Flag]])</f>
        <v>0</v>
      </c>
      <c r="AP96" s="61">
        <f>Graphing!$AO96/$AP$6</f>
        <v>0</v>
      </c>
      <c r="AQ96" s="62">
        <f>Graphing!$AO96/$AQ$6</f>
        <v>0</v>
      </c>
    </row>
    <row r="97" spans="1:43" x14ac:dyDescent="0.25">
      <c r="A97" s="6">
        <v>94</v>
      </c>
      <c r="B97" s="6">
        <f>COS(DEGREES(Graphing!A97))</f>
        <v>0.4415543812080846</v>
      </c>
      <c r="C97" s="6">
        <f>SIN(DEGREES(Graphing!A97))</f>
        <v>0.8972344891030134</v>
      </c>
      <c r="D97" s="6">
        <f>Table2[[#This Row],[x (Big)]]*$A$2</f>
        <v>0.33116578590606344</v>
      </c>
      <c r="E97" s="6">
        <f>$A$2 *Table2[[#This Row],[y (Big)]]</f>
        <v>0.67292586682726008</v>
      </c>
      <c r="G97" s="15">
        <v>0.09</v>
      </c>
      <c r="H97" s="6">
        <f>IF(AND($H$3&lt;Table3[[#This Row],[Percentage]],Table3[[#This Row],[Percentage]]&lt;$H$5), 1, 0)</f>
        <v>1</v>
      </c>
      <c r="I97" s="6">
        <f>IF(AND($I$3&lt;Table3[[#This Row],[Percentage]],Table3[[#This Row],[Percentage]]&lt;$I$5), 1, 0)</f>
        <v>1</v>
      </c>
      <c r="J97" s="6">
        <f>IF(AND($J$3&lt;Table3[[#This Row],[Percentage]],Table3[[#This Row],[Percentage]]&lt;$J$5), 1, 0)</f>
        <v>1</v>
      </c>
      <c r="K97" s="6">
        <f>IF(AND($K$3&lt;Table3[[#This Row],[Percentage]],Table3[[#This Row],[Percentage]]&lt;$K$5), 1, 0)</f>
        <v>1</v>
      </c>
      <c r="M97" s="6">
        <v>92</v>
      </c>
      <c r="N97" s="6">
        <f>$N$3*COS(DEGREES(Graphing!M97))</f>
        <v>235.80938091815241</v>
      </c>
      <c r="O97" s="6">
        <f>($N$3*SIN(DEGREES(Graphing!M97))) + $O$3</f>
        <v>413.6075433575453</v>
      </c>
      <c r="P97" s="16">
        <f>($N$3*SIN(DEGREES(Graphing!M97))) - $O$3</f>
        <v>-602.3924566424547</v>
      </c>
      <c r="Q97" s="6">
        <f>$N$4*SIN(DEGREES(Graphing!M97))</f>
        <v>-70.794342481841042</v>
      </c>
      <c r="R97" s="6">
        <f>($N$4*COS(DEGREES(Graphing!M97))) - $O$4</f>
        <v>-123.1429643113857</v>
      </c>
      <c r="S97" s="6">
        <f>($N$4*COS(DEGREES(Graphing!M97))) + $O$4</f>
        <v>476.8570356886143</v>
      </c>
      <c r="U97" s="6">
        <v>0</v>
      </c>
      <c r="V97" s="6">
        <v>-911</v>
      </c>
      <c r="W97" s="6">
        <f>IF(AND($W$4 + 'Unlike Size Quad'!$F$2*$N$3&lt;Table13[[#This Row],[NS AXIS]],Table13[[#This Row],[NS AXIS]]&lt;$V$3 - 'Unlike Size Quad'!$F$2*$N$3), Table13[NS AXIS], 0)</f>
        <v>0</v>
      </c>
      <c r="X97" s="6">
        <f>$V$6 - 'Unlike Size Quad'!$F$3*$N$4</f>
        <v>71.401690832311886</v>
      </c>
      <c r="Y97" s="6">
        <f>$W$5 +'Unlike Size Quad'!$F$3*$N$4</f>
        <v>-71.406763299232722</v>
      </c>
      <c r="Z97" s="6">
        <f>Table13[[#This Row],[NS AXIS]]</f>
        <v>-911</v>
      </c>
      <c r="AA97" s="6">
        <f>IF(AND($W$5 + 'Unlike Size Quad'!$F$3*$N$4&lt;Table13[[#This Row],[NS AXIS]],Table13[[#This Row],[NS AXIS]]&lt;$V$6 - 'Unlike Size Quad'!$F$3*$N$4), Table13[NS AXIS], 0)</f>
        <v>0</v>
      </c>
      <c r="AB97" s="16">
        <f>$V$3 -'Unlike Size Quad'!$F$2*$N$3</f>
        <v>127.00056361139596</v>
      </c>
      <c r="AC97" s="16">
        <f>$W$4 + 'Unlike Size Quad'!$F$2*$N$3</f>
        <v>-127.00507248755457</v>
      </c>
      <c r="AF97" s="46">
        <v>90</v>
      </c>
      <c r="AG97" s="6">
        <f t="shared" si="4"/>
        <v>157.6607672619042</v>
      </c>
      <c r="AH97" s="46">
        <f t="shared" si="5"/>
        <v>-251.07691026790604</v>
      </c>
      <c r="AI97" s="46">
        <f t="shared" si="6"/>
        <v>98.923089732093942</v>
      </c>
      <c r="AJ97" s="16">
        <f t="shared" si="7"/>
        <v>-642.3392327380958</v>
      </c>
      <c r="AK97" s="16">
        <f>Table6[[#This Row],[T1]]</f>
        <v>-251.07691026790604</v>
      </c>
      <c r="AL97" s="16">
        <f>Table6[[#This Row],[T2]]</f>
        <v>98.923089732093942</v>
      </c>
      <c r="AN97" s="46">
        <v>-911</v>
      </c>
      <c r="AO97" s="63">
        <f>IF(OR(Table15[[#This Row],[Diagonal Flag]]&lt;-$AG$6, Table15[[#This Row],[Diagonal Flag]]&gt;$AG$6),0,Table15[[#This Row],[Diagonal Flag]])</f>
        <v>0</v>
      </c>
      <c r="AP97" s="63">
        <f>Graphing!$AO97/$AP$6</f>
        <v>0</v>
      </c>
      <c r="AQ97" s="64">
        <f>Graphing!$AO97/$AQ$6</f>
        <v>0</v>
      </c>
    </row>
    <row r="98" spans="1:43" x14ac:dyDescent="0.25">
      <c r="A98" s="6">
        <v>95</v>
      </c>
      <c r="B98" s="6">
        <f>COS(DEGREES(Graphing!A98))</f>
        <v>-0.28574274472927635</v>
      </c>
      <c r="C98" s="6">
        <f>SIN(DEGREES(Graphing!A98))</f>
        <v>0.95830636220082543</v>
      </c>
      <c r="D98" s="6">
        <f>Table2[[#This Row],[x (Big)]]*$A$2</f>
        <v>-0.21430705854695725</v>
      </c>
      <c r="E98" s="6">
        <f>$A$2 *Table2[[#This Row],[y (Big)]]</f>
        <v>0.71872977165061913</v>
      </c>
      <c r="G98" s="15">
        <v>9.0999999999999998E-2</v>
      </c>
      <c r="H98" s="6">
        <f>IF(AND($H$3&lt;Table3[[#This Row],[Percentage]],Table3[[#This Row],[Percentage]]&lt;$H$5), 1, 0)</f>
        <v>1</v>
      </c>
      <c r="I98" s="6">
        <f>IF(AND($I$3&lt;Table3[[#This Row],[Percentage]],Table3[[#This Row],[Percentage]]&lt;$I$5), 1, 0)</f>
        <v>1</v>
      </c>
      <c r="J98" s="6">
        <f>IF(AND($J$3&lt;Table3[[#This Row],[Percentage]],Table3[[#This Row],[Percentage]]&lt;$J$5), 1, 0)</f>
        <v>1</v>
      </c>
      <c r="K98" s="6">
        <f>IF(AND($K$3&lt;Table3[[#This Row],[Percentage]],Table3[[#This Row],[Percentage]]&lt;$K$5), 1, 0)</f>
        <v>1</v>
      </c>
      <c r="M98" s="6">
        <v>93</v>
      </c>
      <c r="N98" s="6">
        <f>$N$3*COS(DEGREES(Graphing!M98))</f>
        <v>237.14443652848729</v>
      </c>
      <c r="O98" s="6">
        <f>($N$3*SIN(DEGREES(Graphing!M98))) + $O$3</f>
        <v>598.9863518533756</v>
      </c>
      <c r="P98" s="16">
        <f>($N$3*SIN(DEGREES(Graphing!M98))) - $O$3</f>
        <v>-417.0136481466244</v>
      </c>
      <c r="Q98" s="6">
        <f>$N$4*SIN(DEGREES(Graphing!M98))</f>
        <v>68.239763890031696</v>
      </c>
      <c r="R98" s="6">
        <f>($N$4*COS(DEGREES(Graphing!M98))) - $O$4</f>
        <v>-122.14167260363453</v>
      </c>
      <c r="S98" s="6">
        <f>($N$4*COS(DEGREES(Graphing!M98))) + $O$4</f>
        <v>477.85832739636544</v>
      </c>
      <c r="U98" s="6">
        <v>0</v>
      </c>
      <c r="V98" s="6">
        <v>-910</v>
      </c>
      <c r="W98" s="6">
        <f>IF(AND($W$4 + 'Unlike Size Quad'!$F$2*$N$3&lt;Table13[[#This Row],[NS AXIS]],Table13[[#This Row],[NS AXIS]]&lt;$V$3 - 'Unlike Size Quad'!$F$2*$N$3), Table13[NS AXIS], 0)</f>
        <v>0</v>
      </c>
      <c r="X98" s="6">
        <f>$V$6 - 'Unlike Size Quad'!$F$3*$N$4</f>
        <v>71.401690832311886</v>
      </c>
      <c r="Y98" s="6">
        <f>$W$5 +'Unlike Size Quad'!$F$3*$N$4</f>
        <v>-71.406763299232722</v>
      </c>
      <c r="Z98" s="6">
        <f>Table13[[#This Row],[NS AXIS]]</f>
        <v>-910</v>
      </c>
      <c r="AA98" s="6">
        <f>IF(AND($W$5 + 'Unlike Size Quad'!$F$3*$N$4&lt;Table13[[#This Row],[NS AXIS]],Table13[[#This Row],[NS AXIS]]&lt;$V$6 - 'Unlike Size Quad'!$F$3*$N$4), Table13[NS AXIS], 0)</f>
        <v>0</v>
      </c>
      <c r="AB98" s="16">
        <f>$V$3 -'Unlike Size Quad'!$F$2*$N$3</f>
        <v>127.00056361139596</v>
      </c>
      <c r="AC98" s="16">
        <f>$W$4 + 'Unlike Size Quad'!$F$2*$N$3</f>
        <v>-127.00507248755457</v>
      </c>
      <c r="AF98" s="46">
        <v>91</v>
      </c>
      <c r="AG98" s="6">
        <f t="shared" si="4"/>
        <v>170.51073594671448</v>
      </c>
      <c r="AH98" s="46">
        <f t="shared" si="5"/>
        <v>-66.139182052120375</v>
      </c>
      <c r="AI98" s="46">
        <f t="shared" si="6"/>
        <v>283.86081794787964</v>
      </c>
      <c r="AJ98" s="16">
        <f t="shared" si="7"/>
        <v>-629.48926405328552</v>
      </c>
      <c r="AK98" s="16">
        <f>Table6[[#This Row],[T1]]</f>
        <v>-66.139182052120375</v>
      </c>
      <c r="AL98" s="16">
        <f>Table6[[#This Row],[T2]]</f>
        <v>283.86081794787964</v>
      </c>
      <c r="AN98" s="46">
        <v>-910</v>
      </c>
      <c r="AO98" s="61">
        <f>IF(OR(Table15[[#This Row],[Diagonal Flag]]&lt;-$AG$6, Table15[[#This Row],[Diagonal Flag]]&gt;$AG$6),0,Table15[[#This Row],[Diagonal Flag]])</f>
        <v>0</v>
      </c>
      <c r="AP98" s="61">
        <f>Graphing!$AO98/$AP$6</f>
        <v>0</v>
      </c>
      <c r="AQ98" s="62">
        <f>Graphing!$AO98/$AQ$6</f>
        <v>0</v>
      </c>
    </row>
    <row r="99" spans="1:43" x14ac:dyDescent="0.25">
      <c r="A99" s="6">
        <v>96</v>
      </c>
      <c r="B99" s="6">
        <f>COS(DEGREES(Graphing!A99))</f>
        <v>-0.86082731564297588</v>
      </c>
      <c r="C99" s="6">
        <f>SIN(DEGREES(Graphing!A99))</f>
        <v>0.50889717295629422</v>
      </c>
      <c r="D99" s="6">
        <f>Table2[[#This Row],[x (Big)]]*$A$2</f>
        <v>-0.64562048673223194</v>
      </c>
      <c r="E99" s="6">
        <f>$A$2 *Table2[[#This Row],[y (Big)]]</f>
        <v>0.38167287971722064</v>
      </c>
      <c r="G99" s="15">
        <v>9.1999999999999998E-2</v>
      </c>
      <c r="H99" s="6">
        <f>IF(AND($H$3&lt;Table3[[#This Row],[Percentage]],Table3[[#This Row],[Percentage]]&lt;$H$5), 1, 0)</f>
        <v>1</v>
      </c>
      <c r="I99" s="6">
        <f>IF(AND($I$3&lt;Table3[[#This Row],[Percentage]],Table3[[#This Row],[Percentage]]&lt;$I$5), 1, 0)</f>
        <v>1</v>
      </c>
      <c r="J99" s="6">
        <f>IF(AND($J$3&lt;Table3[[#This Row],[Percentage]],Table3[[#This Row],[Percentage]]&lt;$J$5), 1, 0)</f>
        <v>1</v>
      </c>
      <c r="K99" s="6">
        <f>IF(AND($K$3&lt;Table3[[#This Row],[Percentage]],Table3[[#This Row],[Percentage]]&lt;$K$5), 1, 0)</f>
        <v>1</v>
      </c>
      <c r="M99" s="6">
        <v>94</v>
      </c>
      <c r="N99" s="6">
        <f>$N$3*COS(DEGREES(Graphing!M99))</f>
        <v>112.15481282685349</v>
      </c>
      <c r="O99" s="6">
        <f>($N$3*SIN(DEGREES(Graphing!M99))) + $O$3</f>
        <v>735.89756023216546</v>
      </c>
      <c r="P99" s="16">
        <f>($N$3*SIN(DEGREES(Graphing!M99))) - $O$3</f>
        <v>-280.1024397678346</v>
      </c>
      <c r="Q99" s="6">
        <f>$N$4*SIN(DEGREES(Graphing!M99))</f>
        <v>170.92317017412404</v>
      </c>
      <c r="R99" s="6">
        <f>($N$4*COS(DEGREES(Graphing!M99))) - $O$4</f>
        <v>-215.88389037985988</v>
      </c>
      <c r="S99" s="6">
        <f>($N$4*COS(DEGREES(Graphing!M99))) + $O$4</f>
        <v>384.11610962014015</v>
      </c>
      <c r="U99" s="6">
        <v>0</v>
      </c>
      <c r="V99" s="6">
        <v>-909</v>
      </c>
      <c r="W99" s="6">
        <f>IF(AND($W$4 + 'Unlike Size Quad'!$F$2*$N$3&lt;Table13[[#This Row],[NS AXIS]],Table13[[#This Row],[NS AXIS]]&lt;$V$3 - 'Unlike Size Quad'!$F$2*$N$3), Table13[NS AXIS], 0)</f>
        <v>0</v>
      </c>
      <c r="X99" s="6">
        <f>$V$6 - 'Unlike Size Quad'!$F$3*$N$4</f>
        <v>71.401690832311886</v>
      </c>
      <c r="Y99" s="6">
        <f>$W$5 +'Unlike Size Quad'!$F$3*$N$4</f>
        <v>-71.406763299232722</v>
      </c>
      <c r="Z99" s="6">
        <f>Table13[[#This Row],[NS AXIS]]</f>
        <v>-909</v>
      </c>
      <c r="AA99" s="6">
        <f>IF(AND($W$5 + 'Unlike Size Quad'!$F$3*$N$4&lt;Table13[[#This Row],[NS AXIS]],Table13[[#This Row],[NS AXIS]]&lt;$V$6 - 'Unlike Size Quad'!$F$3*$N$4), Table13[NS AXIS], 0)</f>
        <v>0</v>
      </c>
      <c r="AB99" s="16">
        <f>$V$3 -'Unlike Size Quad'!$F$2*$N$3</f>
        <v>127.00056361139596</v>
      </c>
      <c r="AC99" s="16">
        <f>$W$4 + 'Unlike Size Quad'!$F$2*$N$3</f>
        <v>-127.00507248755457</v>
      </c>
      <c r="AF99" s="46">
        <v>92</v>
      </c>
      <c r="AG99" s="6">
        <f t="shared" si="4"/>
        <v>305.6075433575453</v>
      </c>
      <c r="AH99" s="46">
        <f t="shared" si="5"/>
        <v>60.809380918152414</v>
      </c>
      <c r="AI99" s="46">
        <f t="shared" si="6"/>
        <v>410.80938091815244</v>
      </c>
      <c r="AJ99" s="16">
        <f t="shared" si="7"/>
        <v>-494.3924566424547</v>
      </c>
      <c r="AK99" s="16">
        <f>Table6[[#This Row],[T1]]</f>
        <v>60.809380918152414</v>
      </c>
      <c r="AL99" s="16">
        <f>Table6[[#This Row],[T2]]</f>
        <v>410.80938091815244</v>
      </c>
      <c r="AN99" s="46">
        <v>-909</v>
      </c>
      <c r="AO99" s="63">
        <f>IF(OR(Table15[[#This Row],[Diagonal Flag]]&lt;-$AG$6, Table15[[#This Row],[Diagonal Flag]]&gt;$AG$6),0,Table15[[#This Row],[Diagonal Flag]])</f>
        <v>0</v>
      </c>
      <c r="AP99" s="63">
        <f>Graphing!$AO99/$AP$6</f>
        <v>0</v>
      </c>
      <c r="AQ99" s="64">
        <f>Graphing!$AO99/$AQ$6</f>
        <v>0</v>
      </c>
    </row>
    <row r="100" spans="1:43" x14ac:dyDescent="0.25">
      <c r="A100" s="6">
        <v>97</v>
      </c>
      <c r="B100" s="6">
        <f>COS(DEGREES(Graphing!A100))</f>
        <v>-0.97735702360707044</v>
      </c>
      <c r="C100" s="6">
        <f>SIN(DEGREES(Graphing!A100))</f>
        <v>-0.21159690074745494</v>
      </c>
      <c r="D100" s="6">
        <f>Table2[[#This Row],[x (Big)]]*$A$2</f>
        <v>-0.7330177677053028</v>
      </c>
      <c r="E100" s="6">
        <f>$A$2 *Table2[[#This Row],[y (Big)]]</f>
        <v>-0.15869767556059119</v>
      </c>
      <c r="G100" s="15">
        <v>9.2999999999999999E-2</v>
      </c>
      <c r="H100" s="6">
        <f>IF(AND($H$3&lt;Table3[[#This Row],[Percentage]],Table3[[#This Row],[Percentage]]&lt;$H$5), 1, 0)</f>
        <v>1</v>
      </c>
      <c r="I100" s="6">
        <f>IF(AND($I$3&lt;Table3[[#This Row],[Percentage]],Table3[[#This Row],[Percentage]]&lt;$I$5), 1, 0)</f>
        <v>1</v>
      </c>
      <c r="J100" s="6">
        <f>IF(AND($J$3&lt;Table3[[#This Row],[Percentage]],Table3[[#This Row],[Percentage]]&lt;$J$5), 1, 0)</f>
        <v>1</v>
      </c>
      <c r="K100" s="6">
        <f>IF(AND($K$3&lt;Table3[[#This Row],[Percentage]],Table3[[#This Row],[Percentage]]&lt;$K$5), 1, 0)</f>
        <v>1</v>
      </c>
      <c r="M100" s="6">
        <v>95</v>
      </c>
      <c r="N100" s="6">
        <f>$N$3*COS(DEGREES(Graphing!M100))</f>
        <v>-72.578657161236194</v>
      </c>
      <c r="O100" s="6">
        <f>($N$3*SIN(DEGREES(Graphing!M100))) + $O$3</f>
        <v>751.40981599900965</v>
      </c>
      <c r="P100" s="16">
        <f>($N$3*SIN(DEGREES(Graphing!M100))) - $O$3</f>
        <v>-264.59018400099035</v>
      </c>
      <c r="Q100" s="6">
        <f>$N$4*SIN(DEGREES(Graphing!M100))</f>
        <v>182.55736199925724</v>
      </c>
      <c r="R100" s="6">
        <f>($N$4*COS(DEGREES(Graphing!M100))) - $O$4</f>
        <v>-354.43399287092717</v>
      </c>
      <c r="S100" s="6">
        <f>($N$4*COS(DEGREES(Graphing!M100))) + $O$4</f>
        <v>245.56600712907286</v>
      </c>
      <c r="U100" s="6">
        <v>0</v>
      </c>
      <c r="V100" s="6">
        <v>-908</v>
      </c>
      <c r="W100" s="6">
        <f>IF(AND($W$4 + 'Unlike Size Quad'!$F$2*$N$3&lt;Table13[[#This Row],[NS AXIS]],Table13[[#This Row],[NS AXIS]]&lt;$V$3 - 'Unlike Size Quad'!$F$2*$N$3), Table13[NS AXIS], 0)</f>
        <v>0</v>
      </c>
      <c r="X100" s="6">
        <f>$V$6 - 'Unlike Size Quad'!$F$3*$N$4</f>
        <v>71.401690832311886</v>
      </c>
      <c r="Y100" s="6">
        <f>$W$5 +'Unlike Size Quad'!$F$3*$N$4</f>
        <v>-71.406763299232722</v>
      </c>
      <c r="Z100" s="6">
        <f>Table13[[#This Row],[NS AXIS]]</f>
        <v>-908</v>
      </c>
      <c r="AA100" s="6">
        <f>IF(AND($W$5 + 'Unlike Size Quad'!$F$3*$N$4&lt;Table13[[#This Row],[NS AXIS]],Table13[[#This Row],[NS AXIS]]&lt;$V$6 - 'Unlike Size Quad'!$F$3*$N$4), Table13[NS AXIS], 0)</f>
        <v>0</v>
      </c>
      <c r="AB100" s="16">
        <f>$V$3 -'Unlike Size Quad'!$F$2*$N$3</f>
        <v>127.00056361139596</v>
      </c>
      <c r="AC100" s="16">
        <f>$W$4 + 'Unlike Size Quad'!$F$2*$N$3</f>
        <v>-127.00507248755457</v>
      </c>
      <c r="AF100" s="46">
        <v>93</v>
      </c>
      <c r="AG100" s="6">
        <f t="shared" si="4"/>
        <v>490.9863518533756</v>
      </c>
      <c r="AH100" s="46">
        <f t="shared" si="5"/>
        <v>62.14443652848729</v>
      </c>
      <c r="AI100" s="46">
        <f t="shared" si="6"/>
        <v>412.14443652848729</v>
      </c>
      <c r="AJ100" s="16">
        <f t="shared" si="7"/>
        <v>-309.0136481466244</v>
      </c>
      <c r="AK100" s="16">
        <f>Table6[[#This Row],[T1]]</f>
        <v>62.14443652848729</v>
      </c>
      <c r="AL100" s="16">
        <f>Table6[[#This Row],[T2]]</f>
        <v>412.14443652848729</v>
      </c>
      <c r="AN100" s="46">
        <v>-908</v>
      </c>
      <c r="AO100" s="61">
        <f>IF(OR(Table15[[#This Row],[Diagonal Flag]]&lt;-$AG$6, Table15[[#This Row],[Diagonal Flag]]&gt;$AG$6),0,Table15[[#This Row],[Diagonal Flag]])</f>
        <v>0</v>
      </c>
      <c r="AP100" s="61">
        <f>Graphing!$AO100/$AP$6</f>
        <v>0</v>
      </c>
      <c r="AQ100" s="62">
        <f>Graphing!$AO100/$AQ$6</f>
        <v>0</v>
      </c>
    </row>
    <row r="101" spans="1:43" x14ac:dyDescent="0.25">
      <c r="A101" s="6">
        <v>98</v>
      </c>
      <c r="B101" s="6">
        <f>COS(DEGREES(Graphing!A101))</f>
        <v>-0.57325755558106317</v>
      </c>
      <c r="C101" s="6">
        <f>SIN(DEGREES(Graphing!A101))</f>
        <v>-0.81937523453496219</v>
      </c>
      <c r="D101" s="6">
        <f>Table2[[#This Row],[x (Big)]]*$A$2</f>
        <v>-0.42994316668579735</v>
      </c>
      <c r="E101" s="6">
        <f>$A$2 *Table2[[#This Row],[y (Big)]]</f>
        <v>-0.61453142590122167</v>
      </c>
      <c r="G101" s="15">
        <v>9.4E-2</v>
      </c>
      <c r="H101" s="6">
        <f>IF(AND($H$3&lt;Table3[[#This Row],[Percentage]],Table3[[#This Row],[Percentage]]&lt;$H$5), 1, 0)</f>
        <v>1</v>
      </c>
      <c r="I101" s="6">
        <f>IF(AND($I$3&lt;Table3[[#This Row],[Percentage]],Table3[[#This Row],[Percentage]]&lt;$I$5), 1, 0)</f>
        <v>1</v>
      </c>
      <c r="J101" s="6">
        <f>IF(AND($J$3&lt;Table3[[#This Row],[Percentage]],Table3[[#This Row],[Percentage]]&lt;$J$5), 1, 0)</f>
        <v>1</v>
      </c>
      <c r="K101" s="6">
        <f>IF(AND($K$3&lt;Table3[[#This Row],[Percentage]],Table3[[#This Row],[Percentage]]&lt;$K$5), 1, 0)</f>
        <v>1</v>
      </c>
      <c r="M101" s="6">
        <v>96</v>
      </c>
      <c r="N101" s="6">
        <f>$N$3*COS(DEGREES(Graphing!M101))</f>
        <v>-218.65013817331587</v>
      </c>
      <c r="O101" s="6">
        <f>($N$3*SIN(DEGREES(Graphing!M101))) + $O$3</f>
        <v>637.2598819308987</v>
      </c>
      <c r="P101" s="16">
        <f>($N$3*SIN(DEGREES(Graphing!M101))) - $O$3</f>
        <v>-378.7401180691013</v>
      </c>
      <c r="Q101" s="6">
        <f>$N$4*SIN(DEGREES(Graphing!M101))</f>
        <v>96.944911448174054</v>
      </c>
      <c r="R101" s="6">
        <f>($N$4*COS(DEGREES(Graphing!M101))) - $O$4</f>
        <v>-463.98760362998689</v>
      </c>
      <c r="S101" s="6">
        <f>($N$4*COS(DEGREES(Graphing!M101))) + $O$4</f>
        <v>136.01239637001311</v>
      </c>
      <c r="U101" s="6">
        <v>0</v>
      </c>
      <c r="V101" s="6">
        <v>-907</v>
      </c>
      <c r="W101" s="6">
        <f>IF(AND($W$4 + 'Unlike Size Quad'!$F$2*$N$3&lt;Table13[[#This Row],[NS AXIS]],Table13[[#This Row],[NS AXIS]]&lt;$V$3 - 'Unlike Size Quad'!$F$2*$N$3), Table13[NS AXIS], 0)</f>
        <v>0</v>
      </c>
      <c r="X101" s="6">
        <f>$V$6 - 'Unlike Size Quad'!$F$3*$N$4</f>
        <v>71.401690832311886</v>
      </c>
      <c r="Y101" s="6">
        <f>$W$5 +'Unlike Size Quad'!$F$3*$N$4</f>
        <v>-71.406763299232722</v>
      </c>
      <c r="Z101" s="6">
        <f>Table13[[#This Row],[NS AXIS]]</f>
        <v>-907</v>
      </c>
      <c r="AA101" s="6">
        <f>IF(AND($W$5 + 'Unlike Size Quad'!$F$3*$N$4&lt;Table13[[#This Row],[NS AXIS]],Table13[[#This Row],[NS AXIS]]&lt;$V$6 - 'Unlike Size Quad'!$F$3*$N$4), Table13[NS AXIS], 0)</f>
        <v>0</v>
      </c>
      <c r="AB101" s="16">
        <f>$V$3 -'Unlike Size Quad'!$F$2*$N$3</f>
        <v>127.00056361139596</v>
      </c>
      <c r="AC101" s="16">
        <f>$W$4 + 'Unlike Size Quad'!$F$2*$N$3</f>
        <v>-127.00507248755457</v>
      </c>
      <c r="AF101" s="46">
        <v>94</v>
      </c>
      <c r="AG101" s="6">
        <f t="shared" si="4"/>
        <v>627.89756023216546</v>
      </c>
      <c r="AH101" s="46">
        <f t="shared" si="5"/>
        <v>-62.845187173146513</v>
      </c>
      <c r="AI101" s="46">
        <f t="shared" si="6"/>
        <v>287.15481282685346</v>
      </c>
      <c r="AJ101" s="16">
        <f t="shared" si="7"/>
        <v>-172.1024397678346</v>
      </c>
      <c r="AK101" s="16">
        <f>Table6[[#This Row],[T1]]</f>
        <v>-62.845187173146513</v>
      </c>
      <c r="AL101" s="16">
        <f>Table6[[#This Row],[T2]]</f>
        <v>287.15481282685346</v>
      </c>
      <c r="AN101" s="46">
        <v>-907</v>
      </c>
      <c r="AO101" s="63">
        <f>IF(OR(Table15[[#This Row],[Diagonal Flag]]&lt;-$AG$6, Table15[[#This Row],[Diagonal Flag]]&gt;$AG$6),0,Table15[[#This Row],[Diagonal Flag]])</f>
        <v>0</v>
      </c>
      <c r="AP101" s="63">
        <f>Graphing!$AO101/$AP$6</f>
        <v>0</v>
      </c>
      <c r="AQ101" s="64">
        <f>Graphing!$AO101/$AQ$6</f>
        <v>0</v>
      </c>
    </row>
    <row r="102" spans="1:43" x14ac:dyDescent="0.25">
      <c r="A102" s="6">
        <v>99</v>
      </c>
      <c r="B102" s="6">
        <f>COS(DEGREES(Graphing!A102))</f>
        <v>0.13621098595994405</v>
      </c>
      <c r="C102" s="6">
        <f>SIN(DEGREES(Graphing!A102))</f>
        <v>-0.99067985106381362</v>
      </c>
      <c r="D102" s="6">
        <f>Table2[[#This Row],[x (Big)]]*$A$2</f>
        <v>0.10215823946995803</v>
      </c>
      <c r="E102" s="6">
        <f>$A$2 *Table2[[#This Row],[y (Big)]]</f>
        <v>-0.74300988829786019</v>
      </c>
      <c r="G102" s="15">
        <v>9.5000000000000001E-2</v>
      </c>
      <c r="H102" s="6">
        <f>IF(AND($H$3&lt;Table3[[#This Row],[Percentage]],Table3[[#This Row],[Percentage]]&lt;$H$5), 1, 0)</f>
        <v>1</v>
      </c>
      <c r="I102" s="6">
        <f>IF(AND($I$3&lt;Table3[[#This Row],[Percentage]],Table3[[#This Row],[Percentage]]&lt;$I$5), 1, 0)</f>
        <v>1</v>
      </c>
      <c r="J102" s="6">
        <f>IF(AND($J$3&lt;Table3[[#This Row],[Percentage]],Table3[[#This Row],[Percentage]]&lt;$J$5), 1, 0)</f>
        <v>1</v>
      </c>
      <c r="K102" s="6">
        <f>IF(AND($K$3&lt;Table3[[#This Row],[Percentage]],Table3[[#This Row],[Percentage]]&lt;$K$5), 1, 0)</f>
        <v>1</v>
      </c>
      <c r="M102" s="6">
        <v>97</v>
      </c>
      <c r="N102" s="6">
        <f>$N$3*COS(DEGREES(Graphing!M102))</f>
        <v>-248.24868399619589</v>
      </c>
      <c r="O102" s="6">
        <f>($N$3*SIN(DEGREES(Graphing!M102))) + $O$3</f>
        <v>454.25438721014643</v>
      </c>
      <c r="P102" s="16">
        <f>($N$3*SIN(DEGREES(Graphing!M102))) - $O$3</f>
        <v>-561.74561278985357</v>
      </c>
      <c r="Q102" s="6">
        <f>$N$4*SIN(DEGREES(Graphing!M102))</f>
        <v>-40.309209592390168</v>
      </c>
      <c r="R102" s="6">
        <f>($N$4*COS(DEGREES(Graphing!M102))) - $O$4</f>
        <v>-486.18651299714691</v>
      </c>
      <c r="S102" s="6">
        <f>($N$4*COS(DEGREES(Graphing!M102))) + $O$4</f>
        <v>113.81348700285309</v>
      </c>
      <c r="U102" s="6">
        <v>0</v>
      </c>
      <c r="V102" s="6">
        <v>-906</v>
      </c>
      <c r="W102" s="6">
        <f>IF(AND($W$4 + 'Unlike Size Quad'!$F$2*$N$3&lt;Table13[[#This Row],[NS AXIS]],Table13[[#This Row],[NS AXIS]]&lt;$V$3 - 'Unlike Size Quad'!$F$2*$N$3), Table13[NS AXIS], 0)</f>
        <v>0</v>
      </c>
      <c r="X102" s="6">
        <f>$V$6 - 'Unlike Size Quad'!$F$3*$N$4</f>
        <v>71.401690832311886</v>
      </c>
      <c r="Y102" s="6">
        <f>$W$5 +'Unlike Size Quad'!$F$3*$N$4</f>
        <v>-71.406763299232722</v>
      </c>
      <c r="Z102" s="6">
        <f>Table13[[#This Row],[NS AXIS]]</f>
        <v>-906</v>
      </c>
      <c r="AA102" s="6">
        <f>IF(AND($W$5 + 'Unlike Size Quad'!$F$3*$N$4&lt;Table13[[#This Row],[NS AXIS]],Table13[[#This Row],[NS AXIS]]&lt;$V$6 - 'Unlike Size Quad'!$F$3*$N$4), Table13[NS AXIS], 0)</f>
        <v>0</v>
      </c>
      <c r="AB102" s="16">
        <f>$V$3 -'Unlike Size Quad'!$F$2*$N$3</f>
        <v>127.00056361139596</v>
      </c>
      <c r="AC102" s="16">
        <f>$W$4 + 'Unlike Size Quad'!$F$2*$N$3</f>
        <v>-127.00507248755457</v>
      </c>
      <c r="AF102" s="46">
        <v>95</v>
      </c>
      <c r="AG102" s="6">
        <f t="shared" si="4"/>
        <v>643.40981599900965</v>
      </c>
      <c r="AH102" s="46">
        <f t="shared" si="5"/>
        <v>-247.57865716123621</v>
      </c>
      <c r="AI102" s="46">
        <f t="shared" si="6"/>
        <v>102.42134283876381</v>
      </c>
      <c r="AJ102" s="16">
        <f t="shared" si="7"/>
        <v>-156.59018400099035</v>
      </c>
      <c r="AK102" s="16">
        <f>Table6[[#This Row],[T1]]</f>
        <v>-247.57865716123621</v>
      </c>
      <c r="AL102" s="16">
        <f>Table6[[#This Row],[T2]]</f>
        <v>102.42134283876381</v>
      </c>
      <c r="AN102" s="46">
        <v>-906</v>
      </c>
      <c r="AO102" s="61">
        <f>IF(OR(Table15[[#This Row],[Diagonal Flag]]&lt;-$AG$6, Table15[[#This Row],[Diagonal Flag]]&gt;$AG$6),0,Table15[[#This Row],[Diagonal Flag]])</f>
        <v>0</v>
      </c>
      <c r="AP102" s="61">
        <f>Graphing!$AO102/$AP$6</f>
        <v>0</v>
      </c>
      <c r="AQ102" s="62">
        <f>Graphing!$AO102/$AQ$6</f>
        <v>0</v>
      </c>
    </row>
    <row r="103" spans="1:43" x14ac:dyDescent="0.25">
      <c r="A103" s="6">
        <v>100</v>
      </c>
      <c r="B103" s="6">
        <f>COS(DEGREES(Graphing!A103))</f>
        <v>0.77312117710469386</v>
      </c>
      <c r="C103" s="6">
        <f>SIN(DEGREES(Graphing!A103))</f>
        <v>-0.63425834287950256</v>
      </c>
      <c r="D103" s="6">
        <f>Table2[[#This Row],[x (Big)]]*$A$2</f>
        <v>0.57984088282852042</v>
      </c>
      <c r="E103" s="6">
        <f>$A$2 *Table2[[#This Row],[y (Big)]]</f>
        <v>-0.47569375715962692</v>
      </c>
      <c r="G103" s="15">
        <v>9.6000000000000002E-2</v>
      </c>
      <c r="H103" s="6">
        <f>IF(AND($H$3&lt;Table3[[#This Row],[Percentage]],Table3[[#This Row],[Percentage]]&lt;$H$5), 1, 0)</f>
        <v>1</v>
      </c>
      <c r="I103" s="6">
        <f>IF(AND($I$3&lt;Table3[[#This Row],[Percentage]],Table3[[#This Row],[Percentage]]&lt;$I$5), 1, 0)</f>
        <v>1</v>
      </c>
      <c r="J103" s="6">
        <f>IF(AND($J$3&lt;Table3[[#This Row],[Percentage]],Table3[[#This Row],[Percentage]]&lt;$J$5), 1, 0)</f>
        <v>1</v>
      </c>
      <c r="K103" s="6">
        <f>IF(AND($K$3&lt;Table3[[#This Row],[Percentage]],Table3[[#This Row],[Percentage]]&lt;$K$5), 1, 0)</f>
        <v>1</v>
      </c>
      <c r="M103" s="6">
        <v>98</v>
      </c>
      <c r="N103" s="6">
        <f>$N$3*COS(DEGREES(Graphing!M103))</f>
        <v>-145.60741911759004</v>
      </c>
      <c r="O103" s="6">
        <f>($N$3*SIN(DEGREES(Graphing!M103))) + $O$3</f>
        <v>299.87869042811963</v>
      </c>
      <c r="P103" s="16">
        <f>($N$3*SIN(DEGREES(Graphing!M103))) - $O$3</f>
        <v>-716.12130957188037</v>
      </c>
      <c r="Q103" s="6">
        <f>$N$4*SIN(DEGREES(Graphing!M103))</f>
        <v>-156.09098217891031</v>
      </c>
      <c r="R103" s="6">
        <f>($N$4*COS(DEGREES(Graphing!M103))) - $O$4</f>
        <v>-409.20556433819252</v>
      </c>
      <c r="S103" s="6">
        <f>($N$4*COS(DEGREES(Graphing!M103))) + $O$4</f>
        <v>190.79443566180748</v>
      </c>
      <c r="U103" s="6">
        <v>0</v>
      </c>
      <c r="V103" s="6">
        <v>-905</v>
      </c>
      <c r="W103" s="6">
        <f>IF(AND($W$4 + 'Unlike Size Quad'!$F$2*$N$3&lt;Table13[[#This Row],[NS AXIS]],Table13[[#This Row],[NS AXIS]]&lt;$V$3 - 'Unlike Size Quad'!$F$2*$N$3), Table13[NS AXIS], 0)</f>
        <v>0</v>
      </c>
      <c r="X103" s="6">
        <f>$V$6 - 'Unlike Size Quad'!$F$3*$N$4</f>
        <v>71.401690832311886</v>
      </c>
      <c r="Y103" s="6">
        <f>$W$5 +'Unlike Size Quad'!$F$3*$N$4</f>
        <v>-71.406763299232722</v>
      </c>
      <c r="Z103" s="6">
        <f>Table13[[#This Row],[NS AXIS]]</f>
        <v>-905</v>
      </c>
      <c r="AA103" s="6">
        <f>IF(AND($W$5 + 'Unlike Size Quad'!$F$3*$N$4&lt;Table13[[#This Row],[NS AXIS]],Table13[[#This Row],[NS AXIS]]&lt;$V$6 - 'Unlike Size Quad'!$F$3*$N$4), Table13[NS AXIS], 0)</f>
        <v>0</v>
      </c>
      <c r="AB103" s="16">
        <f>$V$3 -'Unlike Size Quad'!$F$2*$N$3</f>
        <v>127.00056361139596</v>
      </c>
      <c r="AC103" s="16">
        <f>$W$4 + 'Unlike Size Quad'!$F$2*$N$3</f>
        <v>-127.00507248755457</v>
      </c>
      <c r="AF103" s="46">
        <v>96</v>
      </c>
      <c r="AG103" s="6">
        <f t="shared" si="4"/>
        <v>529.2598819308987</v>
      </c>
      <c r="AH103" s="46">
        <f t="shared" si="5"/>
        <v>-393.6501381733159</v>
      </c>
      <c r="AI103" s="46">
        <f t="shared" si="6"/>
        <v>-43.650138173315867</v>
      </c>
      <c r="AJ103" s="16">
        <f t="shared" si="7"/>
        <v>-270.7401180691013</v>
      </c>
      <c r="AK103" s="16">
        <f>Table6[[#This Row],[T1]]</f>
        <v>-393.6501381733159</v>
      </c>
      <c r="AL103" s="16">
        <f>Table6[[#This Row],[T2]]</f>
        <v>-43.650138173315867</v>
      </c>
      <c r="AN103" s="46">
        <v>-905</v>
      </c>
      <c r="AO103" s="63">
        <f>IF(OR(Table15[[#This Row],[Diagonal Flag]]&lt;-$AG$6, Table15[[#This Row],[Diagonal Flag]]&gt;$AG$6),0,Table15[[#This Row],[Diagonal Flag]])</f>
        <v>0</v>
      </c>
      <c r="AP103" s="63">
        <f>Graphing!$AO103/$AP$6</f>
        <v>0</v>
      </c>
      <c r="AQ103" s="64">
        <f>Graphing!$AO103/$AQ$6</f>
        <v>0</v>
      </c>
    </row>
    <row r="104" spans="1:43" x14ac:dyDescent="0.25">
      <c r="A104" s="6">
        <v>101</v>
      </c>
      <c r="B104" s="6">
        <f>COS(DEGREES(Graphing!A104))</f>
        <v>0.99819676568936999</v>
      </c>
      <c r="C104" s="6">
        <f>SIN(DEGREES(Graphing!A104))</f>
        <v>6.0026802074415048E-2</v>
      </c>
      <c r="D104" s="6">
        <f>Table2[[#This Row],[x (Big)]]*$A$2</f>
        <v>0.74864757426702755</v>
      </c>
      <c r="E104" s="6">
        <f>$A$2 *Table2[[#This Row],[y (Big)]]</f>
        <v>4.5020101555811286E-2</v>
      </c>
      <c r="G104" s="15">
        <v>9.7000000000000003E-2</v>
      </c>
      <c r="H104" s="6">
        <f>IF(AND($H$3&lt;Table3[[#This Row],[Percentage]],Table3[[#This Row],[Percentage]]&lt;$H$5), 1, 0)</f>
        <v>1</v>
      </c>
      <c r="I104" s="6">
        <f>IF(AND($I$3&lt;Table3[[#This Row],[Percentage]],Table3[[#This Row],[Percentage]]&lt;$I$5), 1, 0)</f>
        <v>1</v>
      </c>
      <c r="J104" s="6">
        <f>IF(AND($J$3&lt;Table3[[#This Row],[Percentage]],Table3[[#This Row],[Percentage]]&lt;$J$5), 1, 0)</f>
        <v>1</v>
      </c>
      <c r="K104" s="6">
        <f>IF(AND($K$3&lt;Table3[[#This Row],[Percentage]],Table3[[#This Row],[Percentage]]&lt;$K$5), 1, 0)</f>
        <v>1</v>
      </c>
      <c r="M104" s="6">
        <v>99</v>
      </c>
      <c r="N104" s="6">
        <f>$N$3*COS(DEGREES(Graphing!M104))</f>
        <v>34.597590433825786</v>
      </c>
      <c r="O104" s="6">
        <f>($N$3*SIN(DEGREES(Graphing!M104))) + $O$3</f>
        <v>256.36731782979132</v>
      </c>
      <c r="P104" s="16">
        <f>($N$3*SIN(DEGREES(Graphing!M104))) - $O$3</f>
        <v>-759.63268217020868</v>
      </c>
      <c r="Q104" s="6">
        <f>$N$4*SIN(DEGREES(Graphing!M104))</f>
        <v>-188.72451162765648</v>
      </c>
      <c r="R104" s="6">
        <f>($N$4*COS(DEGREES(Graphing!M104))) - $O$4</f>
        <v>-274.05180717463065</v>
      </c>
      <c r="S104" s="6">
        <f>($N$4*COS(DEGREES(Graphing!M104))) + $O$4</f>
        <v>325.94819282536935</v>
      </c>
      <c r="U104" s="6">
        <v>0</v>
      </c>
      <c r="V104" s="6">
        <v>-904</v>
      </c>
      <c r="W104" s="6">
        <f>IF(AND($W$4 + 'Unlike Size Quad'!$F$2*$N$3&lt;Table13[[#This Row],[NS AXIS]],Table13[[#This Row],[NS AXIS]]&lt;$V$3 - 'Unlike Size Quad'!$F$2*$N$3), Table13[NS AXIS], 0)</f>
        <v>0</v>
      </c>
      <c r="X104" s="6">
        <f>$V$6 - 'Unlike Size Quad'!$F$3*$N$4</f>
        <v>71.401690832311886</v>
      </c>
      <c r="Y104" s="6">
        <f>$W$5 +'Unlike Size Quad'!$F$3*$N$4</f>
        <v>-71.406763299232722</v>
      </c>
      <c r="Z104" s="6">
        <f>Table13[[#This Row],[NS AXIS]]</f>
        <v>-904</v>
      </c>
      <c r="AA104" s="6">
        <f>IF(AND($W$5 + 'Unlike Size Quad'!$F$3*$N$4&lt;Table13[[#This Row],[NS AXIS]],Table13[[#This Row],[NS AXIS]]&lt;$V$6 - 'Unlike Size Quad'!$F$3*$N$4), Table13[NS AXIS], 0)</f>
        <v>0</v>
      </c>
      <c r="AB104" s="16">
        <f>$V$3 -'Unlike Size Quad'!$F$2*$N$3</f>
        <v>127.00056361139596</v>
      </c>
      <c r="AC104" s="16">
        <f>$W$4 + 'Unlike Size Quad'!$F$2*$N$3</f>
        <v>-127.00507248755457</v>
      </c>
      <c r="AF104" s="46">
        <v>97</v>
      </c>
      <c r="AG104" s="6">
        <f t="shared" si="4"/>
        <v>346.25438721014643</v>
      </c>
      <c r="AH104" s="46">
        <f t="shared" si="5"/>
        <v>-423.24868399619589</v>
      </c>
      <c r="AI104" s="46">
        <f t="shared" si="6"/>
        <v>-73.248683996195894</v>
      </c>
      <c r="AJ104" s="16">
        <f t="shared" si="7"/>
        <v>-453.74561278985357</v>
      </c>
      <c r="AK104" s="16">
        <f>Table6[[#This Row],[T1]]</f>
        <v>-423.24868399619589</v>
      </c>
      <c r="AL104" s="16">
        <f>Table6[[#This Row],[T2]]</f>
        <v>-73.248683996195894</v>
      </c>
      <c r="AN104" s="46">
        <v>-904</v>
      </c>
      <c r="AO104" s="61">
        <f>IF(OR(Table15[[#This Row],[Diagonal Flag]]&lt;-$AG$6, Table15[[#This Row],[Diagonal Flag]]&gt;$AG$6),0,Table15[[#This Row],[Diagonal Flag]])</f>
        <v>0</v>
      </c>
      <c r="AP104" s="61">
        <f>Graphing!$AO104/$AP$6</f>
        <v>0</v>
      </c>
      <c r="AQ104" s="62">
        <f>Graphing!$AO104/$AQ$6</f>
        <v>0</v>
      </c>
    </row>
    <row r="105" spans="1:43" x14ac:dyDescent="0.25">
      <c r="A105" s="6">
        <v>102</v>
      </c>
      <c r="B105" s="6">
        <f>COS(DEGREES(Graphing!A105))</f>
        <v>0.69154203767095579</v>
      </c>
      <c r="C105" s="6">
        <f>SIN(DEGREES(Graphing!A105))</f>
        <v>0.72233621682281879</v>
      </c>
      <c r="D105" s="6">
        <f>Table2[[#This Row],[x (Big)]]*$A$2</f>
        <v>0.51865652825321684</v>
      </c>
      <c r="E105" s="6">
        <f>$A$2 *Table2[[#This Row],[y (Big)]]</f>
        <v>0.54175216261711412</v>
      </c>
      <c r="G105" s="15">
        <v>9.8000000000000004E-2</v>
      </c>
      <c r="H105" s="6">
        <f>IF(AND($H$3&lt;Table3[[#This Row],[Percentage]],Table3[[#This Row],[Percentage]]&lt;$H$5), 1, 0)</f>
        <v>1</v>
      </c>
      <c r="I105" s="6">
        <f>IF(AND($I$3&lt;Table3[[#This Row],[Percentage]],Table3[[#This Row],[Percentage]]&lt;$I$5), 1, 0)</f>
        <v>1</v>
      </c>
      <c r="J105" s="6">
        <f>IF(AND($J$3&lt;Table3[[#This Row],[Percentage]],Table3[[#This Row],[Percentage]]&lt;$J$5), 1, 0)</f>
        <v>1</v>
      </c>
      <c r="K105" s="6">
        <f>IF(AND($K$3&lt;Table3[[#This Row],[Percentage]],Table3[[#This Row],[Percentage]]&lt;$K$5), 1, 0)</f>
        <v>1</v>
      </c>
      <c r="M105" s="6">
        <v>100</v>
      </c>
      <c r="N105" s="6">
        <f>$N$3*COS(DEGREES(Graphing!M105))</f>
        <v>196.37277898459223</v>
      </c>
      <c r="O105" s="6">
        <f>($N$3*SIN(DEGREES(Graphing!M105))) + $O$3</f>
        <v>346.89838090860633</v>
      </c>
      <c r="P105" s="16">
        <f>($N$3*SIN(DEGREES(Graphing!M105))) - $O$3</f>
        <v>-669.10161909139367</v>
      </c>
      <c r="Q105" s="6">
        <f>$N$4*SIN(DEGREES(Graphing!M105))</f>
        <v>-120.82621431854524</v>
      </c>
      <c r="R105" s="6">
        <f>($N$4*COS(DEGREES(Graphing!M105))) - $O$4</f>
        <v>-152.72041576155581</v>
      </c>
      <c r="S105" s="6">
        <f>($N$4*COS(DEGREES(Graphing!M105))) + $O$4</f>
        <v>447.27958423844416</v>
      </c>
      <c r="U105" s="6">
        <v>0</v>
      </c>
      <c r="V105" s="6">
        <v>-903</v>
      </c>
      <c r="W105" s="6">
        <f>IF(AND($W$4 + 'Unlike Size Quad'!$F$2*$N$3&lt;Table13[[#This Row],[NS AXIS]],Table13[[#This Row],[NS AXIS]]&lt;$V$3 - 'Unlike Size Quad'!$F$2*$N$3), Table13[NS AXIS], 0)</f>
        <v>0</v>
      </c>
      <c r="X105" s="6">
        <f>$V$6 - 'Unlike Size Quad'!$F$3*$N$4</f>
        <v>71.401690832311886</v>
      </c>
      <c r="Y105" s="6">
        <f>$W$5 +'Unlike Size Quad'!$F$3*$N$4</f>
        <v>-71.406763299232722</v>
      </c>
      <c r="Z105" s="6">
        <f>Table13[[#This Row],[NS AXIS]]</f>
        <v>-903</v>
      </c>
      <c r="AA105" s="6">
        <f>IF(AND($W$5 + 'Unlike Size Quad'!$F$3*$N$4&lt;Table13[[#This Row],[NS AXIS]],Table13[[#This Row],[NS AXIS]]&lt;$V$6 - 'Unlike Size Quad'!$F$3*$N$4), Table13[NS AXIS], 0)</f>
        <v>0</v>
      </c>
      <c r="AB105" s="16">
        <f>$V$3 -'Unlike Size Quad'!$F$2*$N$3</f>
        <v>127.00056361139596</v>
      </c>
      <c r="AC105" s="16">
        <f>$W$4 + 'Unlike Size Quad'!$F$2*$N$3</f>
        <v>-127.00507248755457</v>
      </c>
      <c r="AF105" s="46">
        <v>98</v>
      </c>
      <c r="AG105" s="6">
        <f t="shared" si="4"/>
        <v>191.8786904281196</v>
      </c>
      <c r="AH105" s="46">
        <f t="shared" si="5"/>
        <v>-320.60741911759004</v>
      </c>
      <c r="AI105" s="46">
        <f t="shared" si="6"/>
        <v>29.392580882409959</v>
      </c>
      <c r="AJ105" s="16">
        <f t="shared" si="7"/>
        <v>-608.12130957188037</v>
      </c>
      <c r="AK105" s="16">
        <f>Table6[[#This Row],[T1]]</f>
        <v>-320.60741911759004</v>
      </c>
      <c r="AL105" s="16">
        <f>Table6[[#This Row],[T2]]</f>
        <v>29.392580882409959</v>
      </c>
      <c r="AN105" s="46">
        <v>-903</v>
      </c>
      <c r="AO105" s="63">
        <f>IF(OR(Table15[[#This Row],[Diagonal Flag]]&lt;-$AG$6, Table15[[#This Row],[Diagonal Flag]]&gt;$AG$6),0,Table15[[#This Row],[Diagonal Flag]])</f>
        <v>0</v>
      </c>
      <c r="AP105" s="63">
        <f>Graphing!$AO105/$AP$6</f>
        <v>0</v>
      </c>
      <c r="AQ105" s="64">
        <f>Graphing!$AO105/$AQ$6</f>
        <v>0</v>
      </c>
    </row>
    <row r="106" spans="1:43" x14ac:dyDescent="0.25">
      <c r="A106" s="6">
        <v>103</v>
      </c>
      <c r="B106" s="6">
        <f>COS(DEGREES(Graphing!A106))</f>
        <v>1.6509170918366629E-2</v>
      </c>
      <c r="C106" s="6">
        <f>SIN(DEGREES(Graphing!A106))</f>
        <v>0.99986371435090504</v>
      </c>
      <c r="D106" s="6">
        <f>Table2[[#This Row],[x (Big)]]*$A$2</f>
        <v>1.2381878188774972E-2</v>
      </c>
      <c r="E106" s="6">
        <f>$A$2 *Table2[[#This Row],[y (Big)]]</f>
        <v>0.74989778576317878</v>
      </c>
      <c r="G106" s="15">
        <v>9.9000000000000005E-2</v>
      </c>
      <c r="H106" s="6">
        <f>IF(AND($H$3&lt;Table3[[#This Row],[Percentage]],Table3[[#This Row],[Percentage]]&lt;$H$5), 1, 0)</f>
        <v>1</v>
      </c>
      <c r="I106" s="6">
        <f>IF(AND($I$3&lt;Table3[[#This Row],[Percentage]],Table3[[#This Row],[Percentage]]&lt;$I$5), 1, 0)</f>
        <v>1</v>
      </c>
      <c r="J106" s="6">
        <f>IF(AND($J$3&lt;Table3[[#This Row],[Percentage]],Table3[[#This Row],[Percentage]]&lt;$J$5), 1, 0)</f>
        <v>1</v>
      </c>
      <c r="K106" s="6">
        <f>IF(AND($K$3&lt;Table3[[#This Row],[Percentage]],Table3[[#This Row],[Percentage]]&lt;$K$5), 1, 0)</f>
        <v>1</v>
      </c>
      <c r="M106" s="6">
        <v>101</v>
      </c>
      <c r="N106" s="6">
        <f>$N$3*COS(DEGREES(Graphing!M106))</f>
        <v>253.54197848509997</v>
      </c>
      <c r="O106" s="6">
        <f>($N$3*SIN(DEGREES(Graphing!M106))) + $O$3</f>
        <v>523.24680772690147</v>
      </c>
      <c r="P106" s="16">
        <f>($N$3*SIN(DEGREES(Graphing!M106))) - $O$3</f>
        <v>-492.75319227309859</v>
      </c>
      <c r="Q106" s="6">
        <f>$N$4*SIN(DEGREES(Graphing!M106))</f>
        <v>11.435105795176067</v>
      </c>
      <c r="R106" s="6">
        <f>($N$4*COS(DEGREES(Graphing!M106))) - $O$4</f>
        <v>-109.84351613617503</v>
      </c>
      <c r="S106" s="6">
        <f>($N$4*COS(DEGREES(Graphing!M106))) + $O$4</f>
        <v>490.15648386382497</v>
      </c>
      <c r="U106" s="6">
        <v>0</v>
      </c>
      <c r="V106" s="6">
        <v>-902</v>
      </c>
      <c r="W106" s="6">
        <f>IF(AND($W$4 + 'Unlike Size Quad'!$F$2*$N$3&lt;Table13[[#This Row],[NS AXIS]],Table13[[#This Row],[NS AXIS]]&lt;$V$3 - 'Unlike Size Quad'!$F$2*$N$3), Table13[NS AXIS], 0)</f>
        <v>0</v>
      </c>
      <c r="X106" s="6">
        <f>$V$6 - 'Unlike Size Quad'!$F$3*$N$4</f>
        <v>71.401690832311886</v>
      </c>
      <c r="Y106" s="6">
        <f>$W$5 +'Unlike Size Quad'!$F$3*$N$4</f>
        <v>-71.406763299232722</v>
      </c>
      <c r="Z106" s="6">
        <f>Table13[[#This Row],[NS AXIS]]</f>
        <v>-902</v>
      </c>
      <c r="AA106" s="6">
        <f>IF(AND($W$5 + 'Unlike Size Quad'!$F$3*$N$4&lt;Table13[[#This Row],[NS AXIS]],Table13[[#This Row],[NS AXIS]]&lt;$V$6 - 'Unlike Size Quad'!$F$3*$N$4), Table13[NS AXIS], 0)</f>
        <v>0</v>
      </c>
      <c r="AB106" s="16">
        <f>$V$3 -'Unlike Size Quad'!$F$2*$N$3</f>
        <v>127.00056361139596</v>
      </c>
      <c r="AC106" s="16">
        <f>$W$4 + 'Unlike Size Quad'!$F$2*$N$3</f>
        <v>-127.00507248755457</v>
      </c>
      <c r="AF106" s="46">
        <v>99</v>
      </c>
      <c r="AG106" s="6">
        <f t="shared" si="4"/>
        <v>148.36731782979135</v>
      </c>
      <c r="AH106" s="46">
        <f t="shared" si="5"/>
        <v>-140.40240956617421</v>
      </c>
      <c r="AI106" s="46">
        <f t="shared" si="6"/>
        <v>209.59759043382579</v>
      </c>
      <c r="AJ106" s="16">
        <f t="shared" si="7"/>
        <v>-651.63268217020868</v>
      </c>
      <c r="AK106" s="16">
        <f>Table6[[#This Row],[T1]]</f>
        <v>-140.40240956617421</v>
      </c>
      <c r="AL106" s="16">
        <f>Table6[[#This Row],[T2]]</f>
        <v>209.59759043382579</v>
      </c>
      <c r="AN106" s="46">
        <v>-902</v>
      </c>
      <c r="AO106" s="61">
        <f>IF(OR(Table15[[#This Row],[Diagonal Flag]]&lt;-$AG$6, Table15[[#This Row],[Diagonal Flag]]&gt;$AG$6),0,Table15[[#This Row],[Diagonal Flag]])</f>
        <v>0</v>
      </c>
      <c r="AP106" s="61">
        <f>Graphing!$AO106/$AP$6</f>
        <v>0</v>
      </c>
      <c r="AQ106" s="62">
        <f>Graphing!$AO106/$AQ$6</f>
        <v>0</v>
      </c>
    </row>
    <row r="107" spans="1:43" x14ac:dyDescent="0.25">
      <c r="A107" s="6">
        <v>104</v>
      </c>
      <c r="B107" s="6">
        <f>COS(DEGREES(Graphing!A107))</f>
        <v>-0.66731798066965287</v>
      </c>
      <c r="C107" s="6">
        <f>SIN(DEGREES(Graphing!A107))</f>
        <v>0.74477292692133812</v>
      </c>
      <c r="D107" s="6">
        <f>Table2[[#This Row],[x (Big)]]*$A$2</f>
        <v>-0.50048848550223968</v>
      </c>
      <c r="E107" s="6">
        <f>$A$2 *Table2[[#This Row],[y (Big)]]</f>
        <v>0.55857969519100359</v>
      </c>
      <c r="G107" s="15">
        <v>0.1</v>
      </c>
      <c r="H107" s="6">
        <f>IF(AND($H$3&lt;Table3[[#This Row],[Percentage]],Table3[[#This Row],[Percentage]]&lt;$H$5), 1, 0)</f>
        <v>1</v>
      </c>
      <c r="I107" s="6">
        <f>IF(AND($I$3&lt;Table3[[#This Row],[Percentage]],Table3[[#This Row],[Percentage]]&lt;$I$5), 1, 0)</f>
        <v>1</v>
      </c>
      <c r="J107" s="6">
        <f>IF(AND($J$3&lt;Table3[[#This Row],[Percentage]],Table3[[#This Row],[Percentage]]&lt;$J$5), 1, 0)</f>
        <v>1</v>
      </c>
      <c r="K107" s="6">
        <f>IF(AND($K$3&lt;Table3[[#This Row],[Percentage]],Table3[[#This Row],[Percentage]]&lt;$K$5), 1, 0)</f>
        <v>1</v>
      </c>
      <c r="M107" s="6">
        <v>102</v>
      </c>
      <c r="N107" s="6">
        <f>$N$3*COS(DEGREES(Graphing!M107))</f>
        <v>175.65167756842277</v>
      </c>
      <c r="O107" s="6">
        <f>($N$3*SIN(DEGREES(Graphing!M107))) + $O$3</f>
        <v>691.47339907299602</v>
      </c>
      <c r="P107" s="16">
        <f>($N$3*SIN(DEGREES(Graphing!M107))) - $O$3</f>
        <v>-324.52660092700404</v>
      </c>
      <c r="Q107" s="6">
        <f>$N$4*SIN(DEGREES(Graphing!M107))</f>
        <v>137.60504930474698</v>
      </c>
      <c r="R107" s="6">
        <f>($N$4*COS(DEGREES(Graphing!M107))) - $O$4</f>
        <v>-168.26124182368292</v>
      </c>
      <c r="S107" s="6">
        <f>($N$4*COS(DEGREES(Graphing!M107))) + $O$4</f>
        <v>431.73875817631711</v>
      </c>
      <c r="U107" s="6">
        <v>0</v>
      </c>
      <c r="V107" s="6">
        <v>-901</v>
      </c>
      <c r="W107" s="6">
        <f>IF(AND($W$4 + 'Unlike Size Quad'!$F$2*$N$3&lt;Table13[[#This Row],[NS AXIS]],Table13[[#This Row],[NS AXIS]]&lt;$V$3 - 'Unlike Size Quad'!$F$2*$N$3), Table13[NS AXIS], 0)</f>
        <v>0</v>
      </c>
      <c r="X107" s="6">
        <f>$V$6 - 'Unlike Size Quad'!$F$3*$N$4</f>
        <v>71.401690832311886</v>
      </c>
      <c r="Y107" s="6">
        <f>$W$5 +'Unlike Size Quad'!$F$3*$N$4</f>
        <v>-71.406763299232722</v>
      </c>
      <c r="Z107" s="6">
        <f>Table13[[#This Row],[NS AXIS]]</f>
        <v>-901</v>
      </c>
      <c r="AA107" s="6">
        <f>IF(AND($W$5 + 'Unlike Size Quad'!$F$3*$N$4&lt;Table13[[#This Row],[NS AXIS]],Table13[[#This Row],[NS AXIS]]&lt;$V$6 - 'Unlike Size Quad'!$F$3*$N$4), Table13[NS AXIS], 0)</f>
        <v>0</v>
      </c>
      <c r="AB107" s="16">
        <f>$V$3 -'Unlike Size Quad'!$F$2*$N$3</f>
        <v>127.00056361139596</v>
      </c>
      <c r="AC107" s="16">
        <f>$W$4 + 'Unlike Size Quad'!$F$2*$N$3</f>
        <v>-127.00507248755457</v>
      </c>
      <c r="AF107" s="46">
        <v>100</v>
      </c>
      <c r="AG107" s="6">
        <f t="shared" si="4"/>
        <v>238.89838090860636</v>
      </c>
      <c r="AH107" s="46">
        <f t="shared" si="5"/>
        <v>21.37277898459223</v>
      </c>
      <c r="AI107" s="46">
        <f t="shared" si="6"/>
        <v>371.37277898459223</v>
      </c>
      <c r="AJ107" s="16">
        <f t="shared" si="7"/>
        <v>-561.10161909139367</v>
      </c>
      <c r="AK107" s="16">
        <f>Table6[[#This Row],[T1]]</f>
        <v>21.37277898459223</v>
      </c>
      <c r="AL107" s="16">
        <f>Table6[[#This Row],[T2]]</f>
        <v>371.37277898459223</v>
      </c>
      <c r="AN107" s="46">
        <v>-901</v>
      </c>
      <c r="AO107" s="63">
        <f>IF(OR(Table15[[#This Row],[Diagonal Flag]]&lt;-$AG$6, Table15[[#This Row],[Diagonal Flag]]&gt;$AG$6),0,Table15[[#This Row],[Diagonal Flag]])</f>
        <v>0</v>
      </c>
      <c r="AP107" s="63">
        <f>Graphing!$AO107/$AP$6</f>
        <v>0</v>
      </c>
      <c r="AQ107" s="64">
        <f>Graphing!$AO107/$AQ$6</f>
        <v>0</v>
      </c>
    </row>
    <row r="108" spans="1:43" x14ac:dyDescent="0.25">
      <c r="A108" s="6">
        <v>105</v>
      </c>
      <c r="B108" s="6">
        <f>COS(DEGREES(Graphing!A108))</f>
        <v>-0.99567092783922739</v>
      </c>
      <c r="C108" s="6">
        <f>SIN(DEGREES(Graphing!A108))</f>
        <v>9.2948391356559495E-2</v>
      </c>
      <c r="D108" s="6">
        <f>Table2[[#This Row],[x (Big)]]*$A$2</f>
        <v>-0.74675319587942057</v>
      </c>
      <c r="E108" s="6">
        <f>$A$2 *Table2[[#This Row],[y (Big)]]</f>
        <v>6.9711293517419615E-2</v>
      </c>
      <c r="G108" s="15">
        <v>0.10100000000000001</v>
      </c>
      <c r="H108" s="6">
        <f>IF(AND($H$3&lt;Table3[[#This Row],[Percentage]],Table3[[#This Row],[Percentage]]&lt;$H$5), 1, 0)</f>
        <v>1</v>
      </c>
      <c r="I108" s="6">
        <f>IF(AND($I$3&lt;Table3[[#This Row],[Percentage]],Table3[[#This Row],[Percentage]]&lt;$I$5), 1, 0)</f>
        <v>1</v>
      </c>
      <c r="J108" s="6">
        <f>IF(AND($J$3&lt;Table3[[#This Row],[Percentage]],Table3[[#This Row],[Percentage]]&lt;$J$5), 1, 0)</f>
        <v>1</v>
      </c>
      <c r="K108" s="6">
        <f>IF(AND($K$3&lt;Table3[[#This Row],[Percentage]],Table3[[#This Row],[Percentage]]&lt;$K$5), 1, 0)</f>
        <v>1</v>
      </c>
      <c r="M108" s="6">
        <v>103</v>
      </c>
      <c r="N108" s="6">
        <f>$N$3*COS(DEGREES(Graphing!M108))</f>
        <v>4.1933294132651238</v>
      </c>
      <c r="O108" s="6">
        <f>($N$3*SIN(DEGREES(Graphing!M108))) + $O$3</f>
        <v>761.96538344512987</v>
      </c>
      <c r="P108" s="16">
        <f>($N$3*SIN(DEGREES(Graphing!M108))) - $O$3</f>
        <v>-254.03461655487013</v>
      </c>
      <c r="Q108" s="6">
        <f>$N$4*SIN(DEGREES(Graphing!M108))</f>
        <v>190.47403758384741</v>
      </c>
      <c r="R108" s="6">
        <f>($N$4*COS(DEGREES(Graphing!M108))) - $O$4</f>
        <v>-296.85500294005118</v>
      </c>
      <c r="S108" s="6">
        <f>($N$4*COS(DEGREES(Graphing!M108))) + $O$4</f>
        <v>303.14499705994882</v>
      </c>
      <c r="U108" s="6">
        <v>0</v>
      </c>
      <c r="V108" s="6">
        <v>-900</v>
      </c>
      <c r="W108" s="6">
        <f>IF(AND($W$4 + 'Unlike Size Quad'!$F$2*$N$3&lt;Table13[[#This Row],[NS AXIS]],Table13[[#This Row],[NS AXIS]]&lt;$V$3 - 'Unlike Size Quad'!$F$2*$N$3), Table13[NS AXIS], 0)</f>
        <v>0</v>
      </c>
      <c r="X108" s="6">
        <f>$V$6 - 'Unlike Size Quad'!$F$3*$N$4</f>
        <v>71.401690832311886</v>
      </c>
      <c r="Y108" s="6">
        <f>$W$5 +'Unlike Size Quad'!$F$3*$N$4</f>
        <v>-71.406763299232722</v>
      </c>
      <c r="Z108" s="6">
        <f>Table13[[#This Row],[NS AXIS]]</f>
        <v>-900</v>
      </c>
      <c r="AA108" s="6">
        <f>IF(AND($W$5 + 'Unlike Size Quad'!$F$3*$N$4&lt;Table13[[#This Row],[NS AXIS]],Table13[[#This Row],[NS AXIS]]&lt;$V$6 - 'Unlike Size Quad'!$F$3*$N$4), Table13[NS AXIS], 0)</f>
        <v>0</v>
      </c>
      <c r="AB108" s="16">
        <f>$V$3 -'Unlike Size Quad'!$F$2*$N$3</f>
        <v>127.00056361139596</v>
      </c>
      <c r="AC108" s="16">
        <f>$W$4 + 'Unlike Size Quad'!$F$2*$N$3</f>
        <v>-127.00507248755457</v>
      </c>
      <c r="AF108" s="46">
        <v>101</v>
      </c>
      <c r="AG108" s="6">
        <f t="shared" si="4"/>
        <v>415.24680772690141</v>
      </c>
      <c r="AH108" s="46">
        <f t="shared" si="5"/>
        <v>78.541978485099975</v>
      </c>
      <c r="AI108" s="46">
        <f t="shared" si="6"/>
        <v>428.5419784851</v>
      </c>
      <c r="AJ108" s="16">
        <f t="shared" si="7"/>
        <v>-384.75319227309859</v>
      </c>
      <c r="AK108" s="16">
        <f>Table6[[#This Row],[T1]]</f>
        <v>78.541978485099975</v>
      </c>
      <c r="AL108" s="16">
        <f>Table6[[#This Row],[T2]]</f>
        <v>428.5419784851</v>
      </c>
      <c r="AN108" s="46">
        <v>-900</v>
      </c>
      <c r="AO108" s="61">
        <f>IF(OR(Table15[[#This Row],[Diagonal Flag]]&lt;-$AG$6, Table15[[#This Row],[Diagonal Flag]]&gt;$AG$6),0,Table15[[#This Row],[Diagonal Flag]])</f>
        <v>0</v>
      </c>
      <c r="AP108" s="61">
        <f>Graphing!$AO108/$AP$6</f>
        <v>0</v>
      </c>
      <c r="AQ108" s="62">
        <f>Graphing!$AO108/$AQ$6</f>
        <v>0</v>
      </c>
    </row>
    <row r="109" spans="1:43" x14ac:dyDescent="0.25">
      <c r="A109" s="6">
        <v>106</v>
      </c>
      <c r="B109" s="6">
        <f>COS(DEGREES(Graphing!A109))</f>
        <v>-0.79363904920129935</v>
      </c>
      <c r="C109" s="6">
        <f>SIN(DEGREES(Graphing!A109))</f>
        <v>-0.60838890488145625</v>
      </c>
      <c r="D109" s="6">
        <f>Table2[[#This Row],[x (Big)]]*$A$2</f>
        <v>-0.59522928690097454</v>
      </c>
      <c r="E109" s="6">
        <f>$A$2 *Table2[[#This Row],[y (Big)]]</f>
        <v>-0.45629167866109221</v>
      </c>
      <c r="G109" s="15">
        <v>0.10199999999999999</v>
      </c>
      <c r="H109" s="6">
        <f>IF(AND($H$3&lt;Table3[[#This Row],[Percentage]],Table3[[#This Row],[Percentage]]&lt;$H$5), 1, 0)</f>
        <v>1</v>
      </c>
      <c r="I109" s="6">
        <f>IF(AND($I$3&lt;Table3[[#This Row],[Percentage]],Table3[[#This Row],[Percentage]]&lt;$I$5), 1, 0)</f>
        <v>1</v>
      </c>
      <c r="J109" s="6">
        <f>IF(AND($J$3&lt;Table3[[#This Row],[Percentage]],Table3[[#This Row],[Percentage]]&lt;$J$5), 1, 0)</f>
        <v>1</v>
      </c>
      <c r="K109" s="6">
        <f>IF(AND($K$3&lt;Table3[[#This Row],[Percentage]],Table3[[#This Row],[Percentage]]&lt;$K$5), 1, 0)</f>
        <v>1</v>
      </c>
      <c r="M109" s="6">
        <v>104</v>
      </c>
      <c r="N109" s="6">
        <f>$N$3*COS(DEGREES(Graphing!M109))</f>
        <v>-169.49876709009183</v>
      </c>
      <c r="O109" s="6">
        <f>($N$3*SIN(DEGREES(Graphing!M109))) + $O$3</f>
        <v>697.17232343801993</v>
      </c>
      <c r="P109" s="16">
        <f>($N$3*SIN(DEGREES(Graphing!M109))) - $O$3</f>
        <v>-318.82767656198013</v>
      </c>
      <c r="Q109" s="6">
        <f>$N$4*SIN(DEGREES(Graphing!M109))</f>
        <v>141.87924257851492</v>
      </c>
      <c r="R109" s="6">
        <f>($N$4*COS(DEGREES(Graphing!M109))) - $O$4</f>
        <v>-427.1240753175689</v>
      </c>
      <c r="S109" s="6">
        <f>($N$4*COS(DEGREES(Graphing!M109))) + $O$4</f>
        <v>172.87592468243113</v>
      </c>
      <c r="U109" s="6">
        <v>0</v>
      </c>
      <c r="V109" s="6">
        <v>-899</v>
      </c>
      <c r="W109" s="6">
        <f>IF(AND($W$4 + 'Unlike Size Quad'!$F$2*$N$3&lt;Table13[[#This Row],[NS AXIS]],Table13[[#This Row],[NS AXIS]]&lt;$V$3 - 'Unlike Size Quad'!$F$2*$N$3), Table13[NS AXIS], 0)</f>
        <v>0</v>
      </c>
      <c r="X109" s="6">
        <f>$V$6 - 'Unlike Size Quad'!$F$3*$N$4</f>
        <v>71.401690832311886</v>
      </c>
      <c r="Y109" s="6">
        <f>$W$5 +'Unlike Size Quad'!$F$3*$N$4</f>
        <v>-71.406763299232722</v>
      </c>
      <c r="Z109" s="6">
        <f>Table13[[#This Row],[NS AXIS]]</f>
        <v>-899</v>
      </c>
      <c r="AA109" s="6">
        <f>IF(AND($W$5 + 'Unlike Size Quad'!$F$3*$N$4&lt;Table13[[#This Row],[NS AXIS]],Table13[[#This Row],[NS AXIS]]&lt;$V$6 - 'Unlike Size Quad'!$F$3*$N$4), Table13[NS AXIS], 0)</f>
        <v>0</v>
      </c>
      <c r="AB109" s="16">
        <f>$V$3 -'Unlike Size Quad'!$F$2*$N$3</f>
        <v>127.00056361139596</v>
      </c>
      <c r="AC109" s="16">
        <f>$W$4 + 'Unlike Size Quad'!$F$2*$N$3</f>
        <v>-127.00507248755457</v>
      </c>
      <c r="AF109" s="46">
        <v>102</v>
      </c>
      <c r="AG109" s="6">
        <f t="shared" si="4"/>
        <v>583.47339907299602</v>
      </c>
      <c r="AH109" s="46">
        <f t="shared" si="5"/>
        <v>0.65167756842276958</v>
      </c>
      <c r="AI109" s="46">
        <f t="shared" si="6"/>
        <v>350.65167756842277</v>
      </c>
      <c r="AJ109" s="16">
        <f t="shared" si="7"/>
        <v>-216.52660092700404</v>
      </c>
      <c r="AK109" s="16">
        <f>Table6[[#This Row],[T1]]</f>
        <v>0.65167756842276958</v>
      </c>
      <c r="AL109" s="16">
        <f>Table6[[#This Row],[T2]]</f>
        <v>350.65167756842277</v>
      </c>
      <c r="AN109" s="46">
        <v>-899</v>
      </c>
      <c r="AO109" s="63">
        <f>IF(OR(Table15[[#This Row],[Diagonal Flag]]&lt;-$AG$6, Table15[[#This Row],[Diagonal Flag]]&gt;$AG$6),0,Table15[[#This Row],[Diagonal Flag]])</f>
        <v>0</v>
      </c>
      <c r="AP109" s="63">
        <f>Graphing!$AO109/$AP$6</f>
        <v>0</v>
      </c>
      <c r="AQ109" s="64">
        <f>Graphing!$AO109/$AQ$6</f>
        <v>0</v>
      </c>
    </row>
    <row r="110" spans="1:43" x14ac:dyDescent="0.25">
      <c r="A110" s="6">
        <v>107</v>
      </c>
      <c r="B110" s="6">
        <f>COS(DEGREES(Graphing!A110))</f>
        <v>-0.16884288459722571</v>
      </c>
      <c r="C110" s="6">
        <f>SIN(DEGREES(Graphing!A110))</f>
        <v>-0.98564297812183899</v>
      </c>
      <c r="D110" s="6">
        <f>Table2[[#This Row],[x (Big)]]*$A$2</f>
        <v>-0.12663216344791928</v>
      </c>
      <c r="E110" s="6">
        <f>$A$2 *Table2[[#This Row],[y (Big)]]</f>
        <v>-0.73923223359137924</v>
      </c>
      <c r="G110" s="15">
        <v>0.10299999999999999</v>
      </c>
      <c r="H110" s="6">
        <f>IF(AND($H$3&lt;Table3[[#This Row],[Percentage]],Table3[[#This Row],[Percentage]]&lt;$H$5), 1, 0)</f>
        <v>1</v>
      </c>
      <c r="I110" s="6">
        <f>IF(AND($I$3&lt;Table3[[#This Row],[Percentage]],Table3[[#This Row],[Percentage]]&lt;$I$5), 1, 0)</f>
        <v>1</v>
      </c>
      <c r="J110" s="6">
        <f>IF(AND($J$3&lt;Table3[[#This Row],[Percentage]],Table3[[#This Row],[Percentage]]&lt;$J$5), 1, 0)</f>
        <v>1</v>
      </c>
      <c r="K110" s="6">
        <f>IF(AND($K$3&lt;Table3[[#This Row],[Percentage]],Table3[[#This Row],[Percentage]]&lt;$K$5), 1, 0)</f>
        <v>1</v>
      </c>
      <c r="M110" s="6">
        <v>105</v>
      </c>
      <c r="N110" s="6">
        <f>$N$3*COS(DEGREES(Graphing!M110))</f>
        <v>-252.90041567116376</v>
      </c>
      <c r="O110" s="6">
        <f>($N$3*SIN(DEGREES(Graphing!M110))) + $O$3</f>
        <v>531.60889140456607</v>
      </c>
      <c r="P110" s="16">
        <f>($N$3*SIN(DEGREES(Graphing!M110))) - $O$3</f>
        <v>-484.39110859543388</v>
      </c>
      <c r="Q110" s="6">
        <f>$N$4*SIN(DEGREES(Graphing!M110))</f>
        <v>17.706668553424585</v>
      </c>
      <c r="R110" s="6">
        <f>($N$4*COS(DEGREES(Graphing!M110))) - $O$4</f>
        <v>-489.67531175337285</v>
      </c>
      <c r="S110" s="6">
        <f>($N$4*COS(DEGREES(Graphing!M110))) + $O$4</f>
        <v>110.32468824662718</v>
      </c>
      <c r="U110" s="6">
        <v>0</v>
      </c>
      <c r="V110" s="6">
        <v>-898</v>
      </c>
      <c r="W110" s="6">
        <f>IF(AND($W$4 + 'Unlike Size Quad'!$F$2*$N$3&lt;Table13[[#This Row],[NS AXIS]],Table13[[#This Row],[NS AXIS]]&lt;$V$3 - 'Unlike Size Quad'!$F$2*$N$3), Table13[NS AXIS], 0)</f>
        <v>0</v>
      </c>
      <c r="X110" s="6">
        <f>$V$6 - 'Unlike Size Quad'!$F$3*$N$4</f>
        <v>71.401690832311886</v>
      </c>
      <c r="Y110" s="6">
        <f>$W$5 +'Unlike Size Quad'!$F$3*$N$4</f>
        <v>-71.406763299232722</v>
      </c>
      <c r="Z110" s="6">
        <f>Table13[[#This Row],[NS AXIS]]</f>
        <v>-898</v>
      </c>
      <c r="AA110" s="6">
        <f>IF(AND($W$5 + 'Unlike Size Quad'!$F$3*$N$4&lt;Table13[[#This Row],[NS AXIS]],Table13[[#This Row],[NS AXIS]]&lt;$V$6 - 'Unlike Size Quad'!$F$3*$N$4), Table13[NS AXIS], 0)</f>
        <v>0</v>
      </c>
      <c r="AB110" s="16">
        <f>$V$3 -'Unlike Size Quad'!$F$2*$N$3</f>
        <v>127.00056361139596</v>
      </c>
      <c r="AC110" s="16">
        <f>$W$4 + 'Unlike Size Quad'!$F$2*$N$3</f>
        <v>-127.00507248755457</v>
      </c>
      <c r="AF110" s="46">
        <v>103</v>
      </c>
      <c r="AG110" s="6">
        <f t="shared" si="4"/>
        <v>653.96538344512987</v>
      </c>
      <c r="AH110" s="46">
        <f t="shared" si="5"/>
        <v>-170.80667058673487</v>
      </c>
      <c r="AI110" s="46">
        <f t="shared" si="6"/>
        <v>179.19332941326513</v>
      </c>
      <c r="AJ110" s="16">
        <f t="shared" si="7"/>
        <v>-146.03461655487013</v>
      </c>
      <c r="AK110" s="16">
        <f>Table6[[#This Row],[T1]]</f>
        <v>-170.80667058673487</v>
      </c>
      <c r="AL110" s="16">
        <f>Table6[[#This Row],[T2]]</f>
        <v>179.19332941326513</v>
      </c>
      <c r="AN110" s="46">
        <v>-898</v>
      </c>
      <c r="AO110" s="61">
        <f>IF(OR(Table15[[#This Row],[Diagonal Flag]]&lt;-$AG$6, Table15[[#This Row],[Diagonal Flag]]&gt;$AG$6),0,Table15[[#This Row],[Diagonal Flag]])</f>
        <v>0</v>
      </c>
      <c r="AP110" s="61">
        <f>Graphing!$AO110/$AP$6</f>
        <v>0</v>
      </c>
      <c r="AQ110" s="62">
        <f>Graphing!$AO110/$AQ$6</f>
        <v>0</v>
      </c>
    </row>
    <row r="111" spans="1:43" x14ac:dyDescent="0.25">
      <c r="A111" s="6">
        <v>108</v>
      </c>
      <c r="B111" s="6">
        <f>COS(DEGREES(Graphing!A111))</f>
        <v>0.54589434530478964</v>
      </c>
      <c r="C111" s="6">
        <f>SIN(DEGREES(Graphing!A111))</f>
        <v>-0.83785402294448352</v>
      </c>
      <c r="D111" s="6">
        <f>Table2[[#This Row],[x (Big)]]*$A$2</f>
        <v>0.4094207589785922</v>
      </c>
      <c r="E111" s="6">
        <f>$A$2 *Table2[[#This Row],[y (Big)]]</f>
        <v>-0.62839051720836259</v>
      </c>
      <c r="G111" s="15">
        <v>0.104</v>
      </c>
      <c r="H111" s="6">
        <f>IF(AND($H$3&lt;Table3[[#This Row],[Percentage]],Table3[[#This Row],[Percentage]]&lt;$H$5), 1, 0)</f>
        <v>1</v>
      </c>
      <c r="I111" s="6">
        <f>IF(AND($I$3&lt;Table3[[#This Row],[Percentage]],Table3[[#This Row],[Percentage]]&lt;$I$5), 1, 0)</f>
        <v>1</v>
      </c>
      <c r="J111" s="6">
        <f>IF(AND($J$3&lt;Table3[[#This Row],[Percentage]],Table3[[#This Row],[Percentage]]&lt;$J$5), 1, 0)</f>
        <v>1</v>
      </c>
      <c r="K111" s="6">
        <f>IF(AND($K$3&lt;Table3[[#This Row],[Percentage]],Table3[[#This Row],[Percentage]]&lt;$K$5), 1, 0)</f>
        <v>1</v>
      </c>
      <c r="M111" s="6">
        <v>106</v>
      </c>
      <c r="N111" s="6">
        <f>$N$3*COS(DEGREES(Graphing!M111))</f>
        <v>-201.58431849713003</v>
      </c>
      <c r="O111" s="6">
        <f>($N$3*SIN(DEGREES(Graphing!M111))) + $O$3</f>
        <v>353.46921816011013</v>
      </c>
      <c r="P111" s="16">
        <f>($N$3*SIN(DEGREES(Graphing!M111))) - $O$3</f>
        <v>-662.53078183988987</v>
      </c>
      <c r="Q111" s="6">
        <f>$N$4*SIN(DEGREES(Graphing!M111))</f>
        <v>-115.89808637991742</v>
      </c>
      <c r="R111" s="6">
        <f>($N$4*COS(DEGREES(Graphing!M111))) - $O$4</f>
        <v>-451.18823887284753</v>
      </c>
      <c r="S111" s="6">
        <f>($N$4*COS(DEGREES(Graphing!M111))) + $O$4</f>
        <v>148.81176112715247</v>
      </c>
      <c r="U111" s="6">
        <v>0</v>
      </c>
      <c r="V111" s="6">
        <v>-897</v>
      </c>
      <c r="W111" s="6">
        <f>IF(AND($W$4 + 'Unlike Size Quad'!$F$2*$N$3&lt;Table13[[#This Row],[NS AXIS]],Table13[[#This Row],[NS AXIS]]&lt;$V$3 - 'Unlike Size Quad'!$F$2*$N$3), Table13[NS AXIS], 0)</f>
        <v>0</v>
      </c>
      <c r="X111" s="6">
        <f>$V$6 - 'Unlike Size Quad'!$F$3*$N$4</f>
        <v>71.401690832311886</v>
      </c>
      <c r="Y111" s="6">
        <f>$W$5 +'Unlike Size Quad'!$F$3*$N$4</f>
        <v>-71.406763299232722</v>
      </c>
      <c r="Z111" s="6">
        <f>Table13[[#This Row],[NS AXIS]]</f>
        <v>-897</v>
      </c>
      <c r="AA111" s="6">
        <f>IF(AND($W$5 + 'Unlike Size Quad'!$F$3*$N$4&lt;Table13[[#This Row],[NS AXIS]],Table13[[#This Row],[NS AXIS]]&lt;$V$6 - 'Unlike Size Quad'!$F$3*$N$4), Table13[NS AXIS], 0)</f>
        <v>0</v>
      </c>
      <c r="AB111" s="16">
        <f>$V$3 -'Unlike Size Quad'!$F$2*$N$3</f>
        <v>127.00056361139596</v>
      </c>
      <c r="AC111" s="16">
        <f>$W$4 + 'Unlike Size Quad'!$F$2*$N$3</f>
        <v>-127.00507248755457</v>
      </c>
      <c r="AF111" s="46">
        <v>104</v>
      </c>
      <c r="AG111" s="6">
        <f t="shared" si="4"/>
        <v>589.17232343801993</v>
      </c>
      <c r="AH111" s="46">
        <f t="shared" si="5"/>
        <v>-344.49876709009186</v>
      </c>
      <c r="AI111" s="46">
        <f t="shared" si="6"/>
        <v>5.5012329099081683</v>
      </c>
      <c r="AJ111" s="16">
        <f t="shared" si="7"/>
        <v>-210.82767656198013</v>
      </c>
      <c r="AK111" s="16">
        <f>Table6[[#This Row],[T1]]</f>
        <v>-344.49876709009186</v>
      </c>
      <c r="AL111" s="16">
        <f>Table6[[#This Row],[T2]]</f>
        <v>5.5012329099081683</v>
      </c>
      <c r="AN111" s="46">
        <v>-897</v>
      </c>
      <c r="AO111" s="63">
        <f>IF(OR(Table15[[#This Row],[Diagonal Flag]]&lt;-$AG$6, Table15[[#This Row],[Diagonal Flag]]&gt;$AG$6),0,Table15[[#This Row],[Diagonal Flag]])</f>
        <v>0</v>
      </c>
      <c r="AP111" s="63">
        <f>Graphing!$AO111/$AP$6</f>
        <v>0</v>
      </c>
      <c r="AQ111" s="64">
        <f>Graphing!$AO111/$AQ$6</f>
        <v>0</v>
      </c>
    </row>
    <row r="112" spans="1:43" x14ac:dyDescent="0.25">
      <c r="A112" s="6">
        <v>109</v>
      </c>
      <c r="B112" s="6">
        <f>COS(DEGREES(Graphing!A112))</f>
        <v>0.9698386343377885</v>
      </c>
      <c r="C112" s="6">
        <f>SIN(DEGREES(Graphing!A112))</f>
        <v>-0.24374786839234808</v>
      </c>
      <c r="D112" s="6">
        <f>Table2[[#This Row],[x (Big)]]*$A$2</f>
        <v>0.72737897575334132</v>
      </c>
      <c r="E112" s="6">
        <f>$A$2 *Table2[[#This Row],[y (Big)]]</f>
        <v>-0.18281090129426106</v>
      </c>
      <c r="G112" s="15">
        <v>0.105</v>
      </c>
      <c r="H112" s="6">
        <f>IF(AND($H$3&lt;Table3[[#This Row],[Percentage]],Table3[[#This Row],[Percentage]]&lt;$H$5), 1, 0)</f>
        <v>1</v>
      </c>
      <c r="I112" s="6">
        <f>IF(AND($I$3&lt;Table3[[#This Row],[Percentage]],Table3[[#This Row],[Percentage]]&lt;$I$5), 1, 0)</f>
        <v>1</v>
      </c>
      <c r="J112" s="6">
        <f>IF(AND($J$3&lt;Table3[[#This Row],[Percentage]],Table3[[#This Row],[Percentage]]&lt;$J$5), 1, 0)</f>
        <v>1</v>
      </c>
      <c r="K112" s="6">
        <f>IF(AND($K$3&lt;Table3[[#This Row],[Percentage]],Table3[[#This Row],[Percentage]]&lt;$K$5), 1, 0)</f>
        <v>1</v>
      </c>
      <c r="M112" s="6">
        <v>107</v>
      </c>
      <c r="N112" s="6">
        <f>$N$3*COS(DEGREES(Graphing!M112))</f>
        <v>-42.886092687695331</v>
      </c>
      <c r="O112" s="6">
        <f>($N$3*SIN(DEGREES(Graphing!M112))) + $O$3</f>
        <v>257.64668355705294</v>
      </c>
      <c r="P112" s="16">
        <f>($N$3*SIN(DEGREES(Graphing!M112))) - $O$3</f>
        <v>-758.35331644294706</v>
      </c>
      <c r="Q112" s="6">
        <f>$N$4*SIN(DEGREES(Graphing!M112))</f>
        <v>-187.76498733221032</v>
      </c>
      <c r="R112" s="6">
        <f>($N$4*COS(DEGREES(Graphing!M112))) - $O$4</f>
        <v>-332.16456951577152</v>
      </c>
      <c r="S112" s="6">
        <f>($N$4*COS(DEGREES(Graphing!M112))) + $O$4</f>
        <v>267.83543048422848</v>
      </c>
      <c r="U112" s="6">
        <v>0</v>
      </c>
      <c r="V112" s="6">
        <v>-896</v>
      </c>
      <c r="W112" s="6">
        <f>IF(AND($W$4 + 'Unlike Size Quad'!$F$2*$N$3&lt;Table13[[#This Row],[NS AXIS]],Table13[[#This Row],[NS AXIS]]&lt;$V$3 - 'Unlike Size Quad'!$F$2*$N$3), Table13[NS AXIS], 0)</f>
        <v>0</v>
      </c>
      <c r="X112" s="6">
        <f>$V$6 - 'Unlike Size Quad'!$F$3*$N$4</f>
        <v>71.401690832311886</v>
      </c>
      <c r="Y112" s="6">
        <f>$W$5 +'Unlike Size Quad'!$F$3*$N$4</f>
        <v>-71.406763299232722</v>
      </c>
      <c r="Z112" s="6">
        <f>Table13[[#This Row],[NS AXIS]]</f>
        <v>-896</v>
      </c>
      <c r="AA112" s="6">
        <f>IF(AND($W$5 + 'Unlike Size Quad'!$F$3*$N$4&lt;Table13[[#This Row],[NS AXIS]],Table13[[#This Row],[NS AXIS]]&lt;$V$6 - 'Unlike Size Quad'!$F$3*$N$4), Table13[NS AXIS], 0)</f>
        <v>0</v>
      </c>
      <c r="AB112" s="16">
        <f>$V$3 -'Unlike Size Quad'!$F$2*$N$3</f>
        <v>127.00056361139596</v>
      </c>
      <c r="AC112" s="16">
        <f>$W$4 + 'Unlike Size Quad'!$F$2*$N$3</f>
        <v>-127.00507248755457</v>
      </c>
      <c r="AF112" s="46">
        <v>105</v>
      </c>
      <c r="AG112" s="6">
        <f t="shared" si="4"/>
        <v>423.60889140456612</v>
      </c>
      <c r="AH112" s="46">
        <f t="shared" si="5"/>
        <v>-427.90041567116373</v>
      </c>
      <c r="AI112" s="46">
        <f t="shared" si="6"/>
        <v>-77.900415671163756</v>
      </c>
      <c r="AJ112" s="16">
        <f t="shared" si="7"/>
        <v>-376.39110859543388</v>
      </c>
      <c r="AK112" s="16">
        <f>Table6[[#This Row],[T1]]</f>
        <v>-427.90041567116373</v>
      </c>
      <c r="AL112" s="16">
        <f>Table6[[#This Row],[T2]]</f>
        <v>-77.900415671163756</v>
      </c>
      <c r="AN112" s="46">
        <v>-896</v>
      </c>
      <c r="AO112" s="61">
        <f>IF(OR(Table15[[#This Row],[Diagonal Flag]]&lt;-$AG$6, Table15[[#This Row],[Diagonal Flag]]&gt;$AG$6),0,Table15[[#This Row],[Diagonal Flag]])</f>
        <v>0</v>
      </c>
      <c r="AP112" s="61">
        <f>Graphing!$AO112/$AP$6</f>
        <v>0</v>
      </c>
      <c r="AQ112" s="62">
        <f>Graphing!$AO112/$AQ$6</f>
        <v>0</v>
      </c>
    </row>
    <row r="113" spans="1:43" x14ac:dyDescent="0.25">
      <c r="A113" s="6">
        <v>110</v>
      </c>
      <c r="B113" s="6">
        <f>COS(DEGREES(Graphing!A113))</f>
        <v>0.87715872479988155</v>
      </c>
      <c r="C113" s="6">
        <f>SIN(DEGREES(Graphing!A113))</f>
        <v>0.48020055342267742</v>
      </c>
      <c r="D113" s="6">
        <f>Table2[[#This Row],[x (Big)]]*$A$2</f>
        <v>0.65786904359991116</v>
      </c>
      <c r="E113" s="6">
        <f>$A$2 *Table2[[#This Row],[y (Big)]]</f>
        <v>0.36015041506700807</v>
      </c>
      <c r="G113" s="15">
        <v>0.106</v>
      </c>
      <c r="H113" s="6">
        <f>IF(AND($H$3&lt;Table3[[#This Row],[Percentage]],Table3[[#This Row],[Percentage]]&lt;$H$5), 1, 0)</f>
        <v>1</v>
      </c>
      <c r="I113" s="6">
        <f>IF(AND($I$3&lt;Table3[[#This Row],[Percentage]],Table3[[#This Row],[Percentage]]&lt;$I$5), 1, 0)</f>
        <v>1</v>
      </c>
      <c r="J113" s="6">
        <f>IF(AND($J$3&lt;Table3[[#This Row],[Percentage]],Table3[[#This Row],[Percentage]]&lt;$J$5), 1, 0)</f>
        <v>1</v>
      </c>
      <c r="K113" s="6">
        <f>IF(AND($K$3&lt;Table3[[#This Row],[Percentage]],Table3[[#This Row],[Percentage]]&lt;$K$5), 1, 0)</f>
        <v>1</v>
      </c>
      <c r="M113" s="6">
        <v>108</v>
      </c>
      <c r="N113" s="6">
        <f>$N$3*COS(DEGREES(Graphing!M113))</f>
        <v>138.65716370741657</v>
      </c>
      <c r="O113" s="6">
        <f>($N$3*SIN(DEGREES(Graphing!M113))) + $O$3</f>
        <v>295.18507817210116</v>
      </c>
      <c r="P113" s="16">
        <f>($N$3*SIN(DEGREES(Graphing!M113))) - $O$3</f>
        <v>-720.81492182789884</v>
      </c>
      <c r="Q113" s="6">
        <f>$N$4*SIN(DEGREES(Graphing!M113))</f>
        <v>-159.6111913709241</v>
      </c>
      <c r="R113" s="6">
        <f>($N$4*COS(DEGREES(Graphing!M113))) - $O$4</f>
        <v>-196.00712721943756</v>
      </c>
      <c r="S113" s="6">
        <f>($N$4*COS(DEGREES(Graphing!M113))) + $O$4</f>
        <v>403.99287278056244</v>
      </c>
      <c r="U113" s="6">
        <v>0</v>
      </c>
      <c r="V113" s="6">
        <v>-895</v>
      </c>
      <c r="W113" s="6">
        <f>IF(AND($W$4 + 'Unlike Size Quad'!$F$2*$N$3&lt;Table13[[#This Row],[NS AXIS]],Table13[[#This Row],[NS AXIS]]&lt;$V$3 - 'Unlike Size Quad'!$F$2*$N$3), Table13[NS AXIS], 0)</f>
        <v>0</v>
      </c>
      <c r="X113" s="6">
        <f>$V$6 - 'Unlike Size Quad'!$F$3*$N$4</f>
        <v>71.401690832311886</v>
      </c>
      <c r="Y113" s="6">
        <f>$W$5 +'Unlike Size Quad'!$F$3*$N$4</f>
        <v>-71.406763299232722</v>
      </c>
      <c r="Z113" s="6">
        <f>Table13[[#This Row],[NS AXIS]]</f>
        <v>-895</v>
      </c>
      <c r="AA113" s="6">
        <f>IF(AND($W$5 + 'Unlike Size Quad'!$F$3*$N$4&lt;Table13[[#This Row],[NS AXIS]],Table13[[#This Row],[NS AXIS]]&lt;$V$6 - 'Unlike Size Quad'!$F$3*$N$4), Table13[NS AXIS], 0)</f>
        <v>0</v>
      </c>
      <c r="AB113" s="16">
        <f>$V$3 -'Unlike Size Quad'!$F$2*$N$3</f>
        <v>127.00056361139596</v>
      </c>
      <c r="AC113" s="16">
        <f>$W$4 + 'Unlike Size Quad'!$F$2*$N$3</f>
        <v>-127.00507248755457</v>
      </c>
      <c r="AF113" s="46">
        <v>106</v>
      </c>
      <c r="AG113" s="6">
        <f t="shared" si="4"/>
        <v>245.4692181601101</v>
      </c>
      <c r="AH113" s="46">
        <f t="shared" si="5"/>
        <v>-376.58431849713003</v>
      </c>
      <c r="AI113" s="46">
        <f t="shared" si="6"/>
        <v>-26.584318497130027</v>
      </c>
      <c r="AJ113" s="16">
        <f t="shared" si="7"/>
        <v>-554.53078183988987</v>
      </c>
      <c r="AK113" s="16">
        <f>Table6[[#This Row],[T1]]</f>
        <v>-376.58431849713003</v>
      </c>
      <c r="AL113" s="16">
        <f>Table6[[#This Row],[T2]]</f>
        <v>-26.584318497130027</v>
      </c>
      <c r="AN113" s="46">
        <v>-895</v>
      </c>
      <c r="AO113" s="63">
        <f>IF(OR(Table15[[#This Row],[Diagonal Flag]]&lt;-$AG$6, Table15[[#This Row],[Diagonal Flag]]&gt;$AG$6),0,Table15[[#This Row],[Diagonal Flag]])</f>
        <v>0</v>
      </c>
      <c r="AP113" s="63">
        <f>Graphing!$AO113/$AP$6</f>
        <v>0</v>
      </c>
      <c r="AQ113" s="64">
        <f>Graphing!$AO113/$AQ$6</f>
        <v>0</v>
      </c>
    </row>
    <row r="114" spans="1:43" x14ac:dyDescent="0.25">
      <c r="A114" s="6">
        <v>111</v>
      </c>
      <c r="B114" s="6">
        <f>COS(DEGREES(Graphing!A114))</f>
        <v>0.31722435954663003</v>
      </c>
      <c r="C114" s="6">
        <f>SIN(DEGREES(Graphing!A114))</f>
        <v>0.9483505183792702</v>
      </c>
      <c r="D114" s="6">
        <f>Table2[[#This Row],[x (Big)]]*$A$2</f>
        <v>0.23791826965997254</v>
      </c>
      <c r="E114" s="6">
        <f>$A$2 *Table2[[#This Row],[y (Big)]]</f>
        <v>0.71126288878445265</v>
      </c>
      <c r="G114" s="15">
        <v>0.107</v>
      </c>
      <c r="H114" s="6">
        <f>IF(AND($H$3&lt;Table3[[#This Row],[Percentage]],Table3[[#This Row],[Percentage]]&lt;$H$5), 1, 0)</f>
        <v>1</v>
      </c>
      <c r="I114" s="6">
        <f>IF(AND($I$3&lt;Table3[[#This Row],[Percentage]],Table3[[#This Row],[Percentage]]&lt;$I$5), 1, 0)</f>
        <v>1</v>
      </c>
      <c r="J114" s="6">
        <f>IF(AND($J$3&lt;Table3[[#This Row],[Percentage]],Table3[[#This Row],[Percentage]]&lt;$J$5), 1, 0)</f>
        <v>1</v>
      </c>
      <c r="K114" s="6">
        <f>IF(AND($K$3&lt;Table3[[#This Row],[Percentage]],Table3[[#This Row],[Percentage]]&lt;$K$5), 1, 0)</f>
        <v>1</v>
      </c>
      <c r="M114" s="6">
        <v>109</v>
      </c>
      <c r="N114" s="6">
        <f>$N$3*COS(DEGREES(Graphing!M114))</f>
        <v>246.33901312179827</v>
      </c>
      <c r="O114" s="6">
        <f>($N$3*SIN(DEGREES(Graphing!M114))) + $O$3</f>
        <v>446.08804142834356</v>
      </c>
      <c r="P114" s="16">
        <f>($N$3*SIN(DEGREES(Graphing!M114))) - $O$3</f>
        <v>-569.91195857165644</v>
      </c>
      <c r="Q114" s="6">
        <f>$N$4*SIN(DEGREES(Graphing!M114))</f>
        <v>-46.43396892874231</v>
      </c>
      <c r="R114" s="6">
        <f>($N$4*COS(DEGREES(Graphing!M114))) - $O$4</f>
        <v>-115.2457401586513</v>
      </c>
      <c r="S114" s="6">
        <f>($N$4*COS(DEGREES(Graphing!M114))) + $O$4</f>
        <v>484.7542598413487</v>
      </c>
      <c r="U114" s="6">
        <v>0</v>
      </c>
      <c r="V114" s="6">
        <v>-894</v>
      </c>
      <c r="W114" s="6">
        <f>IF(AND($W$4 + 'Unlike Size Quad'!$F$2*$N$3&lt;Table13[[#This Row],[NS AXIS]],Table13[[#This Row],[NS AXIS]]&lt;$V$3 - 'Unlike Size Quad'!$F$2*$N$3), Table13[NS AXIS], 0)</f>
        <v>0</v>
      </c>
      <c r="X114" s="6">
        <f>$V$6 - 'Unlike Size Quad'!$F$3*$N$4</f>
        <v>71.401690832311886</v>
      </c>
      <c r="Y114" s="6">
        <f>$W$5 +'Unlike Size Quad'!$F$3*$N$4</f>
        <v>-71.406763299232722</v>
      </c>
      <c r="Z114" s="6">
        <f>Table13[[#This Row],[NS AXIS]]</f>
        <v>-894</v>
      </c>
      <c r="AA114" s="6">
        <f>IF(AND($W$5 + 'Unlike Size Quad'!$F$3*$N$4&lt;Table13[[#This Row],[NS AXIS]],Table13[[#This Row],[NS AXIS]]&lt;$V$6 - 'Unlike Size Quad'!$F$3*$N$4), Table13[NS AXIS], 0)</f>
        <v>0</v>
      </c>
      <c r="AB114" s="16">
        <f>$V$3 -'Unlike Size Quad'!$F$2*$N$3</f>
        <v>127.00056361139596</v>
      </c>
      <c r="AC114" s="16">
        <f>$W$4 + 'Unlike Size Quad'!$F$2*$N$3</f>
        <v>-127.00507248755457</v>
      </c>
      <c r="AF114" s="46">
        <v>107</v>
      </c>
      <c r="AG114" s="6">
        <f t="shared" si="4"/>
        <v>149.64668355705291</v>
      </c>
      <c r="AH114" s="46">
        <f t="shared" si="5"/>
        <v>-217.88609268769534</v>
      </c>
      <c r="AI114" s="46">
        <f t="shared" si="6"/>
        <v>132.11390731230466</v>
      </c>
      <c r="AJ114" s="16">
        <f t="shared" si="7"/>
        <v>-650.35331644294706</v>
      </c>
      <c r="AK114" s="16">
        <f>Table6[[#This Row],[T1]]</f>
        <v>-217.88609268769534</v>
      </c>
      <c r="AL114" s="16">
        <f>Table6[[#This Row],[T2]]</f>
        <v>132.11390731230466</v>
      </c>
      <c r="AN114" s="46">
        <v>-894</v>
      </c>
      <c r="AO114" s="61">
        <f>IF(OR(Table15[[#This Row],[Diagonal Flag]]&lt;-$AG$6, Table15[[#This Row],[Diagonal Flag]]&gt;$AG$6),0,Table15[[#This Row],[Diagonal Flag]])</f>
        <v>0</v>
      </c>
      <c r="AP114" s="61">
        <f>Graphing!$AO114/$AP$6</f>
        <v>0</v>
      </c>
      <c r="AQ114" s="62">
        <f>Graphing!$AO114/$AQ$6</f>
        <v>0</v>
      </c>
    </row>
    <row r="115" spans="1:43" x14ac:dyDescent="0.25">
      <c r="A115" s="6">
        <v>112</v>
      </c>
      <c r="B115" s="6">
        <f>COS(DEGREES(Graphing!A115))</f>
        <v>-0.41169252992813676</v>
      </c>
      <c r="C115" s="6">
        <f>SIN(DEGREES(Graphing!A115))</f>
        <v>0.91132280823063472</v>
      </c>
      <c r="D115" s="6">
        <f>Table2[[#This Row],[x (Big)]]*$A$2</f>
        <v>-0.30876939744610254</v>
      </c>
      <c r="E115" s="6">
        <f>$A$2 *Table2[[#This Row],[y (Big)]]</f>
        <v>0.68349210617297607</v>
      </c>
      <c r="G115" s="15">
        <v>0.108</v>
      </c>
      <c r="H115" s="6">
        <f>IF(AND($H$3&lt;Table3[[#This Row],[Percentage]],Table3[[#This Row],[Percentage]]&lt;$H$5), 1, 0)</f>
        <v>1</v>
      </c>
      <c r="I115" s="6">
        <f>IF(AND($I$3&lt;Table3[[#This Row],[Percentage]],Table3[[#This Row],[Percentage]]&lt;$I$5), 1, 0)</f>
        <v>1</v>
      </c>
      <c r="J115" s="6">
        <f>IF(AND($J$3&lt;Table3[[#This Row],[Percentage]],Table3[[#This Row],[Percentage]]&lt;$J$5), 1, 0)</f>
        <v>1</v>
      </c>
      <c r="K115" s="6">
        <f>IF(AND($K$3&lt;Table3[[#This Row],[Percentage]],Table3[[#This Row],[Percentage]]&lt;$K$5), 1, 0)</f>
        <v>1</v>
      </c>
      <c r="M115" s="6">
        <v>110</v>
      </c>
      <c r="N115" s="6">
        <f>$N$3*COS(DEGREES(Graphing!M115))</f>
        <v>222.79831609916991</v>
      </c>
      <c r="O115" s="6">
        <f>($N$3*SIN(DEGREES(Graphing!M115))) + $O$3</f>
        <v>629.9709405693601</v>
      </c>
      <c r="P115" s="16">
        <f>($N$3*SIN(DEGREES(Graphing!M115))) - $O$3</f>
        <v>-386.0290594306399</v>
      </c>
      <c r="Q115" s="6">
        <f>$N$4*SIN(DEGREES(Graphing!M115))</f>
        <v>91.478205427020043</v>
      </c>
      <c r="R115" s="6">
        <f>($N$4*COS(DEGREES(Graphing!M115))) - $O$4</f>
        <v>-132.90126292562258</v>
      </c>
      <c r="S115" s="6">
        <f>($N$4*COS(DEGREES(Graphing!M115))) + $O$4</f>
        <v>467.09873707437742</v>
      </c>
      <c r="U115" s="6">
        <v>0</v>
      </c>
      <c r="V115" s="6">
        <v>-893</v>
      </c>
      <c r="W115" s="6">
        <f>IF(AND($W$4 + 'Unlike Size Quad'!$F$2*$N$3&lt;Table13[[#This Row],[NS AXIS]],Table13[[#This Row],[NS AXIS]]&lt;$V$3 - 'Unlike Size Quad'!$F$2*$N$3), Table13[NS AXIS], 0)</f>
        <v>0</v>
      </c>
      <c r="X115" s="6">
        <f>$V$6 - 'Unlike Size Quad'!$F$3*$N$4</f>
        <v>71.401690832311886</v>
      </c>
      <c r="Y115" s="6">
        <f>$W$5 +'Unlike Size Quad'!$F$3*$N$4</f>
        <v>-71.406763299232722</v>
      </c>
      <c r="Z115" s="6">
        <f>Table13[[#This Row],[NS AXIS]]</f>
        <v>-893</v>
      </c>
      <c r="AA115" s="6">
        <f>IF(AND($W$5 + 'Unlike Size Quad'!$F$3*$N$4&lt;Table13[[#This Row],[NS AXIS]],Table13[[#This Row],[NS AXIS]]&lt;$V$6 - 'Unlike Size Quad'!$F$3*$N$4), Table13[NS AXIS], 0)</f>
        <v>0</v>
      </c>
      <c r="AB115" s="16">
        <f>$V$3 -'Unlike Size Quad'!$F$2*$N$3</f>
        <v>127.00056361139596</v>
      </c>
      <c r="AC115" s="16">
        <f>$W$4 + 'Unlike Size Quad'!$F$2*$N$3</f>
        <v>-127.00507248755457</v>
      </c>
      <c r="AF115" s="46">
        <v>108</v>
      </c>
      <c r="AG115" s="6">
        <f t="shared" si="4"/>
        <v>187.18507817210119</v>
      </c>
      <c r="AH115" s="46">
        <f t="shared" si="5"/>
        <v>-36.342836292583428</v>
      </c>
      <c r="AI115" s="46">
        <f t="shared" si="6"/>
        <v>313.65716370741654</v>
      </c>
      <c r="AJ115" s="16">
        <f t="shared" si="7"/>
        <v>-612.81492182789884</v>
      </c>
      <c r="AK115" s="16">
        <f>Table6[[#This Row],[T1]]</f>
        <v>-36.342836292583428</v>
      </c>
      <c r="AL115" s="16">
        <f>Table6[[#This Row],[T2]]</f>
        <v>313.65716370741654</v>
      </c>
      <c r="AN115" s="46">
        <v>-893</v>
      </c>
      <c r="AO115" s="63">
        <f>IF(OR(Table15[[#This Row],[Diagonal Flag]]&lt;-$AG$6, Table15[[#This Row],[Diagonal Flag]]&gt;$AG$6),0,Table15[[#This Row],[Diagonal Flag]])</f>
        <v>0</v>
      </c>
      <c r="AP115" s="63">
        <f>Graphing!$AO115/$AP$6</f>
        <v>0</v>
      </c>
      <c r="AQ115" s="64">
        <f>Graphing!$AO115/$AQ$6</f>
        <v>0</v>
      </c>
    </row>
    <row r="116" spans="1:43" x14ac:dyDescent="0.25">
      <c r="A116" s="6">
        <v>113</v>
      </c>
      <c r="B116" s="6">
        <f>COS(DEGREES(Graphing!A116))</f>
        <v>-0.92130456207787181</v>
      </c>
      <c r="C116" s="6">
        <f>SIN(DEGREES(Graphing!A116))</f>
        <v>0.3888417465942936</v>
      </c>
      <c r="D116" s="6">
        <f>Table2[[#This Row],[x (Big)]]*$A$2</f>
        <v>-0.69097842155840383</v>
      </c>
      <c r="E116" s="6">
        <f>$A$2 *Table2[[#This Row],[y (Big)]]</f>
        <v>0.29163130994572017</v>
      </c>
      <c r="G116" s="15">
        <v>0.109</v>
      </c>
      <c r="H116" s="6">
        <f>IF(AND($H$3&lt;Table3[[#This Row],[Percentage]],Table3[[#This Row],[Percentage]]&lt;$H$5), 1, 0)</f>
        <v>1</v>
      </c>
      <c r="I116" s="6">
        <f>IF(AND($I$3&lt;Table3[[#This Row],[Percentage]],Table3[[#This Row],[Percentage]]&lt;$I$5), 1, 0)</f>
        <v>1</v>
      </c>
      <c r="J116" s="6">
        <f>IF(AND($J$3&lt;Table3[[#This Row],[Percentage]],Table3[[#This Row],[Percentage]]&lt;$J$5), 1, 0)</f>
        <v>1</v>
      </c>
      <c r="K116" s="6">
        <f>IF(AND($K$3&lt;Table3[[#This Row],[Percentage]],Table3[[#This Row],[Percentage]]&lt;$K$5), 1, 0)</f>
        <v>1</v>
      </c>
      <c r="M116" s="6">
        <v>111</v>
      </c>
      <c r="N116" s="6">
        <f>$N$3*COS(DEGREES(Graphing!M116))</f>
        <v>80.574987324844031</v>
      </c>
      <c r="O116" s="6">
        <f>($N$3*SIN(DEGREES(Graphing!M116))) + $O$3</f>
        <v>748.88103166833457</v>
      </c>
      <c r="P116" s="16">
        <f>($N$3*SIN(DEGREES(Graphing!M116))) - $O$3</f>
        <v>-267.11896833166537</v>
      </c>
      <c r="Q116" s="6">
        <f>$N$4*SIN(DEGREES(Graphing!M116))</f>
        <v>180.66077375125099</v>
      </c>
      <c r="R116" s="6">
        <f>($N$4*COS(DEGREES(Graphing!M116))) - $O$4</f>
        <v>-239.56875950636697</v>
      </c>
      <c r="S116" s="6">
        <f>($N$4*COS(DEGREES(Graphing!M116))) + $O$4</f>
        <v>360.43124049363303</v>
      </c>
      <c r="U116" s="6">
        <v>0</v>
      </c>
      <c r="V116" s="6">
        <v>-892</v>
      </c>
      <c r="W116" s="6">
        <f>IF(AND($W$4 + 'Unlike Size Quad'!$F$2*$N$3&lt;Table13[[#This Row],[NS AXIS]],Table13[[#This Row],[NS AXIS]]&lt;$V$3 - 'Unlike Size Quad'!$F$2*$N$3), Table13[NS AXIS], 0)</f>
        <v>0</v>
      </c>
      <c r="X116" s="6">
        <f>$V$6 - 'Unlike Size Quad'!$F$3*$N$4</f>
        <v>71.401690832311886</v>
      </c>
      <c r="Y116" s="6">
        <f>$W$5 +'Unlike Size Quad'!$F$3*$N$4</f>
        <v>-71.406763299232722</v>
      </c>
      <c r="Z116" s="6">
        <f>Table13[[#This Row],[NS AXIS]]</f>
        <v>-892</v>
      </c>
      <c r="AA116" s="6">
        <f>IF(AND($W$5 + 'Unlike Size Quad'!$F$3*$N$4&lt;Table13[[#This Row],[NS AXIS]],Table13[[#This Row],[NS AXIS]]&lt;$V$6 - 'Unlike Size Quad'!$F$3*$N$4), Table13[NS AXIS], 0)</f>
        <v>0</v>
      </c>
      <c r="AB116" s="16">
        <f>$V$3 -'Unlike Size Quad'!$F$2*$N$3</f>
        <v>127.00056361139596</v>
      </c>
      <c r="AC116" s="16">
        <f>$W$4 + 'Unlike Size Quad'!$F$2*$N$3</f>
        <v>-127.00507248755457</v>
      </c>
      <c r="AF116" s="46">
        <v>109</v>
      </c>
      <c r="AG116" s="6">
        <f t="shared" si="4"/>
        <v>338.08804142834356</v>
      </c>
      <c r="AH116" s="46">
        <f t="shared" si="5"/>
        <v>71.339013121798274</v>
      </c>
      <c r="AI116" s="46">
        <f t="shared" si="6"/>
        <v>421.3390131217983</v>
      </c>
      <c r="AJ116" s="16">
        <f t="shared" si="7"/>
        <v>-461.91195857165644</v>
      </c>
      <c r="AK116" s="16">
        <f>Table6[[#This Row],[T1]]</f>
        <v>71.339013121798274</v>
      </c>
      <c r="AL116" s="16">
        <f>Table6[[#This Row],[T2]]</f>
        <v>421.3390131217983</v>
      </c>
      <c r="AN116" s="46">
        <v>-892</v>
      </c>
      <c r="AO116" s="61">
        <f>IF(OR(Table15[[#This Row],[Diagonal Flag]]&lt;-$AG$6, Table15[[#This Row],[Diagonal Flag]]&gt;$AG$6),0,Table15[[#This Row],[Diagonal Flag]])</f>
        <v>0</v>
      </c>
      <c r="AP116" s="61">
        <f>Graphing!$AO116/$AP$6</f>
        <v>0</v>
      </c>
      <c r="AQ116" s="62">
        <f>Graphing!$AO116/$AQ$6</f>
        <v>0</v>
      </c>
    </row>
    <row r="117" spans="1:43" x14ac:dyDescent="0.25">
      <c r="A117" s="6">
        <v>114</v>
      </c>
      <c r="B117" s="6">
        <f>COS(DEGREES(Graphing!A117))</f>
        <v>-0.94014605346832503</v>
      </c>
      <c r="C117" s="6">
        <f>SIN(DEGREES(Graphing!A117))</f>
        <v>-0.34077176841389495</v>
      </c>
      <c r="D117" s="6">
        <f>Table2[[#This Row],[x (Big)]]*$A$2</f>
        <v>-0.70510954010124371</v>
      </c>
      <c r="E117" s="6">
        <f>$A$2 *Table2[[#This Row],[y (Big)]]</f>
        <v>-0.25557882631042123</v>
      </c>
      <c r="G117" s="15">
        <v>0.11</v>
      </c>
      <c r="H117" s="6">
        <f>IF(AND($H$3&lt;Table3[[#This Row],[Percentage]],Table3[[#This Row],[Percentage]]&lt;$H$5), 1, 0)</f>
        <v>1</v>
      </c>
      <c r="I117" s="6">
        <f>IF(AND($I$3&lt;Table3[[#This Row],[Percentage]],Table3[[#This Row],[Percentage]]&lt;$I$5), 1, 0)</f>
        <v>1</v>
      </c>
      <c r="J117" s="6">
        <f>IF(AND($J$3&lt;Table3[[#This Row],[Percentage]],Table3[[#This Row],[Percentage]]&lt;$J$5), 1, 0)</f>
        <v>1</v>
      </c>
      <c r="K117" s="6">
        <f>IF(AND($K$3&lt;Table3[[#This Row],[Percentage]],Table3[[#This Row],[Percentage]]&lt;$K$5), 1, 0)</f>
        <v>1</v>
      </c>
      <c r="M117" s="6">
        <v>112</v>
      </c>
      <c r="N117" s="6">
        <f>$N$3*COS(DEGREES(Graphing!M117))</f>
        <v>-104.56990260174673</v>
      </c>
      <c r="O117" s="6">
        <f>($N$3*SIN(DEGREES(Graphing!M117))) + $O$3</f>
        <v>739.47599329058119</v>
      </c>
      <c r="P117" s="16">
        <f>($N$3*SIN(DEGREES(Graphing!M117))) - $O$3</f>
        <v>-276.52400670941881</v>
      </c>
      <c r="Q117" s="6">
        <f>$N$4*SIN(DEGREES(Graphing!M117))</f>
        <v>173.60699496793592</v>
      </c>
      <c r="R117" s="6">
        <f>($N$4*COS(DEGREES(Graphing!M117))) - $O$4</f>
        <v>-378.42742695131005</v>
      </c>
      <c r="S117" s="6">
        <f>($N$4*COS(DEGREES(Graphing!M117))) + $O$4</f>
        <v>221.57257304868995</v>
      </c>
      <c r="U117" s="6">
        <v>0</v>
      </c>
      <c r="V117" s="6">
        <v>-891</v>
      </c>
      <c r="W117" s="6">
        <f>IF(AND($W$4 + 'Unlike Size Quad'!$F$2*$N$3&lt;Table13[[#This Row],[NS AXIS]],Table13[[#This Row],[NS AXIS]]&lt;$V$3 - 'Unlike Size Quad'!$F$2*$N$3), Table13[NS AXIS], 0)</f>
        <v>0</v>
      </c>
      <c r="X117" s="6">
        <f>$V$6 - 'Unlike Size Quad'!$F$3*$N$4</f>
        <v>71.401690832311886</v>
      </c>
      <c r="Y117" s="6">
        <f>$W$5 +'Unlike Size Quad'!$F$3*$N$4</f>
        <v>-71.406763299232722</v>
      </c>
      <c r="Z117" s="6">
        <f>Table13[[#This Row],[NS AXIS]]</f>
        <v>-891</v>
      </c>
      <c r="AA117" s="6">
        <f>IF(AND($W$5 + 'Unlike Size Quad'!$F$3*$N$4&lt;Table13[[#This Row],[NS AXIS]],Table13[[#This Row],[NS AXIS]]&lt;$V$6 - 'Unlike Size Quad'!$F$3*$N$4), Table13[NS AXIS], 0)</f>
        <v>0</v>
      </c>
      <c r="AB117" s="16">
        <f>$V$3 -'Unlike Size Quad'!$F$2*$N$3</f>
        <v>127.00056361139596</v>
      </c>
      <c r="AC117" s="16">
        <f>$W$4 + 'Unlike Size Quad'!$F$2*$N$3</f>
        <v>-127.00507248755457</v>
      </c>
      <c r="AF117" s="46">
        <v>110</v>
      </c>
      <c r="AG117" s="6">
        <f t="shared" si="4"/>
        <v>521.9709405693601</v>
      </c>
      <c r="AH117" s="46">
        <f t="shared" si="5"/>
        <v>47.798316099169909</v>
      </c>
      <c r="AI117" s="46">
        <f t="shared" si="6"/>
        <v>397.79831609916994</v>
      </c>
      <c r="AJ117" s="16">
        <f t="shared" si="7"/>
        <v>-278.0290594306399</v>
      </c>
      <c r="AK117" s="16">
        <f>Table6[[#This Row],[T1]]</f>
        <v>47.798316099169909</v>
      </c>
      <c r="AL117" s="16">
        <f>Table6[[#This Row],[T2]]</f>
        <v>397.79831609916994</v>
      </c>
      <c r="AN117" s="46">
        <v>-891</v>
      </c>
      <c r="AO117" s="63">
        <f>IF(OR(Table15[[#This Row],[Diagonal Flag]]&lt;-$AG$6, Table15[[#This Row],[Diagonal Flag]]&gt;$AG$6),0,Table15[[#This Row],[Diagonal Flag]])</f>
        <v>0</v>
      </c>
      <c r="AP117" s="63">
        <f>Graphing!$AO117/$AP$6</f>
        <v>0</v>
      </c>
      <c r="AQ117" s="64">
        <f>Graphing!$AO117/$AQ$6</f>
        <v>0</v>
      </c>
    </row>
    <row r="118" spans="1:43" x14ac:dyDescent="0.25">
      <c r="A118" s="6">
        <v>115</v>
      </c>
      <c r="B118" s="6">
        <f>COS(DEGREES(Graphing!A118))</f>
        <v>-0.45818031341216381</v>
      </c>
      <c r="C118" s="6">
        <f>SIN(DEGREES(Graphing!A118))</f>
        <v>-0.88885926917680924</v>
      </c>
      <c r="D118" s="6">
        <f>Table2[[#This Row],[x (Big)]]*$A$2</f>
        <v>-0.34363523505912286</v>
      </c>
      <c r="E118" s="6">
        <f>$A$2 *Table2[[#This Row],[y (Big)]]</f>
        <v>-0.6666444518826069</v>
      </c>
      <c r="G118" s="15">
        <v>0.111</v>
      </c>
      <c r="H118" s="6">
        <f>IF(AND($H$3&lt;Table3[[#This Row],[Percentage]],Table3[[#This Row],[Percentage]]&lt;$H$5), 1, 0)</f>
        <v>1</v>
      </c>
      <c r="I118" s="6">
        <f>IF(AND($I$3&lt;Table3[[#This Row],[Percentage]],Table3[[#This Row],[Percentage]]&lt;$I$5), 1, 0)</f>
        <v>1</v>
      </c>
      <c r="J118" s="6">
        <f>IF(AND($J$3&lt;Table3[[#This Row],[Percentage]],Table3[[#This Row],[Percentage]]&lt;$J$5), 1, 0)</f>
        <v>1</v>
      </c>
      <c r="K118" s="6">
        <f>IF(AND($K$3&lt;Table3[[#This Row],[Percentage]],Table3[[#This Row],[Percentage]]&lt;$K$5), 1, 0)</f>
        <v>1</v>
      </c>
      <c r="M118" s="6">
        <v>113</v>
      </c>
      <c r="N118" s="6">
        <f>$N$3*COS(DEGREES(Graphing!M118))</f>
        <v>-234.01135876777943</v>
      </c>
      <c r="O118" s="6">
        <f>($N$3*SIN(DEGREES(Graphing!M118))) + $O$3</f>
        <v>606.76580363495054</v>
      </c>
      <c r="P118" s="16">
        <f>($N$3*SIN(DEGREES(Graphing!M118))) - $O$3</f>
        <v>-409.23419636504946</v>
      </c>
      <c r="Q118" s="6">
        <f>$N$4*SIN(DEGREES(Graphing!M118))</f>
        <v>74.074352726212936</v>
      </c>
      <c r="R118" s="6">
        <f>($N$4*COS(DEGREES(Graphing!M118))) - $O$4</f>
        <v>-475.50851907583456</v>
      </c>
      <c r="S118" s="6">
        <f>($N$4*COS(DEGREES(Graphing!M118))) + $O$4</f>
        <v>124.49148092416542</v>
      </c>
      <c r="U118" s="6">
        <v>0</v>
      </c>
      <c r="V118" s="6">
        <v>-890</v>
      </c>
      <c r="W118" s="6">
        <f>IF(AND($W$4 + 'Unlike Size Quad'!$F$2*$N$3&lt;Table13[[#This Row],[NS AXIS]],Table13[[#This Row],[NS AXIS]]&lt;$V$3 - 'Unlike Size Quad'!$F$2*$N$3), Table13[NS AXIS], 0)</f>
        <v>0</v>
      </c>
      <c r="X118" s="6">
        <f>$V$6 - 'Unlike Size Quad'!$F$3*$N$4</f>
        <v>71.401690832311886</v>
      </c>
      <c r="Y118" s="6">
        <f>$W$5 +'Unlike Size Quad'!$F$3*$N$4</f>
        <v>-71.406763299232722</v>
      </c>
      <c r="Z118" s="6">
        <f>Table13[[#This Row],[NS AXIS]]</f>
        <v>-890</v>
      </c>
      <c r="AA118" s="6">
        <f>IF(AND($W$5 + 'Unlike Size Quad'!$F$3*$N$4&lt;Table13[[#This Row],[NS AXIS]],Table13[[#This Row],[NS AXIS]]&lt;$V$6 - 'Unlike Size Quad'!$F$3*$N$4), Table13[NS AXIS], 0)</f>
        <v>0</v>
      </c>
      <c r="AB118" s="16">
        <f>$V$3 -'Unlike Size Quad'!$F$2*$N$3</f>
        <v>127.00056361139596</v>
      </c>
      <c r="AC118" s="16">
        <f>$W$4 + 'Unlike Size Quad'!$F$2*$N$3</f>
        <v>-127.00507248755457</v>
      </c>
      <c r="AF118" s="46">
        <v>111</v>
      </c>
      <c r="AG118" s="6">
        <f t="shared" si="4"/>
        <v>640.88103166833457</v>
      </c>
      <c r="AH118" s="46">
        <f t="shared" si="5"/>
        <v>-94.425012675155969</v>
      </c>
      <c r="AI118" s="46">
        <f t="shared" si="6"/>
        <v>255.57498732484402</v>
      </c>
      <c r="AJ118" s="16">
        <f t="shared" si="7"/>
        <v>-159.11896833166537</v>
      </c>
      <c r="AK118" s="16">
        <f>Table6[[#This Row],[T1]]</f>
        <v>-94.425012675155969</v>
      </c>
      <c r="AL118" s="16">
        <f>Table6[[#This Row],[T2]]</f>
        <v>255.57498732484402</v>
      </c>
      <c r="AN118" s="46">
        <v>-890</v>
      </c>
      <c r="AO118" s="61">
        <f>IF(OR(Table15[[#This Row],[Diagonal Flag]]&lt;-$AG$6, Table15[[#This Row],[Diagonal Flag]]&gt;$AG$6),0,Table15[[#This Row],[Diagonal Flag]])</f>
        <v>0</v>
      </c>
      <c r="AP118" s="61">
        <f>Graphing!$AO118/$AP$6</f>
        <v>0</v>
      </c>
      <c r="AQ118" s="62">
        <f>Graphing!$AO118/$AQ$6</f>
        <v>0</v>
      </c>
    </row>
    <row r="119" spans="1:43" x14ac:dyDescent="0.25">
      <c r="A119" s="6">
        <v>116</v>
      </c>
      <c r="B119" s="6">
        <f>COS(DEGREES(Graphing!A119))</f>
        <v>0.26785390240558687</v>
      </c>
      <c r="C119" s="6">
        <f>SIN(DEGREES(Graphing!A119))</f>
        <v>-0.96345954090771158</v>
      </c>
      <c r="D119" s="6">
        <f>Table2[[#This Row],[x (Big)]]*$A$2</f>
        <v>0.20089042680419017</v>
      </c>
      <c r="E119" s="6">
        <f>$A$2 *Table2[[#This Row],[y (Big)]]</f>
        <v>-0.72259465568078363</v>
      </c>
      <c r="G119" s="15">
        <v>0.112</v>
      </c>
      <c r="H119" s="6">
        <f>IF(AND($H$3&lt;Table3[[#This Row],[Percentage]],Table3[[#This Row],[Percentage]]&lt;$H$5), 1, 0)</f>
        <v>1</v>
      </c>
      <c r="I119" s="6">
        <f>IF(AND($I$3&lt;Table3[[#This Row],[Percentage]],Table3[[#This Row],[Percentage]]&lt;$I$5), 1, 0)</f>
        <v>1</v>
      </c>
      <c r="J119" s="6">
        <f>IF(AND($J$3&lt;Table3[[#This Row],[Percentage]],Table3[[#This Row],[Percentage]]&lt;$J$5), 1, 0)</f>
        <v>1</v>
      </c>
      <c r="K119" s="6">
        <f>IF(AND($K$3&lt;Table3[[#This Row],[Percentage]],Table3[[#This Row],[Percentage]]&lt;$K$5), 1, 0)</f>
        <v>1</v>
      </c>
      <c r="M119" s="6">
        <v>114</v>
      </c>
      <c r="N119" s="6">
        <f>$N$3*COS(DEGREES(Graphing!M119))</f>
        <v>-238.79709758095456</v>
      </c>
      <c r="O119" s="6">
        <f>($N$3*SIN(DEGREES(Graphing!M119))) + $O$3</f>
        <v>421.44397082287071</v>
      </c>
      <c r="P119" s="16">
        <f>($N$3*SIN(DEGREES(Graphing!M119))) - $O$3</f>
        <v>-594.55602917712929</v>
      </c>
      <c r="Q119" s="6">
        <f>$N$4*SIN(DEGREES(Graphing!M119))</f>
        <v>-64.917021882846981</v>
      </c>
      <c r="R119" s="6">
        <f>($N$4*COS(DEGREES(Graphing!M119))) - $O$4</f>
        <v>-479.09782318571592</v>
      </c>
      <c r="S119" s="6">
        <f>($N$4*COS(DEGREES(Graphing!M119))) + $O$4</f>
        <v>120.90217681428408</v>
      </c>
      <c r="U119" s="6">
        <v>0</v>
      </c>
      <c r="V119" s="6">
        <v>-889</v>
      </c>
      <c r="W119" s="6">
        <f>IF(AND($W$4 + 'Unlike Size Quad'!$F$2*$N$3&lt;Table13[[#This Row],[NS AXIS]],Table13[[#This Row],[NS AXIS]]&lt;$V$3 - 'Unlike Size Quad'!$F$2*$N$3), Table13[NS AXIS], 0)</f>
        <v>0</v>
      </c>
      <c r="X119" s="6">
        <f>$V$6 - 'Unlike Size Quad'!$F$3*$N$4</f>
        <v>71.401690832311886</v>
      </c>
      <c r="Y119" s="6">
        <f>$W$5 +'Unlike Size Quad'!$F$3*$N$4</f>
        <v>-71.406763299232722</v>
      </c>
      <c r="Z119" s="6">
        <f>Table13[[#This Row],[NS AXIS]]</f>
        <v>-889</v>
      </c>
      <c r="AA119" s="6">
        <f>IF(AND($W$5 + 'Unlike Size Quad'!$F$3*$N$4&lt;Table13[[#This Row],[NS AXIS]],Table13[[#This Row],[NS AXIS]]&lt;$V$6 - 'Unlike Size Quad'!$F$3*$N$4), Table13[NS AXIS], 0)</f>
        <v>0</v>
      </c>
      <c r="AB119" s="16">
        <f>$V$3 -'Unlike Size Quad'!$F$2*$N$3</f>
        <v>127.00056361139596</v>
      </c>
      <c r="AC119" s="16">
        <f>$W$4 + 'Unlike Size Quad'!$F$2*$N$3</f>
        <v>-127.00507248755457</v>
      </c>
      <c r="AF119" s="46">
        <v>112</v>
      </c>
      <c r="AG119" s="6">
        <f t="shared" si="4"/>
        <v>631.47599329058119</v>
      </c>
      <c r="AH119" s="46">
        <f t="shared" si="5"/>
        <v>-279.56990260174672</v>
      </c>
      <c r="AI119" s="46">
        <f t="shared" si="6"/>
        <v>70.430097398253267</v>
      </c>
      <c r="AJ119" s="16">
        <f t="shared" si="7"/>
        <v>-168.52400670941879</v>
      </c>
      <c r="AK119" s="16">
        <f>Table6[[#This Row],[T1]]</f>
        <v>-279.56990260174672</v>
      </c>
      <c r="AL119" s="16">
        <f>Table6[[#This Row],[T2]]</f>
        <v>70.430097398253267</v>
      </c>
      <c r="AN119" s="46">
        <v>-889</v>
      </c>
      <c r="AO119" s="63">
        <f>IF(OR(Table15[[#This Row],[Diagonal Flag]]&lt;-$AG$6, Table15[[#This Row],[Diagonal Flag]]&gt;$AG$6),0,Table15[[#This Row],[Diagonal Flag]])</f>
        <v>0</v>
      </c>
      <c r="AP119" s="63">
        <f>Graphing!$AO119/$AP$6</f>
        <v>0</v>
      </c>
      <c r="AQ119" s="64">
        <f>Graphing!$AO119/$AQ$6</f>
        <v>0</v>
      </c>
    </row>
    <row r="120" spans="1:43" x14ac:dyDescent="0.25">
      <c r="A120" s="6">
        <v>117</v>
      </c>
      <c r="B120" s="6">
        <f>COS(DEGREES(Graphing!A120))</f>
        <v>0.8512047864143687</v>
      </c>
      <c r="C120" s="6">
        <f>SIN(DEGREES(Graphing!A120))</f>
        <v>-0.52483369898022836</v>
      </c>
      <c r="D120" s="6">
        <f>Table2[[#This Row],[x (Big)]]*$A$2</f>
        <v>0.6384035898107765</v>
      </c>
      <c r="E120" s="6">
        <f>$A$2 *Table2[[#This Row],[y (Big)]]</f>
        <v>-0.39362527423517124</v>
      </c>
      <c r="G120" s="15">
        <v>0.113</v>
      </c>
      <c r="H120" s="6">
        <f>IF(AND($H$3&lt;Table3[[#This Row],[Percentage]],Table3[[#This Row],[Percentage]]&lt;$H$5), 1, 0)</f>
        <v>1</v>
      </c>
      <c r="I120" s="6">
        <f>IF(AND($I$3&lt;Table3[[#This Row],[Percentage]],Table3[[#This Row],[Percentage]]&lt;$I$5), 1, 0)</f>
        <v>1</v>
      </c>
      <c r="J120" s="6">
        <f>IF(AND($J$3&lt;Table3[[#This Row],[Percentage]],Table3[[#This Row],[Percentage]]&lt;$J$5), 1, 0)</f>
        <v>1</v>
      </c>
      <c r="K120" s="6">
        <f>IF(AND($K$3&lt;Table3[[#This Row],[Percentage]],Table3[[#This Row],[Percentage]]&lt;$K$5), 1, 0)</f>
        <v>1</v>
      </c>
      <c r="M120" s="6">
        <v>115</v>
      </c>
      <c r="N120" s="6">
        <f>$N$3*COS(DEGREES(Graphing!M120))</f>
        <v>-116.37779960668961</v>
      </c>
      <c r="O120" s="6">
        <f>($N$3*SIN(DEGREES(Graphing!M120))) + $O$3</f>
        <v>282.22974562909042</v>
      </c>
      <c r="P120" s="16">
        <f>($N$3*SIN(DEGREES(Graphing!M120))) - $O$3</f>
        <v>-733.77025437090958</v>
      </c>
      <c r="Q120" s="6">
        <f>$N$4*SIN(DEGREES(Graphing!M120))</f>
        <v>-169.32769077818216</v>
      </c>
      <c r="R120" s="6">
        <f>($N$4*COS(DEGREES(Graphing!M120))) - $O$4</f>
        <v>-387.2833497050172</v>
      </c>
      <c r="S120" s="6">
        <f>($N$4*COS(DEGREES(Graphing!M120))) + $O$4</f>
        <v>212.7166502949828</v>
      </c>
      <c r="U120" s="6">
        <v>0</v>
      </c>
      <c r="V120" s="6">
        <v>-888</v>
      </c>
      <c r="W120" s="6">
        <f>IF(AND($W$4 + 'Unlike Size Quad'!$F$2*$N$3&lt;Table13[[#This Row],[NS AXIS]],Table13[[#This Row],[NS AXIS]]&lt;$V$3 - 'Unlike Size Quad'!$F$2*$N$3), Table13[NS AXIS], 0)</f>
        <v>0</v>
      </c>
      <c r="X120" s="6">
        <f>$V$6 - 'Unlike Size Quad'!$F$3*$N$4</f>
        <v>71.401690832311886</v>
      </c>
      <c r="Y120" s="6">
        <f>$W$5 +'Unlike Size Quad'!$F$3*$N$4</f>
        <v>-71.406763299232722</v>
      </c>
      <c r="Z120" s="6">
        <f>Table13[[#This Row],[NS AXIS]]</f>
        <v>-888</v>
      </c>
      <c r="AA120" s="6">
        <f>IF(AND($W$5 + 'Unlike Size Quad'!$F$3*$N$4&lt;Table13[[#This Row],[NS AXIS]],Table13[[#This Row],[NS AXIS]]&lt;$V$6 - 'Unlike Size Quad'!$F$3*$N$4), Table13[NS AXIS], 0)</f>
        <v>0</v>
      </c>
      <c r="AB120" s="16">
        <f>$V$3 -'Unlike Size Quad'!$F$2*$N$3</f>
        <v>127.00056361139596</v>
      </c>
      <c r="AC120" s="16">
        <f>$W$4 + 'Unlike Size Quad'!$F$2*$N$3</f>
        <v>-127.00507248755457</v>
      </c>
      <c r="AF120" s="46">
        <v>113</v>
      </c>
      <c r="AG120" s="6">
        <f t="shared" si="4"/>
        <v>498.76580363495054</v>
      </c>
      <c r="AH120" s="46">
        <f t="shared" si="5"/>
        <v>-409.01135876777943</v>
      </c>
      <c r="AI120" s="46">
        <f t="shared" si="6"/>
        <v>-59.011358767779427</v>
      </c>
      <c r="AJ120" s="16">
        <f t="shared" si="7"/>
        <v>-301.23419636504946</v>
      </c>
      <c r="AK120" s="16">
        <f>Table6[[#This Row],[T1]]</f>
        <v>-409.01135876777943</v>
      </c>
      <c r="AL120" s="16">
        <f>Table6[[#This Row],[T2]]</f>
        <v>-59.011358767779427</v>
      </c>
      <c r="AN120" s="46">
        <v>-888</v>
      </c>
      <c r="AO120" s="61">
        <f>IF(OR(Table15[[#This Row],[Diagonal Flag]]&lt;-$AG$6, Table15[[#This Row],[Diagonal Flag]]&gt;$AG$6),0,Table15[[#This Row],[Diagonal Flag]])</f>
        <v>0</v>
      </c>
      <c r="AP120" s="61">
        <f>Graphing!$AO120/$AP$6</f>
        <v>0</v>
      </c>
      <c r="AQ120" s="62">
        <f>Graphing!$AO120/$AQ$6</f>
        <v>0</v>
      </c>
    </row>
    <row r="121" spans="1:43" x14ac:dyDescent="0.25">
      <c r="A121" s="6">
        <v>118</v>
      </c>
      <c r="B121" s="6">
        <f>COS(DEGREES(Graphing!A121))</f>
        <v>0.98112664106579961</v>
      </c>
      <c r="C121" s="6">
        <f>SIN(DEGREES(Graphing!A121))</f>
        <v>0.19336626952739638</v>
      </c>
      <c r="D121" s="6">
        <f>Table2[[#This Row],[x (Big)]]*$A$2</f>
        <v>0.73584498079934968</v>
      </c>
      <c r="E121" s="6">
        <f>$A$2 *Table2[[#This Row],[y (Big)]]</f>
        <v>0.1450247021455473</v>
      </c>
      <c r="G121" s="15">
        <v>0.114</v>
      </c>
      <c r="H121" s="6">
        <f>IF(AND($H$3&lt;Table3[[#This Row],[Percentage]],Table3[[#This Row],[Percentage]]&lt;$H$5), 1, 0)</f>
        <v>1</v>
      </c>
      <c r="I121" s="6">
        <f>IF(AND($I$3&lt;Table3[[#This Row],[Percentage]],Table3[[#This Row],[Percentage]]&lt;$I$5), 1, 0)</f>
        <v>1</v>
      </c>
      <c r="J121" s="6">
        <f>IF(AND($J$3&lt;Table3[[#This Row],[Percentage]],Table3[[#This Row],[Percentage]]&lt;$J$5), 1, 0)</f>
        <v>1</v>
      </c>
      <c r="K121" s="6">
        <f>IF(AND($K$3&lt;Table3[[#This Row],[Percentage]],Table3[[#This Row],[Percentage]]&lt;$K$5), 1, 0)</f>
        <v>1</v>
      </c>
      <c r="M121" s="6">
        <v>116</v>
      </c>
      <c r="N121" s="6">
        <f>$N$3*COS(DEGREES(Graphing!M121))</f>
        <v>68.034891211019072</v>
      </c>
      <c r="O121" s="6">
        <f>($N$3*SIN(DEGREES(Graphing!M121))) + $O$3</f>
        <v>263.28127660944125</v>
      </c>
      <c r="P121" s="16">
        <f>($N$3*SIN(DEGREES(Graphing!M121))) - $O$3</f>
        <v>-752.71872339055881</v>
      </c>
      <c r="Q121" s="6">
        <f>$N$4*SIN(DEGREES(Graphing!M121))</f>
        <v>-183.53904254291905</v>
      </c>
      <c r="R121" s="6">
        <f>($N$4*COS(DEGREES(Graphing!M121))) - $O$4</f>
        <v>-248.97383159173569</v>
      </c>
      <c r="S121" s="6">
        <f>($N$4*COS(DEGREES(Graphing!M121))) + $O$4</f>
        <v>351.02616840826431</v>
      </c>
      <c r="U121" s="6">
        <v>0</v>
      </c>
      <c r="V121" s="6">
        <v>-887</v>
      </c>
      <c r="W121" s="6">
        <f>IF(AND($W$4 + 'Unlike Size Quad'!$F$2*$N$3&lt;Table13[[#This Row],[NS AXIS]],Table13[[#This Row],[NS AXIS]]&lt;$V$3 - 'Unlike Size Quad'!$F$2*$N$3), Table13[NS AXIS], 0)</f>
        <v>0</v>
      </c>
      <c r="X121" s="6">
        <f>$V$6 - 'Unlike Size Quad'!$F$3*$N$4</f>
        <v>71.401690832311886</v>
      </c>
      <c r="Y121" s="6">
        <f>$W$5 +'Unlike Size Quad'!$F$3*$N$4</f>
        <v>-71.406763299232722</v>
      </c>
      <c r="Z121" s="6">
        <f>Table13[[#This Row],[NS AXIS]]</f>
        <v>-887</v>
      </c>
      <c r="AA121" s="6">
        <f>IF(AND($W$5 + 'Unlike Size Quad'!$F$3*$N$4&lt;Table13[[#This Row],[NS AXIS]],Table13[[#This Row],[NS AXIS]]&lt;$V$6 - 'Unlike Size Quad'!$F$3*$N$4), Table13[NS AXIS], 0)</f>
        <v>0</v>
      </c>
      <c r="AB121" s="16">
        <f>$V$3 -'Unlike Size Quad'!$F$2*$N$3</f>
        <v>127.00056361139596</v>
      </c>
      <c r="AC121" s="16">
        <f>$W$4 + 'Unlike Size Quad'!$F$2*$N$3</f>
        <v>-127.00507248755457</v>
      </c>
      <c r="AF121" s="46">
        <v>114</v>
      </c>
      <c r="AG121" s="6">
        <f t="shared" si="4"/>
        <v>313.44397082287071</v>
      </c>
      <c r="AH121" s="46">
        <f t="shared" si="5"/>
        <v>-413.79709758095453</v>
      </c>
      <c r="AI121" s="46">
        <f t="shared" si="6"/>
        <v>-63.797097580954556</v>
      </c>
      <c r="AJ121" s="16">
        <f t="shared" si="7"/>
        <v>-486.55602917712929</v>
      </c>
      <c r="AK121" s="16">
        <f>Table6[[#This Row],[T1]]</f>
        <v>-413.79709758095453</v>
      </c>
      <c r="AL121" s="16">
        <f>Table6[[#This Row],[T2]]</f>
        <v>-63.797097580954556</v>
      </c>
      <c r="AN121" s="46">
        <v>-887</v>
      </c>
      <c r="AO121" s="63">
        <f>IF(OR(Table15[[#This Row],[Diagonal Flag]]&lt;-$AG$6, Table15[[#This Row],[Diagonal Flag]]&gt;$AG$6),0,Table15[[#This Row],[Diagonal Flag]])</f>
        <v>0</v>
      </c>
      <c r="AP121" s="63">
        <f>Graphing!$AO121/$AP$6</f>
        <v>0</v>
      </c>
      <c r="AQ121" s="64">
        <f>Graphing!$AO121/$AQ$6</f>
        <v>0</v>
      </c>
    </row>
    <row r="122" spans="1:43" x14ac:dyDescent="0.25">
      <c r="A122" s="6">
        <v>119</v>
      </c>
      <c r="B122" s="6">
        <f>COS(DEGREES(Graphing!A122))</f>
        <v>0.58841127887416267</v>
      </c>
      <c r="C122" s="6">
        <f>SIN(DEGREES(Graphing!A122))</f>
        <v>0.80856178916250576</v>
      </c>
      <c r="D122" s="6">
        <f>Table2[[#This Row],[x (Big)]]*$A$2</f>
        <v>0.441308459155622</v>
      </c>
      <c r="E122" s="6">
        <f>$A$2 *Table2[[#This Row],[y (Big)]]</f>
        <v>0.60642134187187935</v>
      </c>
      <c r="G122" s="15">
        <v>0.115</v>
      </c>
      <c r="H122" s="6">
        <f>IF(AND($H$3&lt;Table3[[#This Row],[Percentage]],Table3[[#This Row],[Percentage]]&lt;$H$5), 1, 0)</f>
        <v>1</v>
      </c>
      <c r="I122" s="6">
        <f>IF(AND($I$3&lt;Table3[[#This Row],[Percentage]],Table3[[#This Row],[Percentage]]&lt;$I$5), 1, 0)</f>
        <v>1</v>
      </c>
      <c r="J122" s="6">
        <f>IF(AND($J$3&lt;Table3[[#This Row],[Percentage]],Table3[[#This Row],[Percentage]]&lt;$J$5), 1, 0)</f>
        <v>1</v>
      </c>
      <c r="K122" s="6">
        <f>IF(AND($K$3&lt;Table3[[#This Row],[Percentage]],Table3[[#This Row],[Percentage]]&lt;$K$5), 1, 0)</f>
        <v>1</v>
      </c>
      <c r="M122" s="6">
        <v>117</v>
      </c>
      <c r="N122" s="6">
        <f>$N$3*COS(DEGREES(Graphing!M122))</f>
        <v>216.20601574924964</v>
      </c>
      <c r="O122" s="6">
        <f>($N$3*SIN(DEGREES(Graphing!M122))) + $O$3</f>
        <v>374.692240459022</v>
      </c>
      <c r="P122" s="16">
        <f>($N$3*SIN(DEGREES(Graphing!M122))) - $O$3</f>
        <v>-641.30775954097794</v>
      </c>
      <c r="Q122" s="6">
        <f>$N$4*SIN(DEGREES(Graphing!M122))</f>
        <v>-99.980819655733498</v>
      </c>
      <c r="R122" s="6">
        <f>($N$4*COS(DEGREES(Graphing!M122))) - $O$4</f>
        <v>-137.84548818806277</v>
      </c>
      <c r="S122" s="6">
        <f>($N$4*COS(DEGREES(Graphing!M122))) + $O$4</f>
        <v>462.15451181193725</v>
      </c>
      <c r="U122" s="6">
        <v>0</v>
      </c>
      <c r="V122" s="6">
        <v>-886</v>
      </c>
      <c r="W122" s="6">
        <f>IF(AND($W$4 + 'Unlike Size Quad'!$F$2*$N$3&lt;Table13[[#This Row],[NS AXIS]],Table13[[#This Row],[NS AXIS]]&lt;$V$3 - 'Unlike Size Quad'!$F$2*$N$3), Table13[NS AXIS], 0)</f>
        <v>0</v>
      </c>
      <c r="X122" s="6">
        <f>$V$6 - 'Unlike Size Quad'!$F$3*$N$4</f>
        <v>71.401690832311886</v>
      </c>
      <c r="Y122" s="6">
        <f>$W$5 +'Unlike Size Quad'!$F$3*$N$4</f>
        <v>-71.406763299232722</v>
      </c>
      <c r="Z122" s="6">
        <f>Table13[[#This Row],[NS AXIS]]</f>
        <v>-886</v>
      </c>
      <c r="AA122" s="6">
        <f>IF(AND($W$5 + 'Unlike Size Quad'!$F$3*$N$4&lt;Table13[[#This Row],[NS AXIS]],Table13[[#This Row],[NS AXIS]]&lt;$V$6 - 'Unlike Size Quad'!$F$3*$N$4), Table13[NS AXIS], 0)</f>
        <v>0</v>
      </c>
      <c r="AB122" s="16">
        <f>$V$3 -'Unlike Size Quad'!$F$2*$N$3</f>
        <v>127.00056361139596</v>
      </c>
      <c r="AC122" s="16">
        <f>$W$4 + 'Unlike Size Quad'!$F$2*$N$3</f>
        <v>-127.00507248755457</v>
      </c>
      <c r="AF122" s="46">
        <v>115</v>
      </c>
      <c r="AG122" s="6">
        <f t="shared" si="4"/>
        <v>174.22974562909044</v>
      </c>
      <c r="AH122" s="46">
        <f t="shared" si="5"/>
        <v>-291.37779960668962</v>
      </c>
      <c r="AI122" s="46">
        <f t="shared" si="6"/>
        <v>58.622200393310393</v>
      </c>
      <c r="AJ122" s="16">
        <f t="shared" si="7"/>
        <v>-625.77025437090958</v>
      </c>
      <c r="AK122" s="16">
        <f>Table6[[#This Row],[T1]]</f>
        <v>-291.37779960668962</v>
      </c>
      <c r="AL122" s="16">
        <f>Table6[[#This Row],[T2]]</f>
        <v>58.622200393310393</v>
      </c>
      <c r="AN122" s="46">
        <v>-886</v>
      </c>
      <c r="AO122" s="61">
        <f>IF(OR(Table15[[#This Row],[Diagonal Flag]]&lt;-$AG$6, Table15[[#This Row],[Diagonal Flag]]&gt;$AG$6),0,Table15[[#This Row],[Diagonal Flag]])</f>
        <v>0</v>
      </c>
      <c r="AP122" s="61">
        <f>Graphing!$AO122/$AP$6</f>
        <v>0</v>
      </c>
      <c r="AQ122" s="62">
        <f>Graphing!$AO122/$AQ$6</f>
        <v>0</v>
      </c>
    </row>
    <row r="123" spans="1:43" x14ac:dyDescent="0.25">
      <c r="A123" s="6">
        <v>120</v>
      </c>
      <c r="B123" s="6">
        <f>COS(DEGREES(Graphing!A123))</f>
        <v>-0.11774540707452842</v>
      </c>
      <c r="C123" s="6">
        <f>SIN(DEGREES(Graphing!A123))</f>
        <v>0.99304381530366204</v>
      </c>
      <c r="D123" s="6">
        <f>Table2[[#This Row],[x (Big)]]*$A$2</f>
        <v>-8.830905530589632E-2</v>
      </c>
      <c r="E123" s="6">
        <f>$A$2 *Table2[[#This Row],[y (Big)]]</f>
        <v>0.74478286147774653</v>
      </c>
      <c r="G123" s="15">
        <v>0.11600000000000001</v>
      </c>
      <c r="H123" s="6">
        <f>IF(AND($H$3&lt;Table3[[#This Row],[Percentage]],Table3[[#This Row],[Percentage]]&lt;$H$5), 1, 0)</f>
        <v>1</v>
      </c>
      <c r="I123" s="6">
        <f>IF(AND($I$3&lt;Table3[[#This Row],[Percentage]],Table3[[#This Row],[Percentage]]&lt;$I$5), 1, 0)</f>
        <v>1</v>
      </c>
      <c r="J123" s="6">
        <f>IF(AND($J$3&lt;Table3[[#This Row],[Percentage]],Table3[[#This Row],[Percentage]]&lt;$J$5), 1, 0)</f>
        <v>1</v>
      </c>
      <c r="K123" s="6">
        <f>IF(AND($K$3&lt;Table3[[#This Row],[Percentage]],Table3[[#This Row],[Percentage]]&lt;$K$5), 1, 0)</f>
        <v>1</v>
      </c>
      <c r="M123" s="6">
        <v>118</v>
      </c>
      <c r="N123" s="6">
        <f>$N$3*COS(DEGREES(Graphing!M123))</f>
        <v>249.2061668307131</v>
      </c>
      <c r="O123" s="6">
        <f>($N$3*SIN(DEGREES(Graphing!M123))) + $O$3</f>
        <v>557.11503245995868</v>
      </c>
      <c r="P123" s="16">
        <f>($N$3*SIN(DEGREES(Graphing!M123))) - $O$3</f>
        <v>-458.88496754004132</v>
      </c>
      <c r="Q123" s="6">
        <f>$N$4*SIN(DEGREES(Graphing!M123))</f>
        <v>36.836274344969013</v>
      </c>
      <c r="R123" s="6">
        <f>($N$4*COS(DEGREES(Graphing!M123))) - $O$4</f>
        <v>-113.09537487696517</v>
      </c>
      <c r="S123" s="6">
        <f>($N$4*COS(DEGREES(Graphing!M123))) + $O$4</f>
        <v>486.90462512303486</v>
      </c>
      <c r="U123" s="6">
        <v>0</v>
      </c>
      <c r="V123" s="6">
        <v>-885</v>
      </c>
      <c r="W123" s="6">
        <f>IF(AND($W$4 + 'Unlike Size Quad'!$F$2*$N$3&lt;Table13[[#This Row],[NS AXIS]],Table13[[#This Row],[NS AXIS]]&lt;$V$3 - 'Unlike Size Quad'!$F$2*$N$3), Table13[NS AXIS], 0)</f>
        <v>0</v>
      </c>
      <c r="X123" s="6">
        <f>$V$6 - 'Unlike Size Quad'!$F$3*$N$4</f>
        <v>71.401690832311886</v>
      </c>
      <c r="Y123" s="6">
        <f>$W$5 +'Unlike Size Quad'!$F$3*$N$4</f>
        <v>-71.406763299232722</v>
      </c>
      <c r="Z123" s="6">
        <f>Table13[[#This Row],[NS AXIS]]</f>
        <v>-885</v>
      </c>
      <c r="AA123" s="6">
        <f>IF(AND($W$5 + 'Unlike Size Quad'!$F$3*$N$4&lt;Table13[[#This Row],[NS AXIS]],Table13[[#This Row],[NS AXIS]]&lt;$V$6 - 'Unlike Size Quad'!$F$3*$N$4), Table13[NS AXIS], 0)</f>
        <v>0</v>
      </c>
      <c r="AB123" s="16">
        <f>$V$3 -'Unlike Size Quad'!$F$2*$N$3</f>
        <v>127.00056361139596</v>
      </c>
      <c r="AC123" s="16">
        <f>$W$4 + 'Unlike Size Quad'!$F$2*$N$3</f>
        <v>-127.00507248755457</v>
      </c>
      <c r="AF123" s="46">
        <v>116</v>
      </c>
      <c r="AG123" s="6">
        <f t="shared" si="4"/>
        <v>155.28127660944125</v>
      </c>
      <c r="AH123" s="46">
        <f t="shared" si="5"/>
        <v>-106.96510878898093</v>
      </c>
      <c r="AI123" s="46">
        <f t="shared" si="6"/>
        <v>243.03489121101907</v>
      </c>
      <c r="AJ123" s="16">
        <f t="shared" si="7"/>
        <v>-644.71872339055881</v>
      </c>
      <c r="AK123" s="16">
        <f>Table6[[#This Row],[T1]]</f>
        <v>-106.96510878898093</v>
      </c>
      <c r="AL123" s="16">
        <f>Table6[[#This Row],[T2]]</f>
        <v>243.03489121101907</v>
      </c>
      <c r="AN123" s="46">
        <v>-885</v>
      </c>
      <c r="AO123" s="63">
        <f>IF(OR(Table15[[#This Row],[Diagonal Flag]]&lt;-$AG$6, Table15[[#This Row],[Diagonal Flag]]&gt;$AG$6),0,Table15[[#This Row],[Diagonal Flag]])</f>
        <v>0</v>
      </c>
      <c r="AP123" s="63">
        <f>Graphing!$AO123/$AP$6</f>
        <v>0</v>
      </c>
      <c r="AQ123" s="64">
        <f>Graphing!$AO123/$AQ$6</f>
        <v>0</v>
      </c>
    </row>
    <row r="124" spans="1:43" x14ac:dyDescent="0.25">
      <c r="A124" s="6">
        <v>121</v>
      </c>
      <c r="B124" s="6">
        <f>COS(DEGREES(Graphing!A124))</f>
        <v>-0.76118018815076072</v>
      </c>
      <c r="C124" s="6">
        <f>SIN(DEGREES(Graphing!A124))</f>
        <v>0.64854045453369558</v>
      </c>
      <c r="D124" s="6">
        <f>Table2[[#This Row],[x (Big)]]*$A$2</f>
        <v>-0.57088514111307054</v>
      </c>
      <c r="E124" s="6">
        <f>$A$2 *Table2[[#This Row],[y (Big)]]</f>
        <v>0.48640534090027165</v>
      </c>
      <c r="G124" s="15">
        <v>0.11700000000000001</v>
      </c>
      <c r="H124" s="6">
        <f>IF(AND($H$3&lt;Table3[[#This Row],[Percentage]],Table3[[#This Row],[Percentage]]&lt;$H$5), 1, 0)</f>
        <v>1</v>
      </c>
      <c r="I124" s="6">
        <f>IF(AND($I$3&lt;Table3[[#This Row],[Percentage]],Table3[[#This Row],[Percentage]]&lt;$I$5), 1, 0)</f>
        <v>1</v>
      </c>
      <c r="J124" s="6">
        <f>IF(AND($J$3&lt;Table3[[#This Row],[Percentage]],Table3[[#This Row],[Percentage]]&lt;$J$5), 1, 0)</f>
        <v>1</v>
      </c>
      <c r="K124" s="6">
        <f>IF(AND($K$3&lt;Table3[[#This Row],[Percentage]],Table3[[#This Row],[Percentage]]&lt;$K$5), 1, 0)</f>
        <v>1</v>
      </c>
      <c r="M124" s="6">
        <v>119</v>
      </c>
      <c r="N124" s="6">
        <f>$N$3*COS(DEGREES(Graphing!M124))</f>
        <v>149.45646483403732</v>
      </c>
      <c r="O124" s="6">
        <f>($N$3*SIN(DEGREES(Graphing!M124))) + $O$3</f>
        <v>713.3746944472764</v>
      </c>
      <c r="P124" s="16">
        <f>($N$3*SIN(DEGREES(Graphing!M124))) - $O$3</f>
        <v>-302.62530555272355</v>
      </c>
      <c r="Q124" s="6">
        <f>$N$4*SIN(DEGREES(Graphing!M124))</f>
        <v>154.03102083545735</v>
      </c>
      <c r="R124" s="6">
        <f>($N$4*COS(DEGREES(Graphing!M124))) - $O$4</f>
        <v>-187.90765137447201</v>
      </c>
      <c r="S124" s="6">
        <f>($N$4*COS(DEGREES(Graphing!M124))) + $O$4</f>
        <v>412.09234862552796</v>
      </c>
      <c r="U124" s="6">
        <v>0</v>
      </c>
      <c r="V124" s="6">
        <v>-884</v>
      </c>
      <c r="W124" s="6">
        <f>IF(AND($W$4 + 'Unlike Size Quad'!$F$2*$N$3&lt;Table13[[#This Row],[NS AXIS]],Table13[[#This Row],[NS AXIS]]&lt;$V$3 - 'Unlike Size Quad'!$F$2*$N$3), Table13[NS AXIS], 0)</f>
        <v>0</v>
      </c>
      <c r="X124" s="6">
        <f>$V$6 - 'Unlike Size Quad'!$F$3*$N$4</f>
        <v>71.401690832311886</v>
      </c>
      <c r="Y124" s="6">
        <f>$W$5 +'Unlike Size Quad'!$F$3*$N$4</f>
        <v>-71.406763299232722</v>
      </c>
      <c r="Z124" s="6">
        <f>Table13[[#This Row],[NS AXIS]]</f>
        <v>-884</v>
      </c>
      <c r="AA124" s="6">
        <f>IF(AND($W$5 + 'Unlike Size Quad'!$F$3*$N$4&lt;Table13[[#This Row],[NS AXIS]],Table13[[#This Row],[NS AXIS]]&lt;$V$6 - 'Unlike Size Quad'!$F$3*$N$4), Table13[NS AXIS], 0)</f>
        <v>0</v>
      </c>
      <c r="AB124" s="16">
        <f>$V$3 -'Unlike Size Quad'!$F$2*$N$3</f>
        <v>127.00056361139596</v>
      </c>
      <c r="AC124" s="16">
        <f>$W$4 + 'Unlike Size Quad'!$F$2*$N$3</f>
        <v>-127.00507248755457</v>
      </c>
      <c r="AF124" s="46">
        <v>117</v>
      </c>
      <c r="AG124" s="6">
        <f t="shared" si="4"/>
        <v>266.692240459022</v>
      </c>
      <c r="AH124" s="46">
        <f t="shared" si="5"/>
        <v>41.206015749249644</v>
      </c>
      <c r="AI124" s="46">
        <f t="shared" si="6"/>
        <v>391.20601574924967</v>
      </c>
      <c r="AJ124" s="16">
        <f t="shared" si="7"/>
        <v>-533.30775954097794</v>
      </c>
      <c r="AK124" s="16">
        <f>Table6[[#This Row],[T1]]</f>
        <v>41.206015749249644</v>
      </c>
      <c r="AL124" s="16">
        <f>Table6[[#This Row],[T2]]</f>
        <v>391.20601574924967</v>
      </c>
      <c r="AN124" s="46">
        <v>-884</v>
      </c>
      <c r="AO124" s="61">
        <f>IF(OR(Table15[[#This Row],[Diagonal Flag]]&lt;-$AG$6, Table15[[#This Row],[Diagonal Flag]]&gt;$AG$6),0,Table15[[#This Row],[Diagonal Flag]])</f>
        <v>0</v>
      </c>
      <c r="AP124" s="61">
        <f>Graphing!$AO124/$AP$6</f>
        <v>0</v>
      </c>
      <c r="AQ124" s="62">
        <f>Graphing!$AO124/$AQ$6</f>
        <v>0</v>
      </c>
    </row>
    <row r="125" spans="1:43" x14ac:dyDescent="0.25">
      <c r="A125" s="6">
        <v>122</v>
      </c>
      <c r="B125" s="6">
        <f>COS(DEGREES(Graphing!A125))</f>
        <v>-0.9991412226176436</v>
      </c>
      <c r="C125" s="6">
        <f>SIN(DEGREES(Graphing!A125))</f>
        <v>-4.1434493675202612E-2</v>
      </c>
      <c r="D125" s="6">
        <f>Table2[[#This Row],[x (Big)]]*$A$2</f>
        <v>-0.74935591696323267</v>
      </c>
      <c r="E125" s="6">
        <f>$A$2 *Table2[[#This Row],[y (Big)]]</f>
        <v>-3.1075870256401961E-2</v>
      </c>
      <c r="G125" s="15">
        <v>0.11799999999999999</v>
      </c>
      <c r="H125" s="6">
        <f>IF(AND($H$3&lt;Table3[[#This Row],[Percentage]],Table3[[#This Row],[Percentage]]&lt;$H$5), 1, 0)</f>
        <v>1</v>
      </c>
      <c r="I125" s="6">
        <f>IF(AND($I$3&lt;Table3[[#This Row],[Percentage]],Table3[[#This Row],[Percentage]]&lt;$I$5), 1, 0)</f>
        <v>1</v>
      </c>
      <c r="J125" s="6">
        <f>IF(AND($J$3&lt;Table3[[#This Row],[Percentage]],Table3[[#This Row],[Percentage]]&lt;$J$5), 1, 0)</f>
        <v>1</v>
      </c>
      <c r="K125" s="6">
        <f>IF(AND($K$3&lt;Table3[[#This Row],[Percentage]],Table3[[#This Row],[Percentage]]&lt;$K$5), 1, 0)</f>
        <v>1</v>
      </c>
      <c r="M125" s="6">
        <v>120</v>
      </c>
      <c r="N125" s="6">
        <f>$N$3*COS(DEGREES(Graphing!M125))</f>
        <v>-29.90733339693022</v>
      </c>
      <c r="O125" s="6">
        <f>($N$3*SIN(DEGREES(Graphing!M125))) + $O$3</f>
        <v>760.23312908713012</v>
      </c>
      <c r="P125" s="16">
        <f>($N$3*SIN(DEGREES(Graphing!M125))) - $O$3</f>
        <v>-255.76687091286985</v>
      </c>
      <c r="Q125" s="6">
        <f>$N$4*SIN(DEGREES(Graphing!M125))</f>
        <v>189.17484681534762</v>
      </c>
      <c r="R125" s="6">
        <f>($N$4*COS(DEGREES(Graphing!M125))) - $O$4</f>
        <v>-322.43050004769765</v>
      </c>
      <c r="S125" s="6">
        <f>($N$4*COS(DEGREES(Graphing!M125))) + $O$4</f>
        <v>277.56949995230235</v>
      </c>
      <c r="U125" s="6">
        <v>0</v>
      </c>
      <c r="V125" s="6">
        <v>-883</v>
      </c>
      <c r="W125" s="6">
        <f>IF(AND($W$4 + 'Unlike Size Quad'!$F$2*$N$3&lt;Table13[[#This Row],[NS AXIS]],Table13[[#This Row],[NS AXIS]]&lt;$V$3 - 'Unlike Size Quad'!$F$2*$N$3), Table13[NS AXIS], 0)</f>
        <v>0</v>
      </c>
      <c r="X125" s="6">
        <f>$V$6 - 'Unlike Size Quad'!$F$3*$N$4</f>
        <v>71.401690832311886</v>
      </c>
      <c r="Y125" s="6">
        <f>$W$5 +'Unlike Size Quad'!$F$3*$N$4</f>
        <v>-71.406763299232722</v>
      </c>
      <c r="Z125" s="6">
        <f>Table13[[#This Row],[NS AXIS]]</f>
        <v>-883</v>
      </c>
      <c r="AA125" s="6">
        <f>IF(AND($W$5 + 'Unlike Size Quad'!$F$3*$N$4&lt;Table13[[#This Row],[NS AXIS]],Table13[[#This Row],[NS AXIS]]&lt;$V$6 - 'Unlike Size Quad'!$F$3*$N$4), Table13[NS AXIS], 0)</f>
        <v>0</v>
      </c>
      <c r="AB125" s="16">
        <f>$V$3 -'Unlike Size Quad'!$F$2*$N$3</f>
        <v>127.00056361139596</v>
      </c>
      <c r="AC125" s="16">
        <f>$W$4 + 'Unlike Size Quad'!$F$2*$N$3</f>
        <v>-127.00507248755457</v>
      </c>
      <c r="AF125" s="46">
        <v>118</v>
      </c>
      <c r="AG125" s="6">
        <f t="shared" si="4"/>
        <v>449.11503245995868</v>
      </c>
      <c r="AH125" s="46">
        <f t="shared" si="5"/>
        <v>74.206166830713101</v>
      </c>
      <c r="AI125" s="46">
        <f t="shared" si="6"/>
        <v>424.20616683071307</v>
      </c>
      <c r="AJ125" s="16">
        <f t="shared" si="7"/>
        <v>-350.88496754004132</v>
      </c>
      <c r="AK125" s="16">
        <f>Table6[[#This Row],[T1]]</f>
        <v>74.206166830713101</v>
      </c>
      <c r="AL125" s="16">
        <f>Table6[[#This Row],[T2]]</f>
        <v>424.20616683071307</v>
      </c>
      <c r="AN125" s="46">
        <v>-883</v>
      </c>
      <c r="AO125" s="63">
        <f>IF(OR(Table15[[#This Row],[Diagonal Flag]]&lt;-$AG$6, Table15[[#This Row],[Diagonal Flag]]&gt;$AG$6),0,Table15[[#This Row],[Diagonal Flag]])</f>
        <v>0</v>
      </c>
      <c r="AP125" s="63">
        <f>Graphing!$AO125/$AP$6</f>
        <v>0</v>
      </c>
      <c r="AQ125" s="64">
        <f>Graphing!$AO125/$AQ$6</f>
        <v>0</v>
      </c>
    </row>
    <row r="126" spans="1:43" x14ac:dyDescent="0.25">
      <c r="A126" s="6">
        <v>123</v>
      </c>
      <c r="B126" s="6">
        <f>COS(DEGREES(Graphing!A126))</f>
        <v>-0.70486883688628266</v>
      </c>
      <c r="C126" s="6">
        <f>SIN(DEGREES(Graphing!A126))</f>
        <v>-0.70933766485826699</v>
      </c>
      <c r="D126" s="6">
        <f>Table2[[#This Row],[x (Big)]]*$A$2</f>
        <v>-0.52865162766471196</v>
      </c>
      <c r="E126" s="6">
        <f>$A$2 *Table2[[#This Row],[y (Big)]]</f>
        <v>-0.5320032486437003</v>
      </c>
      <c r="G126" s="15">
        <v>0.11899999999999999</v>
      </c>
      <c r="H126" s="6">
        <f>IF(AND($H$3&lt;Table3[[#This Row],[Percentage]],Table3[[#This Row],[Percentage]]&lt;$H$5), 1, 0)</f>
        <v>1</v>
      </c>
      <c r="I126" s="6">
        <f>IF(AND($I$3&lt;Table3[[#This Row],[Percentage]],Table3[[#This Row],[Percentage]]&lt;$I$5), 1, 0)</f>
        <v>1</v>
      </c>
      <c r="J126" s="6">
        <f>IF(AND($J$3&lt;Table3[[#This Row],[Percentage]],Table3[[#This Row],[Percentage]]&lt;$J$5), 1, 0)</f>
        <v>1</v>
      </c>
      <c r="K126" s="6">
        <f>IF(AND($K$3&lt;Table3[[#This Row],[Percentage]],Table3[[#This Row],[Percentage]]&lt;$K$5), 1, 0)</f>
        <v>1</v>
      </c>
      <c r="M126" s="6">
        <v>121</v>
      </c>
      <c r="N126" s="6">
        <f>$N$3*COS(DEGREES(Graphing!M126))</f>
        <v>-193.33976779029322</v>
      </c>
      <c r="O126" s="6">
        <f>($N$3*SIN(DEGREES(Graphing!M126))) + $O$3</f>
        <v>672.72927545155869</v>
      </c>
      <c r="P126" s="16">
        <f>($N$3*SIN(DEGREES(Graphing!M126))) - $O$3</f>
        <v>-343.27072454844131</v>
      </c>
      <c r="Q126" s="6">
        <f>$N$4*SIN(DEGREES(Graphing!M126))</f>
        <v>123.546956588669</v>
      </c>
      <c r="R126" s="6">
        <f>($N$4*COS(DEGREES(Graphing!M126))) - $O$4</f>
        <v>-445.00482584271992</v>
      </c>
      <c r="S126" s="6">
        <f>($N$4*COS(DEGREES(Graphing!M126))) + $O$4</f>
        <v>154.99517415728008</v>
      </c>
      <c r="U126" s="6">
        <v>0</v>
      </c>
      <c r="V126" s="6">
        <v>-882</v>
      </c>
      <c r="W126" s="6">
        <f>IF(AND($W$4 + 'Unlike Size Quad'!$F$2*$N$3&lt;Table13[[#This Row],[NS AXIS]],Table13[[#This Row],[NS AXIS]]&lt;$V$3 - 'Unlike Size Quad'!$F$2*$N$3), Table13[NS AXIS], 0)</f>
        <v>0</v>
      </c>
      <c r="X126" s="6">
        <f>$V$6 - 'Unlike Size Quad'!$F$3*$N$4</f>
        <v>71.401690832311886</v>
      </c>
      <c r="Y126" s="6">
        <f>$W$5 +'Unlike Size Quad'!$F$3*$N$4</f>
        <v>-71.406763299232722</v>
      </c>
      <c r="Z126" s="6">
        <f>Table13[[#This Row],[NS AXIS]]</f>
        <v>-882</v>
      </c>
      <c r="AA126" s="6">
        <f>IF(AND($W$5 + 'Unlike Size Quad'!$F$3*$N$4&lt;Table13[[#This Row],[NS AXIS]],Table13[[#This Row],[NS AXIS]]&lt;$V$6 - 'Unlike Size Quad'!$F$3*$N$4), Table13[NS AXIS], 0)</f>
        <v>0</v>
      </c>
      <c r="AB126" s="16">
        <f>$V$3 -'Unlike Size Quad'!$F$2*$N$3</f>
        <v>127.00056361139596</v>
      </c>
      <c r="AC126" s="16">
        <f>$W$4 + 'Unlike Size Quad'!$F$2*$N$3</f>
        <v>-127.00507248755457</v>
      </c>
      <c r="AF126" s="46">
        <v>119</v>
      </c>
      <c r="AG126" s="6">
        <f t="shared" si="4"/>
        <v>605.3746944472764</v>
      </c>
      <c r="AH126" s="46">
        <f t="shared" si="5"/>
        <v>-25.54353516596268</v>
      </c>
      <c r="AI126" s="46">
        <f t="shared" si="6"/>
        <v>324.45646483403732</v>
      </c>
      <c r="AJ126" s="16">
        <f t="shared" si="7"/>
        <v>-194.62530555272355</v>
      </c>
      <c r="AK126" s="16">
        <f>Table6[[#This Row],[T1]]</f>
        <v>-25.54353516596268</v>
      </c>
      <c r="AL126" s="16">
        <f>Table6[[#This Row],[T2]]</f>
        <v>324.45646483403732</v>
      </c>
      <c r="AN126" s="46">
        <v>-882</v>
      </c>
      <c r="AO126" s="61">
        <f>IF(OR(Table15[[#This Row],[Diagonal Flag]]&lt;-$AG$6, Table15[[#This Row],[Diagonal Flag]]&gt;$AG$6),0,Table15[[#This Row],[Diagonal Flag]])</f>
        <v>0</v>
      </c>
      <c r="AP126" s="61">
        <f>Graphing!$AO126/$AP$6</f>
        <v>0</v>
      </c>
      <c r="AQ126" s="62">
        <f>Graphing!$AO126/$AQ$6</f>
        <v>0</v>
      </c>
    </row>
    <row r="127" spans="1:43" x14ac:dyDescent="0.25">
      <c r="A127" s="6">
        <v>124</v>
      </c>
      <c r="B127" s="6">
        <f>COS(DEGREES(Graphing!A127))</f>
        <v>-3.5119247978098754E-2</v>
      </c>
      <c r="C127" s="6">
        <f>SIN(DEGREES(Graphing!A127))</f>
        <v>-0.99938312894577763</v>
      </c>
      <c r="D127" s="6">
        <f>Table2[[#This Row],[x (Big)]]*$A$2</f>
        <v>-2.6339435983574064E-2</v>
      </c>
      <c r="E127" s="6">
        <f>$A$2 *Table2[[#This Row],[y (Big)]]</f>
        <v>-0.74953734670933325</v>
      </c>
      <c r="G127" s="15">
        <v>0.12</v>
      </c>
      <c r="H127" s="6">
        <f>IF(AND($H$3&lt;Table3[[#This Row],[Percentage]],Table3[[#This Row],[Percentage]]&lt;$H$5), 1, 0)</f>
        <v>1</v>
      </c>
      <c r="I127" s="6">
        <f>IF(AND($I$3&lt;Table3[[#This Row],[Percentage]],Table3[[#This Row],[Percentage]]&lt;$I$5), 1, 0)</f>
        <v>1</v>
      </c>
      <c r="J127" s="6">
        <f>IF(AND($J$3&lt;Table3[[#This Row],[Percentage]],Table3[[#This Row],[Percentage]]&lt;$J$5), 1, 0)</f>
        <v>1</v>
      </c>
      <c r="K127" s="6">
        <f>IF(AND($K$3&lt;Table3[[#This Row],[Percentage]],Table3[[#This Row],[Percentage]]&lt;$K$5), 1, 0)</f>
        <v>1</v>
      </c>
      <c r="M127" s="6">
        <v>122</v>
      </c>
      <c r="N127" s="6">
        <f>$N$3*COS(DEGREES(Graphing!M127))</f>
        <v>-253.78187054488149</v>
      </c>
      <c r="O127" s="6">
        <f>($N$3*SIN(DEGREES(Graphing!M127))) + $O$3</f>
        <v>497.47563860649853</v>
      </c>
      <c r="P127" s="16">
        <f>($N$3*SIN(DEGREES(Graphing!M127))) - $O$3</f>
        <v>-518.52436139350141</v>
      </c>
      <c r="Q127" s="6">
        <f>$N$4*SIN(DEGREES(Graphing!M127))</f>
        <v>-7.8932710451260979</v>
      </c>
      <c r="R127" s="6">
        <f>($N$4*COS(DEGREES(Graphing!M127))) - $O$4</f>
        <v>-490.33640290866111</v>
      </c>
      <c r="S127" s="6">
        <f>($N$4*COS(DEGREES(Graphing!M127))) + $O$4</f>
        <v>109.66359709133889</v>
      </c>
      <c r="U127" s="6">
        <v>0</v>
      </c>
      <c r="V127" s="6">
        <v>-881</v>
      </c>
      <c r="W127" s="6">
        <f>IF(AND($W$4 + 'Unlike Size Quad'!$F$2*$N$3&lt;Table13[[#This Row],[NS AXIS]],Table13[[#This Row],[NS AXIS]]&lt;$V$3 - 'Unlike Size Quad'!$F$2*$N$3), Table13[NS AXIS], 0)</f>
        <v>0</v>
      </c>
      <c r="X127" s="6">
        <f>$V$6 - 'Unlike Size Quad'!$F$3*$N$4</f>
        <v>71.401690832311886</v>
      </c>
      <c r="Y127" s="6">
        <f>$W$5 +'Unlike Size Quad'!$F$3*$N$4</f>
        <v>-71.406763299232722</v>
      </c>
      <c r="Z127" s="6">
        <f>Table13[[#This Row],[NS AXIS]]</f>
        <v>-881</v>
      </c>
      <c r="AA127" s="6">
        <f>IF(AND($W$5 + 'Unlike Size Quad'!$F$3*$N$4&lt;Table13[[#This Row],[NS AXIS]],Table13[[#This Row],[NS AXIS]]&lt;$V$6 - 'Unlike Size Quad'!$F$3*$N$4), Table13[NS AXIS], 0)</f>
        <v>0</v>
      </c>
      <c r="AB127" s="16">
        <f>$V$3 -'Unlike Size Quad'!$F$2*$N$3</f>
        <v>127.00056361139596</v>
      </c>
      <c r="AC127" s="16">
        <f>$W$4 + 'Unlike Size Quad'!$F$2*$N$3</f>
        <v>-127.00507248755457</v>
      </c>
      <c r="AF127" s="46">
        <v>120</v>
      </c>
      <c r="AG127" s="6">
        <f t="shared" si="4"/>
        <v>652.23312908713012</v>
      </c>
      <c r="AH127" s="46">
        <f t="shared" si="5"/>
        <v>-204.90733339693023</v>
      </c>
      <c r="AI127" s="46">
        <f t="shared" si="6"/>
        <v>145.09266660306977</v>
      </c>
      <c r="AJ127" s="16">
        <f t="shared" si="7"/>
        <v>-147.76687091286985</v>
      </c>
      <c r="AK127" s="16">
        <f>Table6[[#This Row],[T1]]</f>
        <v>-204.90733339693023</v>
      </c>
      <c r="AL127" s="16">
        <f>Table6[[#This Row],[T2]]</f>
        <v>145.09266660306977</v>
      </c>
      <c r="AN127" s="46">
        <v>-881</v>
      </c>
      <c r="AO127" s="63">
        <f>IF(OR(Table15[[#This Row],[Diagonal Flag]]&lt;-$AG$6, Table15[[#This Row],[Diagonal Flag]]&gt;$AG$6),0,Table15[[#This Row],[Diagonal Flag]])</f>
        <v>0</v>
      </c>
      <c r="AP127" s="63">
        <f>Graphing!$AO127/$AP$6</f>
        <v>0</v>
      </c>
      <c r="AQ127" s="64">
        <f>Graphing!$AO127/$AQ$6</f>
        <v>0</v>
      </c>
    </row>
    <row r="128" spans="1:43" x14ac:dyDescent="0.25">
      <c r="A128" s="6">
        <v>125</v>
      </c>
      <c r="B128" s="6">
        <f>COS(DEGREES(Graphing!A128))</f>
        <v>0.65333804414865881</v>
      </c>
      <c r="C128" s="6">
        <f>SIN(DEGREES(Graphing!A128))</f>
        <v>-0.757066311539488</v>
      </c>
      <c r="D128" s="6">
        <f>Table2[[#This Row],[x (Big)]]*$A$2</f>
        <v>0.49000353311149414</v>
      </c>
      <c r="E128" s="6">
        <f>$A$2 *Table2[[#This Row],[y (Big)]]</f>
        <v>-0.567799733654616</v>
      </c>
      <c r="G128" s="15">
        <v>0.121</v>
      </c>
      <c r="H128" s="6">
        <f>IF(AND($H$3&lt;Table3[[#This Row],[Percentage]],Table3[[#This Row],[Percentage]]&lt;$H$5), 1, 0)</f>
        <v>1</v>
      </c>
      <c r="I128" s="6">
        <f>IF(AND($I$3&lt;Table3[[#This Row],[Percentage]],Table3[[#This Row],[Percentage]]&lt;$I$5), 1, 0)</f>
        <v>1</v>
      </c>
      <c r="J128" s="6">
        <f>IF(AND($J$3&lt;Table3[[#This Row],[Percentage]],Table3[[#This Row],[Percentage]]&lt;$J$5), 1, 0)</f>
        <v>1</v>
      </c>
      <c r="K128" s="6">
        <f>IF(AND($K$3&lt;Table3[[#This Row],[Percentage]],Table3[[#This Row],[Percentage]]&lt;$K$5), 1, 0)</f>
        <v>1</v>
      </c>
      <c r="M128" s="6">
        <v>123</v>
      </c>
      <c r="N128" s="6">
        <f>$N$3*COS(DEGREES(Graphing!M128))</f>
        <v>-179.03668456911581</v>
      </c>
      <c r="O128" s="6">
        <f>($N$3*SIN(DEGREES(Graphing!M128))) + $O$3</f>
        <v>327.82823312600021</v>
      </c>
      <c r="P128" s="16">
        <f>($N$3*SIN(DEGREES(Graphing!M128))) - $O$3</f>
        <v>-688.17176687399979</v>
      </c>
      <c r="Q128" s="6">
        <f>$N$4*SIN(DEGREES(Graphing!M128))</f>
        <v>-135.12882515549987</v>
      </c>
      <c r="R128" s="6">
        <f>($N$4*COS(DEGREES(Graphing!M128))) - $O$4</f>
        <v>-434.27751342683683</v>
      </c>
      <c r="S128" s="6">
        <f>($N$4*COS(DEGREES(Graphing!M128))) + $O$4</f>
        <v>165.72248657316317</v>
      </c>
      <c r="U128" s="6">
        <v>0</v>
      </c>
      <c r="V128" s="6">
        <v>-880</v>
      </c>
      <c r="W128" s="6">
        <f>IF(AND($W$4 + 'Unlike Size Quad'!$F$2*$N$3&lt;Table13[[#This Row],[NS AXIS]],Table13[[#This Row],[NS AXIS]]&lt;$V$3 - 'Unlike Size Quad'!$F$2*$N$3), Table13[NS AXIS], 0)</f>
        <v>0</v>
      </c>
      <c r="X128" s="6">
        <f>$V$6 - 'Unlike Size Quad'!$F$3*$N$4</f>
        <v>71.401690832311886</v>
      </c>
      <c r="Y128" s="6">
        <f>$W$5 +'Unlike Size Quad'!$F$3*$N$4</f>
        <v>-71.406763299232722</v>
      </c>
      <c r="Z128" s="6">
        <f>Table13[[#This Row],[NS AXIS]]</f>
        <v>-880</v>
      </c>
      <c r="AA128" s="6">
        <f>IF(AND($W$5 + 'Unlike Size Quad'!$F$3*$N$4&lt;Table13[[#This Row],[NS AXIS]],Table13[[#This Row],[NS AXIS]]&lt;$V$6 - 'Unlike Size Quad'!$F$3*$N$4), Table13[NS AXIS], 0)</f>
        <v>0</v>
      </c>
      <c r="AB128" s="16">
        <f>$V$3 -'Unlike Size Quad'!$F$2*$N$3</f>
        <v>127.00056361139596</v>
      </c>
      <c r="AC128" s="16">
        <f>$W$4 + 'Unlike Size Quad'!$F$2*$N$3</f>
        <v>-127.00507248755457</v>
      </c>
      <c r="AF128" s="46">
        <v>121</v>
      </c>
      <c r="AG128" s="6">
        <f t="shared" si="4"/>
        <v>564.72927545155869</v>
      </c>
      <c r="AH128" s="46">
        <f t="shared" si="5"/>
        <v>-368.33976779029319</v>
      </c>
      <c r="AI128" s="46">
        <f t="shared" si="6"/>
        <v>-18.339767790293223</v>
      </c>
      <c r="AJ128" s="16">
        <f t="shared" si="7"/>
        <v>-235.27072454844134</v>
      </c>
      <c r="AK128" s="16">
        <f>Table6[[#This Row],[T1]]</f>
        <v>-368.33976779029319</v>
      </c>
      <c r="AL128" s="16">
        <f>Table6[[#This Row],[T2]]</f>
        <v>-18.339767790293223</v>
      </c>
      <c r="AN128" s="46">
        <v>-880</v>
      </c>
      <c r="AO128" s="61">
        <f>IF(OR(Table15[[#This Row],[Diagonal Flag]]&lt;-$AG$6, Table15[[#This Row],[Diagonal Flag]]&gt;$AG$6),0,Table15[[#This Row],[Diagonal Flag]])</f>
        <v>0</v>
      </c>
      <c r="AP128" s="61">
        <f>Graphing!$AO128/$AP$6</f>
        <v>0</v>
      </c>
      <c r="AQ128" s="62">
        <f>Graphing!$AO128/$AQ$6</f>
        <v>0</v>
      </c>
    </row>
    <row r="129" spans="1:43" x14ac:dyDescent="0.25">
      <c r="A129" s="6">
        <v>126</v>
      </c>
      <c r="B129" s="6">
        <f>COS(DEGREES(Graphing!A129))</f>
        <v>0.99376811658783237</v>
      </c>
      <c r="C129" s="6">
        <f>SIN(DEGREES(Graphing!A129))</f>
        <v>-0.11146717208879166</v>
      </c>
      <c r="D129" s="6">
        <f>Table2[[#This Row],[x (Big)]]*$A$2</f>
        <v>0.74532608744087425</v>
      </c>
      <c r="E129" s="6">
        <f>$A$2 *Table2[[#This Row],[y (Big)]]</f>
        <v>-8.3600379066593747E-2</v>
      </c>
      <c r="G129" s="15">
        <v>0.122</v>
      </c>
      <c r="H129" s="6">
        <f>IF(AND($H$3&lt;Table3[[#This Row],[Percentage]],Table3[[#This Row],[Percentage]]&lt;$H$5), 1, 0)</f>
        <v>1</v>
      </c>
      <c r="I129" s="6">
        <f>IF(AND($I$3&lt;Table3[[#This Row],[Percentage]],Table3[[#This Row],[Percentage]]&lt;$I$5), 1, 0)</f>
        <v>1</v>
      </c>
      <c r="J129" s="6">
        <f>IF(AND($J$3&lt;Table3[[#This Row],[Percentage]],Table3[[#This Row],[Percentage]]&lt;$J$5), 1, 0)</f>
        <v>1</v>
      </c>
      <c r="K129" s="6">
        <f>IF(AND($K$3&lt;Table3[[#This Row],[Percentage]],Table3[[#This Row],[Percentage]]&lt;$K$5), 1, 0)</f>
        <v>1</v>
      </c>
      <c r="M129" s="6">
        <v>124</v>
      </c>
      <c r="N129" s="6">
        <f>$N$3*COS(DEGREES(Graphing!M129))</f>
        <v>-8.9202889864370842</v>
      </c>
      <c r="O129" s="6">
        <f>($N$3*SIN(DEGREES(Graphing!M129))) + $O$3</f>
        <v>254.15668524777249</v>
      </c>
      <c r="P129" s="16">
        <f>($N$3*SIN(DEGREES(Graphing!M129))) - $O$3</f>
        <v>-761.84331475222757</v>
      </c>
      <c r="Q129" s="6">
        <f>$N$4*SIN(DEGREES(Graphing!M129))</f>
        <v>-190.38248606417065</v>
      </c>
      <c r="R129" s="6">
        <f>($N$4*COS(DEGREES(Graphing!M129))) - $O$4</f>
        <v>-306.6902167398278</v>
      </c>
      <c r="S129" s="6">
        <f>($N$4*COS(DEGREES(Graphing!M129))) + $O$4</f>
        <v>293.3097832601722</v>
      </c>
      <c r="U129" s="6">
        <v>0</v>
      </c>
      <c r="V129" s="6">
        <v>-879</v>
      </c>
      <c r="W129" s="6">
        <f>IF(AND($W$4 + 'Unlike Size Quad'!$F$2*$N$3&lt;Table13[[#This Row],[NS AXIS]],Table13[[#This Row],[NS AXIS]]&lt;$V$3 - 'Unlike Size Quad'!$F$2*$N$3), Table13[NS AXIS], 0)</f>
        <v>0</v>
      </c>
      <c r="X129" s="6">
        <f>$V$6 - 'Unlike Size Quad'!$F$3*$N$4</f>
        <v>71.401690832311886</v>
      </c>
      <c r="Y129" s="6">
        <f>$W$5 +'Unlike Size Quad'!$F$3*$N$4</f>
        <v>-71.406763299232722</v>
      </c>
      <c r="Z129" s="6">
        <f>Table13[[#This Row],[NS AXIS]]</f>
        <v>-879</v>
      </c>
      <c r="AA129" s="6">
        <f>IF(AND($W$5 + 'Unlike Size Quad'!$F$3*$N$4&lt;Table13[[#This Row],[NS AXIS]],Table13[[#This Row],[NS AXIS]]&lt;$V$6 - 'Unlike Size Quad'!$F$3*$N$4), Table13[NS AXIS], 0)</f>
        <v>0</v>
      </c>
      <c r="AB129" s="16">
        <f>$V$3 -'Unlike Size Quad'!$F$2*$N$3</f>
        <v>127.00056361139596</v>
      </c>
      <c r="AC129" s="16">
        <f>$W$4 + 'Unlike Size Quad'!$F$2*$N$3</f>
        <v>-127.00507248755457</v>
      </c>
      <c r="AF129" s="46">
        <v>122</v>
      </c>
      <c r="AG129" s="6">
        <f t="shared" si="4"/>
        <v>389.47563860649853</v>
      </c>
      <c r="AH129" s="46">
        <f t="shared" si="5"/>
        <v>-428.78187054488149</v>
      </c>
      <c r="AI129" s="46">
        <f t="shared" si="6"/>
        <v>-78.781870544881485</v>
      </c>
      <c r="AJ129" s="16">
        <f t="shared" si="7"/>
        <v>-410.52436139350147</v>
      </c>
      <c r="AK129" s="16">
        <f>Table6[[#This Row],[T1]]</f>
        <v>-428.78187054488149</v>
      </c>
      <c r="AL129" s="16">
        <f>Table6[[#This Row],[T2]]</f>
        <v>-78.781870544881485</v>
      </c>
      <c r="AN129" s="46">
        <v>-879</v>
      </c>
      <c r="AO129" s="63">
        <f>IF(OR(Table15[[#This Row],[Diagonal Flag]]&lt;-$AG$6, Table15[[#This Row],[Diagonal Flag]]&gt;$AG$6),0,Table15[[#This Row],[Diagonal Flag]])</f>
        <v>0</v>
      </c>
      <c r="AP129" s="63">
        <f>Graphing!$AO129/$AP$6</f>
        <v>0</v>
      </c>
      <c r="AQ129" s="64">
        <f>Graphing!$AO129/$AQ$6</f>
        <v>0</v>
      </c>
    </row>
    <row r="130" spans="1:43" x14ac:dyDescent="0.25">
      <c r="A130" s="6">
        <v>127</v>
      </c>
      <c r="B130" s="6">
        <f>COS(DEGREES(Graphing!A130))</f>
        <v>0.80482697342466714</v>
      </c>
      <c r="C130" s="6">
        <f>SIN(DEGREES(Graphing!A130))</f>
        <v>0.5935095136963604</v>
      </c>
      <c r="D130" s="6">
        <f>Table2[[#This Row],[x (Big)]]*$A$2</f>
        <v>0.6036202300685003</v>
      </c>
      <c r="E130" s="6">
        <f>$A$2 *Table2[[#This Row],[y (Big)]]</f>
        <v>0.4451321352722703</v>
      </c>
      <c r="G130" s="15">
        <v>0.123</v>
      </c>
      <c r="H130" s="6">
        <f>IF(AND($H$3&lt;Table3[[#This Row],[Percentage]],Table3[[#This Row],[Percentage]]&lt;$H$5), 1, 0)</f>
        <v>1</v>
      </c>
      <c r="I130" s="6">
        <f>IF(AND($I$3&lt;Table3[[#This Row],[Percentage]],Table3[[#This Row],[Percentage]]&lt;$I$5), 1, 0)</f>
        <v>1</v>
      </c>
      <c r="J130" s="6">
        <f>IF(AND($J$3&lt;Table3[[#This Row],[Percentage]],Table3[[#This Row],[Percentage]]&lt;$J$5), 1, 0)</f>
        <v>1</v>
      </c>
      <c r="K130" s="6">
        <f>IF(AND($K$3&lt;Table3[[#This Row],[Percentage]],Table3[[#This Row],[Percentage]]&lt;$K$5), 1, 0)</f>
        <v>1</v>
      </c>
      <c r="M130" s="6">
        <v>125</v>
      </c>
      <c r="N130" s="6">
        <f>$N$3*COS(DEGREES(Graphing!M130))</f>
        <v>165.94786321375935</v>
      </c>
      <c r="O130" s="6">
        <f>($N$3*SIN(DEGREES(Graphing!M130))) + $O$3</f>
        <v>315.70515686897005</v>
      </c>
      <c r="P130" s="16">
        <f>($N$3*SIN(DEGREES(Graphing!M130))) - $O$3</f>
        <v>-700.29484313102989</v>
      </c>
      <c r="Q130" s="6">
        <f>$N$4*SIN(DEGREES(Graphing!M130))</f>
        <v>-144.22113234827248</v>
      </c>
      <c r="R130" s="6">
        <f>($N$4*COS(DEGREES(Graphing!M130))) - $O$4</f>
        <v>-175.53910258968051</v>
      </c>
      <c r="S130" s="6">
        <f>($N$4*COS(DEGREES(Graphing!M130))) + $O$4</f>
        <v>424.46089741031949</v>
      </c>
      <c r="U130" s="6">
        <v>0</v>
      </c>
      <c r="V130" s="6">
        <v>-878</v>
      </c>
      <c r="W130" s="6">
        <f>IF(AND($W$4 + 'Unlike Size Quad'!$F$2*$N$3&lt;Table13[[#This Row],[NS AXIS]],Table13[[#This Row],[NS AXIS]]&lt;$V$3 - 'Unlike Size Quad'!$F$2*$N$3), Table13[NS AXIS], 0)</f>
        <v>0</v>
      </c>
      <c r="X130" s="6">
        <f>$V$6 - 'Unlike Size Quad'!$F$3*$N$4</f>
        <v>71.401690832311886</v>
      </c>
      <c r="Y130" s="6">
        <f>$W$5 +'Unlike Size Quad'!$F$3*$N$4</f>
        <v>-71.406763299232722</v>
      </c>
      <c r="Z130" s="6">
        <f>Table13[[#This Row],[NS AXIS]]</f>
        <v>-878</v>
      </c>
      <c r="AA130" s="6">
        <f>IF(AND($W$5 + 'Unlike Size Quad'!$F$3*$N$4&lt;Table13[[#This Row],[NS AXIS]],Table13[[#This Row],[NS AXIS]]&lt;$V$6 - 'Unlike Size Quad'!$F$3*$N$4), Table13[NS AXIS], 0)</f>
        <v>0</v>
      </c>
      <c r="AB130" s="16">
        <f>$V$3 -'Unlike Size Quad'!$F$2*$N$3</f>
        <v>127.00056361139596</v>
      </c>
      <c r="AC130" s="16">
        <f>$W$4 + 'Unlike Size Quad'!$F$2*$N$3</f>
        <v>-127.00507248755457</v>
      </c>
      <c r="AF130" s="46">
        <v>123</v>
      </c>
      <c r="AG130" s="6">
        <f t="shared" si="4"/>
        <v>219.82823312600019</v>
      </c>
      <c r="AH130" s="46">
        <f t="shared" si="5"/>
        <v>-354.03668456911578</v>
      </c>
      <c r="AI130" s="46">
        <f t="shared" si="6"/>
        <v>-4.0366845691158062</v>
      </c>
      <c r="AJ130" s="16">
        <f t="shared" si="7"/>
        <v>-580.17176687399979</v>
      </c>
      <c r="AK130" s="16">
        <f>Table6[[#This Row],[T1]]</f>
        <v>-354.03668456911578</v>
      </c>
      <c r="AL130" s="16">
        <f>Table6[[#This Row],[T2]]</f>
        <v>-4.0366845691158062</v>
      </c>
      <c r="AN130" s="46">
        <v>-878</v>
      </c>
      <c r="AO130" s="61">
        <f>IF(OR(Table15[[#This Row],[Diagonal Flag]]&lt;-$AG$6, Table15[[#This Row],[Diagonal Flag]]&gt;$AG$6),0,Table15[[#This Row],[Diagonal Flag]])</f>
        <v>0</v>
      </c>
      <c r="AP130" s="61">
        <f>Graphing!$AO130/$AP$6</f>
        <v>0</v>
      </c>
      <c r="AQ130" s="62">
        <f>Graphing!$AO130/$AQ$6</f>
        <v>0</v>
      </c>
    </row>
    <row r="131" spans="1:43" x14ac:dyDescent="0.25">
      <c r="A131" s="6">
        <v>128</v>
      </c>
      <c r="B131" s="6">
        <f>COS(DEGREES(Graphing!A131))</f>
        <v>0.18716183906097358</v>
      </c>
      <c r="C131" s="6">
        <f>SIN(DEGREES(Graphing!A131))</f>
        <v>0.98232909251396716</v>
      </c>
      <c r="D131" s="6">
        <f>Table2[[#This Row],[x (Big)]]*$A$2</f>
        <v>0.14037137929573018</v>
      </c>
      <c r="E131" s="6">
        <f>$A$2 *Table2[[#This Row],[y (Big)]]</f>
        <v>0.73674681938547537</v>
      </c>
      <c r="G131" s="15">
        <v>0.124</v>
      </c>
      <c r="H131" s="6">
        <f>IF(AND($H$3&lt;Table3[[#This Row],[Percentage]],Table3[[#This Row],[Percentage]]&lt;$H$5), 1, 0)</f>
        <v>1</v>
      </c>
      <c r="I131" s="6">
        <f>IF(AND($I$3&lt;Table3[[#This Row],[Percentage]],Table3[[#This Row],[Percentage]]&lt;$I$5), 1, 0)</f>
        <v>1</v>
      </c>
      <c r="J131" s="6">
        <f>IF(AND($J$3&lt;Table3[[#This Row],[Percentage]],Table3[[#This Row],[Percentage]]&lt;$J$5), 1, 0)</f>
        <v>1</v>
      </c>
      <c r="K131" s="6">
        <f>IF(AND($K$3&lt;Table3[[#This Row],[Percentage]],Table3[[#This Row],[Percentage]]&lt;$K$5), 1, 0)</f>
        <v>1</v>
      </c>
      <c r="M131" s="6">
        <v>126</v>
      </c>
      <c r="N131" s="6">
        <f>$N$3*COS(DEGREES(Graphing!M131))</f>
        <v>252.41710161330943</v>
      </c>
      <c r="O131" s="6">
        <f>($N$3*SIN(DEGREES(Graphing!M131))) + $O$3</f>
        <v>479.68733828944693</v>
      </c>
      <c r="P131" s="16">
        <f>($N$3*SIN(DEGREES(Graphing!M131))) - $O$3</f>
        <v>-536.31266171055313</v>
      </c>
      <c r="Q131" s="6">
        <f>$N$4*SIN(DEGREES(Graphing!M131))</f>
        <v>-21.234496282914812</v>
      </c>
      <c r="R131" s="6">
        <f>($N$4*COS(DEGREES(Graphing!M131))) - $O$4</f>
        <v>-110.68717379001794</v>
      </c>
      <c r="S131" s="6">
        <f>($N$4*COS(DEGREES(Graphing!M131))) + $O$4</f>
        <v>489.31282620998206</v>
      </c>
      <c r="U131" s="6">
        <v>0</v>
      </c>
      <c r="V131" s="6">
        <v>-877</v>
      </c>
      <c r="W131" s="6">
        <f>IF(AND($W$4 + 'Unlike Size Quad'!$F$2*$N$3&lt;Table13[[#This Row],[NS AXIS]],Table13[[#This Row],[NS AXIS]]&lt;$V$3 - 'Unlike Size Quad'!$F$2*$N$3), Table13[NS AXIS], 0)</f>
        <v>0</v>
      </c>
      <c r="X131" s="6">
        <f>$V$6 - 'Unlike Size Quad'!$F$3*$N$4</f>
        <v>71.401690832311886</v>
      </c>
      <c r="Y131" s="6">
        <f>$W$5 +'Unlike Size Quad'!$F$3*$N$4</f>
        <v>-71.406763299232722</v>
      </c>
      <c r="Z131" s="6">
        <f>Table13[[#This Row],[NS AXIS]]</f>
        <v>-877</v>
      </c>
      <c r="AA131" s="6">
        <f>IF(AND($W$5 + 'Unlike Size Quad'!$F$3*$N$4&lt;Table13[[#This Row],[NS AXIS]],Table13[[#This Row],[NS AXIS]]&lt;$V$6 - 'Unlike Size Quad'!$F$3*$N$4), Table13[NS AXIS], 0)</f>
        <v>0</v>
      </c>
      <c r="AB131" s="16">
        <f>$V$3 -'Unlike Size Quad'!$F$2*$N$3</f>
        <v>127.00056361139596</v>
      </c>
      <c r="AC131" s="16">
        <f>$W$4 + 'Unlike Size Quad'!$F$2*$N$3</f>
        <v>-127.00507248755457</v>
      </c>
      <c r="AF131" s="46">
        <v>124</v>
      </c>
      <c r="AG131" s="6">
        <f t="shared" si="4"/>
        <v>146.15668524777249</v>
      </c>
      <c r="AH131" s="46">
        <f t="shared" si="5"/>
        <v>-183.92028898643707</v>
      </c>
      <c r="AI131" s="46">
        <f t="shared" si="6"/>
        <v>166.07971101356293</v>
      </c>
      <c r="AJ131" s="16">
        <f t="shared" si="7"/>
        <v>-653.84331475222757</v>
      </c>
      <c r="AK131" s="16">
        <f>Table6[[#This Row],[T1]]</f>
        <v>-183.92028898643707</v>
      </c>
      <c r="AL131" s="16">
        <f>Table6[[#This Row],[T2]]</f>
        <v>166.07971101356293</v>
      </c>
      <c r="AN131" s="46">
        <v>-877</v>
      </c>
      <c r="AO131" s="63">
        <f>IF(OR(Table15[[#This Row],[Diagonal Flag]]&lt;-$AG$6, Table15[[#This Row],[Diagonal Flag]]&gt;$AG$6),0,Table15[[#This Row],[Diagonal Flag]])</f>
        <v>0</v>
      </c>
      <c r="AP131" s="63">
        <f>Graphing!$AO131/$AP$6</f>
        <v>0</v>
      </c>
      <c r="AQ131" s="64">
        <f>Graphing!$AO131/$AQ$6</f>
        <v>0</v>
      </c>
    </row>
    <row r="132" spans="1:43" x14ac:dyDescent="0.25">
      <c r="A132" s="6">
        <v>129</v>
      </c>
      <c r="B132" s="6">
        <f>COS(DEGREES(Graphing!A132))</f>
        <v>-0.53020270063106556</v>
      </c>
      <c r="C132" s="6">
        <f>SIN(DEGREES(Graphing!A132))</f>
        <v>0.84787091956472049</v>
      </c>
      <c r="D132" s="6">
        <f>Table2[[#This Row],[x (Big)]]*$A$2</f>
        <v>-0.39765202547329914</v>
      </c>
      <c r="E132" s="6">
        <f>$A$2 *Table2[[#This Row],[y (Big)]]</f>
        <v>0.63590318967354031</v>
      </c>
      <c r="G132" s="15">
        <v>0.125</v>
      </c>
      <c r="H132" s="6">
        <f>IF(AND($H$3&lt;Table3[[#This Row],[Percentage]],Table3[[#This Row],[Percentage]]&lt;$H$5), 1, 0)</f>
        <v>1</v>
      </c>
      <c r="I132" s="6">
        <f>IF(AND($I$3&lt;Table3[[#This Row],[Percentage]],Table3[[#This Row],[Percentage]]&lt;$I$5), 1, 0)</f>
        <v>1</v>
      </c>
      <c r="J132" s="6">
        <f>IF(AND($J$3&lt;Table3[[#This Row],[Percentage]],Table3[[#This Row],[Percentage]]&lt;$J$5), 1, 0)</f>
        <v>1</v>
      </c>
      <c r="K132" s="6">
        <f>IF(AND($K$3&lt;Table3[[#This Row],[Percentage]],Table3[[#This Row],[Percentage]]&lt;$K$5), 1, 0)</f>
        <v>1</v>
      </c>
      <c r="M132" s="6">
        <v>127</v>
      </c>
      <c r="N132" s="6">
        <f>$N$3*COS(DEGREES(Graphing!M132))</f>
        <v>204.42605124986545</v>
      </c>
      <c r="O132" s="6">
        <f>($N$3*SIN(DEGREES(Graphing!M132))) + $O$3</f>
        <v>658.75141647887551</v>
      </c>
      <c r="P132" s="16">
        <f>($N$3*SIN(DEGREES(Graphing!M132))) - $O$3</f>
        <v>-357.24858352112449</v>
      </c>
      <c r="Q132" s="6">
        <f>$N$4*SIN(DEGREES(Graphing!M132))</f>
        <v>113.06356235915666</v>
      </c>
      <c r="R132" s="6">
        <f>($N$4*COS(DEGREES(Graphing!M132))) - $O$4</f>
        <v>-146.6804615626009</v>
      </c>
      <c r="S132" s="6">
        <f>($N$4*COS(DEGREES(Graphing!M132))) + $O$4</f>
        <v>453.3195384373991</v>
      </c>
      <c r="U132" s="6">
        <v>0</v>
      </c>
      <c r="V132" s="6">
        <v>-876</v>
      </c>
      <c r="W132" s="6">
        <f>IF(AND($W$4 + 'Unlike Size Quad'!$F$2*$N$3&lt;Table13[[#This Row],[NS AXIS]],Table13[[#This Row],[NS AXIS]]&lt;$V$3 - 'Unlike Size Quad'!$F$2*$N$3), Table13[NS AXIS], 0)</f>
        <v>0</v>
      </c>
      <c r="X132" s="6">
        <f>$V$6 - 'Unlike Size Quad'!$F$3*$N$4</f>
        <v>71.401690832311886</v>
      </c>
      <c r="Y132" s="6">
        <f>$W$5 +'Unlike Size Quad'!$F$3*$N$4</f>
        <v>-71.406763299232722</v>
      </c>
      <c r="Z132" s="6">
        <f>Table13[[#This Row],[NS AXIS]]</f>
        <v>-876</v>
      </c>
      <c r="AA132" s="6">
        <f>IF(AND($W$5 + 'Unlike Size Quad'!$F$3*$N$4&lt;Table13[[#This Row],[NS AXIS]],Table13[[#This Row],[NS AXIS]]&lt;$V$6 - 'Unlike Size Quad'!$F$3*$N$4), Table13[NS AXIS], 0)</f>
        <v>0</v>
      </c>
      <c r="AB132" s="16">
        <f>$V$3 -'Unlike Size Quad'!$F$2*$N$3</f>
        <v>127.00056361139596</v>
      </c>
      <c r="AC132" s="16">
        <f>$W$4 + 'Unlike Size Quad'!$F$2*$N$3</f>
        <v>-127.00507248755457</v>
      </c>
      <c r="AF132" s="46">
        <v>125</v>
      </c>
      <c r="AG132" s="6">
        <f t="shared" si="4"/>
        <v>207.70515686897005</v>
      </c>
      <c r="AH132" s="46">
        <f t="shared" si="5"/>
        <v>-9.0521367862406521</v>
      </c>
      <c r="AI132" s="46">
        <f t="shared" si="6"/>
        <v>340.94786321375932</v>
      </c>
      <c r="AJ132" s="16">
        <f t="shared" si="7"/>
        <v>-592.29484313102989</v>
      </c>
      <c r="AK132" s="16">
        <f>Table6[[#This Row],[T1]]</f>
        <v>-9.0521367862406521</v>
      </c>
      <c r="AL132" s="16">
        <f>Table6[[#This Row],[T2]]</f>
        <v>340.94786321375932</v>
      </c>
      <c r="AN132" s="46">
        <v>-876</v>
      </c>
      <c r="AO132" s="61">
        <f>IF(OR(Table15[[#This Row],[Diagonal Flag]]&lt;-$AG$6, Table15[[#This Row],[Diagonal Flag]]&gt;$AG$6),0,Table15[[#This Row],[Diagonal Flag]])</f>
        <v>0</v>
      </c>
      <c r="AP132" s="61">
        <f>Graphing!$AO132/$AP$6</f>
        <v>0</v>
      </c>
      <c r="AQ132" s="62">
        <f>Graphing!$AO132/$AQ$6</f>
        <v>0</v>
      </c>
    </row>
    <row r="133" spans="1:43" x14ac:dyDescent="0.25">
      <c r="A133" s="6">
        <v>130</v>
      </c>
      <c r="B133" s="6">
        <f>COS(DEGREES(Graphing!A133))</f>
        <v>-0.96513309551231841</v>
      </c>
      <c r="C133" s="6">
        <f>SIN(DEGREES(Graphing!A133))</f>
        <v>0.26175963773433453</v>
      </c>
      <c r="D133" s="6">
        <f>Table2[[#This Row],[x (Big)]]*$A$2</f>
        <v>-0.72384982163423883</v>
      </c>
      <c r="E133" s="6">
        <f>$A$2 *Table2[[#This Row],[y (Big)]]</f>
        <v>0.1963197283007509</v>
      </c>
      <c r="G133" s="15">
        <v>0.126</v>
      </c>
      <c r="H133" s="6">
        <f>IF(AND($H$3&lt;Table3[[#This Row],[Percentage]],Table3[[#This Row],[Percentage]]&lt;$H$5), 1, 0)</f>
        <v>1</v>
      </c>
      <c r="I133" s="6">
        <f>IF(AND($I$3&lt;Table3[[#This Row],[Percentage]],Table3[[#This Row],[Percentage]]&lt;$I$5), 1, 0)</f>
        <v>1</v>
      </c>
      <c r="J133" s="6">
        <f>IF(AND($J$3&lt;Table3[[#This Row],[Percentage]],Table3[[#This Row],[Percentage]]&lt;$J$5), 1, 0)</f>
        <v>1</v>
      </c>
      <c r="K133" s="6">
        <f>IF(AND($K$3&lt;Table3[[#This Row],[Percentage]],Table3[[#This Row],[Percentage]]&lt;$K$5), 1, 0)</f>
        <v>1</v>
      </c>
      <c r="M133" s="6">
        <v>128</v>
      </c>
      <c r="N133" s="6">
        <f>$N$3*COS(DEGREES(Graphing!M133))</f>
        <v>47.539107121487291</v>
      </c>
      <c r="O133" s="6">
        <f>($N$3*SIN(DEGREES(Graphing!M133))) + $O$3</f>
        <v>757.51158949854766</v>
      </c>
      <c r="P133" s="16">
        <f>($N$3*SIN(DEGREES(Graphing!M133))) - $O$3</f>
        <v>-258.48841050145234</v>
      </c>
      <c r="Q133" s="6">
        <f>$N$4*SIN(DEGREES(Graphing!M133))</f>
        <v>187.13369212391075</v>
      </c>
      <c r="R133" s="6">
        <f>($N$4*COS(DEGREES(Graphing!M133))) - $O$4</f>
        <v>-264.3456696588845</v>
      </c>
      <c r="S133" s="6">
        <f>($N$4*COS(DEGREES(Graphing!M133))) + $O$4</f>
        <v>335.6543303411155</v>
      </c>
      <c r="U133" s="6">
        <v>0</v>
      </c>
      <c r="V133" s="6">
        <v>-875</v>
      </c>
      <c r="W133" s="6">
        <f>IF(AND($W$4 + 'Unlike Size Quad'!$F$2*$N$3&lt;Table13[[#This Row],[NS AXIS]],Table13[[#This Row],[NS AXIS]]&lt;$V$3 - 'Unlike Size Quad'!$F$2*$N$3), Table13[NS AXIS], 0)</f>
        <v>0</v>
      </c>
      <c r="X133" s="6">
        <f>$V$6 - 'Unlike Size Quad'!$F$3*$N$4</f>
        <v>71.401690832311886</v>
      </c>
      <c r="Y133" s="6">
        <f>$W$5 +'Unlike Size Quad'!$F$3*$N$4</f>
        <v>-71.406763299232722</v>
      </c>
      <c r="Z133" s="6">
        <f>Table13[[#This Row],[NS AXIS]]</f>
        <v>-875</v>
      </c>
      <c r="AA133" s="6">
        <f>IF(AND($W$5 + 'Unlike Size Quad'!$F$3*$N$4&lt;Table13[[#This Row],[NS AXIS]],Table13[[#This Row],[NS AXIS]]&lt;$V$6 - 'Unlike Size Quad'!$F$3*$N$4), Table13[NS AXIS], 0)</f>
        <v>0</v>
      </c>
      <c r="AB133" s="16">
        <f>$V$3 -'Unlike Size Quad'!$F$2*$N$3</f>
        <v>127.00056361139596</v>
      </c>
      <c r="AC133" s="16">
        <f>$W$4 + 'Unlike Size Quad'!$F$2*$N$3</f>
        <v>-127.00507248755457</v>
      </c>
      <c r="AF133" s="46">
        <v>126</v>
      </c>
      <c r="AG133" s="6">
        <f t="shared" si="4"/>
        <v>371.68733828944693</v>
      </c>
      <c r="AH133" s="46">
        <f t="shared" si="5"/>
        <v>77.417101613309427</v>
      </c>
      <c r="AI133" s="46">
        <f t="shared" si="6"/>
        <v>427.41710161330946</v>
      </c>
      <c r="AJ133" s="16">
        <f t="shared" si="7"/>
        <v>-428.31266171055307</v>
      </c>
      <c r="AK133" s="16">
        <f>Table6[[#This Row],[T1]]</f>
        <v>77.417101613309427</v>
      </c>
      <c r="AL133" s="16">
        <f>Table6[[#This Row],[T2]]</f>
        <v>427.41710161330946</v>
      </c>
      <c r="AN133" s="46">
        <v>-875</v>
      </c>
      <c r="AO133" s="63">
        <f>IF(OR(Table15[[#This Row],[Diagonal Flag]]&lt;-$AG$6, Table15[[#This Row],[Diagonal Flag]]&gt;$AG$6),0,Table15[[#This Row],[Diagonal Flag]])</f>
        <v>0</v>
      </c>
      <c r="AP133" s="63">
        <f>Graphing!$AO133/$AP$6</f>
        <v>0</v>
      </c>
      <c r="AQ133" s="64">
        <f>Graphing!$AO133/$AQ$6</f>
        <v>0</v>
      </c>
    </row>
    <row r="134" spans="1:43" x14ac:dyDescent="0.25">
      <c r="A134" s="6">
        <v>131</v>
      </c>
      <c r="B134" s="6">
        <f>COS(DEGREES(Graphing!A134))</f>
        <v>-0.88594588945497443</v>
      </c>
      <c r="C134" s="6">
        <f>SIN(DEGREES(Graphing!A134))</f>
        <v>-0.46378861667556515</v>
      </c>
      <c r="D134" s="6">
        <f>Table2[[#This Row],[x (Big)]]*$A$2</f>
        <v>-0.6644594170912308</v>
      </c>
      <c r="E134" s="6">
        <f>$A$2 *Table2[[#This Row],[y (Big)]]</f>
        <v>-0.34784146250667386</v>
      </c>
      <c r="G134" s="15">
        <v>0.127</v>
      </c>
      <c r="H134" s="6">
        <f>IF(AND($H$3&lt;Table3[[#This Row],[Percentage]],Table3[[#This Row],[Percentage]]&lt;$H$5), 1, 0)</f>
        <v>1</v>
      </c>
      <c r="I134" s="6">
        <f>IF(AND($I$3&lt;Table3[[#This Row],[Percentage]],Table3[[#This Row],[Percentage]]&lt;$I$5), 1, 0)</f>
        <v>1</v>
      </c>
      <c r="J134" s="6">
        <f>IF(AND($J$3&lt;Table3[[#This Row],[Percentage]],Table3[[#This Row],[Percentage]]&lt;$J$5), 1, 0)</f>
        <v>1</v>
      </c>
      <c r="K134" s="6">
        <f>IF(AND($K$3&lt;Table3[[#This Row],[Percentage]],Table3[[#This Row],[Percentage]]&lt;$K$5), 1, 0)</f>
        <v>1</v>
      </c>
      <c r="M134" s="6">
        <v>129</v>
      </c>
      <c r="N134" s="6">
        <f>$N$3*COS(DEGREES(Graphing!M134))</f>
        <v>-134.67148596029065</v>
      </c>
      <c r="O134" s="6">
        <f>($N$3*SIN(DEGREES(Graphing!M134))) + $O$3</f>
        <v>723.35921356943902</v>
      </c>
      <c r="P134" s="16">
        <f>($N$3*SIN(DEGREES(Graphing!M134))) - $O$3</f>
        <v>-292.64078643056098</v>
      </c>
      <c r="Q134" s="6">
        <f>$N$4*SIN(DEGREES(Graphing!M134))</f>
        <v>161.51941017707927</v>
      </c>
      <c r="R134" s="6">
        <f>($N$4*COS(DEGREES(Graphing!M134))) - $O$4</f>
        <v>-401.003614470218</v>
      </c>
      <c r="S134" s="6">
        <f>($N$4*COS(DEGREES(Graphing!M134))) + $O$4</f>
        <v>198.996385529782</v>
      </c>
      <c r="U134" s="6">
        <v>0</v>
      </c>
      <c r="V134" s="6">
        <v>-874</v>
      </c>
      <c r="W134" s="6">
        <f>IF(AND($W$4 + 'Unlike Size Quad'!$F$2*$N$3&lt;Table13[[#This Row],[NS AXIS]],Table13[[#This Row],[NS AXIS]]&lt;$V$3 - 'Unlike Size Quad'!$F$2*$N$3), Table13[NS AXIS], 0)</f>
        <v>0</v>
      </c>
      <c r="X134" s="6">
        <f>$V$6 - 'Unlike Size Quad'!$F$3*$N$4</f>
        <v>71.401690832311886</v>
      </c>
      <c r="Y134" s="6">
        <f>$W$5 +'Unlike Size Quad'!$F$3*$N$4</f>
        <v>-71.406763299232722</v>
      </c>
      <c r="Z134" s="6">
        <f>Table13[[#This Row],[NS AXIS]]</f>
        <v>-874</v>
      </c>
      <c r="AA134" s="6">
        <f>IF(AND($W$5 + 'Unlike Size Quad'!$F$3*$N$4&lt;Table13[[#This Row],[NS AXIS]],Table13[[#This Row],[NS AXIS]]&lt;$V$6 - 'Unlike Size Quad'!$F$3*$N$4), Table13[NS AXIS], 0)</f>
        <v>0</v>
      </c>
      <c r="AB134" s="16">
        <f>$V$3 -'Unlike Size Quad'!$F$2*$N$3</f>
        <v>127.00056361139596</v>
      </c>
      <c r="AC134" s="16">
        <f>$W$4 + 'Unlike Size Quad'!$F$2*$N$3</f>
        <v>-127.00507248755457</v>
      </c>
      <c r="AF134" s="46">
        <v>127</v>
      </c>
      <c r="AG134" s="6">
        <f t="shared" si="4"/>
        <v>550.75141647887551</v>
      </c>
      <c r="AH134" s="46">
        <f t="shared" si="5"/>
        <v>29.426051249865452</v>
      </c>
      <c r="AI134" s="46">
        <f t="shared" si="6"/>
        <v>379.42605124986545</v>
      </c>
      <c r="AJ134" s="16">
        <f t="shared" si="7"/>
        <v>-249.24858352112446</v>
      </c>
      <c r="AK134" s="16">
        <f>Table6[[#This Row],[T1]]</f>
        <v>29.426051249865452</v>
      </c>
      <c r="AL134" s="16">
        <f>Table6[[#This Row],[T2]]</f>
        <v>379.42605124986545</v>
      </c>
      <c r="AN134" s="46">
        <v>-874</v>
      </c>
      <c r="AO134" s="61">
        <f>IF(OR(Table15[[#This Row],[Diagonal Flag]]&lt;-$AG$6, Table15[[#This Row],[Diagonal Flag]]&gt;$AG$6),0,Table15[[#This Row],[Diagonal Flag]])</f>
        <v>0</v>
      </c>
      <c r="AP134" s="61">
        <f>Graphing!$AO134/$AP$6</f>
        <v>0</v>
      </c>
      <c r="AQ134" s="62">
        <f>Graphing!$AO134/$AQ$6</f>
        <v>0</v>
      </c>
    </row>
    <row r="135" spans="1:43" x14ac:dyDescent="0.25">
      <c r="A135" s="6">
        <v>132</v>
      </c>
      <c r="B135" s="6">
        <f>COS(DEGREES(Graphing!A135))</f>
        <v>-0.3348233851823913</v>
      </c>
      <c r="C135" s="6">
        <f>SIN(DEGREES(Graphing!A135))</f>
        <v>-0.94228090330591119</v>
      </c>
      <c r="D135" s="6">
        <f>Table2[[#This Row],[x (Big)]]*$A$2</f>
        <v>-0.25111753888679345</v>
      </c>
      <c r="E135" s="6">
        <f>$A$2 *Table2[[#This Row],[y (Big)]]</f>
        <v>-0.70671067747943339</v>
      </c>
      <c r="G135" s="15">
        <v>0.128</v>
      </c>
      <c r="H135" s="6">
        <f>IF(AND($H$3&lt;Table3[[#This Row],[Percentage]],Table3[[#This Row],[Percentage]]&lt;$H$5), 1, 0)</f>
        <v>1</v>
      </c>
      <c r="I135" s="6">
        <f>IF(AND($I$3&lt;Table3[[#This Row],[Percentage]],Table3[[#This Row],[Percentage]]&lt;$I$5), 1, 0)</f>
        <v>1</v>
      </c>
      <c r="J135" s="6">
        <f>IF(AND($J$3&lt;Table3[[#This Row],[Percentage]],Table3[[#This Row],[Percentage]]&lt;$J$5), 1, 0)</f>
        <v>1</v>
      </c>
      <c r="K135" s="6">
        <f>IF(AND($K$3&lt;Table3[[#This Row],[Percentage]],Table3[[#This Row],[Percentage]]&lt;$K$5), 1, 0)</f>
        <v>1</v>
      </c>
      <c r="M135" s="6">
        <v>130</v>
      </c>
      <c r="N135" s="6">
        <f>$N$3*COS(DEGREES(Graphing!M135))</f>
        <v>-245.14380626012888</v>
      </c>
      <c r="O135" s="6">
        <f>($N$3*SIN(DEGREES(Graphing!M135))) + $O$3</f>
        <v>574.48694798452095</v>
      </c>
      <c r="P135" s="16">
        <f>($N$3*SIN(DEGREES(Graphing!M135))) - $O$3</f>
        <v>-441.51305201547905</v>
      </c>
      <c r="Q135" s="6">
        <f>$N$4*SIN(DEGREES(Graphing!M135))</f>
        <v>49.865210988390729</v>
      </c>
      <c r="R135" s="6">
        <f>($N$4*COS(DEGREES(Graphing!M135))) - $O$4</f>
        <v>-483.85785469509665</v>
      </c>
      <c r="S135" s="6">
        <f>($N$4*COS(DEGREES(Graphing!M135))) + $O$4</f>
        <v>116.14214530490335</v>
      </c>
      <c r="U135" s="6">
        <v>0</v>
      </c>
      <c r="V135" s="6">
        <v>-873</v>
      </c>
      <c r="W135" s="6">
        <f>IF(AND($W$4 + 'Unlike Size Quad'!$F$2*$N$3&lt;Table13[[#This Row],[NS AXIS]],Table13[[#This Row],[NS AXIS]]&lt;$V$3 - 'Unlike Size Quad'!$F$2*$N$3), Table13[NS AXIS], 0)</f>
        <v>0</v>
      </c>
      <c r="X135" s="6">
        <f>$V$6 - 'Unlike Size Quad'!$F$3*$N$4</f>
        <v>71.401690832311886</v>
      </c>
      <c r="Y135" s="6">
        <f>$W$5 +'Unlike Size Quad'!$F$3*$N$4</f>
        <v>-71.406763299232722</v>
      </c>
      <c r="Z135" s="6">
        <f>Table13[[#This Row],[NS AXIS]]</f>
        <v>-873</v>
      </c>
      <c r="AA135" s="6">
        <f>IF(AND($W$5 + 'Unlike Size Quad'!$F$3*$N$4&lt;Table13[[#This Row],[NS AXIS]],Table13[[#This Row],[NS AXIS]]&lt;$V$6 - 'Unlike Size Quad'!$F$3*$N$4), Table13[NS AXIS], 0)</f>
        <v>0</v>
      </c>
      <c r="AB135" s="16">
        <f>$V$3 -'Unlike Size Quad'!$F$2*$N$3</f>
        <v>127.00056361139596</v>
      </c>
      <c r="AC135" s="16">
        <f>$W$4 + 'Unlike Size Quad'!$F$2*$N$3</f>
        <v>-127.00507248755457</v>
      </c>
      <c r="AF135" s="46">
        <v>128</v>
      </c>
      <c r="AG135" s="6">
        <f t="shared" si="4"/>
        <v>649.51158949854766</v>
      </c>
      <c r="AH135" s="46">
        <f t="shared" si="5"/>
        <v>-127.46089287851271</v>
      </c>
      <c r="AI135" s="46">
        <f t="shared" si="6"/>
        <v>222.53910712148729</v>
      </c>
      <c r="AJ135" s="16">
        <f t="shared" si="7"/>
        <v>-150.48841050145234</v>
      </c>
      <c r="AK135" s="16">
        <f>Table6[[#This Row],[T1]]</f>
        <v>-127.46089287851271</v>
      </c>
      <c r="AL135" s="16">
        <f>Table6[[#This Row],[T2]]</f>
        <v>222.53910712148729</v>
      </c>
      <c r="AN135" s="46">
        <v>-873</v>
      </c>
      <c r="AO135" s="63">
        <f>IF(OR(Table15[[#This Row],[Diagonal Flag]]&lt;-$AG$6, Table15[[#This Row],[Diagonal Flag]]&gt;$AG$6),0,Table15[[#This Row],[Diagonal Flag]])</f>
        <v>0</v>
      </c>
      <c r="AP135" s="63">
        <f>Graphing!$AO135/$AP$6</f>
        <v>0</v>
      </c>
      <c r="AQ135" s="64">
        <f>Graphing!$AO135/$AQ$6</f>
        <v>0</v>
      </c>
    </row>
    <row r="136" spans="1:43" x14ac:dyDescent="0.25">
      <c r="A136" s="6">
        <v>133</v>
      </c>
      <c r="B136" s="6">
        <f>COS(DEGREES(Graphing!A136))</f>
        <v>0.39465648381897572</v>
      </c>
      <c r="C136" s="6">
        <f>SIN(DEGREES(Graphing!A136))</f>
        <v>-0.91882874344441501</v>
      </c>
      <c r="D136" s="6">
        <f>Table2[[#This Row],[x (Big)]]*$A$2</f>
        <v>0.29599236286423181</v>
      </c>
      <c r="E136" s="6">
        <f>$A$2 *Table2[[#This Row],[y (Big)]]</f>
        <v>-0.68912155758331128</v>
      </c>
      <c r="G136" s="15">
        <v>0.129</v>
      </c>
      <c r="H136" s="6">
        <f>IF(AND($H$3&lt;Table3[[#This Row],[Percentage]],Table3[[#This Row],[Percentage]]&lt;$H$5), 1, 0)</f>
        <v>1</v>
      </c>
      <c r="I136" s="6">
        <f>IF(AND($I$3&lt;Table3[[#This Row],[Percentage]],Table3[[#This Row],[Percentage]]&lt;$I$5), 1, 0)</f>
        <v>1</v>
      </c>
      <c r="J136" s="6">
        <f>IF(AND($J$3&lt;Table3[[#This Row],[Percentage]],Table3[[#This Row],[Percentage]]&lt;$J$5), 1, 0)</f>
        <v>1</v>
      </c>
      <c r="K136" s="6">
        <f>IF(AND($K$3&lt;Table3[[#This Row],[Percentage]],Table3[[#This Row],[Percentage]]&lt;$K$5), 1, 0)</f>
        <v>1</v>
      </c>
      <c r="M136" s="6">
        <v>131</v>
      </c>
      <c r="N136" s="6">
        <f>$N$3*COS(DEGREES(Graphing!M136))</f>
        <v>-225.03025592156351</v>
      </c>
      <c r="O136" s="6">
        <f>($N$3*SIN(DEGREES(Graphing!M136))) + $O$3</f>
        <v>390.19769136440647</v>
      </c>
      <c r="P136" s="16">
        <f>($N$3*SIN(DEGREES(Graphing!M136))) - $O$3</f>
        <v>-625.80230863559359</v>
      </c>
      <c r="Q136" s="6">
        <f>$N$4*SIN(DEGREES(Graphing!M136))</f>
        <v>-88.351731476695164</v>
      </c>
      <c r="R136" s="6">
        <f>($N$4*COS(DEGREES(Graphing!M136))) - $O$4</f>
        <v>-468.77269194117264</v>
      </c>
      <c r="S136" s="6">
        <f>($N$4*COS(DEGREES(Graphing!M136))) + $O$4</f>
        <v>131.22730805882736</v>
      </c>
      <c r="U136" s="6">
        <v>0</v>
      </c>
      <c r="V136" s="6">
        <v>-872</v>
      </c>
      <c r="W136" s="6">
        <f>IF(AND($W$4 + 'Unlike Size Quad'!$F$2*$N$3&lt;Table13[[#This Row],[NS AXIS]],Table13[[#This Row],[NS AXIS]]&lt;$V$3 - 'Unlike Size Quad'!$F$2*$N$3), Table13[NS AXIS], 0)</f>
        <v>0</v>
      </c>
      <c r="X136" s="6">
        <f>$V$6 - 'Unlike Size Quad'!$F$3*$N$4</f>
        <v>71.401690832311886</v>
      </c>
      <c r="Y136" s="6">
        <f>$W$5 +'Unlike Size Quad'!$F$3*$N$4</f>
        <v>-71.406763299232722</v>
      </c>
      <c r="Z136" s="6">
        <f>Table13[[#This Row],[NS AXIS]]</f>
        <v>-872</v>
      </c>
      <c r="AA136" s="6">
        <f>IF(AND($W$5 + 'Unlike Size Quad'!$F$3*$N$4&lt;Table13[[#This Row],[NS AXIS]],Table13[[#This Row],[NS AXIS]]&lt;$V$6 - 'Unlike Size Quad'!$F$3*$N$4), Table13[NS AXIS], 0)</f>
        <v>0</v>
      </c>
      <c r="AB136" s="16">
        <f>$V$3 -'Unlike Size Quad'!$F$2*$N$3</f>
        <v>127.00056361139596</v>
      </c>
      <c r="AC136" s="16">
        <f>$W$4 + 'Unlike Size Quad'!$F$2*$N$3</f>
        <v>-127.00507248755457</v>
      </c>
      <c r="AF136" s="46">
        <v>129</v>
      </c>
      <c r="AG136" s="6">
        <f t="shared" ref="AG136:AG199" si="8">$AG$3*SIN(DEGREES(AF136)) + $AG$6</f>
        <v>615.35921356943902</v>
      </c>
      <c r="AH136" s="46">
        <f t="shared" ref="AH136:AH199" si="9">$AG$3*COS(DEGREES(AF136)) - $AG$4/2</f>
        <v>-309.67148596029062</v>
      </c>
      <c r="AI136" s="46">
        <f t="shared" ref="AI136:AI199" si="10">$AG$3*COS(DEGREES(AF136)) + $AG$4/2</f>
        <v>40.328514039709347</v>
      </c>
      <c r="AJ136" s="16">
        <f t="shared" ref="AJ136:AJ199" si="11">$AG$3*SIN(DEGREES(AF136)) - $AG$6</f>
        <v>-184.64078643056101</v>
      </c>
      <c r="AK136" s="16">
        <f>Table6[[#This Row],[T1]]</f>
        <v>-309.67148596029062</v>
      </c>
      <c r="AL136" s="16">
        <f>Table6[[#This Row],[T2]]</f>
        <v>40.328514039709347</v>
      </c>
      <c r="AN136" s="46">
        <v>-872</v>
      </c>
      <c r="AO136" s="61">
        <f>IF(OR(Table15[[#This Row],[Diagonal Flag]]&lt;-$AG$6, Table15[[#This Row],[Diagonal Flag]]&gt;$AG$6),0,Table15[[#This Row],[Diagonal Flag]])</f>
        <v>0</v>
      </c>
      <c r="AP136" s="61">
        <f>Graphing!$AO136/$AP$6</f>
        <v>0</v>
      </c>
      <c r="AQ136" s="62">
        <f>Graphing!$AO136/$AQ$6</f>
        <v>0</v>
      </c>
    </row>
    <row r="137" spans="1:43" x14ac:dyDescent="0.25">
      <c r="A137" s="6">
        <v>134</v>
      </c>
      <c r="B137" s="6">
        <f>COS(DEGREES(Graphing!A137))</f>
        <v>0.9139064419413987</v>
      </c>
      <c r="C137" s="6">
        <f>SIN(DEGREES(Graphing!A137))</f>
        <v>-0.40592488883784</v>
      </c>
      <c r="D137" s="6">
        <f>Table2[[#This Row],[x (Big)]]*$A$2</f>
        <v>0.68542983145604897</v>
      </c>
      <c r="E137" s="6">
        <f>$A$2 *Table2[[#This Row],[y (Big)]]</f>
        <v>-0.30444366662838002</v>
      </c>
      <c r="G137" s="15">
        <v>0.13</v>
      </c>
      <c r="H137" s="6">
        <f>IF(AND($H$3&lt;Table3[[#This Row],[Percentage]],Table3[[#This Row],[Percentage]]&lt;$H$5), 1, 0)</f>
        <v>1</v>
      </c>
      <c r="I137" s="6">
        <f>IF(AND($I$3&lt;Table3[[#This Row],[Percentage]],Table3[[#This Row],[Percentage]]&lt;$I$5), 1, 0)</f>
        <v>1</v>
      </c>
      <c r="J137" s="6">
        <f>IF(AND($J$3&lt;Table3[[#This Row],[Percentage]],Table3[[#This Row],[Percentage]]&lt;$J$5), 1, 0)</f>
        <v>1</v>
      </c>
      <c r="K137" s="6">
        <f>IF(AND($K$3&lt;Table3[[#This Row],[Percentage]],Table3[[#This Row],[Percentage]]&lt;$K$5), 1, 0)</f>
        <v>1</v>
      </c>
      <c r="M137" s="6">
        <v>132</v>
      </c>
      <c r="N137" s="6">
        <f>$N$3*COS(DEGREES(Graphing!M137))</f>
        <v>-85.045139836327394</v>
      </c>
      <c r="O137" s="6">
        <f>($N$3*SIN(DEGREES(Graphing!M137))) + $O$3</f>
        <v>268.66065056029856</v>
      </c>
      <c r="P137" s="16">
        <f>($N$3*SIN(DEGREES(Graphing!M137))) - $O$3</f>
        <v>-747.33934943970144</v>
      </c>
      <c r="Q137" s="6">
        <f>$N$4*SIN(DEGREES(Graphing!M137))</f>
        <v>-179.50451207977608</v>
      </c>
      <c r="R137" s="6">
        <f>($N$4*COS(DEGREES(Graphing!M137))) - $O$4</f>
        <v>-363.78385487724552</v>
      </c>
      <c r="S137" s="6">
        <f>($N$4*COS(DEGREES(Graphing!M137))) + $O$4</f>
        <v>236.21614512275445</v>
      </c>
      <c r="U137" s="6">
        <v>0</v>
      </c>
      <c r="V137" s="6">
        <v>-871</v>
      </c>
      <c r="W137" s="6">
        <f>IF(AND($W$4 + 'Unlike Size Quad'!$F$2*$N$3&lt;Table13[[#This Row],[NS AXIS]],Table13[[#This Row],[NS AXIS]]&lt;$V$3 - 'Unlike Size Quad'!$F$2*$N$3), Table13[NS AXIS], 0)</f>
        <v>0</v>
      </c>
      <c r="X137" s="6">
        <f>$V$6 - 'Unlike Size Quad'!$F$3*$N$4</f>
        <v>71.401690832311886</v>
      </c>
      <c r="Y137" s="6">
        <f>$W$5 +'Unlike Size Quad'!$F$3*$N$4</f>
        <v>-71.406763299232722</v>
      </c>
      <c r="Z137" s="6">
        <f>Table13[[#This Row],[NS AXIS]]</f>
        <v>-871</v>
      </c>
      <c r="AA137" s="6">
        <f>IF(AND($W$5 + 'Unlike Size Quad'!$F$3*$N$4&lt;Table13[[#This Row],[NS AXIS]],Table13[[#This Row],[NS AXIS]]&lt;$V$6 - 'Unlike Size Quad'!$F$3*$N$4), Table13[NS AXIS], 0)</f>
        <v>0</v>
      </c>
      <c r="AB137" s="16">
        <f>$V$3 -'Unlike Size Quad'!$F$2*$N$3</f>
        <v>127.00056361139596</v>
      </c>
      <c r="AC137" s="16">
        <f>$W$4 + 'Unlike Size Quad'!$F$2*$N$3</f>
        <v>-127.00507248755457</v>
      </c>
      <c r="AF137" s="46">
        <v>130</v>
      </c>
      <c r="AG137" s="6">
        <f t="shared" si="8"/>
        <v>466.48694798452095</v>
      </c>
      <c r="AH137" s="46">
        <f t="shared" si="9"/>
        <v>-420.14380626012888</v>
      </c>
      <c r="AI137" s="46">
        <f t="shared" si="10"/>
        <v>-70.143806260128883</v>
      </c>
      <c r="AJ137" s="16">
        <f t="shared" si="11"/>
        <v>-333.51305201547905</v>
      </c>
      <c r="AK137" s="16">
        <f>Table6[[#This Row],[T1]]</f>
        <v>-420.14380626012888</v>
      </c>
      <c r="AL137" s="16">
        <f>Table6[[#This Row],[T2]]</f>
        <v>-70.143806260128883</v>
      </c>
      <c r="AN137" s="46">
        <v>-871</v>
      </c>
      <c r="AO137" s="63">
        <f>IF(OR(Table15[[#This Row],[Diagonal Flag]]&lt;-$AG$6, Table15[[#This Row],[Diagonal Flag]]&gt;$AG$6),0,Table15[[#This Row],[Diagonal Flag]])</f>
        <v>0</v>
      </c>
      <c r="AP137" s="63">
        <f>Graphing!$AO137/$AP$6</f>
        <v>0</v>
      </c>
      <c r="AQ137" s="64">
        <f>Graphing!$AO137/$AQ$6</f>
        <v>0</v>
      </c>
    </row>
    <row r="138" spans="1:43" x14ac:dyDescent="0.25">
      <c r="A138" s="6">
        <v>135</v>
      </c>
      <c r="B138" s="6">
        <f>COS(DEGREES(Graphing!A138))</f>
        <v>0.94632677045317282</v>
      </c>
      <c r="C138" s="6">
        <f>SIN(DEGREES(Graphing!A138))</f>
        <v>0.32321145326808559</v>
      </c>
      <c r="D138" s="6">
        <f>Table2[[#This Row],[x (Big)]]*$A$2</f>
        <v>0.70974507783987961</v>
      </c>
      <c r="E138" s="6">
        <f>$A$2 *Table2[[#This Row],[y (Big)]]</f>
        <v>0.24240858995106418</v>
      </c>
      <c r="G138" s="15">
        <v>0.13100000000000001</v>
      </c>
      <c r="H138" s="6">
        <f>IF(AND($H$3&lt;Table3[[#This Row],[Percentage]],Table3[[#This Row],[Percentage]]&lt;$H$5), 1, 0)</f>
        <v>1</v>
      </c>
      <c r="I138" s="6">
        <f>IF(AND($I$3&lt;Table3[[#This Row],[Percentage]],Table3[[#This Row],[Percentage]]&lt;$I$5), 1, 0)</f>
        <v>1</v>
      </c>
      <c r="J138" s="6">
        <f>IF(AND($J$3&lt;Table3[[#This Row],[Percentage]],Table3[[#This Row],[Percentage]]&lt;$J$5), 1, 0)</f>
        <v>1</v>
      </c>
      <c r="K138" s="6">
        <f>IF(AND($K$3&lt;Table3[[#This Row],[Percentage]],Table3[[#This Row],[Percentage]]&lt;$K$5), 1, 0)</f>
        <v>1</v>
      </c>
      <c r="M138" s="6">
        <v>133</v>
      </c>
      <c r="N138" s="6">
        <f>$N$3*COS(DEGREES(Graphing!M138))</f>
        <v>100.24274689001983</v>
      </c>
      <c r="O138" s="6">
        <f>($N$3*SIN(DEGREES(Graphing!M138))) + $O$3</f>
        <v>274.6174991651186</v>
      </c>
      <c r="P138" s="16">
        <f>($N$3*SIN(DEGREES(Graphing!M138))) - $O$3</f>
        <v>-741.3825008348814</v>
      </c>
      <c r="Q138" s="6">
        <f>$N$4*SIN(DEGREES(Graphing!M138))</f>
        <v>-175.03687562616105</v>
      </c>
      <c r="R138" s="6">
        <f>($N$4*COS(DEGREES(Graphing!M138))) - $O$4</f>
        <v>-224.81793983248514</v>
      </c>
      <c r="S138" s="6">
        <f>($N$4*COS(DEGREES(Graphing!M138))) + $O$4</f>
        <v>375.18206016751486</v>
      </c>
      <c r="U138" s="6">
        <v>0</v>
      </c>
      <c r="V138" s="6">
        <v>-870</v>
      </c>
      <c r="W138" s="6">
        <f>IF(AND($W$4 + 'Unlike Size Quad'!$F$2*$N$3&lt;Table13[[#This Row],[NS AXIS]],Table13[[#This Row],[NS AXIS]]&lt;$V$3 - 'Unlike Size Quad'!$F$2*$N$3), Table13[NS AXIS], 0)</f>
        <v>0</v>
      </c>
      <c r="X138" s="6">
        <f>$V$6 - 'Unlike Size Quad'!$F$3*$N$4</f>
        <v>71.401690832311886</v>
      </c>
      <c r="Y138" s="6">
        <f>$W$5 +'Unlike Size Quad'!$F$3*$N$4</f>
        <v>-71.406763299232722</v>
      </c>
      <c r="Z138" s="6">
        <f>Table13[[#This Row],[NS AXIS]]</f>
        <v>-870</v>
      </c>
      <c r="AA138" s="6">
        <f>IF(AND($W$5 + 'Unlike Size Quad'!$F$3*$N$4&lt;Table13[[#This Row],[NS AXIS]],Table13[[#This Row],[NS AXIS]]&lt;$V$6 - 'Unlike Size Quad'!$F$3*$N$4), Table13[NS AXIS], 0)</f>
        <v>0</v>
      </c>
      <c r="AB138" s="16">
        <f>$V$3 -'Unlike Size Quad'!$F$2*$N$3</f>
        <v>127.00056361139596</v>
      </c>
      <c r="AC138" s="16">
        <f>$W$4 + 'Unlike Size Quad'!$F$2*$N$3</f>
        <v>-127.00507248755457</v>
      </c>
      <c r="AF138" s="46">
        <v>131</v>
      </c>
      <c r="AG138" s="6">
        <f t="shared" si="8"/>
        <v>282.19769136440647</v>
      </c>
      <c r="AH138" s="46">
        <f t="shared" si="9"/>
        <v>-400.03025592156348</v>
      </c>
      <c r="AI138" s="46">
        <f t="shared" si="10"/>
        <v>-50.030255921563509</v>
      </c>
      <c r="AJ138" s="16">
        <f t="shared" si="11"/>
        <v>-517.80230863559359</v>
      </c>
      <c r="AK138" s="16">
        <f>Table6[[#This Row],[T1]]</f>
        <v>-400.03025592156348</v>
      </c>
      <c r="AL138" s="16">
        <f>Table6[[#This Row],[T2]]</f>
        <v>-50.030255921563509</v>
      </c>
      <c r="AN138" s="46">
        <v>-870</v>
      </c>
      <c r="AO138" s="61">
        <f>IF(OR(Table15[[#This Row],[Diagonal Flag]]&lt;-$AG$6, Table15[[#This Row],[Diagonal Flag]]&gt;$AG$6),0,Table15[[#This Row],[Diagonal Flag]])</f>
        <v>0</v>
      </c>
      <c r="AP138" s="61">
        <f>Graphing!$AO138/$AP$6</f>
        <v>0</v>
      </c>
      <c r="AQ138" s="62">
        <f>Graphing!$AO138/$AQ$6</f>
        <v>0</v>
      </c>
    </row>
    <row r="139" spans="1:43" x14ac:dyDescent="0.25">
      <c r="A139" s="6">
        <v>136</v>
      </c>
      <c r="B139" s="6">
        <f>COS(DEGREES(Graphing!A139))</f>
        <v>0.47464745592960378</v>
      </c>
      <c r="C139" s="6">
        <f>SIN(DEGREES(Graphing!A139))</f>
        <v>0.88017600091092851</v>
      </c>
      <c r="D139" s="6">
        <f>Table2[[#This Row],[x (Big)]]*$A$2</f>
        <v>0.35598559194720281</v>
      </c>
      <c r="E139" s="6">
        <f>$A$2 *Table2[[#This Row],[y (Big)]]</f>
        <v>0.66013200068319633</v>
      </c>
      <c r="G139" s="15">
        <v>0.13200000000000001</v>
      </c>
      <c r="H139" s="6">
        <f>IF(AND($H$3&lt;Table3[[#This Row],[Percentage]],Table3[[#This Row],[Percentage]]&lt;$H$5), 1, 0)</f>
        <v>1</v>
      </c>
      <c r="I139" s="6">
        <f>IF(AND($I$3&lt;Table3[[#This Row],[Percentage]],Table3[[#This Row],[Percentage]]&lt;$I$5), 1, 0)</f>
        <v>1</v>
      </c>
      <c r="J139" s="6">
        <f>IF(AND($J$3&lt;Table3[[#This Row],[Percentage]],Table3[[#This Row],[Percentage]]&lt;$J$5), 1, 0)</f>
        <v>1</v>
      </c>
      <c r="K139" s="6">
        <f>IF(AND($K$3&lt;Table3[[#This Row],[Percentage]],Table3[[#This Row],[Percentage]]&lt;$K$5), 1, 0)</f>
        <v>1</v>
      </c>
      <c r="M139" s="6">
        <v>134</v>
      </c>
      <c r="N139" s="6">
        <f>$N$3*COS(DEGREES(Graphing!M139))</f>
        <v>232.13223625311528</v>
      </c>
      <c r="O139" s="6">
        <f>($N$3*SIN(DEGREES(Graphing!M139))) + $O$3</f>
        <v>404.89507823518863</v>
      </c>
      <c r="P139" s="16">
        <f>($N$3*SIN(DEGREES(Graphing!M139))) - $O$3</f>
        <v>-611.10492176481137</v>
      </c>
      <c r="Q139" s="6">
        <f>$N$4*SIN(DEGREES(Graphing!M139))</f>
        <v>-77.328691323608524</v>
      </c>
      <c r="R139" s="6">
        <f>($N$4*COS(DEGREES(Graphing!M139))) - $O$4</f>
        <v>-125.90082281016356</v>
      </c>
      <c r="S139" s="6">
        <f>($N$4*COS(DEGREES(Graphing!M139))) + $O$4</f>
        <v>474.09917718983644</v>
      </c>
      <c r="U139" s="6">
        <v>0</v>
      </c>
      <c r="V139" s="6">
        <v>-869</v>
      </c>
      <c r="W139" s="6">
        <f>IF(AND($W$4 + 'Unlike Size Quad'!$F$2*$N$3&lt;Table13[[#This Row],[NS AXIS]],Table13[[#This Row],[NS AXIS]]&lt;$V$3 - 'Unlike Size Quad'!$F$2*$N$3), Table13[NS AXIS], 0)</f>
        <v>0</v>
      </c>
      <c r="X139" s="6">
        <f>$V$6 - 'Unlike Size Quad'!$F$3*$N$4</f>
        <v>71.401690832311886</v>
      </c>
      <c r="Y139" s="6">
        <f>$W$5 +'Unlike Size Quad'!$F$3*$N$4</f>
        <v>-71.406763299232722</v>
      </c>
      <c r="Z139" s="6">
        <f>Table13[[#This Row],[NS AXIS]]</f>
        <v>-869</v>
      </c>
      <c r="AA139" s="6">
        <f>IF(AND($W$5 + 'Unlike Size Quad'!$F$3*$N$4&lt;Table13[[#This Row],[NS AXIS]],Table13[[#This Row],[NS AXIS]]&lt;$V$6 - 'Unlike Size Quad'!$F$3*$N$4), Table13[NS AXIS], 0)</f>
        <v>0</v>
      </c>
      <c r="AB139" s="16">
        <f>$V$3 -'Unlike Size Quad'!$F$2*$N$3</f>
        <v>127.00056361139596</v>
      </c>
      <c r="AC139" s="16">
        <f>$W$4 + 'Unlike Size Quad'!$F$2*$N$3</f>
        <v>-127.00507248755457</v>
      </c>
      <c r="AF139" s="46">
        <v>132</v>
      </c>
      <c r="AG139" s="6">
        <f t="shared" si="8"/>
        <v>160.66065056029856</v>
      </c>
      <c r="AH139" s="46">
        <f t="shared" si="9"/>
        <v>-260.04513983632739</v>
      </c>
      <c r="AI139" s="46">
        <f t="shared" si="10"/>
        <v>89.954860163672606</v>
      </c>
      <c r="AJ139" s="16">
        <f t="shared" si="11"/>
        <v>-639.33934943970144</v>
      </c>
      <c r="AK139" s="16">
        <f>Table6[[#This Row],[T1]]</f>
        <v>-260.04513983632739</v>
      </c>
      <c r="AL139" s="16">
        <f>Table6[[#This Row],[T2]]</f>
        <v>89.954860163672606</v>
      </c>
      <c r="AN139" s="46">
        <v>-869</v>
      </c>
      <c r="AO139" s="63">
        <f>IF(OR(Table15[[#This Row],[Diagonal Flag]]&lt;-$AG$6, Table15[[#This Row],[Diagonal Flag]]&gt;$AG$6),0,Table15[[#This Row],[Diagonal Flag]])</f>
        <v>0</v>
      </c>
      <c r="AP139" s="63">
        <f>Graphing!$AO139/$AP$6</f>
        <v>0</v>
      </c>
      <c r="AQ139" s="64">
        <f>Graphing!$AO139/$AQ$6</f>
        <v>0</v>
      </c>
    </row>
    <row r="140" spans="1:43" x14ac:dyDescent="0.25">
      <c r="A140" s="6">
        <v>137</v>
      </c>
      <c r="B140" s="6">
        <f>COS(DEGREES(Graphing!A140))</f>
        <v>-0.24987223104410039</v>
      </c>
      <c r="C140" s="6">
        <f>SIN(DEGREES(Graphing!A140))</f>
        <v>0.96827881736256305</v>
      </c>
      <c r="D140" s="6">
        <f>Table2[[#This Row],[x (Big)]]*$A$2</f>
        <v>-0.18740417328307529</v>
      </c>
      <c r="E140" s="6">
        <f>$A$2 *Table2[[#This Row],[y (Big)]]</f>
        <v>0.72620911302192226</v>
      </c>
      <c r="G140" s="15">
        <v>0.13300000000000001</v>
      </c>
      <c r="H140" s="6">
        <f>IF(AND($H$3&lt;Table3[[#This Row],[Percentage]],Table3[[#This Row],[Percentage]]&lt;$H$5), 1, 0)</f>
        <v>1</v>
      </c>
      <c r="I140" s="6">
        <f>IF(AND($I$3&lt;Table3[[#This Row],[Percentage]],Table3[[#This Row],[Percentage]]&lt;$I$5), 1, 0)</f>
        <v>1</v>
      </c>
      <c r="J140" s="6">
        <f>IF(AND($J$3&lt;Table3[[#This Row],[Percentage]],Table3[[#This Row],[Percentage]]&lt;$J$5), 1, 0)</f>
        <v>1</v>
      </c>
      <c r="K140" s="6">
        <f>IF(AND($K$3&lt;Table3[[#This Row],[Percentage]],Table3[[#This Row],[Percentage]]&lt;$K$5), 1, 0)</f>
        <v>1</v>
      </c>
      <c r="M140" s="6">
        <v>135</v>
      </c>
      <c r="N140" s="6">
        <f>$N$3*COS(DEGREES(Graphing!M140))</f>
        <v>240.3669996951059</v>
      </c>
      <c r="O140" s="6">
        <f>($N$3*SIN(DEGREES(Graphing!M140))) + $O$3</f>
        <v>590.09570913009372</v>
      </c>
      <c r="P140" s="16">
        <f>($N$3*SIN(DEGREES(Graphing!M140))) - $O$3</f>
        <v>-425.90429086990628</v>
      </c>
      <c r="Q140" s="6">
        <f>$N$4*SIN(DEGREES(Graphing!M140))</f>
        <v>61.571781847570307</v>
      </c>
      <c r="R140" s="6">
        <f>($N$4*COS(DEGREES(Graphing!M140))) - $O$4</f>
        <v>-119.72475022867059</v>
      </c>
      <c r="S140" s="6">
        <f>($N$4*COS(DEGREES(Graphing!M140))) + $O$4</f>
        <v>480.27524977132941</v>
      </c>
      <c r="U140" s="6">
        <v>0</v>
      </c>
      <c r="V140" s="6">
        <v>-868</v>
      </c>
      <c r="W140" s="6">
        <f>IF(AND($W$4 + 'Unlike Size Quad'!$F$2*$N$3&lt;Table13[[#This Row],[NS AXIS]],Table13[[#This Row],[NS AXIS]]&lt;$V$3 - 'Unlike Size Quad'!$F$2*$N$3), Table13[NS AXIS], 0)</f>
        <v>0</v>
      </c>
      <c r="X140" s="6">
        <f>$V$6 - 'Unlike Size Quad'!$F$3*$N$4</f>
        <v>71.401690832311886</v>
      </c>
      <c r="Y140" s="6">
        <f>$W$5 +'Unlike Size Quad'!$F$3*$N$4</f>
        <v>-71.406763299232722</v>
      </c>
      <c r="Z140" s="6">
        <f>Table13[[#This Row],[NS AXIS]]</f>
        <v>-868</v>
      </c>
      <c r="AA140" s="6">
        <f>IF(AND($W$5 + 'Unlike Size Quad'!$F$3*$N$4&lt;Table13[[#This Row],[NS AXIS]],Table13[[#This Row],[NS AXIS]]&lt;$V$6 - 'Unlike Size Quad'!$F$3*$N$4), Table13[NS AXIS], 0)</f>
        <v>0</v>
      </c>
      <c r="AB140" s="16">
        <f>$V$3 -'Unlike Size Quad'!$F$2*$N$3</f>
        <v>127.00056361139596</v>
      </c>
      <c r="AC140" s="16">
        <f>$W$4 + 'Unlike Size Quad'!$F$2*$N$3</f>
        <v>-127.00507248755457</v>
      </c>
      <c r="AF140" s="46">
        <v>133</v>
      </c>
      <c r="AG140" s="6">
        <f t="shared" si="8"/>
        <v>166.6174991651186</v>
      </c>
      <c r="AH140" s="46">
        <f t="shared" si="9"/>
        <v>-74.757253109980169</v>
      </c>
      <c r="AI140" s="46">
        <f t="shared" si="10"/>
        <v>275.24274689001982</v>
      </c>
      <c r="AJ140" s="16">
        <f t="shared" si="11"/>
        <v>-633.3825008348814</v>
      </c>
      <c r="AK140" s="16">
        <f>Table6[[#This Row],[T1]]</f>
        <v>-74.757253109980169</v>
      </c>
      <c r="AL140" s="16">
        <f>Table6[[#This Row],[T2]]</f>
        <v>275.24274689001982</v>
      </c>
      <c r="AN140" s="46">
        <v>-868</v>
      </c>
      <c r="AO140" s="61">
        <f>IF(OR(Table15[[#This Row],[Diagonal Flag]]&lt;-$AG$6, Table15[[#This Row],[Diagonal Flag]]&gt;$AG$6),0,Table15[[#This Row],[Diagonal Flag]])</f>
        <v>0</v>
      </c>
      <c r="AP140" s="61">
        <f>Graphing!$AO140/$AP$6</f>
        <v>0</v>
      </c>
      <c r="AQ140" s="62">
        <f>Graphing!$AO140/$AQ$6</f>
        <v>0</v>
      </c>
    </row>
    <row r="141" spans="1:43" x14ac:dyDescent="0.25">
      <c r="A141" s="6">
        <v>138</v>
      </c>
      <c r="B141" s="6">
        <f>COS(DEGREES(Graphing!A141))</f>
        <v>-0.84128725860644826</v>
      </c>
      <c r="C141" s="6">
        <f>SIN(DEGREES(Graphing!A141))</f>
        <v>0.54058833552570018</v>
      </c>
      <c r="D141" s="6">
        <f>Table2[[#This Row],[x (Big)]]*$A$2</f>
        <v>-0.63096544395483622</v>
      </c>
      <c r="E141" s="6">
        <f>$A$2 *Table2[[#This Row],[y (Big)]]</f>
        <v>0.40544125164427514</v>
      </c>
      <c r="G141" s="15">
        <v>0.13400000000000001</v>
      </c>
      <c r="H141" s="6">
        <f>IF(AND($H$3&lt;Table3[[#This Row],[Percentage]],Table3[[#This Row],[Percentage]]&lt;$H$5), 1, 0)</f>
        <v>1</v>
      </c>
      <c r="I141" s="6">
        <f>IF(AND($I$3&lt;Table3[[#This Row],[Percentage]],Table3[[#This Row],[Percentage]]&lt;$I$5), 1, 0)</f>
        <v>1</v>
      </c>
      <c r="J141" s="6">
        <f>IF(AND($J$3&lt;Table3[[#This Row],[Percentage]],Table3[[#This Row],[Percentage]]&lt;$J$5), 1, 0)</f>
        <v>1</v>
      </c>
      <c r="K141" s="6">
        <f>IF(AND($K$3&lt;Table3[[#This Row],[Percentage]],Table3[[#This Row],[Percentage]]&lt;$K$5), 1, 0)</f>
        <v>1</v>
      </c>
      <c r="M141" s="6">
        <v>136</v>
      </c>
      <c r="N141" s="6">
        <f>$N$3*COS(DEGREES(Graphing!M141))</f>
        <v>120.56045380611936</v>
      </c>
      <c r="O141" s="6">
        <f>($N$3*SIN(DEGREES(Graphing!M141))) + $O$3</f>
        <v>731.5647042313758</v>
      </c>
      <c r="P141" s="16">
        <f>($N$3*SIN(DEGREES(Graphing!M141))) - $O$3</f>
        <v>-284.43529576862414</v>
      </c>
      <c r="Q141" s="6">
        <f>$N$4*SIN(DEGREES(Graphing!M141))</f>
        <v>167.67352817353188</v>
      </c>
      <c r="R141" s="6">
        <f>($N$4*COS(DEGREES(Graphing!M141))) - $O$4</f>
        <v>-209.57965964541049</v>
      </c>
      <c r="S141" s="6">
        <f>($N$4*COS(DEGREES(Graphing!M141))) + $O$4</f>
        <v>390.42034035458948</v>
      </c>
      <c r="U141" s="6">
        <v>0</v>
      </c>
      <c r="V141" s="6">
        <v>-867</v>
      </c>
      <c r="W141" s="6">
        <f>IF(AND($W$4 + 'Unlike Size Quad'!$F$2*$N$3&lt;Table13[[#This Row],[NS AXIS]],Table13[[#This Row],[NS AXIS]]&lt;$V$3 - 'Unlike Size Quad'!$F$2*$N$3), Table13[NS AXIS], 0)</f>
        <v>0</v>
      </c>
      <c r="X141" s="6">
        <f>$V$6 - 'Unlike Size Quad'!$F$3*$N$4</f>
        <v>71.401690832311886</v>
      </c>
      <c r="Y141" s="6">
        <f>$W$5 +'Unlike Size Quad'!$F$3*$N$4</f>
        <v>-71.406763299232722</v>
      </c>
      <c r="Z141" s="6">
        <f>Table13[[#This Row],[NS AXIS]]</f>
        <v>-867</v>
      </c>
      <c r="AA141" s="6">
        <f>IF(AND($W$5 + 'Unlike Size Quad'!$F$3*$N$4&lt;Table13[[#This Row],[NS AXIS]],Table13[[#This Row],[NS AXIS]]&lt;$V$6 - 'Unlike Size Quad'!$F$3*$N$4), Table13[NS AXIS], 0)</f>
        <v>0</v>
      </c>
      <c r="AB141" s="16">
        <f>$V$3 -'Unlike Size Quad'!$F$2*$N$3</f>
        <v>127.00056361139596</v>
      </c>
      <c r="AC141" s="16">
        <f>$W$4 + 'Unlike Size Quad'!$F$2*$N$3</f>
        <v>-127.00507248755457</v>
      </c>
      <c r="AF141" s="46">
        <v>134</v>
      </c>
      <c r="AG141" s="6">
        <f t="shared" si="8"/>
        <v>296.89507823518863</v>
      </c>
      <c r="AH141" s="46">
        <f t="shared" si="9"/>
        <v>57.132236253115281</v>
      </c>
      <c r="AI141" s="46">
        <f t="shared" si="10"/>
        <v>407.13223625311525</v>
      </c>
      <c r="AJ141" s="16">
        <f t="shared" si="11"/>
        <v>-503.10492176481137</v>
      </c>
      <c r="AK141" s="16">
        <f>Table6[[#This Row],[T1]]</f>
        <v>57.132236253115281</v>
      </c>
      <c r="AL141" s="16">
        <f>Table6[[#This Row],[T2]]</f>
        <v>407.13223625311525</v>
      </c>
      <c r="AN141" s="46">
        <v>-867</v>
      </c>
      <c r="AO141" s="63">
        <f>IF(OR(Table15[[#This Row],[Diagonal Flag]]&lt;-$AG$6, Table15[[#This Row],[Diagonal Flag]]&gt;$AG$6),0,Table15[[#This Row],[Diagonal Flag]])</f>
        <v>0</v>
      </c>
      <c r="AP141" s="63">
        <f>Graphing!$AO141/$AP$6</f>
        <v>0</v>
      </c>
      <c r="AQ141" s="64">
        <f>Graphing!$AO141/$AQ$6</f>
        <v>0</v>
      </c>
    </row>
    <row r="142" spans="1:43" x14ac:dyDescent="0.25">
      <c r="A142" s="6">
        <v>139</v>
      </c>
      <c r="B142" s="6">
        <f>COS(DEGREES(Graphing!A142))</f>
        <v>-0.98455623345742105</v>
      </c>
      <c r="C142" s="6">
        <f>SIN(DEGREES(Graphing!A142))</f>
        <v>-0.17506862414532273</v>
      </c>
      <c r="D142" s="6">
        <f>Table2[[#This Row],[x (Big)]]*$A$2</f>
        <v>-0.73841717509306581</v>
      </c>
      <c r="E142" s="6">
        <f>$A$2 *Table2[[#This Row],[y (Big)]]</f>
        <v>-0.13130146810899204</v>
      </c>
      <c r="G142" s="15">
        <v>0.13500000000000001</v>
      </c>
      <c r="H142" s="6">
        <f>IF(AND($H$3&lt;Table3[[#This Row],[Percentage]],Table3[[#This Row],[Percentage]]&lt;$H$5), 1, 0)</f>
        <v>1</v>
      </c>
      <c r="I142" s="6">
        <f>IF(AND($I$3&lt;Table3[[#This Row],[Percentage]],Table3[[#This Row],[Percentage]]&lt;$I$5), 1, 0)</f>
        <v>1</v>
      </c>
      <c r="J142" s="6">
        <f>IF(AND($J$3&lt;Table3[[#This Row],[Percentage]],Table3[[#This Row],[Percentage]]&lt;$J$5), 1, 0)</f>
        <v>1</v>
      </c>
      <c r="K142" s="6">
        <f>IF(AND($K$3&lt;Table3[[#This Row],[Percentage]],Table3[[#This Row],[Percentage]]&lt;$K$5), 1, 0)</f>
        <v>1</v>
      </c>
      <c r="M142" s="6">
        <v>137</v>
      </c>
      <c r="N142" s="6">
        <f>$N$3*COS(DEGREES(Graphing!M142))</f>
        <v>-63.467546685201498</v>
      </c>
      <c r="O142" s="6">
        <f>($N$3*SIN(DEGREES(Graphing!M142))) + $O$3</f>
        <v>753.94281961009096</v>
      </c>
      <c r="P142" s="16">
        <f>($N$3*SIN(DEGREES(Graphing!M142))) - $O$3</f>
        <v>-262.05718038990898</v>
      </c>
      <c r="Q142" s="6">
        <f>$N$4*SIN(DEGREES(Graphing!M142))</f>
        <v>184.45711470756825</v>
      </c>
      <c r="R142" s="6">
        <f>($N$4*COS(DEGREES(Graphing!M142))) - $O$4</f>
        <v>-347.60066001390112</v>
      </c>
      <c r="S142" s="6">
        <f>($N$4*COS(DEGREES(Graphing!M142))) + $O$4</f>
        <v>252.39933998609888</v>
      </c>
      <c r="U142" s="6">
        <v>0</v>
      </c>
      <c r="V142" s="6">
        <v>-866</v>
      </c>
      <c r="W142" s="6">
        <f>IF(AND($W$4 + 'Unlike Size Quad'!$F$2*$N$3&lt;Table13[[#This Row],[NS AXIS]],Table13[[#This Row],[NS AXIS]]&lt;$V$3 - 'Unlike Size Quad'!$F$2*$N$3), Table13[NS AXIS], 0)</f>
        <v>0</v>
      </c>
      <c r="X142" s="6">
        <f>$V$6 - 'Unlike Size Quad'!$F$3*$N$4</f>
        <v>71.401690832311886</v>
      </c>
      <c r="Y142" s="6">
        <f>$W$5 +'Unlike Size Quad'!$F$3*$N$4</f>
        <v>-71.406763299232722</v>
      </c>
      <c r="Z142" s="6">
        <f>Table13[[#This Row],[NS AXIS]]</f>
        <v>-866</v>
      </c>
      <c r="AA142" s="6">
        <f>IF(AND($W$5 + 'Unlike Size Quad'!$F$3*$N$4&lt;Table13[[#This Row],[NS AXIS]],Table13[[#This Row],[NS AXIS]]&lt;$V$6 - 'Unlike Size Quad'!$F$3*$N$4), Table13[NS AXIS], 0)</f>
        <v>0</v>
      </c>
      <c r="AB142" s="16">
        <f>$V$3 -'Unlike Size Quad'!$F$2*$N$3</f>
        <v>127.00056361139596</v>
      </c>
      <c r="AC142" s="16">
        <f>$W$4 + 'Unlike Size Quad'!$F$2*$N$3</f>
        <v>-127.00507248755457</v>
      </c>
      <c r="AF142" s="46">
        <v>135</v>
      </c>
      <c r="AG142" s="6">
        <f t="shared" si="8"/>
        <v>482.09570913009372</v>
      </c>
      <c r="AH142" s="46">
        <f t="shared" si="9"/>
        <v>65.366999695105903</v>
      </c>
      <c r="AI142" s="46">
        <f t="shared" si="10"/>
        <v>415.3669996951059</v>
      </c>
      <c r="AJ142" s="16">
        <f t="shared" si="11"/>
        <v>-317.90429086990628</v>
      </c>
      <c r="AK142" s="16">
        <f>Table6[[#This Row],[T1]]</f>
        <v>65.366999695105903</v>
      </c>
      <c r="AL142" s="16">
        <f>Table6[[#This Row],[T2]]</f>
        <v>415.3669996951059</v>
      </c>
      <c r="AN142" s="46">
        <v>-866</v>
      </c>
      <c r="AO142" s="61">
        <f>IF(OR(Table15[[#This Row],[Diagonal Flag]]&lt;-$AG$6, Table15[[#This Row],[Diagonal Flag]]&gt;$AG$6),0,Table15[[#This Row],[Diagonal Flag]])</f>
        <v>0</v>
      </c>
      <c r="AP142" s="61">
        <f>Graphing!$AO142/$AP$6</f>
        <v>0</v>
      </c>
      <c r="AQ142" s="62">
        <f>Graphing!$AO142/$AQ$6</f>
        <v>0</v>
      </c>
    </row>
    <row r="143" spans="1:43" x14ac:dyDescent="0.25">
      <c r="A143" s="6">
        <v>140</v>
      </c>
      <c r="B143" s="6">
        <f>COS(DEGREES(Graphing!A143))</f>
        <v>-0.60336107886562729</v>
      </c>
      <c r="C143" s="6">
        <f>SIN(DEGREES(Graphing!A143))</f>
        <v>-0.79746812382069943</v>
      </c>
      <c r="D143" s="6">
        <f>Table2[[#This Row],[x (Big)]]*$A$2</f>
        <v>-0.45252080914922044</v>
      </c>
      <c r="E143" s="6">
        <f>$A$2 *Table2[[#This Row],[y (Big)]]</f>
        <v>-0.5981010928655246</v>
      </c>
      <c r="G143" s="15">
        <v>0.13600000000000001</v>
      </c>
      <c r="H143" s="6">
        <f>IF(AND($H$3&lt;Table3[[#This Row],[Percentage]],Table3[[#This Row],[Percentage]]&lt;$H$5), 1, 0)</f>
        <v>1</v>
      </c>
      <c r="I143" s="6">
        <f>IF(AND($I$3&lt;Table3[[#This Row],[Percentage]],Table3[[#This Row],[Percentage]]&lt;$I$5), 1, 0)</f>
        <v>1</v>
      </c>
      <c r="J143" s="6">
        <f>IF(AND($J$3&lt;Table3[[#This Row],[Percentage]],Table3[[#This Row],[Percentage]]&lt;$J$5), 1, 0)</f>
        <v>1</v>
      </c>
      <c r="K143" s="6">
        <f>IF(AND($K$3&lt;Table3[[#This Row],[Percentage]],Table3[[#This Row],[Percentage]]&lt;$K$5), 1, 0)</f>
        <v>1</v>
      </c>
      <c r="M143" s="6">
        <v>138</v>
      </c>
      <c r="N143" s="6">
        <f>$N$3*COS(DEGREES(Graphing!M143))</f>
        <v>-213.68696368603787</v>
      </c>
      <c r="O143" s="6">
        <f>($N$3*SIN(DEGREES(Graphing!M143))) + $O$3</f>
        <v>645.30943722352788</v>
      </c>
      <c r="P143" s="16">
        <f>($N$3*SIN(DEGREES(Graphing!M143))) - $O$3</f>
        <v>-370.69056277647212</v>
      </c>
      <c r="Q143" s="6">
        <f>$N$4*SIN(DEGREES(Graphing!M143))</f>
        <v>102.98207791764588</v>
      </c>
      <c r="R143" s="6">
        <f>($N$4*COS(DEGREES(Graphing!M143))) - $O$4</f>
        <v>-460.2652227645284</v>
      </c>
      <c r="S143" s="6">
        <f>($N$4*COS(DEGREES(Graphing!M143))) + $O$4</f>
        <v>139.7347772354716</v>
      </c>
      <c r="U143" s="6">
        <v>0</v>
      </c>
      <c r="V143" s="6">
        <v>-865</v>
      </c>
      <c r="W143" s="6">
        <f>IF(AND($W$4 + 'Unlike Size Quad'!$F$2*$N$3&lt;Table13[[#This Row],[NS AXIS]],Table13[[#This Row],[NS AXIS]]&lt;$V$3 - 'Unlike Size Quad'!$F$2*$N$3), Table13[NS AXIS], 0)</f>
        <v>0</v>
      </c>
      <c r="X143" s="6">
        <f>$V$6 - 'Unlike Size Quad'!$F$3*$N$4</f>
        <v>71.401690832311886</v>
      </c>
      <c r="Y143" s="6">
        <f>$W$5 +'Unlike Size Quad'!$F$3*$N$4</f>
        <v>-71.406763299232722</v>
      </c>
      <c r="Z143" s="6">
        <f>Table13[[#This Row],[NS AXIS]]</f>
        <v>-865</v>
      </c>
      <c r="AA143" s="6">
        <f>IF(AND($W$5 + 'Unlike Size Quad'!$F$3*$N$4&lt;Table13[[#This Row],[NS AXIS]],Table13[[#This Row],[NS AXIS]]&lt;$V$6 - 'Unlike Size Quad'!$F$3*$N$4), Table13[NS AXIS], 0)</f>
        <v>0</v>
      </c>
      <c r="AB143" s="16">
        <f>$V$3 -'Unlike Size Quad'!$F$2*$N$3</f>
        <v>127.00056361139596</v>
      </c>
      <c r="AC143" s="16">
        <f>$W$4 + 'Unlike Size Quad'!$F$2*$N$3</f>
        <v>-127.00507248755457</v>
      </c>
      <c r="AF143" s="46">
        <v>136</v>
      </c>
      <c r="AG143" s="6">
        <f t="shared" si="8"/>
        <v>623.5647042313758</v>
      </c>
      <c r="AH143" s="46">
        <f t="shared" si="9"/>
        <v>-54.439546193880645</v>
      </c>
      <c r="AI143" s="46">
        <f t="shared" si="10"/>
        <v>295.56045380611937</v>
      </c>
      <c r="AJ143" s="16">
        <f t="shared" si="11"/>
        <v>-176.43529576862414</v>
      </c>
      <c r="AK143" s="16">
        <f>Table6[[#This Row],[T1]]</f>
        <v>-54.439546193880645</v>
      </c>
      <c r="AL143" s="16">
        <f>Table6[[#This Row],[T2]]</f>
        <v>295.56045380611937</v>
      </c>
      <c r="AN143" s="46">
        <v>-865</v>
      </c>
      <c r="AO143" s="63">
        <f>IF(OR(Table15[[#This Row],[Diagonal Flag]]&lt;-$AG$6, Table15[[#This Row],[Diagonal Flag]]&gt;$AG$6),0,Table15[[#This Row],[Diagonal Flag]])</f>
        <v>0</v>
      </c>
      <c r="AP143" s="63">
        <f>Graphing!$AO143/$AP$6</f>
        <v>0</v>
      </c>
      <c r="AQ143" s="64">
        <f>Graphing!$AO143/$AQ$6</f>
        <v>0</v>
      </c>
    </row>
    <row r="144" spans="1:43" x14ac:dyDescent="0.25">
      <c r="A144" s="6">
        <v>141</v>
      </c>
      <c r="B144" s="6">
        <f>COS(DEGREES(Graphing!A144))</f>
        <v>9.9239021643452829E-2</v>
      </c>
      <c r="C144" s="6">
        <f>SIN(DEGREES(Graphing!A144))</f>
        <v>-0.99506362438954143</v>
      </c>
      <c r="D144" s="6">
        <f>Table2[[#This Row],[x (Big)]]*$A$2</f>
        <v>7.4429266232589622E-2</v>
      </c>
      <c r="E144" s="6">
        <f>$A$2 *Table2[[#This Row],[y (Big)]]</f>
        <v>-0.74629771829215608</v>
      </c>
      <c r="G144" s="15">
        <v>0.13700000000000001</v>
      </c>
      <c r="H144" s="6">
        <f>IF(AND($H$3&lt;Table3[[#This Row],[Percentage]],Table3[[#This Row],[Percentage]]&lt;$H$5), 1, 0)</f>
        <v>1</v>
      </c>
      <c r="I144" s="6">
        <f>IF(AND($I$3&lt;Table3[[#This Row],[Percentage]],Table3[[#This Row],[Percentage]]&lt;$I$5), 1, 0)</f>
        <v>1</v>
      </c>
      <c r="J144" s="6">
        <f>IF(AND($J$3&lt;Table3[[#This Row],[Percentage]],Table3[[#This Row],[Percentage]]&lt;$J$5), 1, 0)</f>
        <v>1</v>
      </c>
      <c r="K144" s="6">
        <f>IF(AND($K$3&lt;Table3[[#This Row],[Percentage]],Table3[[#This Row],[Percentage]]&lt;$K$5), 1, 0)</f>
        <v>1</v>
      </c>
      <c r="M144" s="6">
        <v>139</v>
      </c>
      <c r="N144" s="6">
        <f>$N$3*COS(DEGREES(Graphing!M144))</f>
        <v>-250.07728329818494</v>
      </c>
      <c r="O144" s="6">
        <f>($N$3*SIN(DEGREES(Graphing!M144))) + $O$3</f>
        <v>463.53256946708802</v>
      </c>
      <c r="P144" s="16">
        <f>($N$3*SIN(DEGREES(Graphing!M144))) - $O$3</f>
        <v>-552.46743053291198</v>
      </c>
      <c r="Q144" s="6">
        <f>$N$4*SIN(DEGREES(Graphing!M144))</f>
        <v>-33.350572899683982</v>
      </c>
      <c r="R144" s="6">
        <f>($N$4*COS(DEGREES(Graphing!M144))) - $O$4</f>
        <v>-487.55796247363867</v>
      </c>
      <c r="S144" s="6">
        <f>($N$4*COS(DEGREES(Graphing!M144))) + $O$4</f>
        <v>112.4420375263613</v>
      </c>
      <c r="U144" s="6">
        <v>0</v>
      </c>
      <c r="V144" s="6">
        <v>-864</v>
      </c>
      <c r="W144" s="6">
        <f>IF(AND($W$4 + 'Unlike Size Quad'!$F$2*$N$3&lt;Table13[[#This Row],[NS AXIS]],Table13[[#This Row],[NS AXIS]]&lt;$V$3 - 'Unlike Size Quad'!$F$2*$N$3), Table13[NS AXIS], 0)</f>
        <v>0</v>
      </c>
      <c r="X144" s="6">
        <f>$V$6 - 'Unlike Size Quad'!$F$3*$N$4</f>
        <v>71.401690832311886</v>
      </c>
      <c r="Y144" s="6">
        <f>$W$5 +'Unlike Size Quad'!$F$3*$N$4</f>
        <v>-71.406763299232722</v>
      </c>
      <c r="Z144" s="6">
        <f>Table13[[#This Row],[NS AXIS]]</f>
        <v>-864</v>
      </c>
      <c r="AA144" s="6">
        <f>IF(AND($W$5 + 'Unlike Size Quad'!$F$3*$N$4&lt;Table13[[#This Row],[NS AXIS]],Table13[[#This Row],[NS AXIS]]&lt;$V$6 - 'Unlike Size Quad'!$F$3*$N$4), Table13[NS AXIS], 0)</f>
        <v>0</v>
      </c>
      <c r="AB144" s="16">
        <f>$V$3 -'Unlike Size Quad'!$F$2*$N$3</f>
        <v>127.00056361139596</v>
      </c>
      <c r="AC144" s="16">
        <f>$W$4 + 'Unlike Size Quad'!$F$2*$N$3</f>
        <v>-127.00507248755457</v>
      </c>
      <c r="AF144" s="46">
        <v>137</v>
      </c>
      <c r="AG144" s="6">
        <f t="shared" si="8"/>
        <v>645.94281961009096</v>
      </c>
      <c r="AH144" s="46">
        <f t="shared" si="9"/>
        <v>-238.46754668520151</v>
      </c>
      <c r="AI144" s="46">
        <f t="shared" si="10"/>
        <v>111.5324533147985</v>
      </c>
      <c r="AJ144" s="16">
        <f t="shared" si="11"/>
        <v>-154.05718038990898</v>
      </c>
      <c r="AK144" s="16">
        <f>Table6[[#This Row],[T1]]</f>
        <v>-238.46754668520151</v>
      </c>
      <c r="AL144" s="16">
        <f>Table6[[#This Row],[T2]]</f>
        <v>111.5324533147985</v>
      </c>
      <c r="AN144" s="46">
        <v>-864</v>
      </c>
      <c r="AO144" s="61">
        <f>IF(OR(Table15[[#This Row],[Diagonal Flag]]&lt;-$AG$6, Table15[[#This Row],[Diagonal Flag]]&gt;$AG$6),0,Table15[[#This Row],[Diagonal Flag]])</f>
        <v>0</v>
      </c>
      <c r="AP144" s="61">
        <f>Graphing!$AO144/$AP$6</f>
        <v>0</v>
      </c>
      <c r="AQ144" s="62">
        <f>Graphing!$AO144/$AQ$6</f>
        <v>0</v>
      </c>
    </row>
    <row r="145" spans="1:43" x14ac:dyDescent="0.25">
      <c r="A145" s="6">
        <v>142</v>
      </c>
      <c r="B145" s="6">
        <f>COS(DEGREES(Graphing!A145))</f>
        <v>0.74897540007724506</v>
      </c>
      <c r="C145" s="6">
        <f>SIN(DEGREES(Graphing!A145))</f>
        <v>-0.66259780416111458</v>
      </c>
      <c r="D145" s="6">
        <f>Table2[[#This Row],[x (Big)]]*$A$2</f>
        <v>0.56173155005793385</v>
      </c>
      <c r="E145" s="6">
        <f>$A$2 *Table2[[#This Row],[y (Big)]]</f>
        <v>-0.49694835312083596</v>
      </c>
      <c r="G145" s="15">
        <v>0.13800000000000001</v>
      </c>
      <c r="H145" s="6">
        <f>IF(AND($H$3&lt;Table3[[#This Row],[Percentage]],Table3[[#This Row],[Percentage]]&lt;$H$5), 1, 0)</f>
        <v>1</v>
      </c>
      <c r="I145" s="6">
        <f>IF(AND($I$3&lt;Table3[[#This Row],[Percentage]],Table3[[#This Row],[Percentage]]&lt;$I$5), 1, 0)</f>
        <v>1</v>
      </c>
      <c r="J145" s="6">
        <f>IF(AND($J$3&lt;Table3[[#This Row],[Percentage]],Table3[[#This Row],[Percentage]]&lt;$J$5), 1, 0)</f>
        <v>1</v>
      </c>
      <c r="K145" s="6">
        <f>IF(AND($K$3&lt;Table3[[#This Row],[Percentage]],Table3[[#This Row],[Percentage]]&lt;$K$5), 1, 0)</f>
        <v>1</v>
      </c>
      <c r="M145" s="6">
        <v>140</v>
      </c>
      <c r="N145" s="6">
        <f>$N$3*COS(DEGREES(Graphing!M145))</f>
        <v>-153.25371403186932</v>
      </c>
      <c r="O145" s="6">
        <f>($N$3*SIN(DEGREES(Graphing!M145))) + $O$3</f>
        <v>305.44309654954236</v>
      </c>
      <c r="P145" s="16">
        <f>($N$3*SIN(DEGREES(Graphing!M145))) - $O$3</f>
        <v>-710.55690345045764</v>
      </c>
      <c r="Q145" s="6">
        <f>$N$4*SIN(DEGREES(Graphing!M145))</f>
        <v>-151.91767758784323</v>
      </c>
      <c r="R145" s="6">
        <f>($N$4*COS(DEGREES(Graphing!M145))) - $O$4</f>
        <v>-414.94028552390199</v>
      </c>
      <c r="S145" s="6">
        <f>($N$4*COS(DEGREES(Graphing!M145))) + $O$4</f>
        <v>185.05971447609801</v>
      </c>
      <c r="U145" s="6">
        <v>0</v>
      </c>
      <c r="V145" s="6">
        <v>-863</v>
      </c>
      <c r="W145" s="6">
        <f>IF(AND($W$4 + 'Unlike Size Quad'!$F$2*$N$3&lt;Table13[[#This Row],[NS AXIS]],Table13[[#This Row],[NS AXIS]]&lt;$V$3 - 'Unlike Size Quad'!$F$2*$N$3), Table13[NS AXIS], 0)</f>
        <v>0</v>
      </c>
      <c r="X145" s="6">
        <f>$V$6 - 'Unlike Size Quad'!$F$3*$N$4</f>
        <v>71.401690832311886</v>
      </c>
      <c r="Y145" s="6">
        <f>$W$5 +'Unlike Size Quad'!$F$3*$N$4</f>
        <v>-71.406763299232722</v>
      </c>
      <c r="Z145" s="6">
        <f>Table13[[#This Row],[NS AXIS]]</f>
        <v>-863</v>
      </c>
      <c r="AA145" s="6">
        <f>IF(AND($W$5 + 'Unlike Size Quad'!$F$3*$N$4&lt;Table13[[#This Row],[NS AXIS]],Table13[[#This Row],[NS AXIS]]&lt;$V$6 - 'Unlike Size Quad'!$F$3*$N$4), Table13[NS AXIS], 0)</f>
        <v>0</v>
      </c>
      <c r="AB145" s="16">
        <f>$V$3 -'Unlike Size Quad'!$F$2*$N$3</f>
        <v>127.00056361139596</v>
      </c>
      <c r="AC145" s="16">
        <f>$W$4 + 'Unlike Size Quad'!$F$2*$N$3</f>
        <v>-127.00507248755457</v>
      </c>
      <c r="AF145" s="46">
        <v>138</v>
      </c>
      <c r="AG145" s="6">
        <f t="shared" si="8"/>
        <v>537.30943722352788</v>
      </c>
      <c r="AH145" s="46">
        <f t="shared" si="9"/>
        <v>-388.68696368603787</v>
      </c>
      <c r="AI145" s="46">
        <f t="shared" si="10"/>
        <v>-38.686963686037871</v>
      </c>
      <c r="AJ145" s="16">
        <f t="shared" si="11"/>
        <v>-262.69056277647212</v>
      </c>
      <c r="AK145" s="16">
        <f>Table6[[#This Row],[T1]]</f>
        <v>-388.68696368603787</v>
      </c>
      <c r="AL145" s="16">
        <f>Table6[[#This Row],[T2]]</f>
        <v>-38.686963686037871</v>
      </c>
      <c r="AN145" s="46">
        <v>-863</v>
      </c>
      <c r="AO145" s="63">
        <f>IF(OR(Table15[[#This Row],[Diagonal Flag]]&lt;-$AG$6, Table15[[#This Row],[Diagonal Flag]]&gt;$AG$6),0,Table15[[#This Row],[Diagonal Flag]])</f>
        <v>0</v>
      </c>
      <c r="AP145" s="63">
        <f>Graphing!$AO145/$AP$6</f>
        <v>0</v>
      </c>
      <c r="AQ145" s="64">
        <f>Graphing!$AO145/$AQ$6</f>
        <v>0</v>
      </c>
    </row>
    <row r="146" spans="1:43" x14ac:dyDescent="0.25">
      <c r="A146" s="6">
        <v>143</v>
      </c>
      <c r="B146" s="6">
        <f>COS(DEGREES(Graphing!A146))</f>
        <v>0.99973941123835741</v>
      </c>
      <c r="C146" s="6">
        <f>SIN(DEGREES(Graphing!A146))</f>
        <v>2.2827825493953308E-2</v>
      </c>
      <c r="D146" s="6">
        <f>Table2[[#This Row],[x (Big)]]*$A$2</f>
        <v>0.74980455842876803</v>
      </c>
      <c r="E146" s="6">
        <f>$A$2 *Table2[[#This Row],[y (Big)]]</f>
        <v>1.7120869120464982E-2</v>
      </c>
      <c r="G146" s="15">
        <v>0.13900000000000001</v>
      </c>
      <c r="H146" s="6">
        <f>IF(AND($H$3&lt;Table3[[#This Row],[Percentage]],Table3[[#This Row],[Percentage]]&lt;$H$5), 1, 0)</f>
        <v>1</v>
      </c>
      <c r="I146" s="6">
        <f>IF(AND($I$3&lt;Table3[[#This Row],[Percentage]],Table3[[#This Row],[Percentage]]&lt;$I$5), 1, 0)</f>
        <v>1</v>
      </c>
      <c r="J146" s="6">
        <f>IF(AND($J$3&lt;Table3[[#This Row],[Percentage]],Table3[[#This Row],[Percentage]]&lt;$J$5), 1, 0)</f>
        <v>1</v>
      </c>
      <c r="K146" s="6">
        <f>IF(AND($K$3&lt;Table3[[#This Row],[Percentage]],Table3[[#This Row],[Percentage]]&lt;$K$5), 1, 0)</f>
        <v>1</v>
      </c>
      <c r="M146" s="6">
        <v>141</v>
      </c>
      <c r="N146" s="6">
        <f>$N$3*COS(DEGREES(Graphing!M146))</f>
        <v>25.20671149743702</v>
      </c>
      <c r="O146" s="6">
        <f>($N$3*SIN(DEGREES(Graphing!M146))) + $O$3</f>
        <v>255.25383940505648</v>
      </c>
      <c r="P146" s="16">
        <f>($N$3*SIN(DEGREES(Graphing!M146))) - $O$3</f>
        <v>-760.74616059494349</v>
      </c>
      <c r="Q146" s="6">
        <f>$N$4*SIN(DEGREES(Graphing!M146))</f>
        <v>-189.55962044620765</v>
      </c>
      <c r="R146" s="6">
        <f>($N$4*COS(DEGREES(Graphing!M146))) - $O$4</f>
        <v>-281.09496637692223</v>
      </c>
      <c r="S146" s="6">
        <f>($N$4*COS(DEGREES(Graphing!M146))) + $O$4</f>
        <v>318.90503362307777</v>
      </c>
      <c r="U146" s="6">
        <v>0</v>
      </c>
      <c r="V146" s="6">
        <v>-862</v>
      </c>
      <c r="W146" s="6">
        <f>IF(AND($W$4 + 'Unlike Size Quad'!$F$2*$N$3&lt;Table13[[#This Row],[NS AXIS]],Table13[[#This Row],[NS AXIS]]&lt;$V$3 - 'Unlike Size Quad'!$F$2*$N$3), Table13[NS AXIS], 0)</f>
        <v>0</v>
      </c>
      <c r="X146" s="6">
        <f>$V$6 - 'Unlike Size Quad'!$F$3*$N$4</f>
        <v>71.401690832311886</v>
      </c>
      <c r="Y146" s="6">
        <f>$W$5 +'Unlike Size Quad'!$F$3*$N$4</f>
        <v>-71.406763299232722</v>
      </c>
      <c r="Z146" s="6">
        <f>Table13[[#This Row],[NS AXIS]]</f>
        <v>-862</v>
      </c>
      <c r="AA146" s="6">
        <f>IF(AND($W$5 + 'Unlike Size Quad'!$F$3*$N$4&lt;Table13[[#This Row],[NS AXIS]],Table13[[#This Row],[NS AXIS]]&lt;$V$6 - 'Unlike Size Quad'!$F$3*$N$4), Table13[NS AXIS], 0)</f>
        <v>0</v>
      </c>
      <c r="AB146" s="16">
        <f>$V$3 -'Unlike Size Quad'!$F$2*$N$3</f>
        <v>127.00056361139596</v>
      </c>
      <c r="AC146" s="16">
        <f>$W$4 + 'Unlike Size Quad'!$F$2*$N$3</f>
        <v>-127.00507248755457</v>
      </c>
      <c r="AF146" s="46">
        <v>139</v>
      </c>
      <c r="AG146" s="6">
        <f t="shared" si="8"/>
        <v>355.53256946708802</v>
      </c>
      <c r="AH146" s="46">
        <f t="shared" si="9"/>
        <v>-425.07728329818497</v>
      </c>
      <c r="AI146" s="46">
        <f t="shared" si="10"/>
        <v>-75.077283298184938</v>
      </c>
      <c r="AJ146" s="16">
        <f t="shared" si="11"/>
        <v>-444.46743053291198</v>
      </c>
      <c r="AK146" s="16">
        <f>Table6[[#This Row],[T1]]</f>
        <v>-425.07728329818497</v>
      </c>
      <c r="AL146" s="16">
        <f>Table6[[#This Row],[T2]]</f>
        <v>-75.077283298184938</v>
      </c>
      <c r="AN146" s="46">
        <v>-862</v>
      </c>
      <c r="AO146" s="61">
        <f>IF(OR(Table15[[#This Row],[Diagonal Flag]]&lt;-$AG$6, Table15[[#This Row],[Diagonal Flag]]&gt;$AG$6),0,Table15[[#This Row],[Diagonal Flag]])</f>
        <v>0</v>
      </c>
      <c r="AP146" s="61">
        <f>Graphing!$AO146/$AP$6</f>
        <v>0</v>
      </c>
      <c r="AQ146" s="62">
        <f>Graphing!$AO146/$AQ$6</f>
        <v>0</v>
      </c>
    </row>
    <row r="147" spans="1:43" x14ac:dyDescent="0.25">
      <c r="A147" s="6">
        <v>144</v>
      </c>
      <c r="B147" s="6">
        <f>COS(DEGREES(Graphing!A147))</f>
        <v>0.71795135257600673</v>
      </c>
      <c r="C147" s="6">
        <f>SIN(DEGREES(Graphing!A147))</f>
        <v>0.69609328062716025</v>
      </c>
      <c r="D147" s="6">
        <f>Table2[[#This Row],[x (Big)]]*$A$2</f>
        <v>0.53846351443200502</v>
      </c>
      <c r="E147" s="6">
        <f>$A$2 *Table2[[#This Row],[y (Big)]]</f>
        <v>0.52206996047037024</v>
      </c>
      <c r="G147" s="15">
        <v>0.14000000000000001</v>
      </c>
      <c r="H147" s="6">
        <f>IF(AND($H$3&lt;Table3[[#This Row],[Percentage]],Table3[[#This Row],[Percentage]]&lt;$H$5), 1, 0)</f>
        <v>1</v>
      </c>
      <c r="I147" s="6">
        <f>IF(AND($I$3&lt;Table3[[#This Row],[Percentage]],Table3[[#This Row],[Percentage]]&lt;$I$5), 1, 0)</f>
        <v>1</v>
      </c>
      <c r="J147" s="6">
        <f>IF(AND($J$3&lt;Table3[[#This Row],[Percentage]],Table3[[#This Row],[Percentage]]&lt;$J$5), 1, 0)</f>
        <v>1</v>
      </c>
      <c r="K147" s="6">
        <f>IF(AND($K$3&lt;Table3[[#This Row],[Percentage]],Table3[[#This Row],[Percentage]]&lt;$K$5), 1, 0)</f>
        <v>1</v>
      </c>
      <c r="M147" s="6">
        <v>142</v>
      </c>
      <c r="N147" s="6">
        <f>$N$3*COS(DEGREES(Graphing!M147))</f>
        <v>190.23975161962025</v>
      </c>
      <c r="O147" s="6">
        <f>($N$3*SIN(DEGREES(Graphing!M147))) + $O$3</f>
        <v>339.70015774307689</v>
      </c>
      <c r="P147" s="16">
        <f>($N$3*SIN(DEGREES(Graphing!M147))) - $O$3</f>
        <v>-676.29984225692306</v>
      </c>
      <c r="Q147" s="6">
        <f>$N$4*SIN(DEGREES(Graphing!M147))</f>
        <v>-126.22488169269232</v>
      </c>
      <c r="R147" s="6">
        <f>($N$4*COS(DEGREES(Graphing!M147))) - $O$4</f>
        <v>-157.32018628528482</v>
      </c>
      <c r="S147" s="6">
        <f>($N$4*COS(DEGREES(Graphing!M147))) + $O$4</f>
        <v>442.67981371471518</v>
      </c>
      <c r="U147" s="6">
        <v>0</v>
      </c>
      <c r="V147" s="6">
        <v>-861</v>
      </c>
      <c r="W147" s="6">
        <f>IF(AND($W$4 + 'Unlike Size Quad'!$F$2*$N$3&lt;Table13[[#This Row],[NS AXIS]],Table13[[#This Row],[NS AXIS]]&lt;$V$3 - 'Unlike Size Quad'!$F$2*$N$3), Table13[NS AXIS], 0)</f>
        <v>0</v>
      </c>
      <c r="X147" s="6">
        <f>$V$6 - 'Unlike Size Quad'!$F$3*$N$4</f>
        <v>71.401690832311886</v>
      </c>
      <c r="Y147" s="6">
        <f>$W$5 +'Unlike Size Quad'!$F$3*$N$4</f>
        <v>-71.406763299232722</v>
      </c>
      <c r="Z147" s="6">
        <f>Table13[[#This Row],[NS AXIS]]</f>
        <v>-861</v>
      </c>
      <c r="AA147" s="6">
        <f>IF(AND($W$5 + 'Unlike Size Quad'!$F$3*$N$4&lt;Table13[[#This Row],[NS AXIS]],Table13[[#This Row],[NS AXIS]]&lt;$V$6 - 'Unlike Size Quad'!$F$3*$N$4), Table13[NS AXIS], 0)</f>
        <v>0</v>
      </c>
      <c r="AB147" s="16">
        <f>$V$3 -'Unlike Size Quad'!$F$2*$N$3</f>
        <v>127.00056361139596</v>
      </c>
      <c r="AC147" s="16">
        <f>$W$4 + 'Unlike Size Quad'!$F$2*$N$3</f>
        <v>-127.00507248755457</v>
      </c>
      <c r="AF147" s="46">
        <v>140</v>
      </c>
      <c r="AG147" s="6">
        <f t="shared" si="8"/>
        <v>197.44309654954233</v>
      </c>
      <c r="AH147" s="46">
        <f t="shared" si="9"/>
        <v>-328.25371403186932</v>
      </c>
      <c r="AI147" s="46">
        <f t="shared" si="10"/>
        <v>21.746285968130678</v>
      </c>
      <c r="AJ147" s="16">
        <f t="shared" si="11"/>
        <v>-602.55690345045764</v>
      </c>
      <c r="AK147" s="16">
        <f>Table6[[#This Row],[T1]]</f>
        <v>-328.25371403186932</v>
      </c>
      <c r="AL147" s="16">
        <f>Table6[[#This Row],[T2]]</f>
        <v>21.746285968130678</v>
      </c>
      <c r="AN147" s="46">
        <v>-861</v>
      </c>
      <c r="AO147" s="63">
        <f>IF(OR(Table15[[#This Row],[Diagonal Flag]]&lt;-$AG$6, Table15[[#This Row],[Diagonal Flag]]&gt;$AG$6),0,Table15[[#This Row],[Diagonal Flag]])</f>
        <v>0</v>
      </c>
      <c r="AP147" s="63">
        <f>Graphing!$AO147/$AP$6</f>
        <v>0</v>
      </c>
      <c r="AQ147" s="64">
        <f>Graphing!$AO147/$AQ$6</f>
        <v>0</v>
      </c>
    </row>
    <row r="148" spans="1:43" x14ac:dyDescent="0.25">
      <c r="A148" s="6">
        <v>145</v>
      </c>
      <c r="B148" s="6">
        <f>COS(DEGREES(Graphing!A148))</f>
        <v>5.3717153902976864E-2</v>
      </c>
      <c r="C148" s="6">
        <f>SIN(DEGREES(Graphing!A148))</f>
        <v>0.99855619139664042</v>
      </c>
      <c r="D148" s="6">
        <f>Table2[[#This Row],[x (Big)]]*$A$2</f>
        <v>4.0287865427232644E-2</v>
      </c>
      <c r="E148" s="6">
        <f>$A$2 *Table2[[#This Row],[y (Big)]]</f>
        <v>0.74891714354748029</v>
      </c>
      <c r="G148" s="15">
        <v>0.14099999999999999</v>
      </c>
      <c r="H148" s="6">
        <f>IF(AND($H$3&lt;Table3[[#This Row],[Percentage]],Table3[[#This Row],[Percentage]]&lt;$H$5), 1, 0)</f>
        <v>1</v>
      </c>
      <c r="I148" s="6">
        <f>IF(AND($I$3&lt;Table3[[#This Row],[Percentage]],Table3[[#This Row],[Percentage]]&lt;$I$5), 1, 0)</f>
        <v>1</v>
      </c>
      <c r="J148" s="6">
        <f>IF(AND($J$3&lt;Table3[[#This Row],[Percentage]],Table3[[#This Row],[Percentage]]&lt;$J$5), 1, 0)</f>
        <v>1</v>
      </c>
      <c r="K148" s="6">
        <f>IF(AND($K$3&lt;Table3[[#This Row],[Percentage]],Table3[[#This Row],[Percentage]]&lt;$K$5), 1, 0)</f>
        <v>1</v>
      </c>
      <c r="M148" s="6">
        <v>143</v>
      </c>
      <c r="N148" s="6">
        <f>$N$3*COS(DEGREES(Graphing!M148))</f>
        <v>253.93381045454279</v>
      </c>
      <c r="O148" s="6">
        <f>($N$3*SIN(DEGREES(Graphing!M148))) + $O$3</f>
        <v>513.7982676754641</v>
      </c>
      <c r="P148" s="16">
        <f>($N$3*SIN(DEGREES(Graphing!M148))) - $O$3</f>
        <v>-502.20173232453584</v>
      </c>
      <c r="Q148" s="6">
        <f>$N$4*SIN(DEGREES(Graphing!M148))</f>
        <v>4.3487007565981051</v>
      </c>
      <c r="R148" s="6">
        <f>($N$4*COS(DEGREES(Graphing!M148))) - $O$4</f>
        <v>-109.54964215909291</v>
      </c>
      <c r="S148" s="6">
        <f>($N$4*COS(DEGREES(Graphing!M148))) + $O$4</f>
        <v>490.45035784090709</v>
      </c>
      <c r="U148" s="6">
        <v>0</v>
      </c>
      <c r="V148" s="6">
        <v>-860</v>
      </c>
      <c r="W148" s="6">
        <f>IF(AND($W$4 + 'Unlike Size Quad'!$F$2*$N$3&lt;Table13[[#This Row],[NS AXIS]],Table13[[#This Row],[NS AXIS]]&lt;$V$3 - 'Unlike Size Quad'!$F$2*$N$3), Table13[NS AXIS], 0)</f>
        <v>0</v>
      </c>
      <c r="X148" s="6">
        <f>$V$6 - 'Unlike Size Quad'!$F$3*$N$4</f>
        <v>71.401690832311886</v>
      </c>
      <c r="Y148" s="6">
        <f>$W$5 +'Unlike Size Quad'!$F$3*$N$4</f>
        <v>-71.406763299232722</v>
      </c>
      <c r="Z148" s="6">
        <f>Table13[[#This Row],[NS AXIS]]</f>
        <v>-860</v>
      </c>
      <c r="AA148" s="6">
        <f>IF(AND($W$5 + 'Unlike Size Quad'!$F$3*$N$4&lt;Table13[[#This Row],[NS AXIS]],Table13[[#This Row],[NS AXIS]]&lt;$V$6 - 'Unlike Size Quad'!$F$3*$N$4), Table13[NS AXIS], 0)</f>
        <v>0</v>
      </c>
      <c r="AB148" s="16">
        <f>$V$3 -'Unlike Size Quad'!$F$2*$N$3</f>
        <v>127.00056361139596</v>
      </c>
      <c r="AC148" s="16">
        <f>$W$4 + 'Unlike Size Quad'!$F$2*$N$3</f>
        <v>-127.00507248755457</v>
      </c>
      <c r="AF148" s="46">
        <v>141</v>
      </c>
      <c r="AG148" s="6">
        <f t="shared" si="8"/>
        <v>147.25383940505648</v>
      </c>
      <c r="AH148" s="46">
        <f t="shared" si="9"/>
        <v>-149.79328850256297</v>
      </c>
      <c r="AI148" s="46">
        <f t="shared" si="10"/>
        <v>200.20671149743703</v>
      </c>
      <c r="AJ148" s="16">
        <f t="shared" si="11"/>
        <v>-652.74616059494349</v>
      </c>
      <c r="AK148" s="16">
        <f>Table6[[#This Row],[T1]]</f>
        <v>-149.79328850256297</v>
      </c>
      <c r="AL148" s="16">
        <f>Table6[[#This Row],[T2]]</f>
        <v>200.20671149743703</v>
      </c>
      <c r="AN148" s="46">
        <v>-860</v>
      </c>
      <c r="AO148" s="61">
        <f>IF(OR(Table15[[#This Row],[Diagonal Flag]]&lt;-$AG$6, Table15[[#This Row],[Diagonal Flag]]&gt;$AG$6),0,Table15[[#This Row],[Diagonal Flag]])</f>
        <v>0</v>
      </c>
      <c r="AP148" s="61">
        <f>Graphing!$AO148/$AP$6</f>
        <v>0</v>
      </c>
      <c r="AQ148" s="62">
        <f>Graphing!$AO148/$AQ$6</f>
        <v>0</v>
      </c>
    </row>
    <row r="149" spans="1:43" x14ac:dyDescent="0.25">
      <c r="A149" s="6">
        <v>146</v>
      </c>
      <c r="B149" s="6">
        <f>COS(DEGREES(Graphing!A149))</f>
        <v>-0.63913168292046285</v>
      </c>
      <c r="C149" s="6">
        <f>SIN(DEGREES(Graphing!A149))</f>
        <v>0.76909732276692855</v>
      </c>
      <c r="D149" s="6">
        <f>Table2[[#This Row],[x (Big)]]*$A$2</f>
        <v>-0.47934876219034717</v>
      </c>
      <c r="E149" s="6">
        <f>$A$2 *Table2[[#This Row],[y (Big)]]</f>
        <v>0.57682299207519638</v>
      </c>
      <c r="G149" s="15">
        <v>0.14199999999999999</v>
      </c>
      <c r="H149" s="6">
        <f>IF(AND($H$3&lt;Table3[[#This Row],[Percentage]],Table3[[#This Row],[Percentage]]&lt;$H$5), 1, 0)</f>
        <v>1</v>
      </c>
      <c r="I149" s="6">
        <f>IF(AND($I$3&lt;Table3[[#This Row],[Percentage]],Table3[[#This Row],[Percentage]]&lt;$I$5), 1, 0)</f>
        <v>1</v>
      </c>
      <c r="J149" s="6">
        <f>IF(AND($J$3&lt;Table3[[#This Row],[Percentage]],Table3[[#This Row],[Percentage]]&lt;$J$5), 1, 0)</f>
        <v>1</v>
      </c>
      <c r="K149" s="6">
        <f>IF(AND($K$3&lt;Table3[[#This Row],[Percentage]],Table3[[#This Row],[Percentage]]&lt;$K$5), 1, 0)</f>
        <v>1</v>
      </c>
      <c r="M149" s="6">
        <v>144</v>
      </c>
      <c r="N149" s="6">
        <f>$N$3*COS(DEGREES(Graphing!M149))</f>
        <v>182.35964355430571</v>
      </c>
      <c r="O149" s="6">
        <f>($N$3*SIN(DEGREES(Graphing!M149))) + $O$3</f>
        <v>684.80769327929875</v>
      </c>
      <c r="P149" s="16">
        <f>($N$3*SIN(DEGREES(Graphing!M149))) - $O$3</f>
        <v>-331.19230672070131</v>
      </c>
      <c r="Q149" s="6">
        <f>$N$4*SIN(DEGREES(Graphing!M149))</f>
        <v>132.60576995947403</v>
      </c>
      <c r="R149" s="6">
        <f>($N$4*COS(DEGREES(Graphing!M149))) - $O$4</f>
        <v>-163.23026733427071</v>
      </c>
      <c r="S149" s="6">
        <f>($N$4*COS(DEGREES(Graphing!M149))) + $O$4</f>
        <v>436.76973266572929</v>
      </c>
      <c r="U149" s="6">
        <v>0</v>
      </c>
      <c r="V149" s="6">
        <v>-859</v>
      </c>
      <c r="W149" s="6">
        <f>IF(AND($W$4 + 'Unlike Size Quad'!$F$2*$N$3&lt;Table13[[#This Row],[NS AXIS]],Table13[[#This Row],[NS AXIS]]&lt;$V$3 - 'Unlike Size Quad'!$F$2*$N$3), Table13[NS AXIS], 0)</f>
        <v>0</v>
      </c>
      <c r="X149" s="6">
        <f>$V$6 - 'Unlike Size Quad'!$F$3*$N$4</f>
        <v>71.401690832311886</v>
      </c>
      <c r="Y149" s="6">
        <f>$W$5 +'Unlike Size Quad'!$F$3*$N$4</f>
        <v>-71.406763299232722</v>
      </c>
      <c r="Z149" s="6">
        <f>Table13[[#This Row],[NS AXIS]]</f>
        <v>-859</v>
      </c>
      <c r="AA149" s="6">
        <f>IF(AND($W$5 + 'Unlike Size Quad'!$F$3*$N$4&lt;Table13[[#This Row],[NS AXIS]],Table13[[#This Row],[NS AXIS]]&lt;$V$6 - 'Unlike Size Quad'!$F$3*$N$4), Table13[NS AXIS], 0)</f>
        <v>0</v>
      </c>
      <c r="AB149" s="16">
        <f>$V$3 -'Unlike Size Quad'!$F$2*$N$3</f>
        <v>127.00056361139596</v>
      </c>
      <c r="AC149" s="16">
        <f>$W$4 + 'Unlike Size Quad'!$F$2*$N$3</f>
        <v>-127.00507248755457</v>
      </c>
      <c r="AF149" s="46">
        <v>142</v>
      </c>
      <c r="AG149" s="6">
        <f t="shared" si="8"/>
        <v>231.70015774307689</v>
      </c>
      <c r="AH149" s="46">
        <f t="shared" si="9"/>
        <v>15.23975161962025</v>
      </c>
      <c r="AI149" s="46">
        <f t="shared" si="10"/>
        <v>365.23975161962028</v>
      </c>
      <c r="AJ149" s="16">
        <f t="shared" si="11"/>
        <v>-568.29984225692306</v>
      </c>
      <c r="AK149" s="16">
        <f>Table6[[#This Row],[T1]]</f>
        <v>15.23975161962025</v>
      </c>
      <c r="AL149" s="16">
        <f>Table6[[#This Row],[T2]]</f>
        <v>365.23975161962028</v>
      </c>
      <c r="AN149" s="46">
        <v>-859</v>
      </c>
      <c r="AO149" s="63">
        <f>IF(OR(Table15[[#This Row],[Diagonal Flag]]&lt;-$AG$6, Table15[[#This Row],[Diagonal Flag]]&gt;$AG$6),0,Table15[[#This Row],[Diagonal Flag]])</f>
        <v>0</v>
      </c>
      <c r="AP149" s="63">
        <f>Graphing!$AO149/$AP$6</f>
        <v>0</v>
      </c>
      <c r="AQ149" s="64">
        <f>Graphing!$AO149/$AQ$6</f>
        <v>0</v>
      </c>
    </row>
    <row r="150" spans="1:43" x14ac:dyDescent="0.25">
      <c r="A150" s="6">
        <v>147</v>
      </c>
      <c r="B150" s="6">
        <f>COS(DEGREES(Graphing!A150))</f>
        <v>-0.99152089916432573</v>
      </c>
      <c r="C150" s="6">
        <f>SIN(DEGREES(Graphing!A150))</f>
        <v>0.12994732209771412</v>
      </c>
      <c r="D150" s="6">
        <f>Table2[[#This Row],[x (Big)]]*$A$2</f>
        <v>-0.74364067437324433</v>
      </c>
      <c r="E150" s="6">
        <f>$A$2 *Table2[[#This Row],[y (Big)]]</f>
        <v>9.7460491573285596E-2</v>
      </c>
      <c r="G150" s="15">
        <v>0.14299999999999999</v>
      </c>
      <c r="H150" s="6">
        <f>IF(AND($H$3&lt;Table3[[#This Row],[Percentage]],Table3[[#This Row],[Percentage]]&lt;$H$5), 1, 0)</f>
        <v>1</v>
      </c>
      <c r="I150" s="6">
        <f>IF(AND($I$3&lt;Table3[[#This Row],[Percentage]],Table3[[#This Row],[Percentage]]&lt;$I$5), 1, 0)</f>
        <v>1</v>
      </c>
      <c r="J150" s="6">
        <f>IF(AND($J$3&lt;Table3[[#This Row],[Percentage]],Table3[[#This Row],[Percentage]]&lt;$J$5), 1, 0)</f>
        <v>1</v>
      </c>
      <c r="K150" s="6">
        <f>IF(AND($K$3&lt;Table3[[#This Row],[Percentage]],Table3[[#This Row],[Percentage]]&lt;$K$5), 1, 0)</f>
        <v>1</v>
      </c>
      <c r="M150" s="6">
        <v>145</v>
      </c>
      <c r="N150" s="6">
        <f>$N$3*COS(DEGREES(Graphing!M150))</f>
        <v>13.644157091356123</v>
      </c>
      <c r="O150" s="6">
        <f>($N$3*SIN(DEGREES(Graphing!M150))) + $O$3</f>
        <v>761.6332726147466</v>
      </c>
      <c r="P150" s="16">
        <f>($N$3*SIN(DEGREES(Graphing!M150))) - $O$3</f>
        <v>-254.36672738525334</v>
      </c>
      <c r="Q150" s="6">
        <f>$N$4*SIN(DEGREES(Graphing!M150))</f>
        <v>190.22495446106001</v>
      </c>
      <c r="R150" s="6">
        <f>($N$4*COS(DEGREES(Graphing!M150))) - $O$4</f>
        <v>-289.76688218148291</v>
      </c>
      <c r="S150" s="6">
        <f>($N$4*COS(DEGREES(Graphing!M150))) + $O$4</f>
        <v>310.23311781851709</v>
      </c>
      <c r="U150" s="6">
        <v>0</v>
      </c>
      <c r="V150" s="6">
        <v>-858</v>
      </c>
      <c r="W150" s="6">
        <f>IF(AND($W$4 + 'Unlike Size Quad'!$F$2*$N$3&lt;Table13[[#This Row],[NS AXIS]],Table13[[#This Row],[NS AXIS]]&lt;$V$3 - 'Unlike Size Quad'!$F$2*$N$3), Table13[NS AXIS], 0)</f>
        <v>0</v>
      </c>
      <c r="X150" s="6">
        <f>$V$6 - 'Unlike Size Quad'!$F$3*$N$4</f>
        <v>71.401690832311886</v>
      </c>
      <c r="Y150" s="6">
        <f>$W$5 +'Unlike Size Quad'!$F$3*$N$4</f>
        <v>-71.406763299232722</v>
      </c>
      <c r="Z150" s="6">
        <f>Table13[[#This Row],[NS AXIS]]</f>
        <v>-858</v>
      </c>
      <c r="AA150" s="6">
        <f>IF(AND($W$5 + 'Unlike Size Quad'!$F$3*$N$4&lt;Table13[[#This Row],[NS AXIS]],Table13[[#This Row],[NS AXIS]]&lt;$V$6 - 'Unlike Size Quad'!$F$3*$N$4), Table13[NS AXIS], 0)</f>
        <v>0</v>
      </c>
      <c r="AB150" s="16">
        <f>$V$3 -'Unlike Size Quad'!$F$2*$N$3</f>
        <v>127.00056361139596</v>
      </c>
      <c r="AC150" s="16">
        <f>$W$4 + 'Unlike Size Quad'!$F$2*$N$3</f>
        <v>-127.00507248755457</v>
      </c>
      <c r="AF150" s="46">
        <v>143</v>
      </c>
      <c r="AG150" s="6">
        <f t="shared" si="8"/>
        <v>405.79826767546416</v>
      </c>
      <c r="AH150" s="46">
        <f t="shared" si="9"/>
        <v>78.933810454542794</v>
      </c>
      <c r="AI150" s="46">
        <f t="shared" si="10"/>
        <v>428.93381045454282</v>
      </c>
      <c r="AJ150" s="16">
        <f t="shared" si="11"/>
        <v>-394.20173232453584</v>
      </c>
      <c r="AK150" s="16">
        <f>Table6[[#This Row],[T1]]</f>
        <v>78.933810454542794</v>
      </c>
      <c r="AL150" s="16">
        <f>Table6[[#This Row],[T2]]</f>
        <v>428.93381045454282</v>
      </c>
      <c r="AN150" s="46">
        <v>-858</v>
      </c>
      <c r="AO150" s="61">
        <f>IF(OR(Table15[[#This Row],[Diagonal Flag]]&lt;-$AG$6, Table15[[#This Row],[Diagonal Flag]]&gt;$AG$6),0,Table15[[#This Row],[Diagonal Flag]])</f>
        <v>0</v>
      </c>
      <c r="AP150" s="61">
        <f>Graphing!$AO150/$AP$6</f>
        <v>0</v>
      </c>
      <c r="AQ150" s="62">
        <f>Graphing!$AO150/$AQ$6</f>
        <v>0</v>
      </c>
    </row>
    <row r="151" spans="1:43" x14ac:dyDescent="0.25">
      <c r="A151" s="6">
        <v>148</v>
      </c>
      <c r="B151" s="6">
        <f>COS(DEGREES(Graphing!A151))</f>
        <v>-0.8157359720396512</v>
      </c>
      <c r="C151" s="6">
        <f>SIN(DEGREES(Graphing!A151))</f>
        <v>-0.57842443233366747</v>
      </c>
      <c r="D151" s="6">
        <f>Table2[[#This Row],[x (Big)]]*$A$2</f>
        <v>-0.61180197902973843</v>
      </c>
      <c r="E151" s="6">
        <f>$A$2 *Table2[[#This Row],[y (Big)]]</f>
        <v>-0.43381832425025058</v>
      </c>
      <c r="G151" s="15">
        <v>0.14399999999999999</v>
      </c>
      <c r="H151" s="6">
        <f>IF(AND($H$3&lt;Table3[[#This Row],[Percentage]],Table3[[#This Row],[Percentage]]&lt;$H$5), 1, 0)</f>
        <v>1</v>
      </c>
      <c r="I151" s="6">
        <f>IF(AND($I$3&lt;Table3[[#This Row],[Percentage]],Table3[[#This Row],[Percentage]]&lt;$I$5), 1, 0)</f>
        <v>1</v>
      </c>
      <c r="J151" s="6">
        <f>IF(AND($J$3&lt;Table3[[#This Row],[Percentage]],Table3[[#This Row],[Percentage]]&lt;$J$5), 1, 0)</f>
        <v>1</v>
      </c>
      <c r="K151" s="6">
        <f>IF(AND($K$3&lt;Table3[[#This Row],[Percentage]],Table3[[#This Row],[Percentage]]&lt;$K$5), 1, 0)</f>
        <v>1</v>
      </c>
      <c r="M151" s="6">
        <v>146</v>
      </c>
      <c r="N151" s="6">
        <f>$N$3*COS(DEGREES(Graphing!M151))</f>
        <v>-162.33944746179756</v>
      </c>
      <c r="O151" s="6">
        <f>($N$3*SIN(DEGREES(Graphing!M151))) + $O$3</f>
        <v>703.35071998279989</v>
      </c>
      <c r="P151" s="16">
        <f>($N$3*SIN(DEGREES(Graphing!M151))) - $O$3</f>
        <v>-312.64928001720011</v>
      </c>
      <c r="Q151" s="6">
        <f>$N$4*SIN(DEGREES(Graphing!M151))</f>
        <v>146.51303998709989</v>
      </c>
      <c r="R151" s="6">
        <f>($N$4*COS(DEGREES(Graphing!M151))) - $O$4</f>
        <v>-421.75458559634819</v>
      </c>
      <c r="S151" s="6">
        <f>($N$4*COS(DEGREES(Graphing!M151))) + $O$4</f>
        <v>178.24541440365181</v>
      </c>
      <c r="U151" s="6">
        <v>0</v>
      </c>
      <c r="V151" s="6">
        <v>-857</v>
      </c>
      <c r="W151" s="6">
        <f>IF(AND($W$4 + 'Unlike Size Quad'!$F$2*$N$3&lt;Table13[[#This Row],[NS AXIS]],Table13[[#This Row],[NS AXIS]]&lt;$V$3 - 'Unlike Size Quad'!$F$2*$N$3), Table13[NS AXIS], 0)</f>
        <v>0</v>
      </c>
      <c r="X151" s="6">
        <f>$V$6 - 'Unlike Size Quad'!$F$3*$N$4</f>
        <v>71.401690832311886</v>
      </c>
      <c r="Y151" s="6">
        <f>$W$5 +'Unlike Size Quad'!$F$3*$N$4</f>
        <v>-71.406763299232722</v>
      </c>
      <c r="Z151" s="6">
        <f>Table13[[#This Row],[NS AXIS]]</f>
        <v>-857</v>
      </c>
      <c r="AA151" s="6">
        <f>IF(AND($W$5 + 'Unlike Size Quad'!$F$3*$N$4&lt;Table13[[#This Row],[NS AXIS]],Table13[[#This Row],[NS AXIS]]&lt;$V$6 - 'Unlike Size Quad'!$F$3*$N$4), Table13[NS AXIS], 0)</f>
        <v>0</v>
      </c>
      <c r="AB151" s="16">
        <f>$V$3 -'Unlike Size Quad'!$F$2*$N$3</f>
        <v>127.00056361139596</v>
      </c>
      <c r="AC151" s="16">
        <f>$W$4 + 'Unlike Size Quad'!$F$2*$N$3</f>
        <v>-127.00507248755457</v>
      </c>
      <c r="AF151" s="46">
        <v>144</v>
      </c>
      <c r="AG151" s="6">
        <f t="shared" si="8"/>
        <v>576.80769327929875</v>
      </c>
      <c r="AH151" s="46">
        <f t="shared" si="9"/>
        <v>7.3596435543057055</v>
      </c>
      <c r="AI151" s="46">
        <f t="shared" si="10"/>
        <v>357.35964355430571</v>
      </c>
      <c r="AJ151" s="16">
        <f t="shared" si="11"/>
        <v>-223.19230672070131</v>
      </c>
      <c r="AK151" s="16">
        <f>Table6[[#This Row],[T1]]</f>
        <v>7.3596435543057055</v>
      </c>
      <c r="AL151" s="16">
        <f>Table6[[#This Row],[T2]]</f>
        <v>357.35964355430571</v>
      </c>
      <c r="AN151" s="46">
        <v>-857</v>
      </c>
      <c r="AO151" s="63">
        <f>IF(OR(Table15[[#This Row],[Diagonal Flag]]&lt;-$AG$6, Table15[[#This Row],[Diagonal Flag]]&gt;$AG$6),0,Table15[[#This Row],[Diagonal Flag]])</f>
        <v>0</v>
      </c>
      <c r="AP151" s="63">
        <f>Graphing!$AO151/$AP$6</f>
        <v>0</v>
      </c>
      <c r="AQ151" s="64">
        <f>Graphing!$AO151/$AQ$6</f>
        <v>0</v>
      </c>
    </row>
    <row r="152" spans="1:43" x14ac:dyDescent="0.25">
      <c r="A152" s="6">
        <v>149</v>
      </c>
      <c r="B152" s="6">
        <f>COS(DEGREES(Graphing!A152))</f>
        <v>-0.2054159296087095</v>
      </c>
      <c r="C152" s="6">
        <f>SIN(DEGREES(Graphing!A152))</f>
        <v>-0.97867476510993667</v>
      </c>
      <c r="D152" s="6">
        <f>Table2[[#This Row],[x (Big)]]*$A$2</f>
        <v>-0.15406194720653213</v>
      </c>
      <c r="E152" s="6">
        <f>$A$2 *Table2[[#This Row],[y (Big)]]</f>
        <v>-0.73400607383245253</v>
      </c>
      <c r="G152" s="15">
        <v>0.14499999999999999</v>
      </c>
      <c r="H152" s="6">
        <f>IF(AND($H$3&lt;Table3[[#This Row],[Percentage]],Table3[[#This Row],[Percentage]]&lt;$H$5), 1, 0)</f>
        <v>1</v>
      </c>
      <c r="I152" s="6">
        <f>IF(AND($I$3&lt;Table3[[#This Row],[Percentage]],Table3[[#This Row],[Percentage]]&lt;$I$5), 1, 0)</f>
        <v>1</v>
      </c>
      <c r="J152" s="6">
        <f>IF(AND($J$3&lt;Table3[[#This Row],[Percentage]],Table3[[#This Row],[Percentage]]&lt;$J$5), 1, 0)</f>
        <v>1</v>
      </c>
      <c r="K152" s="6">
        <f>IF(AND($K$3&lt;Table3[[#This Row],[Percentage]],Table3[[#This Row],[Percentage]]&lt;$K$5), 1, 0)</f>
        <v>1</v>
      </c>
      <c r="M152" s="6">
        <v>147</v>
      </c>
      <c r="N152" s="6">
        <f>$N$3*COS(DEGREES(Graphing!M152))</f>
        <v>-251.84630838773873</v>
      </c>
      <c r="O152" s="6">
        <f>($N$3*SIN(DEGREES(Graphing!M152))) + $O$3</f>
        <v>541.00661981281939</v>
      </c>
      <c r="P152" s="16">
        <f>($N$3*SIN(DEGREES(Graphing!M152))) - $O$3</f>
        <v>-474.99338018718061</v>
      </c>
      <c r="Q152" s="6">
        <f>$N$4*SIN(DEGREES(Graphing!M152))</f>
        <v>24.754964859614539</v>
      </c>
      <c r="R152" s="6">
        <f>($N$4*COS(DEGREES(Graphing!M152))) - $O$4</f>
        <v>-488.88473129080404</v>
      </c>
      <c r="S152" s="6">
        <f>($N$4*COS(DEGREES(Graphing!M152))) + $O$4</f>
        <v>111.11526870919596</v>
      </c>
      <c r="U152" s="6">
        <v>0</v>
      </c>
      <c r="V152" s="6">
        <v>-856</v>
      </c>
      <c r="W152" s="6">
        <f>IF(AND($W$4 + 'Unlike Size Quad'!$F$2*$N$3&lt;Table13[[#This Row],[NS AXIS]],Table13[[#This Row],[NS AXIS]]&lt;$V$3 - 'Unlike Size Quad'!$F$2*$N$3), Table13[NS AXIS], 0)</f>
        <v>0</v>
      </c>
      <c r="X152" s="6">
        <f>$V$6 - 'Unlike Size Quad'!$F$3*$N$4</f>
        <v>71.401690832311886</v>
      </c>
      <c r="Y152" s="6">
        <f>$W$5 +'Unlike Size Quad'!$F$3*$N$4</f>
        <v>-71.406763299232722</v>
      </c>
      <c r="Z152" s="6">
        <f>Table13[[#This Row],[NS AXIS]]</f>
        <v>-856</v>
      </c>
      <c r="AA152" s="6">
        <f>IF(AND($W$5 + 'Unlike Size Quad'!$F$3*$N$4&lt;Table13[[#This Row],[NS AXIS]],Table13[[#This Row],[NS AXIS]]&lt;$V$6 - 'Unlike Size Quad'!$F$3*$N$4), Table13[NS AXIS], 0)</f>
        <v>0</v>
      </c>
      <c r="AB152" s="16">
        <f>$V$3 -'Unlike Size Quad'!$F$2*$N$3</f>
        <v>127.00056361139596</v>
      </c>
      <c r="AC152" s="16">
        <f>$W$4 + 'Unlike Size Quad'!$F$2*$N$3</f>
        <v>-127.00507248755457</v>
      </c>
      <c r="AF152" s="46">
        <v>145</v>
      </c>
      <c r="AG152" s="6">
        <f t="shared" si="8"/>
        <v>653.6332726147466</v>
      </c>
      <c r="AH152" s="46">
        <f t="shared" si="9"/>
        <v>-161.35584290864387</v>
      </c>
      <c r="AI152" s="46">
        <f t="shared" si="10"/>
        <v>188.64415709135613</v>
      </c>
      <c r="AJ152" s="16">
        <f t="shared" si="11"/>
        <v>-146.36672738525334</v>
      </c>
      <c r="AK152" s="16">
        <f>Table6[[#This Row],[T1]]</f>
        <v>-161.35584290864387</v>
      </c>
      <c r="AL152" s="16">
        <f>Table6[[#This Row],[T2]]</f>
        <v>188.64415709135613</v>
      </c>
      <c r="AN152" s="46">
        <v>-856</v>
      </c>
      <c r="AO152" s="61">
        <f>IF(OR(Table15[[#This Row],[Diagonal Flag]]&lt;-$AG$6, Table15[[#This Row],[Diagonal Flag]]&gt;$AG$6),0,Table15[[#This Row],[Diagonal Flag]])</f>
        <v>0</v>
      </c>
      <c r="AP152" s="61">
        <f>Graphing!$AO152/$AP$6</f>
        <v>0</v>
      </c>
      <c r="AQ152" s="62">
        <f>Graphing!$AO152/$AQ$6</f>
        <v>0</v>
      </c>
    </row>
    <row r="153" spans="1:43" x14ac:dyDescent="0.25">
      <c r="A153" s="6">
        <v>150</v>
      </c>
      <c r="B153" s="6">
        <f>COS(DEGREES(Graphing!A153))</f>
        <v>0.51432730576428121</v>
      </c>
      <c r="C153" s="6">
        <f>SIN(DEGREES(Graphing!A153))</f>
        <v>-0.85759397301127038</v>
      </c>
      <c r="D153" s="6">
        <f>Table2[[#This Row],[x (Big)]]*$A$2</f>
        <v>0.3857454793232109</v>
      </c>
      <c r="E153" s="6">
        <f>$A$2 *Table2[[#This Row],[y (Big)]]</f>
        <v>-0.64319547975845281</v>
      </c>
      <c r="G153" s="15">
        <v>0.14599999999999999</v>
      </c>
      <c r="H153" s="6">
        <f>IF(AND($H$3&lt;Table3[[#This Row],[Percentage]],Table3[[#This Row],[Percentage]]&lt;$H$5), 1, 0)</f>
        <v>1</v>
      </c>
      <c r="I153" s="6">
        <f>IF(AND($I$3&lt;Table3[[#This Row],[Percentage]],Table3[[#This Row],[Percentage]]&lt;$I$5), 1, 0)</f>
        <v>1</v>
      </c>
      <c r="J153" s="6">
        <f>IF(AND($J$3&lt;Table3[[#This Row],[Percentage]],Table3[[#This Row],[Percentage]]&lt;$J$5), 1, 0)</f>
        <v>1</v>
      </c>
      <c r="K153" s="6">
        <f>IF(AND($K$3&lt;Table3[[#This Row],[Percentage]],Table3[[#This Row],[Percentage]]&lt;$K$5), 1, 0)</f>
        <v>1</v>
      </c>
      <c r="M153" s="6">
        <v>148</v>
      </c>
      <c r="N153" s="6">
        <f>$N$3*COS(DEGREES(Graphing!M153))</f>
        <v>-207.19693689807141</v>
      </c>
      <c r="O153" s="6">
        <f>($N$3*SIN(DEGREES(Graphing!M153))) + $O$3</f>
        <v>361.08019418724848</v>
      </c>
      <c r="P153" s="16">
        <f>($N$3*SIN(DEGREES(Graphing!M153))) - $O$3</f>
        <v>-654.91980581275152</v>
      </c>
      <c r="Q153" s="6">
        <f>$N$4*SIN(DEGREES(Graphing!M153))</f>
        <v>-110.18985435956365</v>
      </c>
      <c r="R153" s="6">
        <f>($N$4*COS(DEGREES(Graphing!M153))) - $O$4</f>
        <v>-455.39770267355357</v>
      </c>
      <c r="S153" s="6">
        <f>($N$4*COS(DEGREES(Graphing!M153))) + $O$4</f>
        <v>144.60229732644643</v>
      </c>
      <c r="U153" s="6">
        <v>0</v>
      </c>
      <c r="V153" s="6">
        <v>-855</v>
      </c>
      <c r="W153" s="6">
        <f>IF(AND($W$4 + 'Unlike Size Quad'!$F$2*$N$3&lt;Table13[[#This Row],[NS AXIS]],Table13[[#This Row],[NS AXIS]]&lt;$V$3 - 'Unlike Size Quad'!$F$2*$N$3), Table13[NS AXIS], 0)</f>
        <v>0</v>
      </c>
      <c r="X153" s="6">
        <f>$V$6 - 'Unlike Size Quad'!$F$3*$N$4</f>
        <v>71.401690832311886</v>
      </c>
      <c r="Y153" s="6">
        <f>$W$5 +'Unlike Size Quad'!$F$3*$N$4</f>
        <v>-71.406763299232722</v>
      </c>
      <c r="Z153" s="6">
        <f>Table13[[#This Row],[NS AXIS]]</f>
        <v>-855</v>
      </c>
      <c r="AA153" s="6">
        <f>IF(AND($W$5 + 'Unlike Size Quad'!$F$3*$N$4&lt;Table13[[#This Row],[NS AXIS]],Table13[[#This Row],[NS AXIS]]&lt;$V$6 - 'Unlike Size Quad'!$F$3*$N$4), Table13[NS AXIS], 0)</f>
        <v>0</v>
      </c>
      <c r="AB153" s="16">
        <f>$V$3 -'Unlike Size Quad'!$F$2*$N$3</f>
        <v>127.00056361139596</v>
      </c>
      <c r="AC153" s="16">
        <f>$W$4 + 'Unlike Size Quad'!$F$2*$N$3</f>
        <v>-127.00507248755457</v>
      </c>
      <c r="AF153" s="46">
        <v>146</v>
      </c>
      <c r="AG153" s="6">
        <f t="shared" si="8"/>
        <v>595.35071998279989</v>
      </c>
      <c r="AH153" s="46">
        <f t="shared" si="9"/>
        <v>-337.33944746179759</v>
      </c>
      <c r="AI153" s="46">
        <f t="shared" si="10"/>
        <v>12.660552538202438</v>
      </c>
      <c r="AJ153" s="16">
        <f t="shared" si="11"/>
        <v>-204.64928001720014</v>
      </c>
      <c r="AK153" s="16">
        <f>Table6[[#This Row],[T1]]</f>
        <v>-337.33944746179759</v>
      </c>
      <c r="AL153" s="16">
        <f>Table6[[#This Row],[T2]]</f>
        <v>12.660552538202438</v>
      </c>
      <c r="AN153" s="46">
        <v>-855</v>
      </c>
      <c r="AO153" s="63">
        <f>IF(OR(Table15[[#This Row],[Diagonal Flag]]&lt;-$AG$6, Table15[[#This Row],[Diagonal Flag]]&gt;$AG$6),0,Table15[[#This Row],[Diagonal Flag]])</f>
        <v>0</v>
      </c>
      <c r="AP153" s="63">
        <f>Graphing!$AO153/$AP$6</f>
        <v>0</v>
      </c>
      <c r="AQ153" s="64">
        <f>Graphing!$AO153/$AQ$6</f>
        <v>0</v>
      </c>
    </row>
    <row r="154" spans="1:43" x14ac:dyDescent="0.25">
      <c r="A154" s="6">
        <v>151</v>
      </c>
      <c r="B154" s="6">
        <f>COS(DEGREES(Graphing!A154))</f>
        <v>0.96009307443732339</v>
      </c>
      <c r="C154" s="6">
        <f>SIN(DEGREES(Graphing!A154))</f>
        <v>-0.27968069010478402</v>
      </c>
      <c r="D154" s="6">
        <f>Table2[[#This Row],[x (Big)]]*$A$2</f>
        <v>0.72006980582799252</v>
      </c>
      <c r="E154" s="6">
        <f>$A$2 *Table2[[#This Row],[y (Big)]]</f>
        <v>-0.20976051757858802</v>
      </c>
      <c r="G154" s="15">
        <v>0.14699999999999999</v>
      </c>
      <c r="H154" s="6">
        <f>IF(AND($H$3&lt;Table3[[#This Row],[Percentage]],Table3[[#This Row],[Percentage]]&lt;$H$5), 1, 0)</f>
        <v>1</v>
      </c>
      <c r="I154" s="6">
        <f>IF(AND($I$3&lt;Table3[[#This Row],[Percentage]],Table3[[#This Row],[Percentage]]&lt;$I$5), 1, 0)</f>
        <v>1</v>
      </c>
      <c r="J154" s="6">
        <f>IF(AND($J$3&lt;Table3[[#This Row],[Percentage]],Table3[[#This Row],[Percentage]]&lt;$J$5), 1, 0)</f>
        <v>1</v>
      </c>
      <c r="K154" s="6">
        <f>IF(AND($K$3&lt;Table3[[#This Row],[Percentage]],Table3[[#This Row],[Percentage]]&lt;$K$5), 1, 0)</f>
        <v>1</v>
      </c>
      <c r="M154" s="6">
        <v>149</v>
      </c>
      <c r="N154" s="6">
        <f>$N$3*COS(DEGREES(Graphing!M154))</f>
        <v>-52.175646120612214</v>
      </c>
      <c r="O154" s="6">
        <f>($N$3*SIN(DEGREES(Graphing!M154))) + $O$3</f>
        <v>259.4166096620761</v>
      </c>
      <c r="P154" s="16">
        <f>($N$3*SIN(DEGREES(Graphing!M154))) - $O$3</f>
        <v>-756.5833903379239</v>
      </c>
      <c r="Q154" s="6">
        <f>$N$4*SIN(DEGREES(Graphing!M154))</f>
        <v>-186.43754275344293</v>
      </c>
      <c r="R154" s="6">
        <f>($N$4*COS(DEGREES(Graphing!M154))) - $O$4</f>
        <v>-339.13173459045913</v>
      </c>
      <c r="S154" s="6">
        <f>($N$4*COS(DEGREES(Graphing!M154))) + $O$4</f>
        <v>260.86826540954087</v>
      </c>
      <c r="U154" s="6">
        <v>0</v>
      </c>
      <c r="V154" s="6">
        <v>-854</v>
      </c>
      <c r="W154" s="6">
        <f>IF(AND($W$4 + 'Unlike Size Quad'!$F$2*$N$3&lt;Table13[[#This Row],[NS AXIS]],Table13[[#This Row],[NS AXIS]]&lt;$V$3 - 'Unlike Size Quad'!$F$2*$N$3), Table13[NS AXIS], 0)</f>
        <v>0</v>
      </c>
      <c r="X154" s="6">
        <f>$V$6 - 'Unlike Size Quad'!$F$3*$N$4</f>
        <v>71.401690832311886</v>
      </c>
      <c r="Y154" s="6">
        <f>$W$5 +'Unlike Size Quad'!$F$3*$N$4</f>
        <v>-71.406763299232722</v>
      </c>
      <c r="Z154" s="6">
        <f>Table13[[#This Row],[NS AXIS]]</f>
        <v>-854</v>
      </c>
      <c r="AA154" s="6">
        <f>IF(AND($W$5 + 'Unlike Size Quad'!$F$3*$N$4&lt;Table13[[#This Row],[NS AXIS]],Table13[[#This Row],[NS AXIS]]&lt;$V$6 - 'Unlike Size Quad'!$F$3*$N$4), Table13[NS AXIS], 0)</f>
        <v>0</v>
      </c>
      <c r="AB154" s="16">
        <f>$V$3 -'Unlike Size Quad'!$F$2*$N$3</f>
        <v>127.00056361139596</v>
      </c>
      <c r="AC154" s="16">
        <f>$W$4 + 'Unlike Size Quad'!$F$2*$N$3</f>
        <v>-127.00507248755457</v>
      </c>
      <c r="AF154" s="46">
        <v>147</v>
      </c>
      <c r="AG154" s="6">
        <f t="shared" si="8"/>
        <v>433.00661981281939</v>
      </c>
      <c r="AH154" s="46">
        <f t="shared" si="9"/>
        <v>-426.84630838773876</v>
      </c>
      <c r="AI154" s="46">
        <f t="shared" si="10"/>
        <v>-76.846308387738731</v>
      </c>
      <c r="AJ154" s="16">
        <f t="shared" si="11"/>
        <v>-366.99338018718061</v>
      </c>
      <c r="AK154" s="16">
        <f>Table6[[#This Row],[T1]]</f>
        <v>-426.84630838773876</v>
      </c>
      <c r="AL154" s="16">
        <f>Table6[[#This Row],[T2]]</f>
        <v>-76.846308387738731</v>
      </c>
      <c r="AN154" s="46">
        <v>-854</v>
      </c>
      <c r="AO154" s="61">
        <f>IF(OR(Table15[[#This Row],[Diagonal Flag]]&lt;-$AG$6, Table15[[#This Row],[Diagonal Flag]]&gt;$AG$6),0,Table15[[#This Row],[Diagonal Flag]])</f>
        <v>0</v>
      </c>
      <c r="AP154" s="61">
        <f>Graphing!$AO154/$AP$6</f>
        <v>0</v>
      </c>
      <c r="AQ154" s="62">
        <f>Graphing!$AO154/$AQ$6</f>
        <v>0</v>
      </c>
    </row>
    <row r="155" spans="1:43" x14ac:dyDescent="0.25">
      <c r="A155" s="6">
        <v>152</v>
      </c>
      <c r="B155" s="6">
        <f>COS(DEGREES(Graphing!A155))</f>
        <v>0.89442601544895173</v>
      </c>
      <c r="C155" s="6">
        <f>SIN(DEGREES(Graphing!A155))</f>
        <v>0.4472159465941612</v>
      </c>
      <c r="D155" s="6">
        <f>Table2[[#This Row],[x (Big)]]*$A$2</f>
        <v>0.67081951158671382</v>
      </c>
      <c r="E155" s="6">
        <f>$A$2 *Table2[[#This Row],[y (Big)]]</f>
        <v>0.3354119599456209</v>
      </c>
      <c r="G155" s="15">
        <v>0.14799999999999999</v>
      </c>
      <c r="H155" s="6">
        <f>IF(AND($H$3&lt;Table3[[#This Row],[Percentage]],Table3[[#This Row],[Percentage]]&lt;$H$5), 1, 0)</f>
        <v>1</v>
      </c>
      <c r="I155" s="6">
        <f>IF(AND($I$3&lt;Table3[[#This Row],[Percentage]],Table3[[#This Row],[Percentage]]&lt;$I$5), 1, 0)</f>
        <v>1</v>
      </c>
      <c r="J155" s="6">
        <f>IF(AND($J$3&lt;Table3[[#This Row],[Percentage]],Table3[[#This Row],[Percentage]]&lt;$J$5), 1, 0)</f>
        <v>1</v>
      </c>
      <c r="K155" s="6">
        <f>IF(AND($K$3&lt;Table3[[#This Row],[Percentage]],Table3[[#This Row],[Percentage]]&lt;$K$5), 1, 0)</f>
        <v>1</v>
      </c>
      <c r="M155" s="6">
        <v>150</v>
      </c>
      <c r="N155" s="6">
        <f>$N$3*COS(DEGREES(Graphing!M155))</f>
        <v>130.63913566412742</v>
      </c>
      <c r="O155" s="6">
        <f>($N$3*SIN(DEGREES(Graphing!M155))) + $O$3</f>
        <v>290.17113085513733</v>
      </c>
      <c r="P155" s="16">
        <f>($N$3*SIN(DEGREES(Graphing!M155))) - $O$3</f>
        <v>-725.82886914486267</v>
      </c>
      <c r="Q155" s="6">
        <f>$N$4*SIN(DEGREES(Graphing!M155))</f>
        <v>-163.371651858647</v>
      </c>
      <c r="R155" s="6">
        <f>($N$4*COS(DEGREES(Graphing!M155))) - $O$4</f>
        <v>-202.02064825190445</v>
      </c>
      <c r="S155" s="6">
        <f>($N$4*COS(DEGREES(Graphing!M155))) + $O$4</f>
        <v>397.97935174809555</v>
      </c>
      <c r="U155" s="6">
        <v>0</v>
      </c>
      <c r="V155" s="6">
        <v>-853</v>
      </c>
      <c r="W155" s="6">
        <f>IF(AND($W$4 + 'Unlike Size Quad'!$F$2*$N$3&lt;Table13[[#This Row],[NS AXIS]],Table13[[#This Row],[NS AXIS]]&lt;$V$3 - 'Unlike Size Quad'!$F$2*$N$3), Table13[NS AXIS], 0)</f>
        <v>0</v>
      </c>
      <c r="X155" s="6">
        <f>$V$6 - 'Unlike Size Quad'!$F$3*$N$4</f>
        <v>71.401690832311886</v>
      </c>
      <c r="Y155" s="6">
        <f>$W$5 +'Unlike Size Quad'!$F$3*$N$4</f>
        <v>-71.406763299232722</v>
      </c>
      <c r="Z155" s="6">
        <f>Table13[[#This Row],[NS AXIS]]</f>
        <v>-853</v>
      </c>
      <c r="AA155" s="6">
        <f>IF(AND($W$5 + 'Unlike Size Quad'!$F$3*$N$4&lt;Table13[[#This Row],[NS AXIS]],Table13[[#This Row],[NS AXIS]]&lt;$V$6 - 'Unlike Size Quad'!$F$3*$N$4), Table13[NS AXIS], 0)</f>
        <v>0</v>
      </c>
      <c r="AB155" s="16">
        <f>$V$3 -'Unlike Size Quad'!$F$2*$N$3</f>
        <v>127.00056361139596</v>
      </c>
      <c r="AC155" s="16">
        <f>$W$4 + 'Unlike Size Quad'!$F$2*$N$3</f>
        <v>-127.00507248755457</v>
      </c>
      <c r="AF155" s="46">
        <v>148</v>
      </c>
      <c r="AG155" s="6">
        <f t="shared" si="8"/>
        <v>253.08019418724845</v>
      </c>
      <c r="AH155" s="46">
        <f t="shared" si="9"/>
        <v>-382.19693689807139</v>
      </c>
      <c r="AI155" s="46">
        <f t="shared" si="10"/>
        <v>-32.196936898071414</v>
      </c>
      <c r="AJ155" s="16">
        <f t="shared" si="11"/>
        <v>-546.91980581275152</v>
      </c>
      <c r="AK155" s="16">
        <f>Table6[[#This Row],[T1]]</f>
        <v>-382.19693689807139</v>
      </c>
      <c r="AL155" s="16">
        <f>Table6[[#This Row],[T2]]</f>
        <v>-32.196936898071414</v>
      </c>
      <c r="AN155" s="46">
        <v>-853</v>
      </c>
      <c r="AO155" s="63">
        <f>IF(OR(Table15[[#This Row],[Diagonal Flag]]&lt;-$AG$6, Table15[[#This Row],[Diagonal Flag]]&gt;$AG$6),0,Table15[[#This Row],[Diagonal Flag]])</f>
        <v>0</v>
      </c>
      <c r="AP155" s="63">
        <f>Graphing!$AO155/$AP$6</f>
        <v>0</v>
      </c>
      <c r="AQ155" s="64">
        <f>Graphing!$AO155/$AQ$6</f>
        <v>0</v>
      </c>
    </row>
    <row r="156" spans="1:43" x14ac:dyDescent="0.25">
      <c r="A156" s="6">
        <v>153</v>
      </c>
      <c r="B156" s="6">
        <f>COS(DEGREES(Graphing!A156))</f>
        <v>0.3523063724409759</v>
      </c>
      <c r="C156" s="6">
        <f>SIN(DEGREES(Graphing!A156))</f>
        <v>0.93588472577421644</v>
      </c>
      <c r="D156" s="6">
        <f>Table2[[#This Row],[x (Big)]]*$A$2</f>
        <v>0.26422977933073194</v>
      </c>
      <c r="E156" s="6">
        <f>$A$2 *Table2[[#This Row],[y (Big)]]</f>
        <v>0.70191354433066233</v>
      </c>
      <c r="G156" s="15">
        <v>0.14899999999999999</v>
      </c>
      <c r="H156" s="6">
        <f>IF(AND($H$3&lt;Table3[[#This Row],[Percentage]],Table3[[#This Row],[Percentage]]&lt;$H$5), 1, 0)</f>
        <v>1</v>
      </c>
      <c r="I156" s="6">
        <f>IF(AND($I$3&lt;Table3[[#This Row],[Percentage]],Table3[[#This Row],[Percentage]]&lt;$I$5), 1, 0)</f>
        <v>1</v>
      </c>
      <c r="J156" s="6">
        <f>IF(AND($J$3&lt;Table3[[#This Row],[Percentage]],Table3[[#This Row],[Percentage]]&lt;$J$5), 1, 0)</f>
        <v>1</v>
      </c>
      <c r="K156" s="6">
        <f>IF(AND($K$3&lt;Table3[[#This Row],[Percentage]],Table3[[#This Row],[Percentage]]&lt;$K$5), 1, 0)</f>
        <v>1</v>
      </c>
      <c r="M156" s="6">
        <v>151</v>
      </c>
      <c r="N156" s="6">
        <f>$N$3*COS(DEGREES(Graphing!M156))</f>
        <v>243.86364090708014</v>
      </c>
      <c r="O156" s="6">
        <f>($N$3*SIN(DEGREES(Graphing!M156))) + $O$3</f>
        <v>436.96110471338488</v>
      </c>
      <c r="P156" s="16">
        <f>($N$3*SIN(DEGREES(Graphing!M156))) - $O$3</f>
        <v>-579.03889528661512</v>
      </c>
      <c r="Q156" s="6">
        <f>$N$4*SIN(DEGREES(Graphing!M156))</f>
        <v>-53.279171464961358</v>
      </c>
      <c r="R156" s="6">
        <f>($N$4*COS(DEGREES(Graphing!M156))) - $O$4</f>
        <v>-117.1022693196899</v>
      </c>
      <c r="S156" s="6">
        <f>($N$4*COS(DEGREES(Graphing!M156))) + $O$4</f>
        <v>482.89773068031013</v>
      </c>
      <c r="U156" s="6">
        <v>0</v>
      </c>
      <c r="V156" s="6">
        <v>-852</v>
      </c>
      <c r="W156" s="6">
        <f>IF(AND($W$4 + 'Unlike Size Quad'!$F$2*$N$3&lt;Table13[[#This Row],[NS AXIS]],Table13[[#This Row],[NS AXIS]]&lt;$V$3 - 'Unlike Size Quad'!$F$2*$N$3), Table13[NS AXIS], 0)</f>
        <v>0</v>
      </c>
      <c r="X156" s="6">
        <f>$V$6 - 'Unlike Size Quad'!$F$3*$N$4</f>
        <v>71.401690832311886</v>
      </c>
      <c r="Y156" s="6">
        <f>$W$5 +'Unlike Size Quad'!$F$3*$N$4</f>
        <v>-71.406763299232722</v>
      </c>
      <c r="Z156" s="6">
        <f>Table13[[#This Row],[NS AXIS]]</f>
        <v>-852</v>
      </c>
      <c r="AA156" s="6">
        <f>IF(AND($W$5 + 'Unlike Size Quad'!$F$3*$N$4&lt;Table13[[#This Row],[NS AXIS]],Table13[[#This Row],[NS AXIS]]&lt;$V$6 - 'Unlike Size Quad'!$F$3*$N$4), Table13[NS AXIS], 0)</f>
        <v>0</v>
      </c>
      <c r="AB156" s="16">
        <f>$V$3 -'Unlike Size Quad'!$F$2*$N$3</f>
        <v>127.00056361139596</v>
      </c>
      <c r="AC156" s="16">
        <f>$W$4 + 'Unlike Size Quad'!$F$2*$N$3</f>
        <v>-127.00507248755457</v>
      </c>
      <c r="AF156" s="46">
        <v>149</v>
      </c>
      <c r="AG156" s="6">
        <f t="shared" si="8"/>
        <v>151.4166096620761</v>
      </c>
      <c r="AH156" s="46">
        <f t="shared" si="9"/>
        <v>-227.17564612061221</v>
      </c>
      <c r="AI156" s="46">
        <f t="shared" si="10"/>
        <v>122.82435387938779</v>
      </c>
      <c r="AJ156" s="16">
        <f t="shared" si="11"/>
        <v>-648.5833903379239</v>
      </c>
      <c r="AK156" s="16">
        <f>Table6[[#This Row],[T1]]</f>
        <v>-227.17564612061221</v>
      </c>
      <c r="AL156" s="16">
        <f>Table6[[#This Row],[T2]]</f>
        <v>122.82435387938779</v>
      </c>
      <c r="AN156" s="46">
        <v>-852</v>
      </c>
      <c r="AO156" s="61">
        <f>IF(OR(Table15[[#This Row],[Diagonal Flag]]&lt;-$AG$6, Table15[[#This Row],[Diagonal Flag]]&gt;$AG$6),0,Table15[[#This Row],[Diagonal Flag]])</f>
        <v>0</v>
      </c>
      <c r="AP156" s="61">
        <f>Graphing!$AO156/$AP$6</f>
        <v>0</v>
      </c>
      <c r="AQ156" s="62">
        <f>Graphing!$AO156/$AQ$6</f>
        <v>0</v>
      </c>
    </row>
    <row r="157" spans="1:43" x14ac:dyDescent="0.25">
      <c r="A157" s="6">
        <v>154</v>
      </c>
      <c r="B157" s="6">
        <f>COS(DEGREES(Graphing!A157))</f>
        <v>-0.37748366321744292</v>
      </c>
      <c r="C157" s="6">
        <f>SIN(DEGREES(Graphing!A157))</f>
        <v>0.92601624392012705</v>
      </c>
      <c r="D157" s="6">
        <f>Table2[[#This Row],[x (Big)]]*$A$2</f>
        <v>-0.28311274741308218</v>
      </c>
      <c r="E157" s="6">
        <f>$A$2 *Table2[[#This Row],[y (Big)]]</f>
        <v>0.69451218294009531</v>
      </c>
      <c r="G157" s="15">
        <v>0.15</v>
      </c>
      <c r="H157" s="6">
        <f>IF(AND($H$3&lt;Table3[[#This Row],[Percentage]],Table3[[#This Row],[Percentage]]&lt;$H$5), 1, 0)</f>
        <v>1</v>
      </c>
      <c r="I157" s="6">
        <f>IF(AND($I$3&lt;Table3[[#This Row],[Percentage]],Table3[[#This Row],[Percentage]]&lt;$I$5), 1, 0)</f>
        <v>1</v>
      </c>
      <c r="J157" s="6">
        <f>IF(AND($J$3&lt;Table3[[#This Row],[Percentage]],Table3[[#This Row],[Percentage]]&lt;$J$5), 1, 0)</f>
        <v>1</v>
      </c>
      <c r="K157" s="6">
        <f>IF(AND($K$3&lt;Table3[[#This Row],[Percentage]],Table3[[#This Row],[Percentage]]&lt;$K$5), 1, 0)</f>
        <v>1</v>
      </c>
      <c r="M157" s="6">
        <v>152</v>
      </c>
      <c r="N157" s="6">
        <f>$N$3*COS(DEGREES(Graphing!M157))</f>
        <v>227.18420792403373</v>
      </c>
      <c r="O157" s="6">
        <f>($N$3*SIN(DEGREES(Graphing!M157))) + $O$3</f>
        <v>621.59285043491695</v>
      </c>
      <c r="P157" s="16">
        <f>($N$3*SIN(DEGREES(Graphing!M157))) - $O$3</f>
        <v>-394.40714956508305</v>
      </c>
      <c r="Q157" s="6">
        <f>$N$4*SIN(DEGREES(Graphing!M157))</f>
        <v>85.194637826187702</v>
      </c>
      <c r="R157" s="6">
        <f>($N$4*COS(DEGREES(Graphing!M157))) - $O$4</f>
        <v>-129.61184405697469</v>
      </c>
      <c r="S157" s="6">
        <f>($N$4*COS(DEGREES(Graphing!M157))) + $O$4</f>
        <v>470.38815594302531</v>
      </c>
      <c r="U157" s="6">
        <v>0</v>
      </c>
      <c r="V157" s="6">
        <v>-851</v>
      </c>
      <c r="W157" s="6">
        <f>IF(AND($W$4 + 'Unlike Size Quad'!$F$2*$N$3&lt;Table13[[#This Row],[NS AXIS]],Table13[[#This Row],[NS AXIS]]&lt;$V$3 - 'Unlike Size Quad'!$F$2*$N$3), Table13[NS AXIS], 0)</f>
        <v>0</v>
      </c>
      <c r="X157" s="6">
        <f>$V$6 - 'Unlike Size Quad'!$F$3*$N$4</f>
        <v>71.401690832311886</v>
      </c>
      <c r="Y157" s="6">
        <f>$W$5 +'Unlike Size Quad'!$F$3*$N$4</f>
        <v>-71.406763299232722</v>
      </c>
      <c r="Z157" s="6">
        <f>Table13[[#This Row],[NS AXIS]]</f>
        <v>-851</v>
      </c>
      <c r="AA157" s="6">
        <f>IF(AND($W$5 + 'Unlike Size Quad'!$F$3*$N$4&lt;Table13[[#This Row],[NS AXIS]],Table13[[#This Row],[NS AXIS]]&lt;$V$6 - 'Unlike Size Quad'!$F$3*$N$4), Table13[NS AXIS], 0)</f>
        <v>0</v>
      </c>
      <c r="AB157" s="16">
        <f>$V$3 -'Unlike Size Quad'!$F$2*$N$3</f>
        <v>127.00056361139596</v>
      </c>
      <c r="AC157" s="16">
        <f>$W$4 + 'Unlike Size Quad'!$F$2*$N$3</f>
        <v>-127.00507248755457</v>
      </c>
      <c r="AF157" s="46">
        <v>150</v>
      </c>
      <c r="AG157" s="6">
        <f t="shared" si="8"/>
        <v>182.17113085513733</v>
      </c>
      <c r="AH157" s="46">
        <f t="shared" si="9"/>
        <v>-44.360864335872577</v>
      </c>
      <c r="AI157" s="46">
        <f t="shared" si="10"/>
        <v>305.63913566412742</v>
      </c>
      <c r="AJ157" s="16">
        <f t="shared" si="11"/>
        <v>-617.82886914486267</v>
      </c>
      <c r="AK157" s="16">
        <f>Table6[[#This Row],[T1]]</f>
        <v>-44.360864335872577</v>
      </c>
      <c r="AL157" s="16">
        <f>Table6[[#This Row],[T2]]</f>
        <v>305.63913566412742</v>
      </c>
      <c r="AN157" s="46">
        <v>-851</v>
      </c>
      <c r="AO157" s="63">
        <f>IF(OR(Table15[[#This Row],[Diagonal Flag]]&lt;-$AG$6, Table15[[#This Row],[Diagonal Flag]]&gt;$AG$6),0,Table15[[#This Row],[Diagonal Flag]])</f>
        <v>0</v>
      </c>
      <c r="AP157" s="63">
        <f>Graphing!$AO157/$AP$6</f>
        <v>0</v>
      </c>
      <c r="AQ157" s="64">
        <f>Graphing!$AO157/$AQ$6</f>
        <v>0</v>
      </c>
    </row>
    <row r="158" spans="1:43" x14ac:dyDescent="0.25">
      <c r="A158" s="6">
        <v>155</v>
      </c>
      <c r="B158" s="6">
        <f>COS(DEGREES(Graphing!A158))</f>
        <v>-0.9061915929681299</v>
      </c>
      <c r="C158" s="6">
        <f>SIN(DEGREES(Graphing!A158))</f>
        <v>0.42286735134541081</v>
      </c>
      <c r="D158" s="6">
        <f>Table2[[#This Row],[x (Big)]]*$A$2</f>
        <v>-0.67964369472609742</v>
      </c>
      <c r="E158" s="6">
        <f>$A$2 *Table2[[#This Row],[y (Big)]]</f>
        <v>0.3171505135090581</v>
      </c>
      <c r="G158" s="15">
        <v>0.151</v>
      </c>
      <c r="H158" s="6">
        <f>IF(AND($H$3&lt;Table3[[#This Row],[Percentage]],Table3[[#This Row],[Percentage]]&lt;$H$5), 1, 0)</f>
        <v>1</v>
      </c>
      <c r="I158" s="6">
        <f>IF(AND($I$3&lt;Table3[[#This Row],[Percentage]],Table3[[#This Row],[Percentage]]&lt;$I$5), 1, 0)</f>
        <v>1</v>
      </c>
      <c r="J158" s="6">
        <f>IF(AND($J$3&lt;Table3[[#This Row],[Percentage]],Table3[[#This Row],[Percentage]]&lt;$J$5), 1, 0)</f>
        <v>1</v>
      </c>
      <c r="K158" s="6">
        <f>IF(AND($K$3&lt;Table3[[#This Row],[Percentage]],Table3[[#This Row],[Percentage]]&lt;$K$5), 1, 0)</f>
        <v>1</v>
      </c>
      <c r="M158" s="6">
        <v>153</v>
      </c>
      <c r="N158" s="6">
        <f>$N$3*COS(DEGREES(Graphing!M158))</f>
        <v>89.485818600007875</v>
      </c>
      <c r="O158" s="6">
        <f>($N$3*SIN(DEGREES(Graphing!M158))) + $O$3</f>
        <v>745.71472034665101</v>
      </c>
      <c r="P158" s="16">
        <f>($N$3*SIN(DEGREES(Graphing!M158))) - $O$3</f>
        <v>-270.28527965334899</v>
      </c>
      <c r="Q158" s="6">
        <f>$N$4*SIN(DEGREES(Graphing!M158))</f>
        <v>178.28604025998823</v>
      </c>
      <c r="R158" s="6">
        <f>($N$4*COS(DEGREES(Graphing!M158))) - $O$4</f>
        <v>-232.8856360499941</v>
      </c>
      <c r="S158" s="6">
        <f>($N$4*COS(DEGREES(Graphing!M158))) + $O$4</f>
        <v>367.1143639500059</v>
      </c>
      <c r="U158" s="6">
        <v>0</v>
      </c>
      <c r="V158" s="6">
        <v>-850</v>
      </c>
      <c r="W158" s="6">
        <f>IF(AND($W$4 + 'Unlike Size Quad'!$F$2*$N$3&lt;Table13[[#This Row],[NS AXIS]],Table13[[#This Row],[NS AXIS]]&lt;$V$3 - 'Unlike Size Quad'!$F$2*$N$3), Table13[NS AXIS], 0)</f>
        <v>0</v>
      </c>
      <c r="X158" s="6">
        <f>$V$6 - 'Unlike Size Quad'!$F$3*$N$4</f>
        <v>71.401690832311886</v>
      </c>
      <c r="Y158" s="6">
        <f>$W$5 +'Unlike Size Quad'!$F$3*$N$4</f>
        <v>-71.406763299232722</v>
      </c>
      <c r="Z158" s="6">
        <f>Table13[[#This Row],[NS AXIS]]</f>
        <v>-850</v>
      </c>
      <c r="AA158" s="6">
        <f>IF(AND($W$5 + 'Unlike Size Quad'!$F$3*$N$4&lt;Table13[[#This Row],[NS AXIS]],Table13[[#This Row],[NS AXIS]]&lt;$V$6 - 'Unlike Size Quad'!$F$3*$N$4), Table13[NS AXIS], 0)</f>
        <v>0</v>
      </c>
      <c r="AB158" s="16">
        <f>$V$3 -'Unlike Size Quad'!$F$2*$N$3</f>
        <v>127.00056361139596</v>
      </c>
      <c r="AC158" s="16">
        <f>$W$4 + 'Unlike Size Quad'!$F$2*$N$3</f>
        <v>-127.00507248755457</v>
      </c>
      <c r="AF158" s="46">
        <v>151</v>
      </c>
      <c r="AG158" s="6">
        <f t="shared" si="8"/>
        <v>328.96110471338488</v>
      </c>
      <c r="AH158" s="46">
        <f t="shared" si="9"/>
        <v>68.863640907080139</v>
      </c>
      <c r="AI158" s="46">
        <f t="shared" si="10"/>
        <v>418.86364090708014</v>
      </c>
      <c r="AJ158" s="16">
        <f t="shared" si="11"/>
        <v>-471.03889528661512</v>
      </c>
      <c r="AK158" s="16">
        <f>Table6[[#This Row],[T1]]</f>
        <v>68.863640907080139</v>
      </c>
      <c r="AL158" s="16">
        <f>Table6[[#This Row],[T2]]</f>
        <v>418.86364090708014</v>
      </c>
      <c r="AN158" s="46">
        <v>-850</v>
      </c>
      <c r="AO158" s="61">
        <f>IF(OR(Table15[[#This Row],[Diagonal Flag]]&lt;-$AG$6, Table15[[#This Row],[Diagonal Flag]]&gt;$AG$6),0,Table15[[#This Row],[Diagonal Flag]])</f>
        <v>0</v>
      </c>
      <c r="AP158" s="61">
        <f>Graphing!$AO158/$AP$6</f>
        <v>0</v>
      </c>
      <c r="AQ158" s="62">
        <f>Graphing!$AO158/$AQ$6</f>
        <v>0</v>
      </c>
    </row>
    <row r="159" spans="1:43" x14ac:dyDescent="0.25">
      <c r="A159" s="6">
        <v>156</v>
      </c>
      <c r="B159" s="6">
        <f>COS(DEGREES(Graphing!A159))</f>
        <v>-0.95217952282057072</v>
      </c>
      <c r="C159" s="6">
        <f>SIN(DEGREES(Graphing!A159))</f>
        <v>-0.3055391240433708</v>
      </c>
      <c r="D159" s="6">
        <f>Table2[[#This Row],[x (Big)]]*$A$2</f>
        <v>-0.71413464211542799</v>
      </c>
      <c r="E159" s="6">
        <f>$A$2 *Table2[[#This Row],[y (Big)]]</f>
        <v>-0.2291543430325281</v>
      </c>
      <c r="G159" s="15">
        <v>0.152</v>
      </c>
      <c r="H159" s="6">
        <f>IF(AND($H$3&lt;Table3[[#This Row],[Percentage]],Table3[[#This Row],[Percentage]]&lt;$H$5), 1, 0)</f>
        <v>1</v>
      </c>
      <c r="I159" s="6">
        <f>IF(AND($I$3&lt;Table3[[#This Row],[Percentage]],Table3[[#This Row],[Percentage]]&lt;$I$5), 1, 0)</f>
        <v>1</v>
      </c>
      <c r="J159" s="6">
        <f>IF(AND($J$3&lt;Table3[[#This Row],[Percentage]],Table3[[#This Row],[Percentage]]&lt;$J$5), 1, 0)</f>
        <v>1</v>
      </c>
      <c r="K159" s="6">
        <f>IF(AND($K$3&lt;Table3[[#This Row],[Percentage]],Table3[[#This Row],[Percentage]]&lt;$K$5), 1, 0)</f>
        <v>1</v>
      </c>
      <c r="M159" s="6">
        <v>154</v>
      </c>
      <c r="N159" s="6">
        <f>$N$3*COS(DEGREES(Graphing!M159))</f>
        <v>-95.880850457230508</v>
      </c>
      <c r="O159" s="6">
        <f>($N$3*SIN(DEGREES(Graphing!M159))) + $O$3</f>
        <v>743.20812595571226</v>
      </c>
      <c r="P159" s="16">
        <f>($N$3*SIN(DEGREES(Graphing!M159))) - $O$3</f>
        <v>-272.79187404428774</v>
      </c>
      <c r="Q159" s="6">
        <f>$N$4*SIN(DEGREES(Graphing!M159))</f>
        <v>176.4060944667842</v>
      </c>
      <c r="R159" s="6">
        <f>($N$4*COS(DEGREES(Graphing!M159))) - $O$4</f>
        <v>-371.91063784292288</v>
      </c>
      <c r="S159" s="6">
        <f>($N$4*COS(DEGREES(Graphing!M159))) + $O$4</f>
        <v>228.08936215707712</v>
      </c>
      <c r="U159" s="6">
        <v>0</v>
      </c>
      <c r="V159" s="6">
        <v>-849</v>
      </c>
      <c r="W159" s="6">
        <f>IF(AND($W$4 + 'Unlike Size Quad'!$F$2*$N$3&lt;Table13[[#This Row],[NS AXIS]],Table13[[#This Row],[NS AXIS]]&lt;$V$3 - 'Unlike Size Quad'!$F$2*$N$3), Table13[NS AXIS], 0)</f>
        <v>0</v>
      </c>
      <c r="X159" s="6">
        <f>$V$6 - 'Unlike Size Quad'!$F$3*$N$4</f>
        <v>71.401690832311886</v>
      </c>
      <c r="Y159" s="6">
        <f>$W$5 +'Unlike Size Quad'!$F$3*$N$4</f>
        <v>-71.406763299232722</v>
      </c>
      <c r="Z159" s="6">
        <f>Table13[[#This Row],[NS AXIS]]</f>
        <v>-849</v>
      </c>
      <c r="AA159" s="6">
        <f>IF(AND($W$5 + 'Unlike Size Quad'!$F$3*$N$4&lt;Table13[[#This Row],[NS AXIS]],Table13[[#This Row],[NS AXIS]]&lt;$V$6 - 'Unlike Size Quad'!$F$3*$N$4), Table13[NS AXIS], 0)</f>
        <v>0</v>
      </c>
      <c r="AB159" s="16">
        <f>$V$3 -'Unlike Size Quad'!$F$2*$N$3</f>
        <v>127.00056361139596</v>
      </c>
      <c r="AC159" s="16">
        <f>$W$4 + 'Unlike Size Quad'!$F$2*$N$3</f>
        <v>-127.00507248755457</v>
      </c>
      <c r="AF159" s="46">
        <v>152</v>
      </c>
      <c r="AG159" s="6">
        <f t="shared" si="8"/>
        <v>513.59285043491695</v>
      </c>
      <c r="AH159" s="46">
        <f t="shared" si="9"/>
        <v>52.184207924033728</v>
      </c>
      <c r="AI159" s="46">
        <f t="shared" si="10"/>
        <v>402.18420792403373</v>
      </c>
      <c r="AJ159" s="16">
        <f t="shared" si="11"/>
        <v>-286.40714956508305</v>
      </c>
      <c r="AK159" s="16">
        <f>Table6[[#This Row],[T1]]</f>
        <v>52.184207924033728</v>
      </c>
      <c r="AL159" s="16">
        <f>Table6[[#This Row],[T2]]</f>
        <v>402.18420792403373</v>
      </c>
      <c r="AN159" s="46">
        <v>-849</v>
      </c>
      <c r="AO159" s="63">
        <f>IF(OR(Table15[[#This Row],[Diagonal Flag]]&lt;-$AG$6, Table15[[#This Row],[Diagonal Flag]]&gt;$AG$6),0,Table15[[#This Row],[Diagonal Flag]])</f>
        <v>0</v>
      </c>
      <c r="AP159" s="63">
        <f>Graphing!$AO159/$AP$6</f>
        <v>0</v>
      </c>
      <c r="AQ159" s="64">
        <f>Graphing!$AO159/$AQ$6</f>
        <v>0</v>
      </c>
    </row>
    <row r="160" spans="1:43" x14ac:dyDescent="0.25">
      <c r="A160" s="6">
        <v>157</v>
      </c>
      <c r="B160" s="6">
        <f>COS(DEGREES(Graphing!A160))</f>
        <v>-0.49095010181062804</v>
      </c>
      <c r="C160" s="6">
        <f>SIN(DEGREES(Graphing!A160))</f>
        <v>-0.87118769362987103</v>
      </c>
      <c r="D160" s="6">
        <f>Table2[[#This Row],[x (Big)]]*$A$2</f>
        <v>-0.368212576357971</v>
      </c>
      <c r="E160" s="6">
        <f>$A$2 *Table2[[#This Row],[y (Big)]]</f>
        <v>-0.65339077022240333</v>
      </c>
      <c r="G160" s="15">
        <v>0.153</v>
      </c>
      <c r="H160" s="6">
        <f>IF(AND($H$3&lt;Table3[[#This Row],[Percentage]],Table3[[#This Row],[Percentage]]&lt;$H$5), 1, 0)</f>
        <v>1</v>
      </c>
      <c r="I160" s="6">
        <f>IF(AND($I$3&lt;Table3[[#This Row],[Percentage]],Table3[[#This Row],[Percentage]]&lt;$I$5), 1, 0)</f>
        <v>1</v>
      </c>
      <c r="J160" s="6">
        <f>IF(AND($J$3&lt;Table3[[#This Row],[Percentage]],Table3[[#This Row],[Percentage]]&lt;$J$5), 1, 0)</f>
        <v>1</v>
      </c>
      <c r="K160" s="6">
        <f>IF(AND($K$3&lt;Table3[[#This Row],[Percentage]],Table3[[#This Row],[Percentage]]&lt;$K$5), 1, 0)</f>
        <v>1</v>
      </c>
      <c r="M160" s="6">
        <v>155</v>
      </c>
      <c r="N160" s="6">
        <f>$N$3*COS(DEGREES(Graphing!M160))</f>
        <v>-230.172664613905</v>
      </c>
      <c r="O160" s="6">
        <f>($N$3*SIN(DEGREES(Graphing!M160))) + $O$3</f>
        <v>615.40830724173429</v>
      </c>
      <c r="P160" s="16">
        <f>($N$3*SIN(DEGREES(Graphing!M160))) - $O$3</f>
        <v>-400.59169275826565</v>
      </c>
      <c r="Q160" s="6">
        <f>$N$4*SIN(DEGREES(Graphing!M160))</f>
        <v>80.556230431300762</v>
      </c>
      <c r="R160" s="6">
        <f>($N$4*COS(DEGREES(Graphing!M160))) - $O$4</f>
        <v>-472.62949846042875</v>
      </c>
      <c r="S160" s="6">
        <f>($N$4*COS(DEGREES(Graphing!M160))) + $O$4</f>
        <v>127.37050153957125</v>
      </c>
      <c r="U160" s="6">
        <v>0</v>
      </c>
      <c r="V160" s="6">
        <v>-848</v>
      </c>
      <c r="W160" s="6">
        <f>IF(AND($W$4 + 'Unlike Size Quad'!$F$2*$N$3&lt;Table13[[#This Row],[NS AXIS]],Table13[[#This Row],[NS AXIS]]&lt;$V$3 - 'Unlike Size Quad'!$F$2*$N$3), Table13[NS AXIS], 0)</f>
        <v>0</v>
      </c>
      <c r="X160" s="6">
        <f>$V$6 - 'Unlike Size Quad'!$F$3*$N$4</f>
        <v>71.401690832311886</v>
      </c>
      <c r="Y160" s="6">
        <f>$W$5 +'Unlike Size Quad'!$F$3*$N$4</f>
        <v>-71.406763299232722</v>
      </c>
      <c r="Z160" s="6">
        <f>Table13[[#This Row],[NS AXIS]]</f>
        <v>-848</v>
      </c>
      <c r="AA160" s="6">
        <f>IF(AND($W$5 + 'Unlike Size Quad'!$F$3*$N$4&lt;Table13[[#This Row],[NS AXIS]],Table13[[#This Row],[NS AXIS]]&lt;$V$6 - 'Unlike Size Quad'!$F$3*$N$4), Table13[NS AXIS], 0)</f>
        <v>0</v>
      </c>
      <c r="AB160" s="16">
        <f>$V$3 -'Unlike Size Quad'!$F$2*$N$3</f>
        <v>127.00056361139596</v>
      </c>
      <c r="AC160" s="16">
        <f>$W$4 + 'Unlike Size Quad'!$F$2*$N$3</f>
        <v>-127.00507248755457</v>
      </c>
      <c r="AF160" s="46">
        <v>153</v>
      </c>
      <c r="AG160" s="6">
        <f t="shared" si="8"/>
        <v>637.71472034665101</v>
      </c>
      <c r="AH160" s="46">
        <f t="shared" si="9"/>
        <v>-85.514181399992125</v>
      </c>
      <c r="AI160" s="46">
        <f t="shared" si="10"/>
        <v>264.48581860000786</v>
      </c>
      <c r="AJ160" s="16">
        <f t="shared" si="11"/>
        <v>-162.28527965334902</v>
      </c>
      <c r="AK160" s="16">
        <f>Table6[[#This Row],[T1]]</f>
        <v>-85.514181399992125</v>
      </c>
      <c r="AL160" s="16">
        <f>Table6[[#This Row],[T2]]</f>
        <v>264.48581860000786</v>
      </c>
      <c r="AN160" s="46">
        <v>-848</v>
      </c>
      <c r="AO160" s="61">
        <f>IF(OR(Table15[[#This Row],[Diagonal Flag]]&lt;-$AG$6, Table15[[#This Row],[Diagonal Flag]]&gt;$AG$6),0,Table15[[#This Row],[Diagonal Flag]])</f>
        <v>0</v>
      </c>
      <c r="AP160" s="61">
        <f>Graphing!$AO160/$AP$6</f>
        <v>0</v>
      </c>
      <c r="AQ160" s="62">
        <f>Graphing!$AO160/$AQ$6</f>
        <v>0</v>
      </c>
    </row>
    <row r="161" spans="1:43" x14ac:dyDescent="0.25">
      <c r="A161" s="6">
        <v>158</v>
      </c>
      <c r="B161" s="6">
        <f>COS(DEGREES(Graphing!A161))</f>
        <v>0.23180396248124052</v>
      </c>
      <c r="C161" s="6">
        <f>SIN(DEGREES(Graphing!A161))</f>
        <v>-0.97276252136788022</v>
      </c>
      <c r="D161" s="6">
        <f>Table2[[#This Row],[x (Big)]]*$A$2</f>
        <v>0.17385297186093041</v>
      </c>
      <c r="E161" s="6">
        <f>$A$2 *Table2[[#This Row],[y (Big)]]</f>
        <v>-0.72957189102591014</v>
      </c>
      <c r="G161" s="15">
        <v>0.154</v>
      </c>
      <c r="H161" s="6">
        <f>IF(AND($H$3&lt;Table3[[#This Row],[Percentage]],Table3[[#This Row],[Percentage]]&lt;$H$5), 1, 0)</f>
        <v>1</v>
      </c>
      <c r="I161" s="6">
        <f>IF(AND($I$3&lt;Table3[[#This Row],[Percentage]],Table3[[#This Row],[Percentage]]&lt;$I$5), 1, 0)</f>
        <v>1</v>
      </c>
      <c r="J161" s="6">
        <f>IF(AND($J$3&lt;Table3[[#This Row],[Percentage]],Table3[[#This Row],[Percentage]]&lt;$J$5), 1, 0)</f>
        <v>1</v>
      </c>
      <c r="K161" s="6">
        <f>IF(AND($K$3&lt;Table3[[#This Row],[Percentage]],Table3[[#This Row],[Percentage]]&lt;$K$5), 1, 0)</f>
        <v>1</v>
      </c>
      <c r="M161" s="6">
        <v>156</v>
      </c>
      <c r="N161" s="6">
        <f>$N$3*COS(DEGREES(Graphing!M161))</f>
        <v>-241.85359879642496</v>
      </c>
      <c r="O161" s="6">
        <f>($N$3*SIN(DEGREES(Graphing!M161))) + $O$3</f>
        <v>430.3930624929838</v>
      </c>
      <c r="P161" s="16">
        <f>($N$3*SIN(DEGREES(Graphing!M161))) - $O$3</f>
        <v>-585.60693750701614</v>
      </c>
      <c r="Q161" s="6">
        <f>$N$4*SIN(DEGREES(Graphing!M161))</f>
        <v>-58.205203130262134</v>
      </c>
      <c r="R161" s="6">
        <f>($N$4*COS(DEGREES(Graphing!M161))) - $O$4</f>
        <v>-481.39019909731871</v>
      </c>
      <c r="S161" s="6">
        <f>($N$4*COS(DEGREES(Graphing!M161))) + $O$4</f>
        <v>118.60980090268129</v>
      </c>
      <c r="U161" s="6">
        <v>0</v>
      </c>
      <c r="V161" s="6">
        <v>-847</v>
      </c>
      <c r="W161" s="6">
        <f>IF(AND($W$4 + 'Unlike Size Quad'!$F$2*$N$3&lt;Table13[[#This Row],[NS AXIS]],Table13[[#This Row],[NS AXIS]]&lt;$V$3 - 'Unlike Size Quad'!$F$2*$N$3), Table13[NS AXIS], 0)</f>
        <v>0</v>
      </c>
      <c r="X161" s="6">
        <f>$V$6 - 'Unlike Size Quad'!$F$3*$N$4</f>
        <v>71.401690832311886</v>
      </c>
      <c r="Y161" s="6">
        <f>$W$5 +'Unlike Size Quad'!$F$3*$N$4</f>
        <v>-71.406763299232722</v>
      </c>
      <c r="Z161" s="6">
        <f>Table13[[#This Row],[NS AXIS]]</f>
        <v>-847</v>
      </c>
      <c r="AA161" s="6">
        <f>IF(AND($W$5 + 'Unlike Size Quad'!$F$3*$N$4&lt;Table13[[#This Row],[NS AXIS]],Table13[[#This Row],[NS AXIS]]&lt;$V$6 - 'Unlike Size Quad'!$F$3*$N$4), Table13[NS AXIS], 0)</f>
        <v>0</v>
      </c>
      <c r="AB161" s="16">
        <f>$V$3 -'Unlike Size Quad'!$F$2*$N$3</f>
        <v>127.00056361139596</v>
      </c>
      <c r="AC161" s="16">
        <f>$W$4 + 'Unlike Size Quad'!$F$2*$N$3</f>
        <v>-127.00507248755457</v>
      </c>
      <c r="AF161" s="46">
        <v>154</v>
      </c>
      <c r="AG161" s="6">
        <f t="shared" si="8"/>
        <v>635.20812595571226</v>
      </c>
      <c r="AH161" s="46">
        <f t="shared" si="9"/>
        <v>-270.88085045723051</v>
      </c>
      <c r="AI161" s="46">
        <f t="shared" si="10"/>
        <v>79.119149542769492</v>
      </c>
      <c r="AJ161" s="16">
        <f t="shared" si="11"/>
        <v>-164.79187404428774</v>
      </c>
      <c r="AK161" s="16">
        <f>Table6[[#This Row],[T1]]</f>
        <v>-270.88085045723051</v>
      </c>
      <c r="AL161" s="16">
        <f>Table6[[#This Row],[T2]]</f>
        <v>79.119149542769492</v>
      </c>
      <c r="AN161" s="46">
        <v>-847</v>
      </c>
      <c r="AO161" s="63">
        <f>IF(OR(Table15[[#This Row],[Diagonal Flag]]&lt;-$AG$6, Table15[[#This Row],[Diagonal Flag]]&gt;$AG$6),0,Table15[[#This Row],[Diagonal Flag]])</f>
        <v>0</v>
      </c>
      <c r="AP161" s="63">
        <f>Graphing!$AO161/$AP$6</f>
        <v>0</v>
      </c>
      <c r="AQ161" s="64">
        <f>Graphing!$AO161/$AQ$6</f>
        <v>0</v>
      </c>
    </row>
    <row r="162" spans="1:43" x14ac:dyDescent="0.25">
      <c r="A162" s="6">
        <v>159</v>
      </c>
      <c r="B162" s="6">
        <f>COS(DEGREES(Graphing!A162))</f>
        <v>0.83107816929743639</v>
      </c>
      <c r="C162" s="6">
        <f>SIN(DEGREES(Graphing!A162))</f>
        <v>-0.55615562257089668</v>
      </c>
      <c r="D162" s="6">
        <f>Table2[[#This Row],[x (Big)]]*$A$2</f>
        <v>0.62330862697307732</v>
      </c>
      <c r="E162" s="6">
        <f>$A$2 *Table2[[#This Row],[y (Big)]]</f>
        <v>-0.41711671692817254</v>
      </c>
      <c r="G162" s="15">
        <v>0.155</v>
      </c>
      <c r="H162" s="6">
        <f>IF(AND($H$3&lt;Table3[[#This Row],[Percentage]],Table3[[#This Row],[Percentage]]&lt;$H$5), 1, 0)</f>
        <v>1</v>
      </c>
      <c r="I162" s="6">
        <f>IF(AND($I$3&lt;Table3[[#This Row],[Percentage]],Table3[[#This Row],[Percentage]]&lt;$I$5), 1, 0)</f>
        <v>1</v>
      </c>
      <c r="J162" s="6">
        <f>IF(AND($J$3&lt;Table3[[#This Row],[Percentage]],Table3[[#This Row],[Percentage]]&lt;$J$5), 1, 0)</f>
        <v>1</v>
      </c>
      <c r="K162" s="6">
        <f>IF(AND($K$3&lt;Table3[[#This Row],[Percentage]],Table3[[#This Row],[Percentage]]&lt;$K$5), 1, 0)</f>
        <v>1</v>
      </c>
      <c r="M162" s="6">
        <v>157</v>
      </c>
      <c r="N162" s="6">
        <f>$N$3*COS(DEGREES(Graphing!M162))</f>
        <v>-124.70132585989953</v>
      </c>
      <c r="O162" s="6">
        <f>($N$3*SIN(DEGREES(Graphing!M162))) + $O$3</f>
        <v>286.71832581801277</v>
      </c>
      <c r="P162" s="16">
        <f>($N$3*SIN(DEGREES(Graphing!M162))) - $O$3</f>
        <v>-729.28167418198723</v>
      </c>
      <c r="Q162" s="6">
        <f>$N$4*SIN(DEGREES(Graphing!M162))</f>
        <v>-165.96125563649042</v>
      </c>
      <c r="R162" s="6">
        <f>($N$4*COS(DEGREES(Graphing!M162))) - $O$4</f>
        <v>-393.52599439492462</v>
      </c>
      <c r="S162" s="6">
        <f>($N$4*COS(DEGREES(Graphing!M162))) + $O$4</f>
        <v>206.47400560507538</v>
      </c>
      <c r="U162" s="6">
        <v>0</v>
      </c>
      <c r="V162" s="6">
        <v>-846</v>
      </c>
      <c r="W162" s="6">
        <f>IF(AND($W$4 + 'Unlike Size Quad'!$F$2*$N$3&lt;Table13[[#This Row],[NS AXIS]],Table13[[#This Row],[NS AXIS]]&lt;$V$3 - 'Unlike Size Quad'!$F$2*$N$3), Table13[NS AXIS], 0)</f>
        <v>0</v>
      </c>
      <c r="X162" s="6">
        <f>$V$6 - 'Unlike Size Quad'!$F$3*$N$4</f>
        <v>71.401690832311886</v>
      </c>
      <c r="Y162" s="6">
        <f>$W$5 +'Unlike Size Quad'!$F$3*$N$4</f>
        <v>-71.406763299232722</v>
      </c>
      <c r="Z162" s="6">
        <f>Table13[[#This Row],[NS AXIS]]</f>
        <v>-846</v>
      </c>
      <c r="AA162" s="6">
        <f>IF(AND($W$5 + 'Unlike Size Quad'!$F$3*$N$4&lt;Table13[[#This Row],[NS AXIS]],Table13[[#This Row],[NS AXIS]]&lt;$V$6 - 'Unlike Size Quad'!$F$3*$N$4), Table13[NS AXIS], 0)</f>
        <v>0</v>
      </c>
      <c r="AB162" s="16">
        <f>$V$3 -'Unlike Size Quad'!$F$2*$N$3</f>
        <v>127.00056361139596</v>
      </c>
      <c r="AC162" s="16">
        <f>$W$4 + 'Unlike Size Quad'!$F$2*$N$3</f>
        <v>-127.00507248755457</v>
      </c>
      <c r="AF162" s="46">
        <v>155</v>
      </c>
      <c r="AG162" s="6">
        <f t="shared" si="8"/>
        <v>507.40830724173435</v>
      </c>
      <c r="AH162" s="46">
        <f t="shared" si="9"/>
        <v>-405.172664613905</v>
      </c>
      <c r="AI162" s="46">
        <f t="shared" si="10"/>
        <v>-55.172664613904999</v>
      </c>
      <c r="AJ162" s="16">
        <f t="shared" si="11"/>
        <v>-292.59169275826565</v>
      </c>
      <c r="AK162" s="16">
        <f>Table6[[#This Row],[T1]]</f>
        <v>-405.172664613905</v>
      </c>
      <c r="AL162" s="16">
        <f>Table6[[#This Row],[T2]]</f>
        <v>-55.172664613904999</v>
      </c>
      <c r="AN162" s="46">
        <v>-846</v>
      </c>
      <c r="AO162" s="61">
        <f>IF(OR(Table15[[#This Row],[Diagonal Flag]]&lt;-$AG$6, Table15[[#This Row],[Diagonal Flag]]&gt;$AG$6),0,Table15[[#This Row],[Diagonal Flag]])</f>
        <v>0</v>
      </c>
      <c r="AP162" s="61">
        <f>Graphing!$AO162/$AP$6</f>
        <v>0</v>
      </c>
      <c r="AQ162" s="62">
        <f>Graphing!$AO162/$AQ$6</f>
        <v>0</v>
      </c>
    </row>
    <row r="163" spans="1:43" x14ac:dyDescent="0.25">
      <c r="A163" s="6">
        <v>160</v>
      </c>
      <c r="B163" s="6">
        <f>COS(DEGREES(Graphing!A163))</f>
        <v>0.98764461220172139</v>
      </c>
      <c r="C163" s="6">
        <f>SIN(DEGREES(Graphing!A163))</f>
        <v>0.1567103059435189</v>
      </c>
      <c r="D163" s="6">
        <f>Table2[[#This Row],[x (Big)]]*$A$2</f>
        <v>0.74073345915129107</v>
      </c>
      <c r="E163" s="6">
        <f>$A$2 *Table2[[#This Row],[y (Big)]]</f>
        <v>0.11753272945763918</v>
      </c>
      <c r="G163" s="15">
        <v>0.156</v>
      </c>
      <c r="H163" s="6">
        <f>IF(AND($H$3&lt;Table3[[#This Row],[Percentage]],Table3[[#This Row],[Percentage]]&lt;$H$5), 1, 0)</f>
        <v>1</v>
      </c>
      <c r="I163" s="6">
        <f>IF(AND($I$3&lt;Table3[[#This Row],[Percentage]],Table3[[#This Row],[Percentage]]&lt;$I$5), 1, 0)</f>
        <v>1</v>
      </c>
      <c r="J163" s="6">
        <f>IF(AND($J$3&lt;Table3[[#This Row],[Percentage]],Table3[[#This Row],[Percentage]]&lt;$J$5), 1, 0)</f>
        <v>1</v>
      </c>
      <c r="K163" s="6">
        <f>IF(AND($K$3&lt;Table3[[#This Row],[Percentage]],Table3[[#This Row],[Percentage]]&lt;$K$5), 1, 0)</f>
        <v>1</v>
      </c>
      <c r="M163" s="6">
        <v>158</v>
      </c>
      <c r="N163" s="6">
        <f>$N$3*COS(DEGREES(Graphing!M163))</f>
        <v>58.878206470235092</v>
      </c>
      <c r="O163" s="6">
        <f>($N$3*SIN(DEGREES(Graphing!M163))) + $O$3</f>
        <v>260.9183195725584</v>
      </c>
      <c r="P163" s="16">
        <f>($N$3*SIN(DEGREES(Graphing!M163))) - $O$3</f>
        <v>-755.0816804274416</v>
      </c>
      <c r="Q163" s="6">
        <f>$N$4*SIN(DEGREES(Graphing!M163))</f>
        <v>-185.31126032058117</v>
      </c>
      <c r="R163" s="6">
        <f>($N$4*COS(DEGREES(Graphing!M163))) - $O$4</f>
        <v>-255.84134514732369</v>
      </c>
      <c r="S163" s="6">
        <f>($N$4*COS(DEGREES(Graphing!M163))) + $O$4</f>
        <v>344.15865485267631</v>
      </c>
      <c r="U163" s="6">
        <v>0</v>
      </c>
      <c r="V163" s="6">
        <v>-845</v>
      </c>
      <c r="W163" s="6">
        <f>IF(AND($W$4 + 'Unlike Size Quad'!$F$2*$N$3&lt;Table13[[#This Row],[NS AXIS]],Table13[[#This Row],[NS AXIS]]&lt;$V$3 - 'Unlike Size Quad'!$F$2*$N$3), Table13[NS AXIS], 0)</f>
        <v>0</v>
      </c>
      <c r="X163" s="6">
        <f>$V$6 - 'Unlike Size Quad'!$F$3*$N$4</f>
        <v>71.401690832311886</v>
      </c>
      <c r="Y163" s="6">
        <f>$W$5 +'Unlike Size Quad'!$F$3*$N$4</f>
        <v>-71.406763299232722</v>
      </c>
      <c r="Z163" s="6">
        <f>Table13[[#This Row],[NS AXIS]]</f>
        <v>-845</v>
      </c>
      <c r="AA163" s="6">
        <f>IF(AND($W$5 + 'Unlike Size Quad'!$F$3*$N$4&lt;Table13[[#This Row],[NS AXIS]],Table13[[#This Row],[NS AXIS]]&lt;$V$6 - 'Unlike Size Quad'!$F$3*$N$4), Table13[NS AXIS], 0)</f>
        <v>0</v>
      </c>
      <c r="AB163" s="16">
        <f>$V$3 -'Unlike Size Quad'!$F$2*$N$3</f>
        <v>127.00056361139596</v>
      </c>
      <c r="AC163" s="16">
        <f>$W$4 + 'Unlike Size Quad'!$F$2*$N$3</f>
        <v>-127.00507248755457</v>
      </c>
      <c r="AF163" s="46">
        <v>156</v>
      </c>
      <c r="AG163" s="6">
        <f t="shared" si="8"/>
        <v>322.3930624929838</v>
      </c>
      <c r="AH163" s="46">
        <f t="shared" si="9"/>
        <v>-416.85359879642499</v>
      </c>
      <c r="AI163" s="46">
        <f t="shared" si="10"/>
        <v>-66.853598796424961</v>
      </c>
      <c r="AJ163" s="16">
        <f t="shared" si="11"/>
        <v>-477.6069375070162</v>
      </c>
      <c r="AK163" s="16">
        <f>Table6[[#This Row],[T1]]</f>
        <v>-416.85359879642499</v>
      </c>
      <c r="AL163" s="16">
        <f>Table6[[#This Row],[T2]]</f>
        <v>-66.853598796424961</v>
      </c>
      <c r="AN163" s="46">
        <v>-845</v>
      </c>
      <c r="AO163" s="63">
        <f>IF(OR(Table15[[#This Row],[Diagonal Flag]]&lt;-$AG$6, Table15[[#This Row],[Diagonal Flag]]&gt;$AG$6),0,Table15[[#This Row],[Diagonal Flag]])</f>
        <v>0</v>
      </c>
      <c r="AP163" s="63">
        <f>Graphing!$AO163/$AP$6</f>
        <v>0</v>
      </c>
      <c r="AQ163" s="64">
        <f>Graphing!$AO163/$AQ$6</f>
        <v>0</v>
      </c>
    </row>
    <row r="164" spans="1:43" x14ac:dyDescent="0.25">
      <c r="A164" s="6">
        <v>161</v>
      </c>
      <c r="B164" s="6">
        <f>COS(DEGREES(Graphing!A164))</f>
        <v>0.61810177446265191</v>
      </c>
      <c r="C164" s="6">
        <f>SIN(DEGREES(Graphing!A164))</f>
        <v>0.78609808319707852</v>
      </c>
      <c r="D164" s="6">
        <f>Table2[[#This Row],[x (Big)]]*$A$2</f>
        <v>0.4635763308469889</v>
      </c>
      <c r="E164" s="6">
        <f>$A$2 *Table2[[#This Row],[y (Big)]]</f>
        <v>0.58957356239780889</v>
      </c>
      <c r="G164" s="15">
        <v>0.157</v>
      </c>
      <c r="H164" s="6">
        <f>IF(AND($H$3&lt;Table3[[#This Row],[Percentage]],Table3[[#This Row],[Percentage]]&lt;$H$5), 1, 0)</f>
        <v>1</v>
      </c>
      <c r="I164" s="6">
        <f>IF(AND($I$3&lt;Table3[[#This Row],[Percentage]],Table3[[#This Row],[Percentage]]&lt;$I$5), 1, 0)</f>
        <v>1</v>
      </c>
      <c r="J164" s="6">
        <f>IF(AND($J$3&lt;Table3[[#This Row],[Percentage]],Table3[[#This Row],[Percentage]]&lt;$J$5), 1, 0)</f>
        <v>1</v>
      </c>
      <c r="K164" s="6">
        <f>IF(AND($K$3&lt;Table3[[#This Row],[Percentage]],Table3[[#This Row],[Percentage]]&lt;$K$5), 1, 0)</f>
        <v>1</v>
      </c>
      <c r="M164" s="6">
        <v>159</v>
      </c>
      <c r="N164" s="6">
        <f>$N$3*COS(DEGREES(Graphing!M164))</f>
        <v>211.09385500154883</v>
      </c>
      <c r="O164" s="6">
        <f>($N$3*SIN(DEGREES(Graphing!M164))) + $O$3</f>
        <v>366.73647186699225</v>
      </c>
      <c r="P164" s="16">
        <f>($N$3*SIN(DEGREES(Graphing!M164))) - $O$3</f>
        <v>-649.26352813300775</v>
      </c>
      <c r="Q164" s="6">
        <f>$N$4*SIN(DEGREES(Graphing!M164))</f>
        <v>-105.94764609975581</v>
      </c>
      <c r="R164" s="6">
        <f>($N$4*COS(DEGREES(Graphing!M164))) - $O$4</f>
        <v>-141.67960874883838</v>
      </c>
      <c r="S164" s="6">
        <f>($N$4*COS(DEGREES(Graphing!M164))) + $O$4</f>
        <v>458.3203912511616</v>
      </c>
      <c r="U164" s="6">
        <v>0</v>
      </c>
      <c r="V164" s="6">
        <v>-844</v>
      </c>
      <c r="W164" s="6">
        <f>IF(AND($W$4 + 'Unlike Size Quad'!$F$2*$N$3&lt;Table13[[#This Row],[NS AXIS]],Table13[[#This Row],[NS AXIS]]&lt;$V$3 - 'Unlike Size Quad'!$F$2*$N$3), Table13[NS AXIS], 0)</f>
        <v>0</v>
      </c>
      <c r="X164" s="6">
        <f>$V$6 - 'Unlike Size Quad'!$F$3*$N$4</f>
        <v>71.401690832311886</v>
      </c>
      <c r="Y164" s="6">
        <f>$W$5 +'Unlike Size Quad'!$F$3*$N$4</f>
        <v>-71.406763299232722</v>
      </c>
      <c r="Z164" s="6">
        <f>Table13[[#This Row],[NS AXIS]]</f>
        <v>-844</v>
      </c>
      <c r="AA164" s="6">
        <f>IF(AND($W$5 + 'Unlike Size Quad'!$F$3*$N$4&lt;Table13[[#This Row],[NS AXIS]],Table13[[#This Row],[NS AXIS]]&lt;$V$6 - 'Unlike Size Quad'!$F$3*$N$4), Table13[NS AXIS], 0)</f>
        <v>0</v>
      </c>
      <c r="AB164" s="16">
        <f>$V$3 -'Unlike Size Quad'!$F$2*$N$3</f>
        <v>127.00056361139596</v>
      </c>
      <c r="AC164" s="16">
        <f>$W$4 + 'Unlike Size Quad'!$F$2*$N$3</f>
        <v>-127.00507248755457</v>
      </c>
      <c r="AF164" s="46">
        <v>157</v>
      </c>
      <c r="AG164" s="6">
        <f t="shared" si="8"/>
        <v>178.71832581801277</v>
      </c>
      <c r="AH164" s="46">
        <f t="shared" si="9"/>
        <v>-299.7013258598995</v>
      </c>
      <c r="AI164" s="46">
        <f t="shared" si="10"/>
        <v>50.298674140100474</v>
      </c>
      <c r="AJ164" s="16">
        <f t="shared" si="11"/>
        <v>-621.28167418198723</v>
      </c>
      <c r="AK164" s="16">
        <f>Table6[[#This Row],[T1]]</f>
        <v>-299.7013258598995</v>
      </c>
      <c r="AL164" s="16">
        <f>Table6[[#This Row],[T2]]</f>
        <v>50.298674140100474</v>
      </c>
      <c r="AN164" s="46">
        <v>-844</v>
      </c>
      <c r="AO164" s="61">
        <f>IF(OR(Table15[[#This Row],[Diagonal Flag]]&lt;-$AG$6, Table15[[#This Row],[Diagonal Flag]]&gt;$AG$6),0,Table15[[#This Row],[Diagonal Flag]])</f>
        <v>0</v>
      </c>
      <c r="AP164" s="61">
        <f>Graphing!$AO164/$AP$6</f>
        <v>0</v>
      </c>
      <c r="AQ164" s="62">
        <f>Graphing!$AO164/$AQ$6</f>
        <v>0</v>
      </c>
    </row>
    <row r="165" spans="1:43" x14ac:dyDescent="0.25">
      <c r="A165" s="6">
        <v>162</v>
      </c>
      <c r="B165" s="6">
        <f>COS(DEGREES(Graphing!A165))</f>
        <v>-8.069824334850273E-2</v>
      </c>
      <c r="C165" s="6">
        <f>SIN(DEGREES(Graphing!A165))</f>
        <v>0.99673857832456036</v>
      </c>
      <c r="D165" s="6">
        <f>Table2[[#This Row],[x (Big)]]*$A$2</f>
        <v>-6.0523682511377047E-2</v>
      </c>
      <c r="E165" s="6">
        <f>$A$2 *Table2[[#This Row],[y (Big)]]</f>
        <v>0.74755393374342027</v>
      </c>
      <c r="G165" s="15">
        <v>0.158</v>
      </c>
      <c r="H165" s="6">
        <f>IF(AND($H$3&lt;Table3[[#This Row],[Percentage]],Table3[[#This Row],[Percentage]]&lt;$H$5), 1, 0)</f>
        <v>1</v>
      </c>
      <c r="I165" s="6">
        <f>IF(AND($I$3&lt;Table3[[#This Row],[Percentage]],Table3[[#This Row],[Percentage]]&lt;$I$5), 1, 0)</f>
        <v>1</v>
      </c>
      <c r="J165" s="6">
        <f>IF(AND($J$3&lt;Table3[[#This Row],[Percentage]],Table3[[#This Row],[Percentage]]&lt;$J$5), 1, 0)</f>
        <v>1</v>
      </c>
      <c r="K165" s="6">
        <f>IF(AND($K$3&lt;Table3[[#This Row],[Percentage]],Table3[[#This Row],[Percentage]]&lt;$K$5), 1, 0)</f>
        <v>1</v>
      </c>
      <c r="M165" s="6">
        <v>160</v>
      </c>
      <c r="N165" s="6">
        <f>$N$3*COS(DEGREES(Graphing!M165))</f>
        <v>250.86173149923724</v>
      </c>
      <c r="O165" s="6">
        <f>($N$3*SIN(DEGREES(Graphing!M165))) + $O$3</f>
        <v>547.80441770965376</v>
      </c>
      <c r="P165" s="16">
        <f>($N$3*SIN(DEGREES(Graphing!M165))) - $O$3</f>
        <v>-468.19558229034618</v>
      </c>
      <c r="Q165" s="6">
        <f>$N$4*SIN(DEGREES(Graphing!M165))</f>
        <v>29.85331328224035</v>
      </c>
      <c r="R165" s="6">
        <f>($N$4*COS(DEGREES(Graphing!M165))) - $O$4</f>
        <v>-111.85370137557209</v>
      </c>
      <c r="S165" s="6">
        <f>($N$4*COS(DEGREES(Graphing!M165))) + $O$4</f>
        <v>488.14629862442791</v>
      </c>
      <c r="U165" s="6">
        <v>0</v>
      </c>
      <c r="V165" s="6">
        <v>-843</v>
      </c>
      <c r="W165" s="6">
        <f>IF(AND($W$4 + 'Unlike Size Quad'!$F$2*$N$3&lt;Table13[[#This Row],[NS AXIS]],Table13[[#This Row],[NS AXIS]]&lt;$V$3 - 'Unlike Size Quad'!$F$2*$N$3), Table13[NS AXIS], 0)</f>
        <v>0</v>
      </c>
      <c r="X165" s="6">
        <f>$V$6 - 'Unlike Size Quad'!$F$3*$N$4</f>
        <v>71.401690832311886</v>
      </c>
      <c r="Y165" s="6">
        <f>$W$5 +'Unlike Size Quad'!$F$3*$N$4</f>
        <v>-71.406763299232722</v>
      </c>
      <c r="Z165" s="6">
        <f>Table13[[#This Row],[NS AXIS]]</f>
        <v>-843</v>
      </c>
      <c r="AA165" s="6">
        <f>IF(AND($W$5 + 'Unlike Size Quad'!$F$3*$N$4&lt;Table13[[#This Row],[NS AXIS]],Table13[[#This Row],[NS AXIS]]&lt;$V$6 - 'Unlike Size Quad'!$F$3*$N$4), Table13[NS AXIS], 0)</f>
        <v>0</v>
      </c>
      <c r="AB165" s="16">
        <f>$V$3 -'Unlike Size Quad'!$F$2*$N$3</f>
        <v>127.00056361139596</v>
      </c>
      <c r="AC165" s="16">
        <f>$W$4 + 'Unlike Size Quad'!$F$2*$N$3</f>
        <v>-127.00507248755457</v>
      </c>
      <c r="AF165" s="46">
        <v>158</v>
      </c>
      <c r="AG165" s="6">
        <f t="shared" si="8"/>
        <v>152.91831957255843</v>
      </c>
      <c r="AH165" s="46">
        <f t="shared" si="9"/>
        <v>-116.12179352976491</v>
      </c>
      <c r="AI165" s="46">
        <f t="shared" si="10"/>
        <v>233.87820647023509</v>
      </c>
      <c r="AJ165" s="16">
        <f t="shared" si="11"/>
        <v>-647.0816804274416</v>
      </c>
      <c r="AK165" s="16">
        <f>Table6[[#This Row],[T1]]</f>
        <v>-116.12179352976491</v>
      </c>
      <c r="AL165" s="16">
        <f>Table6[[#This Row],[T2]]</f>
        <v>233.87820647023509</v>
      </c>
      <c r="AN165" s="46">
        <v>-843</v>
      </c>
      <c r="AO165" s="63">
        <f>IF(OR(Table15[[#This Row],[Diagonal Flag]]&lt;-$AG$6, Table15[[#This Row],[Diagonal Flag]]&gt;$AG$6),0,Table15[[#This Row],[Diagonal Flag]])</f>
        <v>0</v>
      </c>
      <c r="AP165" s="63">
        <f>Graphing!$AO165/$AP$6</f>
        <v>0</v>
      </c>
      <c r="AQ165" s="64">
        <f>Graphing!$AO165/$AQ$6</f>
        <v>0</v>
      </c>
    </row>
    <row r="166" spans="1:43" x14ac:dyDescent="0.25">
      <c r="A166" s="6">
        <v>163</v>
      </c>
      <c r="B166" s="6">
        <f>COS(DEGREES(Graphing!A166))</f>
        <v>-0.73651104264730471</v>
      </c>
      <c r="C166" s="6">
        <f>SIN(DEGREES(Graphing!A166))</f>
        <v>0.67642551996400913</v>
      </c>
      <c r="D166" s="6">
        <f>Table2[[#This Row],[x (Big)]]*$A$2</f>
        <v>-0.55238328198547859</v>
      </c>
      <c r="E166" s="6">
        <f>$A$2 *Table2[[#This Row],[y (Big)]]</f>
        <v>0.50731913997300682</v>
      </c>
      <c r="G166" s="15">
        <v>0.159</v>
      </c>
      <c r="H166" s="6">
        <f>IF(AND($H$3&lt;Table3[[#This Row],[Percentage]],Table3[[#This Row],[Percentage]]&lt;$H$5), 1, 0)</f>
        <v>1</v>
      </c>
      <c r="I166" s="6">
        <f>IF(AND($I$3&lt;Table3[[#This Row],[Percentage]],Table3[[#This Row],[Percentage]]&lt;$I$5), 1, 0)</f>
        <v>1</v>
      </c>
      <c r="J166" s="6">
        <f>IF(AND($J$3&lt;Table3[[#This Row],[Percentage]],Table3[[#This Row],[Percentage]]&lt;$J$5), 1, 0)</f>
        <v>1</v>
      </c>
      <c r="K166" s="6">
        <f>IF(AND($K$3&lt;Table3[[#This Row],[Percentage]],Table3[[#This Row],[Percentage]]&lt;$K$5), 1, 0)</f>
        <v>1</v>
      </c>
      <c r="M166" s="6">
        <v>161</v>
      </c>
      <c r="N166" s="6">
        <f>$N$3*COS(DEGREES(Graphing!M166))</f>
        <v>156.99785071351357</v>
      </c>
      <c r="O166" s="6">
        <f>($N$3*SIN(DEGREES(Graphing!M166))) + $O$3</f>
        <v>707.66891313205792</v>
      </c>
      <c r="P166" s="16">
        <f>($N$3*SIN(DEGREES(Graphing!M166))) - $O$3</f>
        <v>-308.33108686794208</v>
      </c>
      <c r="Q166" s="6">
        <f>$N$4*SIN(DEGREES(Graphing!M166))</f>
        <v>149.75168484904347</v>
      </c>
      <c r="R166" s="6">
        <f>($N$4*COS(DEGREES(Graphing!M166))) - $O$4</f>
        <v>-182.25161196486482</v>
      </c>
      <c r="S166" s="6">
        <f>($N$4*COS(DEGREES(Graphing!M166))) + $O$4</f>
        <v>417.74838803513518</v>
      </c>
      <c r="U166" s="6">
        <v>0</v>
      </c>
      <c r="V166" s="6">
        <v>-842</v>
      </c>
      <c r="W166" s="6">
        <f>IF(AND($W$4 + 'Unlike Size Quad'!$F$2*$N$3&lt;Table13[[#This Row],[NS AXIS]],Table13[[#This Row],[NS AXIS]]&lt;$V$3 - 'Unlike Size Quad'!$F$2*$N$3), Table13[NS AXIS], 0)</f>
        <v>0</v>
      </c>
      <c r="X166" s="6">
        <f>$V$6 - 'Unlike Size Quad'!$F$3*$N$4</f>
        <v>71.401690832311886</v>
      </c>
      <c r="Y166" s="6">
        <f>$W$5 +'Unlike Size Quad'!$F$3*$N$4</f>
        <v>-71.406763299232722</v>
      </c>
      <c r="Z166" s="6">
        <f>Table13[[#This Row],[NS AXIS]]</f>
        <v>-842</v>
      </c>
      <c r="AA166" s="6">
        <f>IF(AND($W$5 + 'Unlike Size Quad'!$F$3*$N$4&lt;Table13[[#This Row],[NS AXIS]],Table13[[#This Row],[NS AXIS]]&lt;$V$6 - 'Unlike Size Quad'!$F$3*$N$4), Table13[NS AXIS], 0)</f>
        <v>0</v>
      </c>
      <c r="AB166" s="16">
        <f>$V$3 -'Unlike Size Quad'!$F$2*$N$3</f>
        <v>127.00056361139596</v>
      </c>
      <c r="AC166" s="16">
        <f>$W$4 + 'Unlike Size Quad'!$F$2*$N$3</f>
        <v>-127.00507248755457</v>
      </c>
      <c r="AF166" s="46">
        <v>159</v>
      </c>
      <c r="AG166" s="6">
        <f t="shared" si="8"/>
        <v>258.73647186699225</v>
      </c>
      <c r="AH166" s="46">
        <f t="shared" si="9"/>
        <v>36.093855001548832</v>
      </c>
      <c r="AI166" s="46">
        <f t="shared" si="10"/>
        <v>386.09385500154883</v>
      </c>
      <c r="AJ166" s="16">
        <f t="shared" si="11"/>
        <v>-541.26352813300775</v>
      </c>
      <c r="AK166" s="16">
        <f>Table6[[#This Row],[T1]]</f>
        <v>36.093855001548832</v>
      </c>
      <c r="AL166" s="16">
        <f>Table6[[#This Row],[T2]]</f>
        <v>386.09385500154883</v>
      </c>
      <c r="AN166" s="46">
        <v>-842</v>
      </c>
      <c r="AO166" s="61">
        <f>IF(OR(Table15[[#This Row],[Diagonal Flag]]&lt;-$AG$6, Table15[[#This Row],[Diagonal Flag]]&gt;$AG$6),0,Table15[[#This Row],[Diagonal Flag]])</f>
        <v>0</v>
      </c>
      <c r="AP166" s="61">
        <f>Graphing!$AO166/$AP$6</f>
        <v>0</v>
      </c>
      <c r="AQ166" s="62">
        <f>Graphing!$AO166/$AQ$6</f>
        <v>0</v>
      </c>
    </row>
    <row r="167" spans="1:43" x14ac:dyDescent="0.25">
      <c r="A167" s="6">
        <v>164</v>
      </c>
      <c r="B167" s="6">
        <f>COS(DEGREES(Graphing!A167))</f>
        <v>-0.99999112423983261</v>
      </c>
      <c r="C167" s="6">
        <f>SIN(DEGREES(Graphing!A167))</f>
        <v>-4.2132459643029604E-3</v>
      </c>
      <c r="D167" s="6">
        <f>Table2[[#This Row],[x (Big)]]*$A$2</f>
        <v>-0.74999334317987443</v>
      </c>
      <c r="E167" s="6">
        <f>$A$2 *Table2[[#This Row],[y (Big)]]</f>
        <v>-3.1599344732272201E-3</v>
      </c>
      <c r="G167" s="15">
        <v>0.16</v>
      </c>
      <c r="H167" s="6">
        <f>IF(AND($H$3&lt;Table3[[#This Row],[Percentage]],Table3[[#This Row],[Percentage]]&lt;$H$5), 1, 0)</f>
        <v>1</v>
      </c>
      <c r="I167" s="6">
        <f>IF(AND($I$3&lt;Table3[[#This Row],[Percentage]],Table3[[#This Row],[Percentage]]&lt;$I$5), 1, 0)</f>
        <v>1</v>
      </c>
      <c r="J167" s="6">
        <f>IF(AND($J$3&lt;Table3[[#This Row],[Percentage]],Table3[[#This Row],[Percentage]]&lt;$J$5), 1, 0)</f>
        <v>1</v>
      </c>
      <c r="K167" s="6">
        <f>IF(AND($K$3&lt;Table3[[#This Row],[Percentage]],Table3[[#This Row],[Percentage]]&lt;$K$5), 1, 0)</f>
        <v>1</v>
      </c>
      <c r="M167" s="6">
        <v>162</v>
      </c>
      <c r="N167" s="6">
        <f>$N$3*COS(DEGREES(Graphing!M167))</f>
        <v>-20.497353810519694</v>
      </c>
      <c r="O167" s="6">
        <f>($N$3*SIN(DEGREES(Graphing!M167))) + $O$3</f>
        <v>761.17159889443838</v>
      </c>
      <c r="P167" s="16">
        <f>($N$3*SIN(DEGREES(Graphing!M167))) - $O$3</f>
        <v>-254.82840110556168</v>
      </c>
      <c r="Q167" s="6">
        <f>$N$4*SIN(DEGREES(Graphing!M167))</f>
        <v>189.87869917082875</v>
      </c>
      <c r="R167" s="6">
        <f>($N$4*COS(DEGREES(Graphing!M167))) - $O$4</f>
        <v>-315.37301535788976</v>
      </c>
      <c r="S167" s="6">
        <f>($N$4*COS(DEGREES(Graphing!M167))) + $O$4</f>
        <v>284.62698464211024</v>
      </c>
      <c r="U167" s="6">
        <v>0</v>
      </c>
      <c r="V167" s="6">
        <v>-841</v>
      </c>
      <c r="W167" s="6">
        <f>IF(AND($W$4 + 'Unlike Size Quad'!$F$2*$N$3&lt;Table13[[#This Row],[NS AXIS]],Table13[[#This Row],[NS AXIS]]&lt;$V$3 - 'Unlike Size Quad'!$F$2*$N$3), Table13[NS AXIS], 0)</f>
        <v>0</v>
      </c>
      <c r="X167" s="6">
        <f>$V$6 - 'Unlike Size Quad'!$F$3*$N$4</f>
        <v>71.401690832311886</v>
      </c>
      <c r="Y167" s="6">
        <f>$W$5 +'Unlike Size Quad'!$F$3*$N$4</f>
        <v>-71.406763299232722</v>
      </c>
      <c r="Z167" s="6">
        <f>Table13[[#This Row],[NS AXIS]]</f>
        <v>-841</v>
      </c>
      <c r="AA167" s="6">
        <f>IF(AND($W$5 + 'Unlike Size Quad'!$F$3*$N$4&lt;Table13[[#This Row],[NS AXIS]],Table13[[#This Row],[NS AXIS]]&lt;$V$6 - 'Unlike Size Quad'!$F$3*$N$4), Table13[NS AXIS], 0)</f>
        <v>0</v>
      </c>
      <c r="AB167" s="16">
        <f>$V$3 -'Unlike Size Quad'!$F$2*$N$3</f>
        <v>127.00056361139596</v>
      </c>
      <c r="AC167" s="16">
        <f>$W$4 + 'Unlike Size Quad'!$F$2*$N$3</f>
        <v>-127.00507248755457</v>
      </c>
      <c r="AF167" s="46">
        <v>160</v>
      </c>
      <c r="AG167" s="6">
        <f t="shared" si="8"/>
        <v>439.80441770965382</v>
      </c>
      <c r="AH167" s="46">
        <f t="shared" si="9"/>
        <v>75.861731499237237</v>
      </c>
      <c r="AI167" s="46">
        <f t="shared" si="10"/>
        <v>425.86173149923724</v>
      </c>
      <c r="AJ167" s="16">
        <f t="shared" si="11"/>
        <v>-360.19558229034618</v>
      </c>
      <c r="AK167" s="16">
        <f>Table6[[#This Row],[T1]]</f>
        <v>75.861731499237237</v>
      </c>
      <c r="AL167" s="16">
        <f>Table6[[#This Row],[T2]]</f>
        <v>425.86173149923724</v>
      </c>
      <c r="AN167" s="46">
        <v>-841</v>
      </c>
      <c r="AO167" s="63">
        <f>IF(OR(Table15[[#This Row],[Diagonal Flag]]&lt;-$AG$6, Table15[[#This Row],[Diagonal Flag]]&gt;$AG$6),0,Table15[[#This Row],[Diagonal Flag]])</f>
        <v>0</v>
      </c>
      <c r="AP167" s="63">
        <f>Graphing!$AO167/$AP$6</f>
        <v>0</v>
      </c>
      <c r="AQ167" s="64">
        <f>Graphing!$AO167/$AQ$6</f>
        <v>0</v>
      </c>
    </row>
    <row r="168" spans="1:43" x14ac:dyDescent="0.25">
      <c r="A168" s="6">
        <v>165</v>
      </c>
      <c r="B168" s="6">
        <f>COS(DEGREES(Graphing!A168))</f>
        <v>-0.73078505078846134</v>
      </c>
      <c r="C168" s="6">
        <f>SIN(DEGREES(Graphing!A168))</f>
        <v>-0.68260765417925551</v>
      </c>
      <c r="D168" s="6">
        <f>Table2[[#This Row],[x (Big)]]*$A$2</f>
        <v>-0.54808878809134598</v>
      </c>
      <c r="E168" s="6">
        <f>$A$2 *Table2[[#This Row],[y (Big)]]</f>
        <v>-0.5119557406344416</v>
      </c>
      <c r="G168" s="15">
        <v>0.161</v>
      </c>
      <c r="H168" s="6">
        <f>IF(AND($H$3&lt;Table3[[#This Row],[Percentage]],Table3[[#This Row],[Percentage]]&lt;$H$5), 1, 0)</f>
        <v>1</v>
      </c>
      <c r="I168" s="6">
        <f>IF(AND($I$3&lt;Table3[[#This Row],[Percentage]],Table3[[#This Row],[Percentage]]&lt;$I$5), 1, 0)</f>
        <v>1</v>
      </c>
      <c r="J168" s="6">
        <f>IF(AND($J$3&lt;Table3[[#This Row],[Percentage]],Table3[[#This Row],[Percentage]]&lt;$J$5), 1, 0)</f>
        <v>1</v>
      </c>
      <c r="K168" s="6">
        <f>IF(AND($K$3&lt;Table3[[#This Row],[Percentage]],Table3[[#This Row],[Percentage]]&lt;$K$5), 1, 0)</f>
        <v>1</v>
      </c>
      <c r="M168" s="6">
        <v>163</v>
      </c>
      <c r="N168" s="6">
        <f>$N$3*COS(DEGREES(Graphing!M168))</f>
        <v>-187.07380483241539</v>
      </c>
      <c r="O168" s="6">
        <f>($N$3*SIN(DEGREES(Graphing!M168))) + $O$3</f>
        <v>679.81208207085831</v>
      </c>
      <c r="P168" s="16">
        <f>($N$3*SIN(DEGREES(Graphing!M168))) - $O$3</f>
        <v>-336.18791792914169</v>
      </c>
      <c r="Q168" s="6">
        <f>$N$4*SIN(DEGREES(Graphing!M168))</f>
        <v>128.85906155314373</v>
      </c>
      <c r="R168" s="6">
        <f>($N$4*COS(DEGREES(Graphing!M168))) - $O$4</f>
        <v>-440.30535362431158</v>
      </c>
      <c r="S168" s="6">
        <f>($N$4*COS(DEGREES(Graphing!M168))) + $O$4</f>
        <v>159.69464637568845</v>
      </c>
      <c r="U168" s="6">
        <v>0</v>
      </c>
      <c r="V168" s="6">
        <v>-840</v>
      </c>
      <c r="W168" s="6">
        <f>IF(AND($W$4 + 'Unlike Size Quad'!$F$2*$N$3&lt;Table13[[#This Row],[NS AXIS]],Table13[[#This Row],[NS AXIS]]&lt;$V$3 - 'Unlike Size Quad'!$F$2*$N$3), Table13[NS AXIS], 0)</f>
        <v>0</v>
      </c>
      <c r="X168" s="6">
        <f>$V$6 - 'Unlike Size Quad'!$F$3*$N$4</f>
        <v>71.401690832311886</v>
      </c>
      <c r="Y168" s="6">
        <f>$W$5 +'Unlike Size Quad'!$F$3*$N$4</f>
        <v>-71.406763299232722</v>
      </c>
      <c r="Z168" s="6">
        <f>Table13[[#This Row],[NS AXIS]]</f>
        <v>-840</v>
      </c>
      <c r="AA168" s="6">
        <f>IF(AND($W$5 + 'Unlike Size Quad'!$F$3*$N$4&lt;Table13[[#This Row],[NS AXIS]],Table13[[#This Row],[NS AXIS]]&lt;$V$6 - 'Unlike Size Quad'!$F$3*$N$4), Table13[NS AXIS], 0)</f>
        <v>0</v>
      </c>
      <c r="AB168" s="16">
        <f>$V$3 -'Unlike Size Quad'!$F$2*$N$3</f>
        <v>127.00056361139596</v>
      </c>
      <c r="AC168" s="16">
        <f>$W$4 + 'Unlike Size Quad'!$F$2*$N$3</f>
        <v>-127.00507248755457</v>
      </c>
      <c r="AF168" s="46">
        <v>161</v>
      </c>
      <c r="AG168" s="6">
        <f t="shared" si="8"/>
        <v>599.66891313205792</v>
      </c>
      <c r="AH168" s="46">
        <f t="shared" si="9"/>
        <v>-18.002149286486429</v>
      </c>
      <c r="AI168" s="46">
        <f t="shared" si="10"/>
        <v>331.99785071351357</v>
      </c>
      <c r="AJ168" s="16">
        <f t="shared" si="11"/>
        <v>-200.33108686794205</v>
      </c>
      <c r="AK168" s="16">
        <f>Table6[[#This Row],[T1]]</f>
        <v>-18.002149286486429</v>
      </c>
      <c r="AL168" s="16">
        <f>Table6[[#This Row],[T2]]</f>
        <v>331.99785071351357</v>
      </c>
      <c r="AN168" s="46">
        <v>-840</v>
      </c>
      <c r="AO168" s="61">
        <f>IF(OR(Table15[[#This Row],[Diagonal Flag]]&lt;-$AG$6, Table15[[#This Row],[Diagonal Flag]]&gt;$AG$6),0,Table15[[#This Row],[Diagonal Flag]])</f>
        <v>0</v>
      </c>
      <c r="AP168" s="61">
        <f>Graphing!$AO168/$AP$6</f>
        <v>0</v>
      </c>
      <c r="AQ168" s="62">
        <f>Graphing!$AO168/$AQ$6</f>
        <v>0</v>
      </c>
    </row>
    <row r="169" spans="1:43" x14ac:dyDescent="0.25">
      <c r="A169" s="6">
        <v>166</v>
      </c>
      <c r="B169" s="6">
        <f>COS(DEGREES(Graphing!A169))</f>
        <v>-7.2296443290614507E-2</v>
      </c>
      <c r="C169" s="6">
        <f>SIN(DEGREES(Graphing!A169))</f>
        <v>-0.9973831882920059</v>
      </c>
      <c r="D169" s="6">
        <f>Table2[[#This Row],[x (Big)]]*$A$2</f>
        <v>-5.4222332467960876E-2</v>
      </c>
      <c r="E169" s="6">
        <f>$A$2 *Table2[[#This Row],[y (Big)]]</f>
        <v>-0.74803739121900437</v>
      </c>
      <c r="G169" s="15">
        <v>0.16200000000000001</v>
      </c>
      <c r="H169" s="6">
        <f>IF(AND($H$3&lt;Table3[[#This Row],[Percentage]],Table3[[#This Row],[Percentage]]&lt;$H$5), 1, 0)</f>
        <v>1</v>
      </c>
      <c r="I169" s="6">
        <f>IF(AND($I$3&lt;Table3[[#This Row],[Percentage]],Table3[[#This Row],[Percentage]]&lt;$I$5), 1, 0)</f>
        <v>1</v>
      </c>
      <c r="J169" s="6">
        <f>IF(AND($J$3&lt;Table3[[#This Row],[Percentage]],Table3[[#This Row],[Percentage]]&lt;$J$5), 1, 0)</f>
        <v>1</v>
      </c>
      <c r="K169" s="6">
        <f>IF(AND($K$3&lt;Table3[[#This Row],[Percentage]],Table3[[#This Row],[Percentage]]&lt;$K$5), 1, 0)</f>
        <v>1</v>
      </c>
      <c r="M169" s="6">
        <v>164</v>
      </c>
      <c r="N169" s="6">
        <f>$N$3*COS(DEGREES(Graphing!M169))</f>
        <v>-253.99774555691749</v>
      </c>
      <c r="O169" s="6">
        <f>($N$3*SIN(DEGREES(Graphing!M169))) + $O$3</f>
        <v>506.92983552506706</v>
      </c>
      <c r="P169" s="16">
        <f>($N$3*SIN(DEGREES(Graphing!M169))) - $O$3</f>
        <v>-509.07016447493294</v>
      </c>
      <c r="Q169" s="6">
        <f>$N$4*SIN(DEGREES(Graphing!M169))</f>
        <v>-0.80262335619971392</v>
      </c>
      <c r="R169" s="6">
        <f>($N$4*COS(DEGREES(Graphing!M169))) - $O$4</f>
        <v>-490.49830916768815</v>
      </c>
      <c r="S169" s="6">
        <f>($N$4*COS(DEGREES(Graphing!M169))) + $O$4</f>
        <v>109.50169083231188</v>
      </c>
      <c r="U169" s="6">
        <v>0</v>
      </c>
      <c r="V169" s="6">
        <v>-839</v>
      </c>
      <c r="W169" s="6">
        <f>IF(AND($W$4 + 'Unlike Size Quad'!$F$2*$N$3&lt;Table13[[#This Row],[NS AXIS]],Table13[[#This Row],[NS AXIS]]&lt;$V$3 - 'Unlike Size Quad'!$F$2*$N$3), Table13[NS AXIS], 0)</f>
        <v>0</v>
      </c>
      <c r="X169" s="6">
        <f>$V$6 - 'Unlike Size Quad'!$F$3*$N$4</f>
        <v>71.401690832311886</v>
      </c>
      <c r="Y169" s="6">
        <f>$W$5 +'Unlike Size Quad'!$F$3*$N$4</f>
        <v>-71.406763299232722</v>
      </c>
      <c r="Z169" s="6">
        <f>Table13[[#This Row],[NS AXIS]]</f>
        <v>-839</v>
      </c>
      <c r="AA169" s="6">
        <f>IF(AND($W$5 + 'Unlike Size Quad'!$F$3*$N$4&lt;Table13[[#This Row],[NS AXIS]],Table13[[#This Row],[NS AXIS]]&lt;$V$6 - 'Unlike Size Quad'!$F$3*$N$4), Table13[NS AXIS], 0)</f>
        <v>0</v>
      </c>
      <c r="AB169" s="16">
        <f>$V$3 -'Unlike Size Quad'!$F$2*$N$3</f>
        <v>127.00056361139596</v>
      </c>
      <c r="AC169" s="16">
        <f>$W$4 + 'Unlike Size Quad'!$F$2*$N$3</f>
        <v>-127.00507248755457</v>
      </c>
      <c r="AF169" s="46">
        <v>162</v>
      </c>
      <c r="AG169" s="6">
        <f t="shared" si="8"/>
        <v>653.17159889443838</v>
      </c>
      <c r="AH169" s="46">
        <f t="shared" si="9"/>
        <v>-195.49735381051968</v>
      </c>
      <c r="AI169" s="46">
        <f t="shared" si="10"/>
        <v>154.50264618948032</v>
      </c>
      <c r="AJ169" s="16">
        <f t="shared" si="11"/>
        <v>-146.82840110556168</v>
      </c>
      <c r="AK169" s="16">
        <f>Table6[[#This Row],[T1]]</f>
        <v>-195.49735381051968</v>
      </c>
      <c r="AL169" s="16">
        <f>Table6[[#This Row],[T2]]</f>
        <v>154.50264618948032</v>
      </c>
      <c r="AN169" s="46">
        <v>-839</v>
      </c>
      <c r="AO169" s="63">
        <f>IF(OR(Table15[[#This Row],[Diagonal Flag]]&lt;-$AG$6, Table15[[#This Row],[Diagonal Flag]]&gt;$AG$6),0,Table15[[#This Row],[Diagonal Flag]])</f>
        <v>0</v>
      </c>
      <c r="AP169" s="63">
        <f>Graphing!$AO169/$AP$6</f>
        <v>0</v>
      </c>
      <c r="AQ169" s="64">
        <f>Graphing!$AO169/$AQ$6</f>
        <v>0</v>
      </c>
    </row>
    <row r="170" spans="1:43" x14ac:dyDescent="0.25">
      <c r="A170" s="6">
        <v>167</v>
      </c>
      <c r="B170" s="6">
        <f>COS(DEGREES(Graphing!A170))</f>
        <v>0.62470382042728334</v>
      </c>
      <c r="C170" s="6">
        <f>SIN(DEGREES(Graphing!A170))</f>
        <v>-0.78086179106392228</v>
      </c>
      <c r="D170" s="6">
        <f>Table2[[#This Row],[x (Big)]]*$A$2</f>
        <v>0.46852786532046253</v>
      </c>
      <c r="E170" s="6">
        <f>$A$2 *Table2[[#This Row],[y (Big)]]</f>
        <v>-0.58564634329794174</v>
      </c>
      <c r="G170" s="15">
        <v>0.16300000000000001</v>
      </c>
      <c r="H170" s="6">
        <f>IF(AND($H$3&lt;Table3[[#This Row],[Percentage]],Table3[[#This Row],[Percentage]]&lt;$H$5), 1, 0)</f>
        <v>1</v>
      </c>
      <c r="I170" s="6">
        <f>IF(AND($I$3&lt;Table3[[#This Row],[Percentage]],Table3[[#This Row],[Percentage]]&lt;$I$5), 1, 0)</f>
        <v>1</v>
      </c>
      <c r="J170" s="6">
        <f>IF(AND($J$3&lt;Table3[[#This Row],[Percentage]],Table3[[#This Row],[Percentage]]&lt;$J$5), 1, 0)</f>
        <v>1</v>
      </c>
      <c r="K170" s="6">
        <f>IF(AND($K$3&lt;Table3[[#This Row],[Percentage]],Table3[[#This Row],[Percentage]]&lt;$K$5), 1, 0)</f>
        <v>1</v>
      </c>
      <c r="M170" s="6">
        <v>165</v>
      </c>
      <c r="N170" s="6">
        <f>$N$3*COS(DEGREES(Graphing!M170))</f>
        <v>-185.61940290026919</v>
      </c>
      <c r="O170" s="6">
        <f>($N$3*SIN(DEGREES(Graphing!M170))) + $O$3</f>
        <v>334.61765583846909</v>
      </c>
      <c r="P170" s="16">
        <f>($N$3*SIN(DEGREES(Graphing!M170))) - $O$3</f>
        <v>-681.38234416153091</v>
      </c>
      <c r="Q170" s="6">
        <f>$N$4*SIN(DEGREES(Graphing!M170))</f>
        <v>-130.03675812114818</v>
      </c>
      <c r="R170" s="6">
        <f>($N$4*COS(DEGREES(Graphing!M170))) - $O$4</f>
        <v>-439.2145521752019</v>
      </c>
      <c r="S170" s="6">
        <f>($N$4*COS(DEGREES(Graphing!M170))) + $O$4</f>
        <v>160.78544782479813</v>
      </c>
      <c r="U170" s="6">
        <v>0</v>
      </c>
      <c r="V170" s="6">
        <v>-838</v>
      </c>
      <c r="W170" s="6">
        <f>IF(AND($W$4 + 'Unlike Size Quad'!$F$2*$N$3&lt;Table13[[#This Row],[NS AXIS]],Table13[[#This Row],[NS AXIS]]&lt;$V$3 - 'Unlike Size Quad'!$F$2*$N$3), Table13[NS AXIS], 0)</f>
        <v>0</v>
      </c>
      <c r="X170" s="6">
        <f>$V$6 - 'Unlike Size Quad'!$F$3*$N$4</f>
        <v>71.401690832311886</v>
      </c>
      <c r="Y170" s="6">
        <f>$W$5 +'Unlike Size Quad'!$F$3*$N$4</f>
        <v>-71.406763299232722</v>
      </c>
      <c r="Z170" s="6">
        <f>Table13[[#This Row],[NS AXIS]]</f>
        <v>-838</v>
      </c>
      <c r="AA170" s="6">
        <f>IF(AND($W$5 + 'Unlike Size Quad'!$F$3*$N$4&lt;Table13[[#This Row],[NS AXIS]],Table13[[#This Row],[NS AXIS]]&lt;$V$6 - 'Unlike Size Quad'!$F$3*$N$4), Table13[NS AXIS], 0)</f>
        <v>0</v>
      </c>
      <c r="AB170" s="16">
        <f>$V$3 -'Unlike Size Quad'!$F$2*$N$3</f>
        <v>127.00056361139596</v>
      </c>
      <c r="AC170" s="16">
        <f>$W$4 + 'Unlike Size Quad'!$F$2*$N$3</f>
        <v>-127.00507248755457</v>
      </c>
      <c r="AF170" s="46">
        <v>163</v>
      </c>
      <c r="AG170" s="6">
        <f t="shared" si="8"/>
        <v>571.81208207085831</v>
      </c>
      <c r="AH170" s="46">
        <f t="shared" si="9"/>
        <v>-362.07380483241536</v>
      </c>
      <c r="AI170" s="46">
        <f t="shared" si="10"/>
        <v>-12.073804832415391</v>
      </c>
      <c r="AJ170" s="16">
        <f t="shared" si="11"/>
        <v>-228.18791792914169</v>
      </c>
      <c r="AK170" s="16">
        <f>Table6[[#This Row],[T1]]</f>
        <v>-362.07380483241536</v>
      </c>
      <c r="AL170" s="16">
        <f>Table6[[#This Row],[T2]]</f>
        <v>-12.073804832415391</v>
      </c>
      <c r="AN170" s="46">
        <v>-838</v>
      </c>
      <c r="AO170" s="61">
        <f>IF(OR(Table15[[#This Row],[Diagonal Flag]]&lt;-$AG$6, Table15[[#This Row],[Diagonal Flag]]&gt;$AG$6),0,Table15[[#This Row],[Diagonal Flag]])</f>
        <v>0</v>
      </c>
      <c r="AP170" s="61">
        <f>Graphing!$AO170/$AP$6</f>
        <v>0</v>
      </c>
      <c r="AQ170" s="62">
        <f>Graphing!$AO170/$AQ$6</f>
        <v>0</v>
      </c>
    </row>
    <row r="171" spans="1:43" x14ac:dyDescent="0.25">
      <c r="A171" s="6">
        <v>168</v>
      </c>
      <c r="B171" s="6">
        <f>COS(DEGREES(Graphing!A171))</f>
        <v>0.98893005437805903</v>
      </c>
      <c r="C171" s="6">
        <f>SIN(DEGREES(Graphing!A171))</f>
        <v>-0.14838243679023888</v>
      </c>
      <c r="D171" s="6">
        <f>Table2[[#This Row],[x (Big)]]*$A$2</f>
        <v>0.74169754078354422</v>
      </c>
      <c r="E171" s="6">
        <f>$A$2 *Table2[[#This Row],[y (Big)]]</f>
        <v>-0.11128682759267916</v>
      </c>
      <c r="G171" s="15">
        <v>0.16400000000000001</v>
      </c>
      <c r="H171" s="6">
        <f>IF(AND($H$3&lt;Table3[[#This Row],[Percentage]],Table3[[#This Row],[Percentage]]&lt;$H$5), 1, 0)</f>
        <v>1</v>
      </c>
      <c r="I171" s="6">
        <f>IF(AND($I$3&lt;Table3[[#This Row],[Percentage]],Table3[[#This Row],[Percentage]]&lt;$I$5), 1, 0)</f>
        <v>1</v>
      </c>
      <c r="J171" s="6">
        <f>IF(AND($J$3&lt;Table3[[#This Row],[Percentage]],Table3[[#This Row],[Percentage]]&lt;$J$5), 1, 0)</f>
        <v>1</v>
      </c>
      <c r="K171" s="6">
        <f>IF(AND($K$3&lt;Table3[[#This Row],[Percentage]],Table3[[#This Row],[Percentage]]&lt;$K$5), 1, 0)</f>
        <v>1</v>
      </c>
      <c r="M171" s="6">
        <v>166</v>
      </c>
      <c r="N171" s="6">
        <f>$N$3*COS(DEGREES(Graphing!M171))</f>
        <v>-18.363296595816085</v>
      </c>
      <c r="O171" s="6">
        <f>($N$3*SIN(DEGREES(Graphing!M171))) + $O$3</f>
        <v>254.6646701738305</v>
      </c>
      <c r="P171" s="16">
        <f>($N$3*SIN(DEGREES(Graphing!M171))) - $O$3</f>
        <v>-761.33532982616953</v>
      </c>
      <c r="Q171" s="6">
        <f>$N$4*SIN(DEGREES(Graphing!M171))</f>
        <v>-190.00149736962712</v>
      </c>
      <c r="R171" s="6">
        <f>($N$4*COS(DEGREES(Graphing!M171))) - $O$4</f>
        <v>-313.77247244686208</v>
      </c>
      <c r="S171" s="6">
        <f>($N$4*COS(DEGREES(Graphing!M171))) + $O$4</f>
        <v>286.22752755313792</v>
      </c>
      <c r="U171" s="6">
        <v>0</v>
      </c>
      <c r="V171" s="6">
        <v>-837</v>
      </c>
      <c r="W171" s="6">
        <f>IF(AND($W$4 + 'Unlike Size Quad'!$F$2*$N$3&lt;Table13[[#This Row],[NS AXIS]],Table13[[#This Row],[NS AXIS]]&lt;$V$3 - 'Unlike Size Quad'!$F$2*$N$3), Table13[NS AXIS], 0)</f>
        <v>0</v>
      </c>
      <c r="X171" s="6">
        <f>$V$6 - 'Unlike Size Quad'!$F$3*$N$4</f>
        <v>71.401690832311886</v>
      </c>
      <c r="Y171" s="6">
        <f>$W$5 +'Unlike Size Quad'!$F$3*$N$4</f>
        <v>-71.406763299232722</v>
      </c>
      <c r="Z171" s="6">
        <f>Table13[[#This Row],[NS AXIS]]</f>
        <v>-837</v>
      </c>
      <c r="AA171" s="6">
        <f>IF(AND($W$5 + 'Unlike Size Quad'!$F$3*$N$4&lt;Table13[[#This Row],[NS AXIS]],Table13[[#This Row],[NS AXIS]]&lt;$V$6 - 'Unlike Size Quad'!$F$3*$N$4), Table13[NS AXIS], 0)</f>
        <v>0</v>
      </c>
      <c r="AB171" s="16">
        <f>$V$3 -'Unlike Size Quad'!$F$2*$N$3</f>
        <v>127.00056361139596</v>
      </c>
      <c r="AC171" s="16">
        <f>$W$4 + 'Unlike Size Quad'!$F$2*$N$3</f>
        <v>-127.00507248755457</v>
      </c>
      <c r="AF171" s="46">
        <v>164</v>
      </c>
      <c r="AG171" s="6">
        <f t="shared" si="8"/>
        <v>398.92983552506706</v>
      </c>
      <c r="AH171" s="46">
        <f t="shared" si="9"/>
        <v>-428.99774555691749</v>
      </c>
      <c r="AI171" s="46">
        <f t="shared" si="10"/>
        <v>-78.997745556917494</v>
      </c>
      <c r="AJ171" s="16">
        <f t="shared" si="11"/>
        <v>-401.07016447493294</v>
      </c>
      <c r="AK171" s="16">
        <f>Table6[[#This Row],[T1]]</f>
        <v>-428.99774555691749</v>
      </c>
      <c r="AL171" s="16">
        <f>Table6[[#This Row],[T2]]</f>
        <v>-78.997745556917494</v>
      </c>
      <c r="AN171" s="46">
        <v>-837</v>
      </c>
      <c r="AO171" s="63">
        <f>IF(OR(Table15[[#This Row],[Diagonal Flag]]&lt;-$AG$6, Table15[[#This Row],[Diagonal Flag]]&gt;$AG$6),0,Table15[[#This Row],[Diagonal Flag]])</f>
        <v>0</v>
      </c>
      <c r="AP171" s="63">
        <f>Graphing!$AO171/$AP$6</f>
        <v>0</v>
      </c>
      <c r="AQ171" s="64">
        <f>Graphing!$AO171/$AQ$6</f>
        <v>0</v>
      </c>
    </row>
    <row r="172" spans="1:43" x14ac:dyDescent="0.25">
      <c r="A172" s="6">
        <v>169</v>
      </c>
      <c r="B172" s="6">
        <f>COS(DEGREES(Graphing!A172))</f>
        <v>0.826362264357418</v>
      </c>
      <c r="C172" s="6">
        <f>SIN(DEGREES(Graphing!A172))</f>
        <v>0.5631388887708616</v>
      </c>
      <c r="D172" s="6">
        <f>Table2[[#This Row],[x (Big)]]*$A$2</f>
        <v>0.61977169826806344</v>
      </c>
      <c r="E172" s="6">
        <f>$A$2 *Table2[[#This Row],[y (Big)]]</f>
        <v>0.42235416657814617</v>
      </c>
      <c r="G172" s="15">
        <v>0.16500000000000001</v>
      </c>
      <c r="H172" s="6">
        <f>IF(AND($H$3&lt;Table3[[#This Row],[Percentage]],Table3[[#This Row],[Percentage]]&lt;$H$5), 1, 0)</f>
        <v>1</v>
      </c>
      <c r="I172" s="6">
        <f>IF(AND($I$3&lt;Table3[[#This Row],[Percentage]],Table3[[#This Row],[Percentage]]&lt;$I$5), 1, 0)</f>
        <v>1</v>
      </c>
      <c r="J172" s="6">
        <f>IF(AND($J$3&lt;Table3[[#This Row],[Percentage]],Table3[[#This Row],[Percentage]]&lt;$J$5), 1, 0)</f>
        <v>1</v>
      </c>
      <c r="K172" s="6">
        <f>IF(AND($K$3&lt;Table3[[#This Row],[Percentage]],Table3[[#This Row],[Percentage]]&lt;$K$5), 1, 0)</f>
        <v>1</v>
      </c>
      <c r="M172" s="6">
        <v>167</v>
      </c>
      <c r="N172" s="6">
        <f>$N$3*COS(DEGREES(Graphing!M172))</f>
        <v>158.67477038852996</v>
      </c>
      <c r="O172" s="6">
        <f>($N$3*SIN(DEGREES(Graphing!M172))) + $O$3</f>
        <v>309.66110506976372</v>
      </c>
      <c r="P172" s="16">
        <f>($N$3*SIN(DEGREES(Graphing!M172))) - $O$3</f>
        <v>-706.33889493023628</v>
      </c>
      <c r="Q172" s="6">
        <f>$N$4*SIN(DEGREES(Graphing!M172))</f>
        <v>-148.75417119767721</v>
      </c>
      <c r="R172" s="6">
        <f>($N$4*COS(DEGREES(Graphing!M172))) - $O$4</f>
        <v>-180.99392220860253</v>
      </c>
      <c r="S172" s="6">
        <f>($N$4*COS(DEGREES(Graphing!M172))) + $O$4</f>
        <v>419.0060777913975</v>
      </c>
      <c r="U172" s="6">
        <v>0</v>
      </c>
      <c r="V172" s="6">
        <v>-836</v>
      </c>
      <c r="W172" s="6">
        <f>IF(AND($W$4 + 'Unlike Size Quad'!$F$2*$N$3&lt;Table13[[#This Row],[NS AXIS]],Table13[[#This Row],[NS AXIS]]&lt;$V$3 - 'Unlike Size Quad'!$F$2*$N$3), Table13[NS AXIS], 0)</f>
        <v>0</v>
      </c>
      <c r="X172" s="6">
        <f>$V$6 - 'Unlike Size Quad'!$F$3*$N$4</f>
        <v>71.401690832311886</v>
      </c>
      <c r="Y172" s="6">
        <f>$W$5 +'Unlike Size Quad'!$F$3*$N$4</f>
        <v>-71.406763299232722</v>
      </c>
      <c r="Z172" s="6">
        <f>Table13[[#This Row],[NS AXIS]]</f>
        <v>-836</v>
      </c>
      <c r="AA172" s="6">
        <f>IF(AND($W$5 + 'Unlike Size Quad'!$F$3*$N$4&lt;Table13[[#This Row],[NS AXIS]],Table13[[#This Row],[NS AXIS]]&lt;$V$6 - 'Unlike Size Quad'!$F$3*$N$4), Table13[NS AXIS], 0)</f>
        <v>0</v>
      </c>
      <c r="AB172" s="16">
        <f>$V$3 -'Unlike Size Quad'!$F$2*$N$3</f>
        <v>127.00056361139596</v>
      </c>
      <c r="AC172" s="16">
        <f>$W$4 + 'Unlike Size Quad'!$F$2*$N$3</f>
        <v>-127.00507248755457</v>
      </c>
      <c r="AF172" s="46">
        <v>165</v>
      </c>
      <c r="AG172" s="6">
        <f t="shared" si="8"/>
        <v>226.61765583846909</v>
      </c>
      <c r="AH172" s="46">
        <f t="shared" si="9"/>
        <v>-360.61940290026917</v>
      </c>
      <c r="AI172" s="46">
        <f t="shared" si="10"/>
        <v>-10.619402900269193</v>
      </c>
      <c r="AJ172" s="16">
        <f t="shared" si="11"/>
        <v>-573.38234416153091</v>
      </c>
      <c r="AK172" s="16">
        <f>Table6[[#This Row],[T1]]</f>
        <v>-360.61940290026917</v>
      </c>
      <c r="AL172" s="16">
        <f>Table6[[#This Row],[T2]]</f>
        <v>-10.619402900269193</v>
      </c>
      <c r="AN172" s="46">
        <v>-836</v>
      </c>
      <c r="AO172" s="61">
        <f>IF(OR(Table15[[#This Row],[Diagonal Flag]]&lt;-$AG$6, Table15[[#This Row],[Diagonal Flag]]&gt;$AG$6),0,Table15[[#This Row],[Diagonal Flag]])</f>
        <v>0</v>
      </c>
      <c r="AP172" s="61">
        <f>Graphing!$AO172/$AP$6</f>
        <v>0</v>
      </c>
      <c r="AQ172" s="62">
        <f>Graphing!$AO172/$AQ$6</f>
        <v>0</v>
      </c>
    </row>
    <row r="173" spans="1:43" x14ac:dyDescent="0.25">
      <c r="A173" s="6">
        <v>170</v>
      </c>
      <c r="B173" s="6">
        <f>COS(DEGREES(Graphing!A173))</f>
        <v>0.22359882999188793</v>
      </c>
      <c r="C173" s="6">
        <f>SIN(DEGREES(Graphing!A173))</f>
        <v>0.97468126237568498</v>
      </c>
      <c r="D173" s="6">
        <f>Table2[[#This Row],[x (Big)]]*$A$2</f>
        <v>0.16769912249391594</v>
      </c>
      <c r="E173" s="6">
        <f>$A$2 *Table2[[#This Row],[y (Big)]]</f>
        <v>0.7310109467817637</v>
      </c>
      <c r="G173" s="15">
        <v>0.16600000000000001</v>
      </c>
      <c r="H173" s="6">
        <f>IF(AND($H$3&lt;Table3[[#This Row],[Percentage]],Table3[[#This Row],[Percentage]]&lt;$H$5), 1, 0)</f>
        <v>1</v>
      </c>
      <c r="I173" s="6">
        <f>IF(AND($I$3&lt;Table3[[#This Row],[Percentage]],Table3[[#This Row],[Percentage]]&lt;$I$5), 1, 0)</f>
        <v>1</v>
      </c>
      <c r="J173" s="6">
        <f>IF(AND($J$3&lt;Table3[[#This Row],[Percentage]],Table3[[#This Row],[Percentage]]&lt;$J$5), 1, 0)</f>
        <v>1</v>
      </c>
      <c r="K173" s="6">
        <f>IF(AND($K$3&lt;Table3[[#This Row],[Percentage]],Table3[[#This Row],[Percentage]]&lt;$K$5), 1, 0)</f>
        <v>1</v>
      </c>
      <c r="M173" s="6">
        <v>168</v>
      </c>
      <c r="N173" s="6">
        <f>$N$3*COS(DEGREES(Graphing!M173))</f>
        <v>251.18823381202699</v>
      </c>
      <c r="O173" s="6">
        <f>($N$3*SIN(DEGREES(Graphing!M173))) + $O$3</f>
        <v>470.3108610552793</v>
      </c>
      <c r="P173" s="16">
        <f>($N$3*SIN(DEGREES(Graphing!M173))) - $O$3</f>
        <v>-545.68913894472064</v>
      </c>
      <c r="Q173" s="6">
        <f>$N$4*SIN(DEGREES(Graphing!M173))</f>
        <v>-28.266854208540508</v>
      </c>
      <c r="R173" s="6">
        <f>($N$4*COS(DEGREES(Graphing!M173))) - $O$4</f>
        <v>-111.60882464097975</v>
      </c>
      <c r="S173" s="6">
        <f>($N$4*COS(DEGREES(Graphing!M173))) + $O$4</f>
        <v>488.39117535902028</v>
      </c>
      <c r="U173" s="6">
        <v>0</v>
      </c>
      <c r="V173" s="6">
        <v>-835</v>
      </c>
      <c r="W173" s="6">
        <f>IF(AND($W$4 + 'Unlike Size Quad'!$F$2*$N$3&lt;Table13[[#This Row],[NS AXIS]],Table13[[#This Row],[NS AXIS]]&lt;$V$3 - 'Unlike Size Quad'!$F$2*$N$3), Table13[NS AXIS], 0)</f>
        <v>0</v>
      </c>
      <c r="X173" s="6">
        <f>$V$6 - 'Unlike Size Quad'!$F$3*$N$4</f>
        <v>71.401690832311886</v>
      </c>
      <c r="Y173" s="6">
        <f>$W$5 +'Unlike Size Quad'!$F$3*$N$4</f>
        <v>-71.406763299232722</v>
      </c>
      <c r="Z173" s="6">
        <f>Table13[[#This Row],[NS AXIS]]</f>
        <v>-835</v>
      </c>
      <c r="AA173" s="6">
        <f>IF(AND($W$5 + 'Unlike Size Quad'!$F$3*$N$4&lt;Table13[[#This Row],[NS AXIS]],Table13[[#This Row],[NS AXIS]]&lt;$V$6 - 'Unlike Size Quad'!$F$3*$N$4), Table13[NS AXIS], 0)</f>
        <v>0</v>
      </c>
      <c r="AB173" s="16">
        <f>$V$3 -'Unlike Size Quad'!$F$2*$N$3</f>
        <v>127.00056361139596</v>
      </c>
      <c r="AC173" s="16">
        <f>$W$4 + 'Unlike Size Quad'!$F$2*$N$3</f>
        <v>-127.00507248755457</v>
      </c>
      <c r="AF173" s="46">
        <v>166</v>
      </c>
      <c r="AG173" s="6">
        <f t="shared" si="8"/>
        <v>146.6646701738305</v>
      </c>
      <c r="AH173" s="46">
        <f t="shared" si="9"/>
        <v>-193.36329659581608</v>
      </c>
      <c r="AI173" s="46">
        <f t="shared" si="10"/>
        <v>156.63670340418392</v>
      </c>
      <c r="AJ173" s="16">
        <f t="shared" si="11"/>
        <v>-653.33532982616953</v>
      </c>
      <c r="AK173" s="16">
        <f>Table6[[#This Row],[T1]]</f>
        <v>-193.36329659581608</v>
      </c>
      <c r="AL173" s="16">
        <f>Table6[[#This Row],[T2]]</f>
        <v>156.63670340418392</v>
      </c>
      <c r="AN173" s="46">
        <v>-835</v>
      </c>
      <c r="AO173" s="63">
        <f>IF(OR(Table15[[#This Row],[Diagonal Flag]]&lt;-$AG$6, Table15[[#This Row],[Diagonal Flag]]&gt;$AG$6),0,Table15[[#This Row],[Diagonal Flag]])</f>
        <v>0</v>
      </c>
      <c r="AP173" s="63">
        <f>Graphing!$AO173/$AP$6</f>
        <v>0</v>
      </c>
      <c r="AQ173" s="64">
        <f>Graphing!$AO173/$AQ$6</f>
        <v>0</v>
      </c>
    </row>
    <row r="174" spans="1:43" x14ac:dyDescent="0.25">
      <c r="A174" s="6">
        <v>171</v>
      </c>
      <c r="B174" s="6">
        <f>COS(DEGREES(Graphing!A174))</f>
        <v>-0.49827366257776978</v>
      </c>
      <c r="C174" s="6">
        <f>SIN(DEGREES(Graphing!A174))</f>
        <v>0.86701981360366553</v>
      </c>
      <c r="D174" s="6">
        <f>Table2[[#This Row],[x (Big)]]*$A$2</f>
        <v>-0.37370524693332735</v>
      </c>
      <c r="E174" s="6">
        <f>$A$2 *Table2[[#This Row],[y (Big)]]</f>
        <v>0.65026486020274921</v>
      </c>
      <c r="G174" s="15">
        <v>0.16700000000000001</v>
      </c>
      <c r="H174" s="6">
        <f>IF(AND($H$3&lt;Table3[[#This Row],[Percentage]],Table3[[#This Row],[Percentage]]&lt;$H$5), 1, 0)</f>
        <v>1</v>
      </c>
      <c r="I174" s="6">
        <f>IF(AND($I$3&lt;Table3[[#This Row],[Percentage]],Table3[[#This Row],[Percentage]]&lt;$I$5), 1, 0)</f>
        <v>1</v>
      </c>
      <c r="J174" s="6">
        <f>IF(AND($J$3&lt;Table3[[#This Row],[Percentage]],Table3[[#This Row],[Percentage]]&lt;$J$5), 1, 0)</f>
        <v>1</v>
      </c>
      <c r="K174" s="6">
        <f>IF(AND($K$3&lt;Table3[[#This Row],[Percentage]],Table3[[#This Row],[Percentage]]&lt;$K$5), 1, 0)</f>
        <v>1</v>
      </c>
      <c r="M174" s="6">
        <v>169</v>
      </c>
      <c r="N174" s="6">
        <f>$N$3*COS(DEGREES(Graphing!M174))</f>
        <v>209.89601514678418</v>
      </c>
      <c r="O174" s="6">
        <f>($N$3*SIN(DEGREES(Graphing!M174))) + $O$3</f>
        <v>651.03727774779884</v>
      </c>
      <c r="P174" s="16">
        <f>($N$3*SIN(DEGREES(Graphing!M174))) - $O$3</f>
        <v>-364.96272225220116</v>
      </c>
      <c r="Q174" s="6">
        <f>$N$4*SIN(DEGREES(Graphing!M174))</f>
        <v>107.27795831084913</v>
      </c>
      <c r="R174" s="6">
        <f>($N$4*COS(DEGREES(Graphing!M174))) - $O$4</f>
        <v>-142.57798863991187</v>
      </c>
      <c r="S174" s="6">
        <f>($N$4*COS(DEGREES(Graphing!M174))) + $O$4</f>
        <v>457.42201136008816</v>
      </c>
      <c r="U174" s="6">
        <v>0</v>
      </c>
      <c r="V174" s="6">
        <v>-834</v>
      </c>
      <c r="W174" s="6">
        <f>IF(AND($W$4 + 'Unlike Size Quad'!$F$2*$N$3&lt;Table13[[#This Row],[NS AXIS]],Table13[[#This Row],[NS AXIS]]&lt;$V$3 - 'Unlike Size Quad'!$F$2*$N$3), Table13[NS AXIS], 0)</f>
        <v>0</v>
      </c>
      <c r="X174" s="6">
        <f>$V$6 - 'Unlike Size Quad'!$F$3*$N$4</f>
        <v>71.401690832311886</v>
      </c>
      <c r="Y174" s="6">
        <f>$W$5 +'Unlike Size Quad'!$F$3*$N$4</f>
        <v>-71.406763299232722</v>
      </c>
      <c r="Z174" s="6">
        <f>Table13[[#This Row],[NS AXIS]]</f>
        <v>-834</v>
      </c>
      <c r="AA174" s="6">
        <f>IF(AND($W$5 + 'Unlike Size Quad'!$F$3*$N$4&lt;Table13[[#This Row],[NS AXIS]],Table13[[#This Row],[NS AXIS]]&lt;$V$6 - 'Unlike Size Quad'!$F$3*$N$4), Table13[NS AXIS], 0)</f>
        <v>0</v>
      </c>
      <c r="AB174" s="16">
        <f>$V$3 -'Unlike Size Quad'!$F$2*$N$3</f>
        <v>127.00056361139596</v>
      </c>
      <c r="AC174" s="16">
        <f>$W$4 + 'Unlike Size Quad'!$F$2*$N$3</f>
        <v>-127.00507248755457</v>
      </c>
      <c r="AF174" s="46">
        <v>167</v>
      </c>
      <c r="AG174" s="6">
        <f t="shared" si="8"/>
        <v>201.66110506976375</v>
      </c>
      <c r="AH174" s="46">
        <f t="shared" si="9"/>
        <v>-16.325229611470036</v>
      </c>
      <c r="AI174" s="46">
        <f t="shared" si="10"/>
        <v>333.67477038852996</v>
      </c>
      <c r="AJ174" s="16">
        <f t="shared" si="11"/>
        <v>-598.33889493023628</v>
      </c>
      <c r="AK174" s="16">
        <f>Table6[[#This Row],[T1]]</f>
        <v>-16.325229611470036</v>
      </c>
      <c r="AL174" s="16">
        <f>Table6[[#This Row],[T2]]</f>
        <v>333.67477038852996</v>
      </c>
      <c r="AN174" s="46">
        <v>-834</v>
      </c>
      <c r="AO174" s="61">
        <f>IF(OR(Table15[[#This Row],[Diagonal Flag]]&lt;-$AG$6, Table15[[#This Row],[Diagonal Flag]]&gt;$AG$6),0,Table15[[#This Row],[Diagonal Flag]])</f>
        <v>0</v>
      </c>
      <c r="AP174" s="61">
        <f>Graphing!$AO174/$AP$6</f>
        <v>0</v>
      </c>
      <c r="AQ174" s="62">
        <f>Graphing!$AO174/$AQ$6</f>
        <v>0</v>
      </c>
    </row>
    <row r="175" spans="1:43" x14ac:dyDescent="0.25">
      <c r="A175" s="6">
        <v>172</v>
      </c>
      <c r="B175" s="6">
        <f>COS(DEGREES(Graphing!A175))</f>
        <v>-0.95472031781315969</v>
      </c>
      <c r="C175" s="6">
        <f>SIN(DEGREES(Graphing!A175))</f>
        <v>0.29750481467488771</v>
      </c>
      <c r="D175" s="6">
        <f>Table2[[#This Row],[x (Big)]]*$A$2</f>
        <v>-0.71604023835986974</v>
      </c>
      <c r="E175" s="6">
        <f>$A$2 *Table2[[#This Row],[y (Big)]]</f>
        <v>0.22312861100616577</v>
      </c>
      <c r="G175" s="15">
        <v>0.16800000000000001</v>
      </c>
      <c r="H175" s="6">
        <f>IF(AND($H$3&lt;Table3[[#This Row],[Percentage]],Table3[[#This Row],[Percentage]]&lt;$H$5), 1, 0)</f>
        <v>1</v>
      </c>
      <c r="I175" s="6">
        <f>IF(AND($I$3&lt;Table3[[#This Row],[Percentage]],Table3[[#This Row],[Percentage]]&lt;$I$5), 1, 0)</f>
        <v>1</v>
      </c>
      <c r="J175" s="6">
        <f>IF(AND($J$3&lt;Table3[[#This Row],[Percentage]],Table3[[#This Row],[Percentage]]&lt;$J$5), 1, 0)</f>
        <v>1</v>
      </c>
      <c r="K175" s="6">
        <f>IF(AND($K$3&lt;Table3[[#This Row],[Percentage]],Table3[[#This Row],[Percentage]]&lt;$K$5), 1, 0)</f>
        <v>1</v>
      </c>
      <c r="M175" s="6">
        <v>170</v>
      </c>
      <c r="N175" s="6">
        <f>$N$3*COS(DEGREES(Graphing!M175))</f>
        <v>56.794102817939532</v>
      </c>
      <c r="O175" s="6">
        <f>($N$3*SIN(DEGREES(Graphing!M175))) + $O$3</f>
        <v>755.56904064342393</v>
      </c>
      <c r="P175" s="16">
        <f>($N$3*SIN(DEGREES(Graphing!M175))) - $O$3</f>
        <v>-260.43095935657601</v>
      </c>
      <c r="Q175" s="6">
        <f>$N$4*SIN(DEGREES(Graphing!M175))</f>
        <v>185.67678048256798</v>
      </c>
      <c r="R175" s="6">
        <f>($N$4*COS(DEGREES(Graphing!M175))) - $O$4</f>
        <v>-257.40442288654538</v>
      </c>
      <c r="S175" s="6">
        <f>($N$4*COS(DEGREES(Graphing!M175))) + $O$4</f>
        <v>342.59557711345462</v>
      </c>
      <c r="U175" s="6">
        <v>0</v>
      </c>
      <c r="V175" s="6">
        <v>-833</v>
      </c>
      <c r="W175" s="6">
        <f>IF(AND($W$4 + 'Unlike Size Quad'!$F$2*$N$3&lt;Table13[[#This Row],[NS AXIS]],Table13[[#This Row],[NS AXIS]]&lt;$V$3 - 'Unlike Size Quad'!$F$2*$N$3), Table13[NS AXIS], 0)</f>
        <v>0</v>
      </c>
      <c r="X175" s="6">
        <f>$V$6 - 'Unlike Size Quad'!$F$3*$N$4</f>
        <v>71.401690832311886</v>
      </c>
      <c r="Y175" s="6">
        <f>$W$5 +'Unlike Size Quad'!$F$3*$N$4</f>
        <v>-71.406763299232722</v>
      </c>
      <c r="Z175" s="6">
        <f>Table13[[#This Row],[NS AXIS]]</f>
        <v>-833</v>
      </c>
      <c r="AA175" s="6">
        <f>IF(AND($W$5 + 'Unlike Size Quad'!$F$3*$N$4&lt;Table13[[#This Row],[NS AXIS]],Table13[[#This Row],[NS AXIS]]&lt;$V$6 - 'Unlike Size Quad'!$F$3*$N$4), Table13[NS AXIS], 0)</f>
        <v>0</v>
      </c>
      <c r="AB175" s="16">
        <f>$V$3 -'Unlike Size Quad'!$F$2*$N$3</f>
        <v>127.00056361139596</v>
      </c>
      <c r="AC175" s="16">
        <f>$W$4 + 'Unlike Size Quad'!$F$2*$N$3</f>
        <v>-127.00507248755457</v>
      </c>
      <c r="AF175" s="46">
        <v>168</v>
      </c>
      <c r="AG175" s="6">
        <f t="shared" si="8"/>
        <v>362.3108610552793</v>
      </c>
      <c r="AH175" s="46">
        <f t="shared" si="9"/>
        <v>76.188233812026994</v>
      </c>
      <c r="AI175" s="46">
        <f t="shared" si="10"/>
        <v>426.18823381202697</v>
      </c>
      <c r="AJ175" s="16">
        <f t="shared" si="11"/>
        <v>-437.6891389447207</v>
      </c>
      <c r="AK175" s="16">
        <f>Table6[[#This Row],[T1]]</f>
        <v>76.188233812026994</v>
      </c>
      <c r="AL175" s="16">
        <f>Table6[[#This Row],[T2]]</f>
        <v>426.18823381202697</v>
      </c>
      <c r="AN175" s="46">
        <v>-833</v>
      </c>
      <c r="AO175" s="63">
        <f>IF(OR(Table15[[#This Row],[Diagonal Flag]]&lt;-$AG$6, Table15[[#This Row],[Diagonal Flag]]&gt;$AG$6),0,Table15[[#This Row],[Diagonal Flag]])</f>
        <v>0</v>
      </c>
      <c r="AP175" s="63">
        <f>Graphing!$AO175/$AP$6</f>
        <v>0</v>
      </c>
      <c r="AQ175" s="64">
        <f>Graphing!$AO175/$AQ$6</f>
        <v>0</v>
      </c>
    </row>
    <row r="176" spans="1:43" x14ac:dyDescent="0.25">
      <c r="A176" s="6">
        <v>173</v>
      </c>
      <c r="B176" s="6">
        <f>COS(DEGREES(Graphing!A176))</f>
        <v>-0.9025961638578377</v>
      </c>
      <c r="C176" s="6">
        <f>SIN(DEGREES(Graphing!A176))</f>
        <v>-0.4304882867037329</v>
      </c>
      <c r="D176" s="6">
        <f>Table2[[#This Row],[x (Big)]]*$A$2</f>
        <v>-0.67694712289337833</v>
      </c>
      <c r="E176" s="6">
        <f>$A$2 *Table2[[#This Row],[y (Big)]]</f>
        <v>-0.32286621502779966</v>
      </c>
      <c r="G176" s="15">
        <v>0.16900000000000001</v>
      </c>
      <c r="H176" s="6">
        <f>IF(AND($H$3&lt;Table3[[#This Row],[Percentage]],Table3[[#This Row],[Percentage]]&lt;$H$5), 1, 0)</f>
        <v>1</v>
      </c>
      <c r="I176" s="6">
        <f>IF(AND($I$3&lt;Table3[[#This Row],[Percentage]],Table3[[#This Row],[Percentage]]&lt;$I$5), 1, 0)</f>
        <v>1</v>
      </c>
      <c r="J176" s="6">
        <f>IF(AND($J$3&lt;Table3[[#This Row],[Percentage]],Table3[[#This Row],[Percentage]]&lt;$J$5), 1, 0)</f>
        <v>1</v>
      </c>
      <c r="K176" s="6">
        <f>IF(AND($K$3&lt;Table3[[#This Row],[Percentage]],Table3[[#This Row],[Percentage]]&lt;$K$5), 1, 0)</f>
        <v>1</v>
      </c>
      <c r="M176" s="6">
        <v>171</v>
      </c>
      <c r="N176" s="6">
        <f>$N$3*COS(DEGREES(Graphing!M176))</f>
        <v>-126.56151029475352</v>
      </c>
      <c r="O176" s="6">
        <f>($N$3*SIN(DEGREES(Graphing!M176))) + $O$3</f>
        <v>728.22303265533105</v>
      </c>
      <c r="P176" s="16">
        <f>($N$3*SIN(DEGREES(Graphing!M176))) - $O$3</f>
        <v>-287.77696734466895</v>
      </c>
      <c r="Q176" s="6">
        <f>$N$4*SIN(DEGREES(Graphing!M176))</f>
        <v>165.16727449149829</v>
      </c>
      <c r="R176" s="6">
        <f>($N$4*COS(DEGREES(Graphing!M176))) - $O$4</f>
        <v>-394.92113272106513</v>
      </c>
      <c r="S176" s="6">
        <f>($N$4*COS(DEGREES(Graphing!M176))) + $O$4</f>
        <v>205.07886727893487</v>
      </c>
      <c r="U176" s="6">
        <v>0</v>
      </c>
      <c r="V176" s="6">
        <v>-832</v>
      </c>
      <c r="W176" s="6">
        <f>IF(AND($W$4 + 'Unlike Size Quad'!$F$2*$N$3&lt;Table13[[#This Row],[NS AXIS]],Table13[[#This Row],[NS AXIS]]&lt;$V$3 - 'Unlike Size Quad'!$F$2*$N$3), Table13[NS AXIS], 0)</f>
        <v>0</v>
      </c>
      <c r="X176" s="6">
        <f>$V$6 - 'Unlike Size Quad'!$F$3*$N$4</f>
        <v>71.401690832311886</v>
      </c>
      <c r="Y176" s="6">
        <f>$W$5 +'Unlike Size Quad'!$F$3*$N$4</f>
        <v>-71.406763299232722</v>
      </c>
      <c r="Z176" s="6">
        <f>Table13[[#This Row],[NS AXIS]]</f>
        <v>-832</v>
      </c>
      <c r="AA176" s="6">
        <f>IF(AND($W$5 + 'Unlike Size Quad'!$F$3*$N$4&lt;Table13[[#This Row],[NS AXIS]],Table13[[#This Row],[NS AXIS]]&lt;$V$6 - 'Unlike Size Quad'!$F$3*$N$4), Table13[NS AXIS], 0)</f>
        <v>0</v>
      </c>
      <c r="AB176" s="16">
        <f>$V$3 -'Unlike Size Quad'!$F$2*$N$3</f>
        <v>127.00056361139596</v>
      </c>
      <c r="AC176" s="16">
        <f>$W$4 + 'Unlike Size Quad'!$F$2*$N$3</f>
        <v>-127.00507248755457</v>
      </c>
      <c r="AF176" s="46">
        <v>169</v>
      </c>
      <c r="AG176" s="6">
        <f t="shared" si="8"/>
        <v>543.03727774779884</v>
      </c>
      <c r="AH176" s="46">
        <f t="shared" si="9"/>
        <v>34.89601514678418</v>
      </c>
      <c r="AI176" s="46">
        <f t="shared" si="10"/>
        <v>384.89601514678418</v>
      </c>
      <c r="AJ176" s="16">
        <f t="shared" si="11"/>
        <v>-256.96272225220116</v>
      </c>
      <c r="AK176" s="16">
        <f>Table6[[#This Row],[T1]]</f>
        <v>34.89601514678418</v>
      </c>
      <c r="AL176" s="16">
        <f>Table6[[#This Row],[T2]]</f>
        <v>384.89601514678418</v>
      </c>
      <c r="AN176" s="46">
        <v>-832</v>
      </c>
      <c r="AO176" s="61">
        <f>IF(OR(Table15[[#This Row],[Diagonal Flag]]&lt;-$AG$6, Table15[[#This Row],[Diagonal Flag]]&gt;$AG$6),0,Table15[[#This Row],[Diagonal Flag]])</f>
        <v>0</v>
      </c>
      <c r="AP176" s="61">
        <f>Graphing!$AO176/$AP$6</f>
        <v>0</v>
      </c>
      <c r="AQ176" s="62">
        <f>Graphing!$AO176/$AQ$6</f>
        <v>0</v>
      </c>
    </row>
    <row r="177" spans="1:43" x14ac:dyDescent="0.25">
      <c r="A177" s="6">
        <v>174</v>
      </c>
      <c r="B177" s="6">
        <f>COS(DEGREES(Graphing!A177))</f>
        <v>-0.36966726231208402</v>
      </c>
      <c r="C177" s="6">
        <f>SIN(DEGREES(Graphing!A177))</f>
        <v>-0.92916420248236475</v>
      </c>
      <c r="D177" s="6">
        <f>Table2[[#This Row],[x (Big)]]*$A$2</f>
        <v>-0.27725044673406302</v>
      </c>
      <c r="E177" s="6">
        <f>$A$2 *Table2[[#This Row],[y (Big)]]</f>
        <v>-0.69687315186177357</v>
      </c>
      <c r="G177" s="15">
        <v>0.17</v>
      </c>
      <c r="H177" s="6">
        <f>IF(AND($H$3&lt;Table3[[#This Row],[Percentage]],Table3[[#This Row],[Percentage]]&lt;$H$5), 1, 0)</f>
        <v>1</v>
      </c>
      <c r="I177" s="6">
        <f>IF(AND($I$3&lt;Table3[[#This Row],[Percentage]],Table3[[#This Row],[Percentage]]&lt;$I$5), 1, 0)</f>
        <v>1</v>
      </c>
      <c r="J177" s="6">
        <f>IF(AND($J$3&lt;Table3[[#This Row],[Percentage]],Table3[[#This Row],[Percentage]]&lt;$J$5), 1, 0)</f>
        <v>1</v>
      </c>
      <c r="K177" s="6">
        <f>IF(AND($K$3&lt;Table3[[#This Row],[Percentage]],Table3[[#This Row],[Percentage]]&lt;$K$5), 1, 0)</f>
        <v>1</v>
      </c>
      <c r="M177" s="6">
        <v>172</v>
      </c>
      <c r="N177" s="6">
        <f>$N$3*COS(DEGREES(Graphing!M177))</f>
        <v>-242.49896072454257</v>
      </c>
      <c r="O177" s="6">
        <f>($N$3*SIN(DEGREES(Graphing!M177))) + $O$3</f>
        <v>583.56622292742145</v>
      </c>
      <c r="P177" s="16">
        <f>($N$3*SIN(DEGREES(Graphing!M177))) - $O$3</f>
        <v>-432.43377707257855</v>
      </c>
      <c r="Q177" s="6">
        <f>$N$4*SIN(DEGREES(Graphing!M177))</f>
        <v>56.674667195566109</v>
      </c>
      <c r="R177" s="6">
        <f>($N$4*COS(DEGREES(Graphing!M177))) - $O$4</f>
        <v>-481.87422054340692</v>
      </c>
      <c r="S177" s="6">
        <f>($N$4*COS(DEGREES(Graphing!M177))) + $O$4</f>
        <v>118.12577945659308</v>
      </c>
      <c r="U177" s="6">
        <v>0</v>
      </c>
      <c r="V177" s="6">
        <v>-831</v>
      </c>
      <c r="W177" s="6">
        <f>IF(AND($W$4 + 'Unlike Size Quad'!$F$2*$N$3&lt;Table13[[#This Row],[NS AXIS]],Table13[[#This Row],[NS AXIS]]&lt;$V$3 - 'Unlike Size Quad'!$F$2*$N$3), Table13[NS AXIS], 0)</f>
        <v>0</v>
      </c>
      <c r="X177" s="6">
        <f>$V$6 - 'Unlike Size Quad'!$F$3*$N$4</f>
        <v>71.401690832311886</v>
      </c>
      <c r="Y177" s="6">
        <f>$W$5 +'Unlike Size Quad'!$F$3*$N$4</f>
        <v>-71.406763299232722</v>
      </c>
      <c r="Z177" s="6">
        <f>Table13[[#This Row],[NS AXIS]]</f>
        <v>-831</v>
      </c>
      <c r="AA177" s="6">
        <f>IF(AND($W$5 + 'Unlike Size Quad'!$F$3*$N$4&lt;Table13[[#This Row],[NS AXIS]],Table13[[#This Row],[NS AXIS]]&lt;$V$6 - 'Unlike Size Quad'!$F$3*$N$4), Table13[NS AXIS], 0)</f>
        <v>0</v>
      </c>
      <c r="AB177" s="16">
        <f>$V$3 -'Unlike Size Quad'!$F$2*$N$3</f>
        <v>127.00056361139596</v>
      </c>
      <c r="AC177" s="16">
        <f>$W$4 + 'Unlike Size Quad'!$F$2*$N$3</f>
        <v>-127.00507248755457</v>
      </c>
      <c r="AF177" s="46">
        <v>170</v>
      </c>
      <c r="AG177" s="6">
        <f t="shared" si="8"/>
        <v>647.56904064342393</v>
      </c>
      <c r="AH177" s="46">
        <f t="shared" si="9"/>
        <v>-118.20589718206047</v>
      </c>
      <c r="AI177" s="46">
        <f t="shared" si="10"/>
        <v>231.79410281793952</v>
      </c>
      <c r="AJ177" s="16">
        <f t="shared" si="11"/>
        <v>-152.43095935657601</v>
      </c>
      <c r="AK177" s="16">
        <f>Table6[[#This Row],[T1]]</f>
        <v>-118.20589718206047</v>
      </c>
      <c r="AL177" s="16">
        <f>Table6[[#This Row],[T2]]</f>
        <v>231.79410281793952</v>
      </c>
      <c r="AN177" s="46">
        <v>-831</v>
      </c>
      <c r="AO177" s="63">
        <f>IF(OR(Table15[[#This Row],[Diagonal Flag]]&lt;-$AG$6, Table15[[#This Row],[Diagonal Flag]]&gt;$AG$6),0,Table15[[#This Row],[Diagonal Flag]])</f>
        <v>0</v>
      </c>
      <c r="AP177" s="63">
        <f>Graphing!$AO177/$AP$6</f>
        <v>0</v>
      </c>
      <c r="AQ177" s="64">
        <f>Graphing!$AO177/$AQ$6</f>
        <v>0</v>
      </c>
    </row>
    <row r="178" spans="1:43" x14ac:dyDescent="0.25">
      <c r="A178" s="6">
        <v>175</v>
      </c>
      <c r="B178" s="6">
        <f>COS(DEGREES(Graphing!A178))</f>
        <v>0.36018001964061525</v>
      </c>
      <c r="C178" s="6">
        <f>SIN(DEGREES(Graphing!A178))</f>
        <v>-0.93288281871395085</v>
      </c>
      <c r="D178" s="6">
        <f>Table2[[#This Row],[x (Big)]]*$A$2</f>
        <v>0.27013501473046142</v>
      </c>
      <c r="E178" s="6">
        <f>$A$2 *Table2[[#This Row],[y (Big)]]</f>
        <v>-0.69966211403546308</v>
      </c>
      <c r="G178" s="15">
        <v>0.17100000000000001</v>
      </c>
      <c r="H178" s="6">
        <f>IF(AND($H$3&lt;Table3[[#This Row],[Percentage]],Table3[[#This Row],[Percentage]]&lt;$H$5), 1, 0)</f>
        <v>1</v>
      </c>
      <c r="I178" s="6">
        <f>IF(AND($I$3&lt;Table3[[#This Row],[Percentage]],Table3[[#This Row],[Percentage]]&lt;$I$5), 1, 0)</f>
        <v>1</v>
      </c>
      <c r="J178" s="6">
        <f>IF(AND($J$3&lt;Table3[[#This Row],[Percentage]],Table3[[#This Row],[Percentage]]&lt;$J$5), 1, 0)</f>
        <v>1</v>
      </c>
      <c r="K178" s="6">
        <f>IF(AND($K$3&lt;Table3[[#This Row],[Percentage]],Table3[[#This Row],[Percentage]]&lt;$K$5), 1, 0)</f>
        <v>1</v>
      </c>
      <c r="M178" s="6">
        <v>173</v>
      </c>
      <c r="N178" s="6">
        <f>$N$3*COS(DEGREES(Graphing!M178))</f>
        <v>-229.25942561989078</v>
      </c>
      <c r="O178" s="6">
        <f>($N$3*SIN(DEGREES(Graphing!M178))) + $O$3</f>
        <v>398.65597517725183</v>
      </c>
      <c r="P178" s="16">
        <f>($N$3*SIN(DEGREES(Graphing!M178))) - $O$3</f>
        <v>-617.34402482274811</v>
      </c>
      <c r="Q178" s="6">
        <f>$N$4*SIN(DEGREES(Graphing!M178))</f>
        <v>-82.008018617061111</v>
      </c>
      <c r="R178" s="6">
        <f>($N$4*COS(DEGREES(Graphing!M178))) - $O$4</f>
        <v>-471.94456921491809</v>
      </c>
      <c r="S178" s="6">
        <f>($N$4*COS(DEGREES(Graphing!M178))) + $O$4</f>
        <v>128.05543078508191</v>
      </c>
      <c r="U178" s="6">
        <v>0</v>
      </c>
      <c r="V178" s="6">
        <v>-830</v>
      </c>
      <c r="W178" s="6">
        <f>IF(AND($W$4 + 'Unlike Size Quad'!$F$2*$N$3&lt;Table13[[#This Row],[NS AXIS]],Table13[[#This Row],[NS AXIS]]&lt;$V$3 - 'Unlike Size Quad'!$F$2*$N$3), Table13[NS AXIS], 0)</f>
        <v>0</v>
      </c>
      <c r="X178" s="6">
        <f>$V$6 - 'Unlike Size Quad'!$F$3*$N$4</f>
        <v>71.401690832311886</v>
      </c>
      <c r="Y178" s="6">
        <f>$W$5 +'Unlike Size Quad'!$F$3*$N$4</f>
        <v>-71.406763299232722</v>
      </c>
      <c r="Z178" s="6">
        <f>Table13[[#This Row],[NS AXIS]]</f>
        <v>-830</v>
      </c>
      <c r="AA178" s="6">
        <f>IF(AND($W$5 + 'Unlike Size Quad'!$F$3*$N$4&lt;Table13[[#This Row],[NS AXIS]],Table13[[#This Row],[NS AXIS]]&lt;$V$6 - 'Unlike Size Quad'!$F$3*$N$4), Table13[NS AXIS], 0)</f>
        <v>0</v>
      </c>
      <c r="AB178" s="16">
        <f>$V$3 -'Unlike Size Quad'!$F$2*$N$3</f>
        <v>127.00056361139596</v>
      </c>
      <c r="AC178" s="16">
        <f>$W$4 + 'Unlike Size Quad'!$F$2*$N$3</f>
        <v>-127.00507248755457</v>
      </c>
      <c r="AF178" s="46">
        <v>171</v>
      </c>
      <c r="AG178" s="6">
        <f t="shared" si="8"/>
        <v>620.22303265533105</v>
      </c>
      <c r="AH178" s="46">
        <f t="shared" si="9"/>
        <v>-301.56151029475353</v>
      </c>
      <c r="AI178" s="46">
        <f t="shared" si="10"/>
        <v>48.438489705246482</v>
      </c>
      <c r="AJ178" s="16">
        <f t="shared" si="11"/>
        <v>-179.77696734466895</v>
      </c>
      <c r="AK178" s="16">
        <f>Table6[[#This Row],[T1]]</f>
        <v>-301.56151029475353</v>
      </c>
      <c r="AL178" s="16">
        <f>Table6[[#This Row],[T2]]</f>
        <v>48.438489705246482</v>
      </c>
      <c r="AN178" s="46">
        <v>-830</v>
      </c>
      <c r="AO178" s="61">
        <f>IF(OR(Table15[[#This Row],[Diagonal Flag]]&lt;-$AG$6, Table15[[#This Row],[Diagonal Flag]]&gt;$AG$6),0,Table15[[#This Row],[Diagonal Flag]])</f>
        <v>0</v>
      </c>
      <c r="AP178" s="61">
        <f>Graphing!$AO178/$AP$6</f>
        <v>0</v>
      </c>
      <c r="AQ178" s="62">
        <f>Graphing!$AO178/$AQ$6</f>
        <v>0</v>
      </c>
    </row>
    <row r="179" spans="1:43" x14ac:dyDescent="0.25">
      <c r="A179" s="6">
        <v>176</v>
      </c>
      <c r="B179" s="6">
        <f>COS(DEGREES(Graphing!A179))</f>
        <v>0.89816268886223216</v>
      </c>
      <c r="C179" s="6">
        <f>SIN(DEGREES(Graphing!A179))</f>
        <v>-0.43966326243588422</v>
      </c>
      <c r="D179" s="6">
        <f>Table2[[#This Row],[x (Big)]]*$A$2</f>
        <v>0.67362201664667409</v>
      </c>
      <c r="E179" s="6">
        <f>$A$2 *Table2[[#This Row],[y (Big)]]</f>
        <v>-0.32974744682691315</v>
      </c>
      <c r="G179" s="15">
        <v>0.17199999999999999</v>
      </c>
      <c r="H179" s="6">
        <f>IF(AND($H$3&lt;Table3[[#This Row],[Percentage]],Table3[[#This Row],[Percentage]]&lt;$H$5), 1, 0)</f>
        <v>1</v>
      </c>
      <c r="I179" s="6">
        <f>IF(AND($I$3&lt;Table3[[#This Row],[Percentage]],Table3[[#This Row],[Percentage]]&lt;$I$5), 1, 0)</f>
        <v>1</v>
      </c>
      <c r="J179" s="6">
        <f>IF(AND($J$3&lt;Table3[[#This Row],[Percentage]],Table3[[#This Row],[Percentage]]&lt;$J$5), 1, 0)</f>
        <v>1</v>
      </c>
      <c r="K179" s="6">
        <f>IF(AND($K$3&lt;Table3[[#This Row],[Percentage]],Table3[[#This Row],[Percentage]]&lt;$K$5), 1, 0)</f>
        <v>1</v>
      </c>
      <c r="M179" s="6">
        <v>174</v>
      </c>
      <c r="N179" s="6">
        <f>$N$3*COS(DEGREES(Graphing!M179))</f>
        <v>-93.89548462726934</v>
      </c>
      <c r="O179" s="6">
        <f>($N$3*SIN(DEGREES(Graphing!M179))) + $O$3</f>
        <v>271.99229256947933</v>
      </c>
      <c r="P179" s="16">
        <f>($N$3*SIN(DEGREES(Graphing!M179))) - $O$3</f>
        <v>-744.00770743052067</v>
      </c>
      <c r="Q179" s="6">
        <f>$N$4*SIN(DEGREES(Graphing!M179))</f>
        <v>-177.00578057289047</v>
      </c>
      <c r="R179" s="6">
        <f>($N$4*COS(DEGREES(Graphing!M179))) - $O$4</f>
        <v>-370.42161347045203</v>
      </c>
      <c r="S179" s="6">
        <f>($N$4*COS(DEGREES(Graphing!M179))) + $O$4</f>
        <v>229.578386529548</v>
      </c>
      <c r="U179" s="6">
        <v>0</v>
      </c>
      <c r="V179" s="6">
        <v>-829</v>
      </c>
      <c r="W179" s="6">
        <f>IF(AND($W$4 + 'Unlike Size Quad'!$F$2*$N$3&lt;Table13[[#This Row],[NS AXIS]],Table13[[#This Row],[NS AXIS]]&lt;$V$3 - 'Unlike Size Quad'!$F$2*$N$3), Table13[NS AXIS], 0)</f>
        <v>0</v>
      </c>
      <c r="X179" s="6">
        <f>$V$6 - 'Unlike Size Quad'!$F$3*$N$4</f>
        <v>71.401690832311886</v>
      </c>
      <c r="Y179" s="6">
        <f>$W$5 +'Unlike Size Quad'!$F$3*$N$4</f>
        <v>-71.406763299232722</v>
      </c>
      <c r="Z179" s="6">
        <f>Table13[[#This Row],[NS AXIS]]</f>
        <v>-829</v>
      </c>
      <c r="AA179" s="6">
        <f>IF(AND($W$5 + 'Unlike Size Quad'!$F$3*$N$4&lt;Table13[[#This Row],[NS AXIS]],Table13[[#This Row],[NS AXIS]]&lt;$V$6 - 'Unlike Size Quad'!$F$3*$N$4), Table13[NS AXIS], 0)</f>
        <v>0</v>
      </c>
      <c r="AB179" s="16">
        <f>$V$3 -'Unlike Size Quad'!$F$2*$N$3</f>
        <v>127.00056361139596</v>
      </c>
      <c r="AC179" s="16">
        <f>$W$4 + 'Unlike Size Quad'!$F$2*$N$3</f>
        <v>-127.00507248755457</v>
      </c>
      <c r="AF179" s="46">
        <v>172</v>
      </c>
      <c r="AG179" s="6">
        <f t="shared" si="8"/>
        <v>475.56622292742145</v>
      </c>
      <c r="AH179" s="46">
        <f t="shared" si="9"/>
        <v>-417.4989607245426</v>
      </c>
      <c r="AI179" s="46">
        <f t="shared" si="10"/>
        <v>-67.49896072454257</v>
      </c>
      <c r="AJ179" s="16">
        <f t="shared" si="11"/>
        <v>-324.43377707257855</v>
      </c>
      <c r="AK179" s="16">
        <f>Table6[[#This Row],[T1]]</f>
        <v>-417.4989607245426</v>
      </c>
      <c r="AL179" s="16">
        <f>Table6[[#This Row],[T2]]</f>
        <v>-67.49896072454257</v>
      </c>
      <c r="AN179" s="46">
        <v>-829</v>
      </c>
      <c r="AO179" s="63">
        <f>IF(OR(Table15[[#This Row],[Diagonal Flag]]&lt;-$AG$6, Table15[[#This Row],[Diagonal Flag]]&gt;$AG$6),0,Table15[[#This Row],[Diagonal Flag]])</f>
        <v>0</v>
      </c>
      <c r="AP179" s="63">
        <f>Graphing!$AO179/$AP$6</f>
        <v>0</v>
      </c>
      <c r="AQ179" s="64">
        <f>Graphing!$AO179/$AQ$6</f>
        <v>0</v>
      </c>
    </row>
    <row r="180" spans="1:43" x14ac:dyDescent="0.25">
      <c r="A180" s="6">
        <v>177</v>
      </c>
      <c r="B180" s="6">
        <f>COS(DEGREES(Graphing!A180))</f>
        <v>0.95770228220563836</v>
      </c>
      <c r="C180" s="6">
        <f>SIN(DEGREES(Graphing!A180))</f>
        <v>0.2877609053678275</v>
      </c>
      <c r="D180" s="6">
        <f>Table2[[#This Row],[x (Big)]]*$A$2</f>
        <v>0.71827671165422879</v>
      </c>
      <c r="E180" s="6">
        <f>$A$2 *Table2[[#This Row],[y (Big)]]</f>
        <v>0.21582067902587063</v>
      </c>
      <c r="G180" s="15">
        <v>0.17299999999999999</v>
      </c>
      <c r="H180" s="6">
        <f>IF(AND($H$3&lt;Table3[[#This Row],[Percentage]],Table3[[#This Row],[Percentage]]&lt;$H$5), 1, 0)</f>
        <v>1</v>
      </c>
      <c r="I180" s="6">
        <f>IF(AND($I$3&lt;Table3[[#This Row],[Percentage]],Table3[[#This Row],[Percentage]]&lt;$I$5), 1, 0)</f>
        <v>1</v>
      </c>
      <c r="J180" s="6">
        <f>IF(AND($J$3&lt;Table3[[#This Row],[Percentage]],Table3[[#This Row],[Percentage]]&lt;$J$5), 1, 0)</f>
        <v>1</v>
      </c>
      <c r="K180" s="6">
        <f>IF(AND($K$3&lt;Table3[[#This Row],[Percentage]],Table3[[#This Row],[Percentage]]&lt;$K$5), 1, 0)</f>
        <v>1</v>
      </c>
      <c r="M180" s="6">
        <v>175</v>
      </c>
      <c r="N180" s="6">
        <f>$N$3*COS(DEGREES(Graphing!M180))</f>
        <v>91.485724988716271</v>
      </c>
      <c r="O180" s="6">
        <f>($N$3*SIN(DEGREES(Graphing!M180))) + $O$3</f>
        <v>271.04776404665648</v>
      </c>
      <c r="P180" s="16">
        <f>($N$3*SIN(DEGREES(Graphing!M180))) - $O$3</f>
        <v>-744.95223595334346</v>
      </c>
      <c r="Q180" s="6">
        <f>$N$4*SIN(DEGREES(Graphing!M180))</f>
        <v>-177.71417696500762</v>
      </c>
      <c r="R180" s="6">
        <f>($N$4*COS(DEGREES(Graphing!M180))) - $O$4</f>
        <v>-231.38570625846279</v>
      </c>
      <c r="S180" s="6">
        <f>($N$4*COS(DEGREES(Graphing!M180))) + $O$4</f>
        <v>368.61429374153721</v>
      </c>
      <c r="U180" s="6">
        <v>0</v>
      </c>
      <c r="V180" s="6">
        <v>-828</v>
      </c>
      <c r="W180" s="6">
        <f>IF(AND($W$4 + 'Unlike Size Quad'!$F$2*$N$3&lt;Table13[[#This Row],[NS AXIS]],Table13[[#This Row],[NS AXIS]]&lt;$V$3 - 'Unlike Size Quad'!$F$2*$N$3), Table13[NS AXIS], 0)</f>
        <v>0</v>
      </c>
      <c r="X180" s="6">
        <f>$V$6 - 'Unlike Size Quad'!$F$3*$N$4</f>
        <v>71.401690832311886</v>
      </c>
      <c r="Y180" s="6">
        <f>$W$5 +'Unlike Size Quad'!$F$3*$N$4</f>
        <v>-71.406763299232722</v>
      </c>
      <c r="Z180" s="6">
        <f>Table13[[#This Row],[NS AXIS]]</f>
        <v>-828</v>
      </c>
      <c r="AA180" s="6">
        <f>IF(AND($W$5 + 'Unlike Size Quad'!$F$3*$N$4&lt;Table13[[#This Row],[NS AXIS]],Table13[[#This Row],[NS AXIS]]&lt;$V$6 - 'Unlike Size Quad'!$F$3*$N$4), Table13[NS AXIS], 0)</f>
        <v>0</v>
      </c>
      <c r="AB180" s="16">
        <f>$V$3 -'Unlike Size Quad'!$F$2*$N$3</f>
        <v>127.00056361139596</v>
      </c>
      <c r="AC180" s="16">
        <f>$W$4 + 'Unlike Size Quad'!$F$2*$N$3</f>
        <v>-127.00507248755457</v>
      </c>
      <c r="AF180" s="46">
        <v>173</v>
      </c>
      <c r="AG180" s="6">
        <f t="shared" si="8"/>
        <v>290.65597517725183</v>
      </c>
      <c r="AH180" s="46">
        <f t="shared" si="9"/>
        <v>-404.25942561989075</v>
      </c>
      <c r="AI180" s="46">
        <f t="shared" si="10"/>
        <v>-54.259425619890777</v>
      </c>
      <c r="AJ180" s="16">
        <f t="shared" si="11"/>
        <v>-509.34402482274817</v>
      </c>
      <c r="AK180" s="16">
        <f>Table6[[#This Row],[T1]]</f>
        <v>-404.25942561989075</v>
      </c>
      <c r="AL180" s="16">
        <f>Table6[[#This Row],[T2]]</f>
        <v>-54.259425619890777</v>
      </c>
      <c r="AN180" s="46">
        <v>-828</v>
      </c>
      <c r="AO180" s="61">
        <f>IF(OR(Table15[[#This Row],[Diagonal Flag]]&lt;-$AG$6, Table15[[#This Row],[Diagonal Flag]]&gt;$AG$6),0,Table15[[#This Row],[Diagonal Flag]])</f>
        <v>0</v>
      </c>
      <c r="AP180" s="61">
        <f>Graphing!$AO180/$AP$6</f>
        <v>0</v>
      </c>
      <c r="AQ180" s="62">
        <f>Graphing!$AO180/$AQ$6</f>
        <v>0</v>
      </c>
    </row>
    <row r="181" spans="1:43" x14ac:dyDescent="0.25">
      <c r="A181" s="6">
        <v>178</v>
      </c>
      <c r="B181" s="6">
        <f>COS(DEGREES(Graphing!A181))</f>
        <v>0.5070826011127888</v>
      </c>
      <c r="C181" s="6">
        <f>SIN(DEGREES(Graphing!A181))</f>
        <v>0.86189746237512976</v>
      </c>
      <c r="D181" s="6">
        <f>Table2[[#This Row],[x (Big)]]*$A$2</f>
        <v>0.38031195083459157</v>
      </c>
      <c r="E181" s="6">
        <f>$A$2 *Table2[[#This Row],[y (Big)]]</f>
        <v>0.64642309678134735</v>
      </c>
      <c r="G181" s="15">
        <v>0.17399999999999999</v>
      </c>
      <c r="H181" s="6">
        <f>IF(AND($H$3&lt;Table3[[#This Row],[Percentage]],Table3[[#This Row],[Percentage]]&lt;$H$5), 1, 0)</f>
        <v>1</v>
      </c>
      <c r="I181" s="6">
        <f>IF(AND($I$3&lt;Table3[[#This Row],[Percentage]],Table3[[#This Row],[Percentage]]&lt;$I$5), 1, 0)</f>
        <v>1</v>
      </c>
      <c r="J181" s="6">
        <f>IF(AND($J$3&lt;Table3[[#This Row],[Percentage]],Table3[[#This Row],[Percentage]]&lt;$J$5), 1, 0)</f>
        <v>1</v>
      </c>
      <c r="K181" s="6">
        <f>IF(AND($K$3&lt;Table3[[#This Row],[Percentage]],Table3[[#This Row],[Percentage]]&lt;$K$5), 1, 0)</f>
        <v>1</v>
      </c>
      <c r="M181" s="6">
        <v>176</v>
      </c>
      <c r="N181" s="6">
        <f>$N$3*COS(DEGREES(Graphing!M181))</f>
        <v>228.13332297100698</v>
      </c>
      <c r="O181" s="6">
        <f>($N$3*SIN(DEGREES(Graphing!M181))) + $O$3</f>
        <v>396.3255313412854</v>
      </c>
      <c r="P181" s="16">
        <f>($N$3*SIN(DEGREES(Graphing!M181))) - $O$3</f>
        <v>-619.67446865871455</v>
      </c>
      <c r="Q181" s="6">
        <f>$N$4*SIN(DEGREES(Graphing!M181))</f>
        <v>-83.755851494035937</v>
      </c>
      <c r="R181" s="6">
        <f>($N$4*COS(DEGREES(Graphing!M181))) - $O$4</f>
        <v>-128.90000777174478</v>
      </c>
      <c r="S181" s="6">
        <f>($N$4*COS(DEGREES(Graphing!M181))) + $O$4</f>
        <v>471.09999222825525</v>
      </c>
      <c r="U181" s="6">
        <v>0</v>
      </c>
      <c r="V181" s="6">
        <v>-827</v>
      </c>
      <c r="W181" s="6">
        <f>IF(AND($W$4 + 'Unlike Size Quad'!$F$2*$N$3&lt;Table13[[#This Row],[NS AXIS]],Table13[[#This Row],[NS AXIS]]&lt;$V$3 - 'Unlike Size Quad'!$F$2*$N$3), Table13[NS AXIS], 0)</f>
        <v>0</v>
      </c>
      <c r="X181" s="6">
        <f>$V$6 - 'Unlike Size Quad'!$F$3*$N$4</f>
        <v>71.401690832311886</v>
      </c>
      <c r="Y181" s="6">
        <f>$W$5 +'Unlike Size Quad'!$F$3*$N$4</f>
        <v>-71.406763299232722</v>
      </c>
      <c r="Z181" s="6">
        <f>Table13[[#This Row],[NS AXIS]]</f>
        <v>-827</v>
      </c>
      <c r="AA181" s="6">
        <f>IF(AND($W$5 + 'Unlike Size Quad'!$F$3*$N$4&lt;Table13[[#This Row],[NS AXIS]],Table13[[#This Row],[NS AXIS]]&lt;$V$6 - 'Unlike Size Quad'!$F$3*$N$4), Table13[NS AXIS], 0)</f>
        <v>0</v>
      </c>
      <c r="AB181" s="16">
        <f>$V$3 -'Unlike Size Quad'!$F$2*$N$3</f>
        <v>127.00056361139596</v>
      </c>
      <c r="AC181" s="16">
        <f>$W$4 + 'Unlike Size Quad'!$F$2*$N$3</f>
        <v>-127.00507248755457</v>
      </c>
      <c r="AF181" s="46">
        <v>174</v>
      </c>
      <c r="AG181" s="6">
        <f t="shared" si="8"/>
        <v>163.99229256947936</v>
      </c>
      <c r="AH181" s="46">
        <f t="shared" si="9"/>
        <v>-268.89548462726935</v>
      </c>
      <c r="AI181" s="46">
        <f t="shared" si="10"/>
        <v>81.10451537273066</v>
      </c>
      <c r="AJ181" s="16">
        <f t="shared" si="11"/>
        <v>-636.00770743052067</v>
      </c>
      <c r="AK181" s="16">
        <f>Table6[[#This Row],[T1]]</f>
        <v>-268.89548462726935</v>
      </c>
      <c r="AL181" s="16">
        <f>Table6[[#This Row],[T2]]</f>
        <v>81.10451537273066</v>
      </c>
      <c r="AN181" s="46">
        <v>-827</v>
      </c>
      <c r="AO181" s="63">
        <f>IF(OR(Table15[[#This Row],[Diagonal Flag]]&lt;-$AG$6, Table15[[#This Row],[Diagonal Flag]]&gt;$AG$6),0,Table15[[#This Row],[Diagonal Flag]])</f>
        <v>0</v>
      </c>
      <c r="AP181" s="63">
        <f>Graphing!$AO181/$AP$6</f>
        <v>0</v>
      </c>
      <c r="AQ181" s="64">
        <f>Graphing!$AO181/$AQ$6</f>
        <v>0</v>
      </c>
    </row>
    <row r="182" spans="1:43" x14ac:dyDescent="0.25">
      <c r="A182" s="6">
        <v>179</v>
      </c>
      <c r="B182" s="6">
        <f>COS(DEGREES(Graphing!A182))</f>
        <v>-0.21365535856154891</v>
      </c>
      <c r="C182" s="6">
        <f>SIN(DEGREES(Graphing!A182))</f>
        <v>0.97690909902505052</v>
      </c>
      <c r="D182" s="6">
        <f>Table2[[#This Row],[x (Big)]]*$A$2</f>
        <v>-0.16024151892116167</v>
      </c>
      <c r="E182" s="6">
        <f>$A$2 *Table2[[#This Row],[y (Big)]]</f>
        <v>0.73268182426878792</v>
      </c>
      <c r="G182" s="15">
        <v>0.17499999999999999</v>
      </c>
      <c r="H182" s="6">
        <f>IF(AND($H$3&lt;Table3[[#This Row],[Percentage]],Table3[[#This Row],[Percentage]]&lt;$H$5), 1, 0)</f>
        <v>1</v>
      </c>
      <c r="I182" s="6">
        <f>IF(AND($I$3&lt;Table3[[#This Row],[Percentage]],Table3[[#This Row],[Percentage]]&lt;$I$5), 1, 0)</f>
        <v>1</v>
      </c>
      <c r="J182" s="6">
        <f>IF(AND($J$3&lt;Table3[[#This Row],[Percentage]],Table3[[#This Row],[Percentage]]&lt;$J$5), 1, 0)</f>
        <v>1</v>
      </c>
      <c r="K182" s="6">
        <f>IF(AND($K$3&lt;Table3[[#This Row],[Percentage]],Table3[[#This Row],[Percentage]]&lt;$K$5), 1, 0)</f>
        <v>1</v>
      </c>
      <c r="M182" s="6">
        <v>177</v>
      </c>
      <c r="N182" s="6">
        <f>$N$3*COS(DEGREES(Graphing!M182))</f>
        <v>243.25637968023213</v>
      </c>
      <c r="O182" s="6">
        <f>($N$3*SIN(DEGREES(Graphing!M182))) + $O$3</f>
        <v>581.0912699634282</v>
      </c>
      <c r="P182" s="16">
        <f>($N$3*SIN(DEGREES(Graphing!M182))) - $O$3</f>
        <v>-434.9087300365718</v>
      </c>
      <c r="Q182" s="6">
        <f>$N$4*SIN(DEGREES(Graphing!M182))</f>
        <v>54.818452472571138</v>
      </c>
      <c r="R182" s="6">
        <f>($N$4*COS(DEGREES(Graphing!M182))) - $O$4</f>
        <v>-117.55771523982588</v>
      </c>
      <c r="S182" s="6">
        <f>($N$4*COS(DEGREES(Graphing!M182))) + $O$4</f>
        <v>482.44228476017412</v>
      </c>
      <c r="U182" s="6">
        <v>0</v>
      </c>
      <c r="V182" s="6">
        <v>-826</v>
      </c>
      <c r="W182" s="6">
        <f>IF(AND($W$4 + 'Unlike Size Quad'!$F$2*$N$3&lt;Table13[[#This Row],[NS AXIS]],Table13[[#This Row],[NS AXIS]]&lt;$V$3 - 'Unlike Size Quad'!$F$2*$N$3), Table13[NS AXIS], 0)</f>
        <v>0</v>
      </c>
      <c r="X182" s="6">
        <f>$V$6 - 'Unlike Size Quad'!$F$3*$N$4</f>
        <v>71.401690832311886</v>
      </c>
      <c r="Y182" s="6">
        <f>$W$5 +'Unlike Size Quad'!$F$3*$N$4</f>
        <v>-71.406763299232722</v>
      </c>
      <c r="Z182" s="6">
        <f>Table13[[#This Row],[NS AXIS]]</f>
        <v>-826</v>
      </c>
      <c r="AA182" s="6">
        <f>IF(AND($W$5 + 'Unlike Size Quad'!$F$3*$N$4&lt;Table13[[#This Row],[NS AXIS]],Table13[[#This Row],[NS AXIS]]&lt;$V$6 - 'Unlike Size Quad'!$F$3*$N$4), Table13[NS AXIS], 0)</f>
        <v>0</v>
      </c>
      <c r="AB182" s="16">
        <f>$V$3 -'Unlike Size Quad'!$F$2*$N$3</f>
        <v>127.00056361139596</v>
      </c>
      <c r="AC182" s="16">
        <f>$W$4 + 'Unlike Size Quad'!$F$2*$N$3</f>
        <v>-127.00507248755457</v>
      </c>
      <c r="AF182" s="46">
        <v>175</v>
      </c>
      <c r="AG182" s="6">
        <f t="shared" si="8"/>
        <v>163.04776404665648</v>
      </c>
      <c r="AH182" s="46">
        <f t="shared" si="9"/>
        <v>-83.514275011283729</v>
      </c>
      <c r="AI182" s="46">
        <f t="shared" si="10"/>
        <v>266.48572498871624</v>
      </c>
      <c r="AJ182" s="16">
        <f t="shared" si="11"/>
        <v>-636.95223595334346</v>
      </c>
      <c r="AK182" s="16">
        <f>Table6[[#This Row],[T1]]</f>
        <v>-83.514275011283729</v>
      </c>
      <c r="AL182" s="16">
        <f>Table6[[#This Row],[T2]]</f>
        <v>266.48572498871624</v>
      </c>
      <c r="AN182" s="46">
        <v>-826</v>
      </c>
      <c r="AO182" s="61">
        <f>IF(OR(Table15[[#This Row],[Diagonal Flag]]&lt;-$AG$6, Table15[[#This Row],[Diagonal Flag]]&gt;$AG$6),0,Table15[[#This Row],[Diagonal Flag]])</f>
        <v>0</v>
      </c>
      <c r="AP182" s="61">
        <f>Graphing!$AO182/$AP$6</f>
        <v>0</v>
      </c>
      <c r="AQ182" s="62">
        <f>Graphing!$AO182/$AQ$6</f>
        <v>0</v>
      </c>
    </row>
    <row r="183" spans="1:43" x14ac:dyDescent="0.25">
      <c r="A183" s="6">
        <v>180</v>
      </c>
      <c r="B183" s="6">
        <f>COS(DEGREES(Graphing!A183))</f>
        <v>-0.82058105660887126</v>
      </c>
      <c r="C183" s="6">
        <f>SIN(DEGREES(Graphing!A183))</f>
        <v>0.57153016502601894</v>
      </c>
      <c r="D183" s="6">
        <f>Table2[[#This Row],[x (Big)]]*$A$2</f>
        <v>-0.61543579245665347</v>
      </c>
      <c r="E183" s="6">
        <f>$A$2 *Table2[[#This Row],[y (Big)]]</f>
        <v>0.42864762376951421</v>
      </c>
      <c r="G183" s="15">
        <v>0.17599999999999999</v>
      </c>
      <c r="H183" s="6">
        <f>IF(AND($H$3&lt;Table3[[#This Row],[Percentage]],Table3[[#This Row],[Percentage]]&lt;$H$5), 1, 0)</f>
        <v>1</v>
      </c>
      <c r="I183" s="6">
        <f>IF(AND($I$3&lt;Table3[[#This Row],[Percentage]],Table3[[#This Row],[Percentage]]&lt;$I$5), 1, 0)</f>
        <v>1</v>
      </c>
      <c r="J183" s="6">
        <f>IF(AND($J$3&lt;Table3[[#This Row],[Percentage]],Table3[[#This Row],[Percentage]]&lt;$J$5), 1, 0)</f>
        <v>1</v>
      </c>
      <c r="K183" s="6">
        <f>IF(AND($K$3&lt;Table3[[#This Row],[Percentage]],Table3[[#This Row],[Percentage]]&lt;$K$5), 1, 0)</f>
        <v>1</v>
      </c>
      <c r="M183" s="6">
        <v>178</v>
      </c>
      <c r="N183" s="6">
        <f>$N$3*COS(DEGREES(Graphing!M183))</f>
        <v>128.79898068264836</v>
      </c>
      <c r="O183" s="6">
        <f>($N$3*SIN(DEGREES(Graphing!M183))) + $O$3</f>
        <v>726.92195544328297</v>
      </c>
      <c r="P183" s="16">
        <f>($N$3*SIN(DEGREES(Graphing!M183))) - $O$3</f>
        <v>-289.07804455671703</v>
      </c>
      <c r="Q183" s="6">
        <f>$N$4*SIN(DEGREES(Graphing!M183))</f>
        <v>164.19146658246223</v>
      </c>
      <c r="R183" s="6">
        <f>($N$4*COS(DEGREES(Graphing!M183))) - $O$4</f>
        <v>-203.40076448801375</v>
      </c>
      <c r="S183" s="6">
        <f>($N$4*COS(DEGREES(Graphing!M183))) + $O$4</f>
        <v>396.59923551198625</v>
      </c>
      <c r="U183" s="6">
        <v>0</v>
      </c>
      <c r="V183" s="6">
        <v>-825</v>
      </c>
      <c r="W183" s="6">
        <f>IF(AND($W$4 + 'Unlike Size Quad'!$F$2*$N$3&lt;Table13[[#This Row],[NS AXIS]],Table13[[#This Row],[NS AXIS]]&lt;$V$3 - 'Unlike Size Quad'!$F$2*$N$3), Table13[NS AXIS], 0)</f>
        <v>0</v>
      </c>
      <c r="X183" s="6">
        <f>$V$6 - 'Unlike Size Quad'!$F$3*$N$4</f>
        <v>71.401690832311886</v>
      </c>
      <c r="Y183" s="6">
        <f>$W$5 +'Unlike Size Quad'!$F$3*$N$4</f>
        <v>-71.406763299232722</v>
      </c>
      <c r="Z183" s="6">
        <f>Table13[[#This Row],[NS AXIS]]</f>
        <v>-825</v>
      </c>
      <c r="AA183" s="6">
        <f>IF(AND($W$5 + 'Unlike Size Quad'!$F$3*$N$4&lt;Table13[[#This Row],[NS AXIS]],Table13[[#This Row],[NS AXIS]]&lt;$V$6 - 'Unlike Size Quad'!$F$3*$N$4), Table13[NS AXIS], 0)</f>
        <v>0</v>
      </c>
      <c r="AB183" s="16">
        <f>$V$3 -'Unlike Size Quad'!$F$2*$N$3</f>
        <v>127.00056361139596</v>
      </c>
      <c r="AC183" s="16">
        <f>$W$4 + 'Unlike Size Quad'!$F$2*$N$3</f>
        <v>-127.00507248755457</v>
      </c>
      <c r="AF183" s="46">
        <v>176</v>
      </c>
      <c r="AG183" s="6">
        <f t="shared" si="8"/>
        <v>288.3255313412854</v>
      </c>
      <c r="AH183" s="46">
        <f t="shared" si="9"/>
        <v>53.133322971006976</v>
      </c>
      <c r="AI183" s="46">
        <f t="shared" si="10"/>
        <v>403.13332297100698</v>
      </c>
      <c r="AJ183" s="16">
        <f t="shared" si="11"/>
        <v>-511.6744686587146</v>
      </c>
      <c r="AK183" s="16">
        <f>Table6[[#This Row],[T1]]</f>
        <v>53.133322971006976</v>
      </c>
      <c r="AL183" s="16">
        <f>Table6[[#This Row],[T2]]</f>
        <v>403.13332297100698</v>
      </c>
      <c r="AN183" s="46">
        <v>-825</v>
      </c>
      <c r="AO183" s="63">
        <f>IF(OR(Table15[[#This Row],[Diagonal Flag]]&lt;-$AG$6, Table15[[#This Row],[Diagonal Flag]]&gt;$AG$6),0,Table15[[#This Row],[Diagonal Flag]])</f>
        <v>0</v>
      </c>
      <c r="AP183" s="63">
        <f>Graphing!$AO183/$AP$6</f>
        <v>0</v>
      </c>
      <c r="AQ183" s="64">
        <f>Graphing!$AO183/$AQ$6</f>
        <v>0</v>
      </c>
    </row>
    <row r="184" spans="1:43" x14ac:dyDescent="0.25">
      <c r="A184" s="6">
        <v>181</v>
      </c>
      <c r="B184" s="6">
        <f>COS(DEGREES(Graphing!A184))</f>
        <v>-0.99039070697214926</v>
      </c>
      <c r="C184" s="6">
        <f>SIN(DEGREES(Graphing!A184))</f>
        <v>-0.13829767728782125</v>
      </c>
      <c r="D184" s="6">
        <f>Table2[[#This Row],[x (Big)]]*$A$2</f>
        <v>-0.74279303022911192</v>
      </c>
      <c r="E184" s="6">
        <f>$A$2 *Table2[[#This Row],[y (Big)]]</f>
        <v>-0.10372325796586593</v>
      </c>
      <c r="G184" s="15">
        <v>0.17699999999999999</v>
      </c>
      <c r="H184" s="6">
        <f>IF(AND($H$3&lt;Table3[[#This Row],[Percentage]],Table3[[#This Row],[Percentage]]&lt;$H$5), 1, 0)</f>
        <v>1</v>
      </c>
      <c r="I184" s="6">
        <f>IF(AND($I$3&lt;Table3[[#This Row],[Percentage]],Table3[[#This Row],[Percentage]]&lt;$I$5), 1, 0)</f>
        <v>1</v>
      </c>
      <c r="J184" s="6">
        <f>IF(AND($J$3&lt;Table3[[#This Row],[Percentage]],Table3[[#This Row],[Percentage]]&lt;$J$5), 1, 0)</f>
        <v>1</v>
      </c>
      <c r="K184" s="6">
        <f>IF(AND($K$3&lt;Table3[[#This Row],[Percentage]],Table3[[#This Row],[Percentage]]&lt;$K$5), 1, 0)</f>
        <v>1</v>
      </c>
      <c r="M184" s="6">
        <v>179</v>
      </c>
      <c r="N184" s="6">
        <f>$N$3*COS(DEGREES(Graphing!M184))</f>
        <v>-54.268461074633422</v>
      </c>
      <c r="O184" s="6">
        <f>($N$3*SIN(DEGREES(Graphing!M184))) + $O$3</f>
        <v>756.13491115236286</v>
      </c>
      <c r="P184" s="16">
        <f>($N$3*SIN(DEGREES(Graphing!M184))) - $O$3</f>
        <v>-259.86508884763714</v>
      </c>
      <c r="Q184" s="6">
        <f>$N$4*SIN(DEGREES(Graphing!M184))</f>
        <v>186.10118336427212</v>
      </c>
      <c r="R184" s="6">
        <f>($N$4*COS(DEGREES(Graphing!M184))) - $O$4</f>
        <v>-340.70134580597505</v>
      </c>
      <c r="S184" s="6">
        <f>($N$4*COS(DEGREES(Graphing!M184))) + $O$4</f>
        <v>259.29865419402495</v>
      </c>
      <c r="U184" s="6">
        <v>0</v>
      </c>
      <c r="V184" s="6">
        <v>-824</v>
      </c>
      <c r="W184" s="6">
        <f>IF(AND($W$4 + 'Unlike Size Quad'!$F$2*$N$3&lt;Table13[[#This Row],[NS AXIS]],Table13[[#This Row],[NS AXIS]]&lt;$V$3 - 'Unlike Size Quad'!$F$2*$N$3), Table13[NS AXIS], 0)</f>
        <v>0</v>
      </c>
      <c r="X184" s="6">
        <f>$V$6 - 'Unlike Size Quad'!$F$3*$N$4</f>
        <v>71.401690832311886</v>
      </c>
      <c r="Y184" s="6">
        <f>$W$5 +'Unlike Size Quad'!$F$3*$N$4</f>
        <v>-71.406763299232722</v>
      </c>
      <c r="Z184" s="6">
        <f>Table13[[#This Row],[NS AXIS]]</f>
        <v>-824</v>
      </c>
      <c r="AA184" s="6">
        <f>IF(AND($W$5 + 'Unlike Size Quad'!$F$3*$N$4&lt;Table13[[#This Row],[NS AXIS]],Table13[[#This Row],[NS AXIS]]&lt;$V$6 - 'Unlike Size Quad'!$F$3*$N$4), Table13[NS AXIS], 0)</f>
        <v>0</v>
      </c>
      <c r="AB184" s="16">
        <f>$V$3 -'Unlike Size Quad'!$F$2*$N$3</f>
        <v>127.00056361139596</v>
      </c>
      <c r="AC184" s="16">
        <f>$W$4 + 'Unlike Size Quad'!$F$2*$N$3</f>
        <v>-127.00507248755457</v>
      </c>
      <c r="AF184" s="46">
        <v>177</v>
      </c>
      <c r="AG184" s="6">
        <f t="shared" si="8"/>
        <v>473.0912699634282</v>
      </c>
      <c r="AH184" s="46">
        <f t="shared" si="9"/>
        <v>68.256379680232129</v>
      </c>
      <c r="AI184" s="46">
        <f t="shared" si="10"/>
        <v>418.25637968023216</v>
      </c>
      <c r="AJ184" s="16">
        <f t="shared" si="11"/>
        <v>-326.9087300365718</v>
      </c>
      <c r="AK184" s="16">
        <f>Table6[[#This Row],[T1]]</f>
        <v>68.256379680232129</v>
      </c>
      <c r="AL184" s="16">
        <f>Table6[[#This Row],[T2]]</f>
        <v>418.25637968023216</v>
      </c>
      <c r="AN184" s="46">
        <v>-824</v>
      </c>
      <c r="AO184" s="61">
        <f>IF(OR(Table15[[#This Row],[Diagonal Flag]]&lt;-$AG$6, Table15[[#This Row],[Diagonal Flag]]&gt;$AG$6),0,Table15[[#This Row],[Diagonal Flag]])</f>
        <v>0</v>
      </c>
      <c r="AP184" s="61">
        <f>Graphing!$AO184/$AP$6</f>
        <v>0</v>
      </c>
      <c r="AQ184" s="62">
        <f>Graphing!$AO184/$AQ$6</f>
        <v>0</v>
      </c>
    </row>
    <row r="185" spans="1:43" x14ac:dyDescent="0.25">
      <c r="A185" s="6">
        <v>182</v>
      </c>
      <c r="B185" s="6">
        <f>COS(DEGREES(Graphing!A185))</f>
        <v>-0.63262825704379089</v>
      </c>
      <c r="C185" s="6">
        <f>SIN(DEGREES(Graphing!A185))</f>
        <v>-0.77445560775924094</v>
      </c>
      <c r="D185" s="6">
        <f>Table2[[#This Row],[x (Big)]]*$A$2</f>
        <v>-0.47447119278284317</v>
      </c>
      <c r="E185" s="6">
        <f>$A$2 *Table2[[#This Row],[y (Big)]]</f>
        <v>-0.58084170581943073</v>
      </c>
      <c r="G185" s="15">
        <v>0.17799999999999999</v>
      </c>
      <c r="H185" s="6">
        <f>IF(AND($H$3&lt;Table3[[#This Row],[Percentage]],Table3[[#This Row],[Percentage]]&lt;$H$5), 1, 0)</f>
        <v>1</v>
      </c>
      <c r="I185" s="6">
        <f>IF(AND($I$3&lt;Table3[[#This Row],[Percentage]],Table3[[#This Row],[Percentage]]&lt;$I$5), 1, 0)</f>
        <v>1</v>
      </c>
      <c r="J185" s="6">
        <f>IF(AND($J$3&lt;Table3[[#This Row],[Percentage]],Table3[[#This Row],[Percentage]]&lt;$J$5), 1, 0)</f>
        <v>1</v>
      </c>
      <c r="K185" s="6">
        <f>IF(AND($K$3&lt;Table3[[#This Row],[Percentage]],Table3[[#This Row],[Percentage]]&lt;$K$5), 1, 0)</f>
        <v>1</v>
      </c>
      <c r="M185" s="6">
        <v>180</v>
      </c>
      <c r="N185" s="6">
        <f>$N$3*COS(DEGREES(Graphing!M185))</f>
        <v>-208.4275883786533</v>
      </c>
      <c r="O185" s="6">
        <f>($N$3*SIN(DEGREES(Graphing!M185))) + $O$3</f>
        <v>653.16866191660881</v>
      </c>
      <c r="P185" s="16">
        <f>($N$3*SIN(DEGREES(Graphing!M185))) - $O$3</f>
        <v>-362.83133808339119</v>
      </c>
      <c r="Q185" s="6">
        <f>$N$4*SIN(DEGREES(Graphing!M185))</f>
        <v>108.87649643745661</v>
      </c>
      <c r="R185" s="6">
        <f>($N$4*COS(DEGREES(Graphing!M185))) - $O$4</f>
        <v>-456.32069128398996</v>
      </c>
      <c r="S185" s="6">
        <f>($N$4*COS(DEGREES(Graphing!M185))) + $O$4</f>
        <v>143.67930871601001</v>
      </c>
      <c r="U185" s="6">
        <v>0</v>
      </c>
      <c r="V185" s="6">
        <v>-823</v>
      </c>
      <c r="W185" s="6">
        <f>IF(AND($W$4 + 'Unlike Size Quad'!$F$2*$N$3&lt;Table13[[#This Row],[NS AXIS]],Table13[[#This Row],[NS AXIS]]&lt;$V$3 - 'Unlike Size Quad'!$F$2*$N$3), Table13[NS AXIS], 0)</f>
        <v>0</v>
      </c>
      <c r="X185" s="6">
        <f>$V$6 - 'Unlike Size Quad'!$F$3*$N$4</f>
        <v>71.401690832311886</v>
      </c>
      <c r="Y185" s="6">
        <f>$W$5 +'Unlike Size Quad'!$F$3*$N$4</f>
        <v>-71.406763299232722</v>
      </c>
      <c r="Z185" s="6">
        <f>Table13[[#This Row],[NS AXIS]]</f>
        <v>-823</v>
      </c>
      <c r="AA185" s="6">
        <f>IF(AND($W$5 + 'Unlike Size Quad'!$F$3*$N$4&lt;Table13[[#This Row],[NS AXIS]],Table13[[#This Row],[NS AXIS]]&lt;$V$6 - 'Unlike Size Quad'!$F$3*$N$4), Table13[NS AXIS], 0)</f>
        <v>0</v>
      </c>
      <c r="AB185" s="16">
        <f>$V$3 -'Unlike Size Quad'!$F$2*$N$3</f>
        <v>127.00056361139596</v>
      </c>
      <c r="AC185" s="16">
        <f>$W$4 + 'Unlike Size Quad'!$F$2*$N$3</f>
        <v>-127.00507248755457</v>
      </c>
      <c r="AF185" s="46">
        <v>178</v>
      </c>
      <c r="AG185" s="6">
        <f t="shared" si="8"/>
        <v>618.92195544328297</v>
      </c>
      <c r="AH185" s="46">
        <f t="shared" si="9"/>
        <v>-46.201019317351637</v>
      </c>
      <c r="AI185" s="46">
        <f t="shared" si="10"/>
        <v>303.79898068264833</v>
      </c>
      <c r="AJ185" s="16">
        <f t="shared" si="11"/>
        <v>-181.07804455671703</v>
      </c>
      <c r="AK185" s="16">
        <f>Table6[[#This Row],[T1]]</f>
        <v>-46.201019317351637</v>
      </c>
      <c r="AL185" s="16">
        <f>Table6[[#This Row],[T2]]</f>
        <v>303.79898068264833</v>
      </c>
      <c r="AN185" s="46">
        <v>-823</v>
      </c>
      <c r="AO185" s="63">
        <f>IF(OR(Table15[[#This Row],[Diagonal Flag]]&lt;-$AG$6, Table15[[#This Row],[Diagonal Flag]]&gt;$AG$6),0,Table15[[#This Row],[Diagonal Flag]])</f>
        <v>0</v>
      </c>
      <c r="AP185" s="63">
        <f>Graphing!$AO185/$AP$6</f>
        <v>0</v>
      </c>
      <c r="AQ185" s="64">
        <f>Graphing!$AO185/$AQ$6</f>
        <v>0</v>
      </c>
    </row>
    <row r="186" spans="1:43" x14ac:dyDescent="0.25">
      <c r="A186" s="6">
        <v>183</v>
      </c>
      <c r="B186" s="6">
        <f>COS(DEGREES(Graphing!A186))</f>
        <v>6.2129497790851786E-2</v>
      </c>
      <c r="C186" s="6">
        <f>SIN(DEGREES(Graphing!A186))</f>
        <v>-0.99806809662680662</v>
      </c>
      <c r="D186" s="6">
        <f>Table2[[#This Row],[x (Big)]]*$A$2</f>
        <v>4.6597123343138841E-2</v>
      </c>
      <c r="E186" s="6">
        <f>$A$2 *Table2[[#This Row],[y (Big)]]</f>
        <v>-0.74855107247010499</v>
      </c>
      <c r="G186" s="15">
        <v>0.17899999999999999</v>
      </c>
      <c r="H186" s="6">
        <f>IF(AND($H$3&lt;Table3[[#This Row],[Percentage]],Table3[[#This Row],[Percentage]]&lt;$H$5), 1, 0)</f>
        <v>1</v>
      </c>
      <c r="I186" s="6">
        <f>IF(AND($I$3&lt;Table3[[#This Row],[Percentage]],Table3[[#This Row],[Percentage]]&lt;$I$5), 1, 0)</f>
        <v>1</v>
      </c>
      <c r="J186" s="6">
        <f>IF(AND($J$3&lt;Table3[[#This Row],[Percentage]],Table3[[#This Row],[Percentage]]&lt;$J$5), 1, 0)</f>
        <v>1</v>
      </c>
      <c r="K186" s="6">
        <f>IF(AND($K$3&lt;Table3[[#This Row],[Percentage]],Table3[[#This Row],[Percentage]]&lt;$K$5), 1, 0)</f>
        <v>1</v>
      </c>
      <c r="M186" s="6">
        <v>181</v>
      </c>
      <c r="N186" s="6">
        <f>$N$3*COS(DEGREES(Graphing!M186))</f>
        <v>-251.55923957092591</v>
      </c>
      <c r="O186" s="6">
        <f>($N$3*SIN(DEGREES(Graphing!M186))) + $O$3</f>
        <v>472.8723899688934</v>
      </c>
      <c r="P186" s="16">
        <f>($N$3*SIN(DEGREES(Graphing!M186))) - $O$3</f>
        <v>-543.12761003110654</v>
      </c>
      <c r="Q186" s="6">
        <f>$N$4*SIN(DEGREES(Graphing!M186))</f>
        <v>-26.345707523329949</v>
      </c>
      <c r="R186" s="6">
        <f>($N$4*COS(DEGREES(Graphing!M186))) - $O$4</f>
        <v>-488.66942967819443</v>
      </c>
      <c r="S186" s="6">
        <f>($N$4*COS(DEGREES(Graphing!M186))) + $O$4</f>
        <v>111.33057032180557</v>
      </c>
      <c r="U186" s="6">
        <v>0</v>
      </c>
      <c r="V186" s="6">
        <v>-822</v>
      </c>
      <c r="W186" s="6">
        <f>IF(AND($W$4 + 'Unlike Size Quad'!$F$2*$N$3&lt;Table13[[#This Row],[NS AXIS]],Table13[[#This Row],[NS AXIS]]&lt;$V$3 - 'Unlike Size Quad'!$F$2*$N$3), Table13[NS AXIS], 0)</f>
        <v>0</v>
      </c>
      <c r="X186" s="6">
        <f>$V$6 - 'Unlike Size Quad'!$F$3*$N$4</f>
        <v>71.401690832311886</v>
      </c>
      <c r="Y186" s="6">
        <f>$W$5 +'Unlike Size Quad'!$F$3*$N$4</f>
        <v>-71.406763299232722</v>
      </c>
      <c r="Z186" s="6">
        <f>Table13[[#This Row],[NS AXIS]]</f>
        <v>-822</v>
      </c>
      <c r="AA186" s="6">
        <f>IF(AND($W$5 + 'Unlike Size Quad'!$F$3*$N$4&lt;Table13[[#This Row],[NS AXIS]],Table13[[#This Row],[NS AXIS]]&lt;$V$6 - 'Unlike Size Quad'!$F$3*$N$4), Table13[NS AXIS], 0)</f>
        <v>0</v>
      </c>
      <c r="AB186" s="16">
        <f>$V$3 -'Unlike Size Quad'!$F$2*$N$3</f>
        <v>127.00056361139596</v>
      </c>
      <c r="AC186" s="16">
        <f>$W$4 + 'Unlike Size Quad'!$F$2*$N$3</f>
        <v>-127.00507248755457</v>
      </c>
      <c r="AF186" s="46">
        <v>179</v>
      </c>
      <c r="AG186" s="6">
        <f t="shared" si="8"/>
        <v>648.13491115236286</v>
      </c>
      <c r="AH186" s="46">
        <f t="shared" si="9"/>
        <v>-229.26846107463342</v>
      </c>
      <c r="AI186" s="46">
        <f t="shared" si="10"/>
        <v>120.73153892536658</v>
      </c>
      <c r="AJ186" s="16">
        <f t="shared" si="11"/>
        <v>-151.86508884763717</v>
      </c>
      <c r="AK186" s="16">
        <f>Table6[[#This Row],[T1]]</f>
        <v>-229.26846107463342</v>
      </c>
      <c r="AL186" s="16">
        <f>Table6[[#This Row],[T2]]</f>
        <v>120.73153892536658</v>
      </c>
      <c r="AN186" s="46">
        <v>-822</v>
      </c>
      <c r="AO186" s="61">
        <f>IF(OR(Table15[[#This Row],[Diagonal Flag]]&lt;-$AG$6, Table15[[#This Row],[Diagonal Flag]]&gt;$AG$6),0,Table15[[#This Row],[Diagonal Flag]])</f>
        <v>0</v>
      </c>
      <c r="AP186" s="61">
        <f>Graphing!$AO186/$AP$6</f>
        <v>0</v>
      </c>
      <c r="AQ186" s="62">
        <f>Graphing!$AO186/$AQ$6</f>
        <v>0</v>
      </c>
    </row>
    <row r="187" spans="1:43" x14ac:dyDescent="0.25">
      <c r="A187" s="6">
        <v>184</v>
      </c>
      <c r="B187" s="6">
        <f>COS(DEGREES(Graphing!A187))</f>
        <v>0.72379143558194259</v>
      </c>
      <c r="C187" s="6">
        <f>SIN(DEGREES(Graphing!A187))</f>
        <v>-0.69001880972784402</v>
      </c>
      <c r="D187" s="6">
        <f>Table2[[#This Row],[x (Big)]]*$A$2</f>
        <v>0.542843576686457</v>
      </c>
      <c r="E187" s="6">
        <f>$A$2 *Table2[[#This Row],[y (Big)]]</f>
        <v>-0.51751410729588299</v>
      </c>
      <c r="G187" s="15">
        <v>0.18</v>
      </c>
      <c r="H187" s="6">
        <f>IF(AND($H$3&lt;Table3[[#This Row],[Percentage]],Table3[[#This Row],[Percentage]]&lt;$H$5), 1, 0)</f>
        <v>1</v>
      </c>
      <c r="I187" s="6">
        <f>IF(AND($I$3&lt;Table3[[#This Row],[Percentage]],Table3[[#This Row],[Percentage]]&lt;$I$5), 1, 0)</f>
        <v>1</v>
      </c>
      <c r="J187" s="6">
        <f>IF(AND($J$3&lt;Table3[[#This Row],[Percentage]],Table3[[#This Row],[Percentage]]&lt;$J$5), 1, 0)</f>
        <v>1</v>
      </c>
      <c r="K187" s="6">
        <f>IF(AND($K$3&lt;Table3[[#This Row],[Percentage]],Table3[[#This Row],[Percentage]]&lt;$K$5), 1, 0)</f>
        <v>1</v>
      </c>
      <c r="M187" s="6">
        <v>182</v>
      </c>
      <c r="N187" s="6">
        <f>$N$3*COS(DEGREES(Graphing!M187))</f>
        <v>-160.68757728912288</v>
      </c>
      <c r="O187" s="6">
        <f>($N$3*SIN(DEGREES(Graphing!M187))) + $O$3</f>
        <v>311.28827562915279</v>
      </c>
      <c r="P187" s="16">
        <f>($N$3*SIN(DEGREES(Graphing!M187))) - $O$3</f>
        <v>-704.71172437084715</v>
      </c>
      <c r="Q187" s="6">
        <f>$N$4*SIN(DEGREES(Graphing!M187))</f>
        <v>-147.53379327813539</v>
      </c>
      <c r="R187" s="6">
        <f>($N$4*COS(DEGREES(Graphing!M187))) - $O$4</f>
        <v>-420.51568296684218</v>
      </c>
      <c r="S187" s="6">
        <f>($N$4*COS(DEGREES(Graphing!M187))) + $O$4</f>
        <v>179.48431703315782</v>
      </c>
      <c r="U187" s="6">
        <v>0</v>
      </c>
      <c r="V187" s="6">
        <v>-821</v>
      </c>
      <c r="W187" s="6">
        <f>IF(AND($W$4 + 'Unlike Size Quad'!$F$2*$N$3&lt;Table13[[#This Row],[NS AXIS]],Table13[[#This Row],[NS AXIS]]&lt;$V$3 - 'Unlike Size Quad'!$F$2*$N$3), Table13[NS AXIS], 0)</f>
        <v>0</v>
      </c>
      <c r="X187" s="6">
        <f>$V$6 - 'Unlike Size Quad'!$F$3*$N$4</f>
        <v>71.401690832311886</v>
      </c>
      <c r="Y187" s="6">
        <f>$W$5 +'Unlike Size Quad'!$F$3*$N$4</f>
        <v>-71.406763299232722</v>
      </c>
      <c r="Z187" s="6">
        <f>Table13[[#This Row],[NS AXIS]]</f>
        <v>-821</v>
      </c>
      <c r="AA187" s="6">
        <f>IF(AND($W$5 + 'Unlike Size Quad'!$F$3*$N$4&lt;Table13[[#This Row],[NS AXIS]],Table13[[#This Row],[NS AXIS]]&lt;$V$6 - 'Unlike Size Quad'!$F$3*$N$4), Table13[NS AXIS], 0)</f>
        <v>0</v>
      </c>
      <c r="AB187" s="16">
        <f>$V$3 -'Unlike Size Quad'!$F$2*$N$3</f>
        <v>127.00056361139596</v>
      </c>
      <c r="AC187" s="16">
        <f>$W$4 + 'Unlike Size Quad'!$F$2*$N$3</f>
        <v>-127.00507248755457</v>
      </c>
      <c r="AF187" s="46">
        <v>180</v>
      </c>
      <c r="AG187" s="6">
        <f t="shared" si="8"/>
        <v>545.16866191660881</v>
      </c>
      <c r="AH187" s="46">
        <f t="shared" si="9"/>
        <v>-383.4275883786533</v>
      </c>
      <c r="AI187" s="46">
        <f t="shared" si="10"/>
        <v>-33.427588378653297</v>
      </c>
      <c r="AJ187" s="16">
        <f t="shared" si="11"/>
        <v>-254.83133808339119</v>
      </c>
      <c r="AK187" s="16">
        <f>Table6[[#This Row],[T1]]</f>
        <v>-383.4275883786533</v>
      </c>
      <c r="AL187" s="16">
        <f>Table6[[#This Row],[T2]]</f>
        <v>-33.427588378653297</v>
      </c>
      <c r="AN187" s="46">
        <v>-821</v>
      </c>
      <c r="AO187" s="63">
        <f>IF(OR(Table15[[#This Row],[Diagonal Flag]]&lt;-$AG$6, Table15[[#This Row],[Diagonal Flag]]&gt;$AG$6),0,Table15[[#This Row],[Diagonal Flag]])</f>
        <v>0</v>
      </c>
      <c r="AP187" s="63">
        <f>Graphing!$AO187/$AP$6</f>
        <v>0</v>
      </c>
      <c r="AQ187" s="64">
        <f>Graphing!$AO187/$AQ$6</f>
        <v>0</v>
      </c>
    </row>
    <row r="188" spans="1:43" x14ac:dyDescent="0.25">
      <c r="A188" s="6">
        <v>185</v>
      </c>
      <c r="B188" s="6">
        <f>COS(DEGREES(Graphing!A188))</f>
        <v>0.99989627438684303</v>
      </c>
      <c r="C188" s="6">
        <f>SIN(DEGREES(Graphing!A188))</f>
        <v>-1.4402793732855437E-2</v>
      </c>
      <c r="D188" s="6">
        <f>Table2[[#This Row],[x (Big)]]*$A$2</f>
        <v>0.74992220579013225</v>
      </c>
      <c r="E188" s="6">
        <f>$A$2 *Table2[[#This Row],[y (Big)]]</f>
        <v>-1.0802095299641577E-2</v>
      </c>
      <c r="G188" s="15">
        <v>0.18099999999999999</v>
      </c>
      <c r="H188" s="6">
        <f>IF(AND($H$3&lt;Table3[[#This Row],[Percentage]],Table3[[#This Row],[Percentage]]&lt;$H$5), 1, 0)</f>
        <v>1</v>
      </c>
      <c r="I188" s="6">
        <f>IF(AND($I$3&lt;Table3[[#This Row],[Percentage]],Table3[[#This Row],[Percentage]]&lt;$I$5), 1, 0)</f>
        <v>1</v>
      </c>
      <c r="J188" s="6">
        <f>IF(AND($J$3&lt;Table3[[#This Row],[Percentage]],Table3[[#This Row],[Percentage]]&lt;$J$5), 1, 0)</f>
        <v>1</v>
      </c>
      <c r="K188" s="6">
        <f>IF(AND($K$3&lt;Table3[[#This Row],[Percentage]],Table3[[#This Row],[Percentage]]&lt;$K$5), 1, 0)</f>
        <v>1</v>
      </c>
      <c r="M188" s="6">
        <v>183</v>
      </c>
      <c r="N188" s="6">
        <f>$N$3*COS(DEGREES(Graphing!M188))</f>
        <v>15.780892438876354</v>
      </c>
      <c r="O188" s="6">
        <f>($N$3*SIN(DEGREES(Graphing!M188))) + $O$3</f>
        <v>254.49070345679112</v>
      </c>
      <c r="P188" s="16">
        <f>($N$3*SIN(DEGREES(Graphing!M188))) - $O$3</f>
        <v>-761.50929654320885</v>
      </c>
      <c r="Q188" s="6">
        <f>$N$4*SIN(DEGREES(Graphing!M188))</f>
        <v>-190.13197240740666</v>
      </c>
      <c r="R188" s="6">
        <f>($N$4*COS(DEGREES(Graphing!M188))) - $O$4</f>
        <v>-288.16433067084273</v>
      </c>
      <c r="S188" s="6">
        <f>($N$4*COS(DEGREES(Graphing!M188))) + $O$4</f>
        <v>311.83566932915727</v>
      </c>
      <c r="U188" s="6">
        <v>0</v>
      </c>
      <c r="V188" s="6">
        <v>-820</v>
      </c>
      <c r="W188" s="6">
        <f>IF(AND($W$4 + 'Unlike Size Quad'!$F$2*$N$3&lt;Table13[[#This Row],[NS AXIS]],Table13[[#This Row],[NS AXIS]]&lt;$V$3 - 'Unlike Size Quad'!$F$2*$N$3), Table13[NS AXIS], 0)</f>
        <v>0</v>
      </c>
      <c r="X188" s="6">
        <f>$V$6 - 'Unlike Size Quad'!$F$3*$N$4</f>
        <v>71.401690832311886</v>
      </c>
      <c r="Y188" s="6">
        <f>$W$5 +'Unlike Size Quad'!$F$3*$N$4</f>
        <v>-71.406763299232722</v>
      </c>
      <c r="Z188" s="6">
        <f>Table13[[#This Row],[NS AXIS]]</f>
        <v>-820</v>
      </c>
      <c r="AA188" s="6">
        <f>IF(AND($W$5 + 'Unlike Size Quad'!$F$3*$N$4&lt;Table13[[#This Row],[NS AXIS]],Table13[[#This Row],[NS AXIS]]&lt;$V$6 - 'Unlike Size Quad'!$F$3*$N$4), Table13[NS AXIS], 0)</f>
        <v>0</v>
      </c>
      <c r="AB188" s="16">
        <f>$V$3 -'Unlike Size Quad'!$F$2*$N$3</f>
        <v>127.00056361139596</v>
      </c>
      <c r="AC188" s="16">
        <f>$W$4 + 'Unlike Size Quad'!$F$2*$N$3</f>
        <v>-127.00507248755457</v>
      </c>
      <c r="AF188" s="46">
        <v>181</v>
      </c>
      <c r="AG188" s="6">
        <f t="shared" si="8"/>
        <v>364.8723899688934</v>
      </c>
      <c r="AH188" s="46">
        <f t="shared" si="9"/>
        <v>-426.55923957092591</v>
      </c>
      <c r="AI188" s="46">
        <f t="shared" si="10"/>
        <v>-76.559239570925911</v>
      </c>
      <c r="AJ188" s="16">
        <f t="shared" si="11"/>
        <v>-435.1276100311066</v>
      </c>
      <c r="AK188" s="16">
        <f>Table6[[#This Row],[T1]]</f>
        <v>-426.55923957092591</v>
      </c>
      <c r="AL188" s="16">
        <f>Table6[[#This Row],[T2]]</f>
        <v>-76.559239570925911</v>
      </c>
      <c r="AN188" s="46">
        <v>-820</v>
      </c>
      <c r="AO188" s="61">
        <f>IF(OR(Table15[[#This Row],[Diagonal Flag]]&lt;-$AG$6, Table15[[#This Row],[Diagonal Flag]]&gt;$AG$6),0,Table15[[#This Row],[Diagonal Flag]])</f>
        <v>0</v>
      </c>
      <c r="AP188" s="61">
        <f>Graphing!$AO188/$AP$6</f>
        <v>0</v>
      </c>
      <c r="AQ188" s="62">
        <f>Graphing!$AO188/$AQ$6</f>
        <v>0</v>
      </c>
    </row>
    <row r="189" spans="1:43" x14ac:dyDescent="0.25">
      <c r="A189" s="6">
        <v>186</v>
      </c>
      <c r="B189" s="6">
        <f>COS(DEGREES(Graphing!A189))</f>
        <v>0.74336548379979339</v>
      </c>
      <c r="C189" s="6">
        <f>SIN(DEGREES(Graphing!A189))</f>
        <v>0.66888545917451303</v>
      </c>
      <c r="D189" s="6">
        <f>Table2[[#This Row],[x (Big)]]*$A$2</f>
        <v>0.55752411284984504</v>
      </c>
      <c r="E189" s="6">
        <f>$A$2 *Table2[[#This Row],[y (Big)]]</f>
        <v>0.50166409438088477</v>
      </c>
      <c r="G189" s="15">
        <v>0.182</v>
      </c>
      <c r="H189" s="6">
        <f>IF(AND($H$3&lt;Table3[[#This Row],[Percentage]],Table3[[#This Row],[Percentage]]&lt;$H$5), 1, 0)</f>
        <v>1</v>
      </c>
      <c r="I189" s="6">
        <f>IF(AND($I$3&lt;Table3[[#This Row],[Percentage]],Table3[[#This Row],[Percentage]]&lt;$I$5), 1, 0)</f>
        <v>1</v>
      </c>
      <c r="J189" s="6">
        <f>IF(AND($J$3&lt;Table3[[#This Row],[Percentage]],Table3[[#This Row],[Percentage]]&lt;$J$5), 1, 0)</f>
        <v>1</v>
      </c>
      <c r="K189" s="6">
        <f>IF(AND($K$3&lt;Table3[[#This Row],[Percentage]],Table3[[#This Row],[Percentage]]&lt;$K$5), 1, 0)</f>
        <v>1</v>
      </c>
      <c r="M189" s="6">
        <v>184</v>
      </c>
      <c r="N189" s="6">
        <f>$N$3*COS(DEGREES(Graphing!M189))</f>
        <v>183.84302463781341</v>
      </c>
      <c r="O189" s="6">
        <f>($N$3*SIN(DEGREES(Graphing!M189))) + $O$3</f>
        <v>332.73522232912762</v>
      </c>
      <c r="P189" s="16">
        <f>($N$3*SIN(DEGREES(Graphing!M189))) - $O$3</f>
        <v>-683.26477767087238</v>
      </c>
      <c r="Q189" s="6">
        <f>$N$4*SIN(DEGREES(Graphing!M189))</f>
        <v>-131.44858325315428</v>
      </c>
      <c r="R189" s="6">
        <f>($N$4*COS(DEGREES(Graphing!M189))) - $O$4</f>
        <v>-162.11773152163994</v>
      </c>
      <c r="S189" s="6">
        <f>($N$4*COS(DEGREES(Graphing!M189))) + $O$4</f>
        <v>437.88226847836006</v>
      </c>
      <c r="U189" s="6">
        <v>0</v>
      </c>
      <c r="V189" s="6">
        <v>-819</v>
      </c>
      <c r="W189" s="6">
        <f>IF(AND($W$4 + 'Unlike Size Quad'!$F$2*$N$3&lt;Table13[[#This Row],[NS AXIS]],Table13[[#This Row],[NS AXIS]]&lt;$V$3 - 'Unlike Size Quad'!$F$2*$N$3), Table13[NS AXIS], 0)</f>
        <v>0</v>
      </c>
      <c r="X189" s="6">
        <f>$V$6 - 'Unlike Size Quad'!$F$3*$N$4</f>
        <v>71.401690832311886</v>
      </c>
      <c r="Y189" s="6">
        <f>$W$5 +'Unlike Size Quad'!$F$3*$N$4</f>
        <v>-71.406763299232722</v>
      </c>
      <c r="Z189" s="6">
        <f>Table13[[#This Row],[NS AXIS]]</f>
        <v>-819</v>
      </c>
      <c r="AA189" s="6">
        <f>IF(AND($W$5 + 'Unlike Size Quad'!$F$3*$N$4&lt;Table13[[#This Row],[NS AXIS]],Table13[[#This Row],[NS AXIS]]&lt;$V$6 - 'Unlike Size Quad'!$F$3*$N$4), Table13[NS AXIS], 0)</f>
        <v>0</v>
      </c>
      <c r="AB189" s="16">
        <f>$V$3 -'Unlike Size Quad'!$F$2*$N$3</f>
        <v>127.00056361139596</v>
      </c>
      <c r="AC189" s="16">
        <f>$W$4 + 'Unlike Size Quad'!$F$2*$N$3</f>
        <v>-127.00507248755457</v>
      </c>
      <c r="AF189" s="46">
        <v>182</v>
      </c>
      <c r="AG189" s="6">
        <f t="shared" si="8"/>
        <v>203.28827562915279</v>
      </c>
      <c r="AH189" s="46">
        <f t="shared" si="9"/>
        <v>-335.68757728912288</v>
      </c>
      <c r="AI189" s="46">
        <f t="shared" si="10"/>
        <v>14.312422710877115</v>
      </c>
      <c r="AJ189" s="16">
        <f t="shared" si="11"/>
        <v>-596.71172437084715</v>
      </c>
      <c r="AK189" s="16">
        <f>Table6[[#This Row],[T1]]</f>
        <v>-335.68757728912288</v>
      </c>
      <c r="AL189" s="16">
        <f>Table6[[#This Row],[T2]]</f>
        <v>14.312422710877115</v>
      </c>
      <c r="AN189" s="46">
        <v>-819</v>
      </c>
      <c r="AO189" s="63">
        <f>IF(OR(Table15[[#This Row],[Diagonal Flag]]&lt;-$AG$6, Table15[[#This Row],[Diagonal Flag]]&gt;$AG$6),0,Table15[[#This Row],[Diagonal Flag]])</f>
        <v>0</v>
      </c>
      <c r="AP189" s="63">
        <f>Graphing!$AO189/$AP$6</f>
        <v>0</v>
      </c>
      <c r="AQ189" s="64">
        <f>Graphing!$AO189/$AQ$6</f>
        <v>0</v>
      </c>
    </row>
    <row r="190" spans="1:43" x14ac:dyDescent="0.25">
      <c r="A190" s="6">
        <v>187</v>
      </c>
      <c r="B190" s="6">
        <f>COS(DEGREES(Graphing!A190))</f>
        <v>9.0850677195927598E-2</v>
      </c>
      <c r="C190" s="6">
        <f>SIN(DEGREES(Graphing!A190))</f>
        <v>0.99586452615455756</v>
      </c>
      <c r="D190" s="6">
        <f>Table2[[#This Row],[x (Big)]]*$A$2</f>
        <v>6.8138007896945699E-2</v>
      </c>
      <c r="E190" s="6">
        <f>$A$2 *Table2[[#This Row],[y (Big)]]</f>
        <v>0.74689839461591823</v>
      </c>
      <c r="G190" s="15">
        <v>0.183</v>
      </c>
      <c r="H190" s="6">
        <f>IF(AND($H$3&lt;Table3[[#This Row],[Percentage]],Table3[[#This Row],[Percentage]]&lt;$H$5), 1, 0)</f>
        <v>1</v>
      </c>
      <c r="I190" s="6">
        <f>IF(AND($I$3&lt;Table3[[#This Row],[Percentage]],Table3[[#This Row],[Percentage]]&lt;$I$5), 1, 0)</f>
        <v>1</v>
      </c>
      <c r="J190" s="6">
        <f>IF(AND($J$3&lt;Table3[[#This Row],[Percentage]],Table3[[#This Row],[Percentage]]&lt;$J$5), 1, 0)</f>
        <v>1</v>
      </c>
      <c r="K190" s="6">
        <f>IF(AND($K$3&lt;Table3[[#This Row],[Percentage]],Table3[[#This Row],[Percentage]]&lt;$K$5), 1, 0)</f>
        <v>1</v>
      </c>
      <c r="M190" s="6">
        <v>185</v>
      </c>
      <c r="N190" s="6">
        <f>$N$3*COS(DEGREES(Graphing!M190))</f>
        <v>253.97365369425813</v>
      </c>
      <c r="O190" s="6">
        <f>($N$3*SIN(DEGREES(Graphing!M190))) + $O$3</f>
        <v>504.34169039185474</v>
      </c>
      <c r="P190" s="16">
        <f>($N$3*SIN(DEGREES(Graphing!M190))) - $O$3</f>
        <v>-511.65830960814526</v>
      </c>
      <c r="Q190" s="6">
        <f>$N$4*SIN(DEGREES(Graphing!M190))</f>
        <v>-2.7437322061089606</v>
      </c>
      <c r="R190" s="6">
        <f>($N$4*COS(DEGREES(Graphing!M190))) - $O$4</f>
        <v>-109.5197597293064</v>
      </c>
      <c r="S190" s="6">
        <f>($N$4*COS(DEGREES(Graphing!M190))) + $O$4</f>
        <v>490.48024027069357</v>
      </c>
      <c r="U190" s="6">
        <v>0</v>
      </c>
      <c r="V190" s="6">
        <v>-818</v>
      </c>
      <c r="W190" s="6">
        <f>IF(AND($W$4 + 'Unlike Size Quad'!$F$2*$N$3&lt;Table13[[#This Row],[NS AXIS]],Table13[[#This Row],[NS AXIS]]&lt;$V$3 - 'Unlike Size Quad'!$F$2*$N$3), Table13[NS AXIS], 0)</f>
        <v>0</v>
      </c>
      <c r="X190" s="6">
        <f>$V$6 - 'Unlike Size Quad'!$F$3*$N$4</f>
        <v>71.401690832311886</v>
      </c>
      <c r="Y190" s="6">
        <f>$W$5 +'Unlike Size Quad'!$F$3*$N$4</f>
        <v>-71.406763299232722</v>
      </c>
      <c r="Z190" s="6">
        <f>Table13[[#This Row],[NS AXIS]]</f>
        <v>-818</v>
      </c>
      <c r="AA190" s="6">
        <f>IF(AND($W$5 + 'Unlike Size Quad'!$F$3*$N$4&lt;Table13[[#This Row],[NS AXIS]],Table13[[#This Row],[NS AXIS]]&lt;$V$6 - 'Unlike Size Quad'!$F$3*$N$4), Table13[NS AXIS], 0)</f>
        <v>0</v>
      </c>
      <c r="AB190" s="16">
        <f>$V$3 -'Unlike Size Quad'!$F$2*$N$3</f>
        <v>127.00056361139596</v>
      </c>
      <c r="AC190" s="16">
        <f>$W$4 + 'Unlike Size Quad'!$F$2*$N$3</f>
        <v>-127.00507248755457</v>
      </c>
      <c r="AF190" s="46">
        <v>183</v>
      </c>
      <c r="AG190" s="6">
        <f t="shared" si="8"/>
        <v>146.49070345679112</v>
      </c>
      <c r="AH190" s="46">
        <f t="shared" si="9"/>
        <v>-159.21910756112365</v>
      </c>
      <c r="AI190" s="46">
        <f t="shared" si="10"/>
        <v>190.78089243887635</v>
      </c>
      <c r="AJ190" s="16">
        <f t="shared" si="11"/>
        <v>-653.50929654320885</v>
      </c>
      <c r="AK190" s="16">
        <f>Table6[[#This Row],[T1]]</f>
        <v>-159.21910756112365</v>
      </c>
      <c r="AL190" s="16">
        <f>Table6[[#This Row],[T2]]</f>
        <v>190.78089243887635</v>
      </c>
      <c r="AN190" s="46">
        <v>-818</v>
      </c>
      <c r="AO190" s="61">
        <f>IF(OR(Table15[[#This Row],[Diagonal Flag]]&lt;-$AG$6, Table15[[#This Row],[Diagonal Flag]]&gt;$AG$6),0,Table15[[#This Row],[Diagonal Flag]])</f>
        <v>0</v>
      </c>
      <c r="AP190" s="61">
        <f>Graphing!$AO190/$AP$6</f>
        <v>0</v>
      </c>
      <c r="AQ190" s="62">
        <f>Graphing!$AO190/$AQ$6</f>
        <v>0</v>
      </c>
    </row>
    <row r="191" spans="1:43" x14ac:dyDescent="0.25">
      <c r="A191" s="6">
        <v>188</v>
      </c>
      <c r="B191" s="6">
        <f>COS(DEGREES(Graphing!A191))</f>
        <v>-0.610059456871891</v>
      </c>
      <c r="C191" s="6">
        <f>SIN(DEGREES(Graphing!A191))</f>
        <v>0.79235563926886599</v>
      </c>
      <c r="D191" s="6">
        <f>Table2[[#This Row],[x (Big)]]*$A$2</f>
        <v>-0.45754459265391823</v>
      </c>
      <c r="E191" s="6">
        <f>$A$2 *Table2[[#This Row],[y (Big)]]</f>
        <v>0.59426672945164949</v>
      </c>
      <c r="G191" s="15">
        <v>0.184</v>
      </c>
      <c r="H191" s="6">
        <f>IF(AND($H$3&lt;Table3[[#This Row],[Percentage]],Table3[[#This Row],[Percentage]]&lt;$H$5), 1, 0)</f>
        <v>1</v>
      </c>
      <c r="I191" s="6">
        <f>IF(AND($I$3&lt;Table3[[#This Row],[Percentage]],Table3[[#This Row],[Percentage]]&lt;$I$5), 1, 0)</f>
        <v>1</v>
      </c>
      <c r="J191" s="6">
        <f>IF(AND($J$3&lt;Table3[[#This Row],[Percentage]],Table3[[#This Row],[Percentage]]&lt;$J$5), 1, 0)</f>
        <v>1</v>
      </c>
      <c r="K191" s="6">
        <f>IF(AND($K$3&lt;Table3[[#This Row],[Percentage]],Table3[[#This Row],[Percentage]]&lt;$K$5), 1, 0)</f>
        <v>1</v>
      </c>
      <c r="M191" s="6">
        <v>186</v>
      </c>
      <c r="N191" s="6">
        <f>$N$3*COS(DEGREES(Graphing!M191))</f>
        <v>188.81483288514752</v>
      </c>
      <c r="O191" s="6">
        <f>($N$3*SIN(DEGREES(Graphing!M191))) + $O$3</f>
        <v>677.89690663032627</v>
      </c>
      <c r="P191" s="16">
        <f>($N$3*SIN(DEGREES(Graphing!M191))) - $O$3</f>
        <v>-338.10309336967373</v>
      </c>
      <c r="Q191" s="6">
        <f>$N$4*SIN(DEGREES(Graphing!M191))</f>
        <v>127.42267997274473</v>
      </c>
      <c r="R191" s="6">
        <f>($N$4*COS(DEGREES(Graphing!M191))) - $O$4</f>
        <v>-158.38887533613936</v>
      </c>
      <c r="S191" s="6">
        <f>($N$4*COS(DEGREES(Graphing!M191))) + $O$4</f>
        <v>441.61112466386066</v>
      </c>
      <c r="U191" s="6">
        <v>0</v>
      </c>
      <c r="V191" s="6">
        <v>-817</v>
      </c>
      <c r="W191" s="6">
        <f>IF(AND($W$4 + 'Unlike Size Quad'!$F$2*$N$3&lt;Table13[[#This Row],[NS AXIS]],Table13[[#This Row],[NS AXIS]]&lt;$V$3 - 'Unlike Size Quad'!$F$2*$N$3), Table13[NS AXIS], 0)</f>
        <v>0</v>
      </c>
      <c r="X191" s="6">
        <f>$V$6 - 'Unlike Size Quad'!$F$3*$N$4</f>
        <v>71.401690832311886</v>
      </c>
      <c r="Y191" s="6">
        <f>$W$5 +'Unlike Size Quad'!$F$3*$N$4</f>
        <v>-71.406763299232722</v>
      </c>
      <c r="Z191" s="6">
        <f>Table13[[#This Row],[NS AXIS]]</f>
        <v>-817</v>
      </c>
      <c r="AA191" s="6">
        <f>IF(AND($W$5 + 'Unlike Size Quad'!$F$3*$N$4&lt;Table13[[#This Row],[NS AXIS]],Table13[[#This Row],[NS AXIS]]&lt;$V$6 - 'Unlike Size Quad'!$F$3*$N$4), Table13[NS AXIS], 0)</f>
        <v>0</v>
      </c>
      <c r="AB191" s="16">
        <f>$V$3 -'Unlike Size Quad'!$F$2*$N$3</f>
        <v>127.00056361139596</v>
      </c>
      <c r="AC191" s="16">
        <f>$W$4 + 'Unlike Size Quad'!$F$2*$N$3</f>
        <v>-127.00507248755457</v>
      </c>
      <c r="AF191" s="46">
        <v>184</v>
      </c>
      <c r="AG191" s="6">
        <f t="shared" si="8"/>
        <v>224.73522232912762</v>
      </c>
      <c r="AH191" s="46">
        <f t="shared" si="9"/>
        <v>8.8430246378134143</v>
      </c>
      <c r="AI191" s="46">
        <f t="shared" si="10"/>
        <v>358.84302463781341</v>
      </c>
      <c r="AJ191" s="16">
        <f t="shared" si="11"/>
        <v>-575.26477767087238</v>
      </c>
      <c r="AK191" s="16">
        <f>Table6[[#This Row],[T1]]</f>
        <v>8.8430246378134143</v>
      </c>
      <c r="AL191" s="16">
        <f>Table6[[#This Row],[T2]]</f>
        <v>358.84302463781341</v>
      </c>
      <c r="AN191" s="46">
        <v>-817</v>
      </c>
      <c r="AO191" s="63">
        <f>IF(OR(Table15[[#This Row],[Diagonal Flag]]&lt;-$AG$6, Table15[[#This Row],[Diagonal Flag]]&gt;$AG$6),0,Table15[[#This Row],[Diagonal Flag]])</f>
        <v>0</v>
      </c>
      <c r="AP191" s="63">
        <f>Graphing!$AO191/$AP$6</f>
        <v>0</v>
      </c>
      <c r="AQ191" s="64">
        <f>Graphing!$AO191/$AQ$6</f>
        <v>0</v>
      </c>
    </row>
    <row r="192" spans="1:43" x14ac:dyDescent="0.25">
      <c r="A192" s="6">
        <v>189</v>
      </c>
      <c r="B192" s="6">
        <f>COS(DEGREES(Graphing!A192))</f>
        <v>-0.9859964801270602</v>
      </c>
      <c r="C192" s="6">
        <f>SIN(DEGREES(Graphing!A192))</f>
        <v>0.16676612718729097</v>
      </c>
      <c r="D192" s="6">
        <f>Table2[[#This Row],[x (Big)]]*$A$2</f>
        <v>-0.73949736009529521</v>
      </c>
      <c r="E192" s="6">
        <f>$A$2 *Table2[[#This Row],[y (Big)]]</f>
        <v>0.12507459539046822</v>
      </c>
      <c r="G192" s="15">
        <v>0.185</v>
      </c>
      <c r="H192" s="6">
        <f>IF(AND($H$3&lt;Table3[[#This Row],[Percentage]],Table3[[#This Row],[Percentage]]&lt;$H$5), 1, 0)</f>
        <v>1</v>
      </c>
      <c r="I192" s="6">
        <f>IF(AND($I$3&lt;Table3[[#This Row],[Percentage]],Table3[[#This Row],[Percentage]]&lt;$I$5), 1, 0)</f>
        <v>1</v>
      </c>
      <c r="J192" s="6">
        <f>IF(AND($J$3&lt;Table3[[#This Row],[Percentage]],Table3[[#This Row],[Percentage]]&lt;$J$5), 1, 0)</f>
        <v>1</v>
      </c>
      <c r="K192" s="6">
        <f>IF(AND($K$3&lt;Table3[[#This Row],[Percentage]],Table3[[#This Row],[Percentage]]&lt;$K$5), 1, 0)</f>
        <v>1</v>
      </c>
      <c r="M192" s="6">
        <v>187</v>
      </c>
      <c r="N192" s="6">
        <f>$N$3*COS(DEGREES(Graphing!M192))</f>
        <v>23.07607200776561</v>
      </c>
      <c r="O192" s="6">
        <f>($N$3*SIN(DEGREES(Graphing!M192))) + $O$3</f>
        <v>760.94958964325758</v>
      </c>
      <c r="P192" s="16">
        <f>($N$3*SIN(DEGREES(Graphing!M192))) - $O$3</f>
        <v>-255.05041035674239</v>
      </c>
      <c r="Q192" s="6">
        <f>$N$4*SIN(DEGREES(Graphing!M192))</f>
        <v>189.71219223244321</v>
      </c>
      <c r="R192" s="6">
        <f>($N$4*COS(DEGREES(Graphing!M192))) - $O$4</f>
        <v>-282.69294599417577</v>
      </c>
      <c r="S192" s="6">
        <f>($N$4*COS(DEGREES(Graphing!M192))) + $O$4</f>
        <v>317.30705400582423</v>
      </c>
      <c r="U192" s="6">
        <v>0</v>
      </c>
      <c r="V192" s="6">
        <v>-816</v>
      </c>
      <c r="W192" s="6">
        <f>IF(AND($W$4 + 'Unlike Size Quad'!$F$2*$N$3&lt;Table13[[#This Row],[NS AXIS]],Table13[[#This Row],[NS AXIS]]&lt;$V$3 - 'Unlike Size Quad'!$F$2*$N$3), Table13[NS AXIS], 0)</f>
        <v>0</v>
      </c>
      <c r="X192" s="6">
        <f>$V$6 - 'Unlike Size Quad'!$F$3*$N$4</f>
        <v>71.401690832311886</v>
      </c>
      <c r="Y192" s="6">
        <f>$W$5 +'Unlike Size Quad'!$F$3*$N$4</f>
        <v>-71.406763299232722</v>
      </c>
      <c r="Z192" s="6">
        <f>Table13[[#This Row],[NS AXIS]]</f>
        <v>-816</v>
      </c>
      <c r="AA192" s="6">
        <f>IF(AND($W$5 + 'Unlike Size Quad'!$F$3*$N$4&lt;Table13[[#This Row],[NS AXIS]],Table13[[#This Row],[NS AXIS]]&lt;$V$6 - 'Unlike Size Quad'!$F$3*$N$4), Table13[NS AXIS], 0)</f>
        <v>0</v>
      </c>
      <c r="AB192" s="16">
        <f>$V$3 -'Unlike Size Quad'!$F$2*$N$3</f>
        <v>127.00056361139596</v>
      </c>
      <c r="AC192" s="16">
        <f>$W$4 + 'Unlike Size Quad'!$F$2*$N$3</f>
        <v>-127.00507248755457</v>
      </c>
      <c r="AF192" s="46">
        <v>185</v>
      </c>
      <c r="AG192" s="6">
        <f t="shared" si="8"/>
        <v>396.34169039185474</v>
      </c>
      <c r="AH192" s="46">
        <f t="shared" si="9"/>
        <v>78.973653694258132</v>
      </c>
      <c r="AI192" s="46">
        <f t="shared" si="10"/>
        <v>428.97365369425813</v>
      </c>
      <c r="AJ192" s="16">
        <f t="shared" si="11"/>
        <v>-403.65830960814526</v>
      </c>
      <c r="AK192" s="16">
        <f>Table6[[#This Row],[T1]]</f>
        <v>78.973653694258132</v>
      </c>
      <c r="AL192" s="16">
        <f>Table6[[#This Row],[T2]]</f>
        <v>428.97365369425813</v>
      </c>
      <c r="AN192" s="46">
        <v>-816</v>
      </c>
      <c r="AO192" s="61">
        <f>IF(OR(Table15[[#This Row],[Diagonal Flag]]&lt;-$AG$6, Table15[[#This Row],[Diagonal Flag]]&gt;$AG$6),0,Table15[[#This Row],[Diagonal Flag]])</f>
        <v>0</v>
      </c>
      <c r="AP192" s="61">
        <f>Graphing!$AO192/$AP$6</f>
        <v>0</v>
      </c>
      <c r="AQ192" s="62">
        <f>Graphing!$AO192/$AQ$6</f>
        <v>0</v>
      </c>
    </row>
    <row r="193" spans="1:43" x14ac:dyDescent="0.25">
      <c r="A193" s="6">
        <v>190</v>
      </c>
      <c r="B193" s="6">
        <f>COS(DEGREES(Graphing!A193))</f>
        <v>-0.83670216766915917</v>
      </c>
      <c r="C193" s="6">
        <f>SIN(DEGREES(Graphing!A193))</f>
        <v>-0.54765818045358383</v>
      </c>
      <c r="D193" s="6">
        <f>Table2[[#This Row],[x (Big)]]*$A$2</f>
        <v>-0.62752662575186935</v>
      </c>
      <c r="E193" s="6">
        <f>$A$2 *Table2[[#This Row],[y (Big)]]</f>
        <v>-0.41074363534018787</v>
      </c>
      <c r="G193" s="15">
        <v>0.186</v>
      </c>
      <c r="H193" s="6">
        <f>IF(AND($H$3&lt;Table3[[#This Row],[Percentage]],Table3[[#This Row],[Percentage]]&lt;$H$5), 1, 0)</f>
        <v>1</v>
      </c>
      <c r="I193" s="6">
        <f>IF(AND($I$3&lt;Table3[[#This Row],[Percentage]],Table3[[#This Row],[Percentage]]&lt;$I$5), 1, 0)</f>
        <v>1</v>
      </c>
      <c r="J193" s="6">
        <f>IF(AND($J$3&lt;Table3[[#This Row],[Percentage]],Table3[[#This Row],[Percentage]]&lt;$J$5), 1, 0)</f>
        <v>1</v>
      </c>
      <c r="K193" s="6">
        <f>IF(AND($K$3&lt;Table3[[#This Row],[Percentage]],Table3[[#This Row],[Percentage]]&lt;$K$5), 1, 0)</f>
        <v>1</v>
      </c>
      <c r="M193" s="6">
        <v>188</v>
      </c>
      <c r="N193" s="6">
        <f>$N$3*COS(DEGREES(Graphing!M193))</f>
        <v>-154.95510204546031</v>
      </c>
      <c r="O193" s="6">
        <f>($N$3*SIN(DEGREES(Graphing!M193))) + $O$3</f>
        <v>709.25833237429197</v>
      </c>
      <c r="P193" s="16">
        <f>($N$3*SIN(DEGREES(Graphing!M193))) - $O$3</f>
        <v>-306.74166762570803</v>
      </c>
      <c r="Q193" s="6">
        <f>$N$4*SIN(DEGREES(Graphing!M193))</f>
        <v>150.94374928071898</v>
      </c>
      <c r="R193" s="6">
        <f>($N$4*COS(DEGREES(Graphing!M193))) - $O$4</f>
        <v>-416.21632653409523</v>
      </c>
      <c r="S193" s="6">
        <f>($N$4*COS(DEGREES(Graphing!M193))) + $O$4</f>
        <v>183.78367346590477</v>
      </c>
      <c r="U193" s="6">
        <v>0</v>
      </c>
      <c r="V193" s="6">
        <v>-815</v>
      </c>
      <c r="W193" s="6">
        <f>IF(AND($W$4 + 'Unlike Size Quad'!$F$2*$N$3&lt;Table13[[#This Row],[NS AXIS]],Table13[[#This Row],[NS AXIS]]&lt;$V$3 - 'Unlike Size Quad'!$F$2*$N$3), Table13[NS AXIS], 0)</f>
        <v>0</v>
      </c>
      <c r="X193" s="6">
        <f>$V$6 - 'Unlike Size Quad'!$F$3*$N$4</f>
        <v>71.401690832311886</v>
      </c>
      <c r="Y193" s="6">
        <f>$W$5 +'Unlike Size Quad'!$F$3*$N$4</f>
        <v>-71.406763299232722</v>
      </c>
      <c r="Z193" s="6">
        <f>Table13[[#This Row],[NS AXIS]]</f>
        <v>-815</v>
      </c>
      <c r="AA193" s="6">
        <f>IF(AND($W$5 + 'Unlike Size Quad'!$F$3*$N$4&lt;Table13[[#This Row],[NS AXIS]],Table13[[#This Row],[NS AXIS]]&lt;$V$6 - 'Unlike Size Quad'!$F$3*$N$4), Table13[NS AXIS], 0)</f>
        <v>0</v>
      </c>
      <c r="AB193" s="16">
        <f>$V$3 -'Unlike Size Quad'!$F$2*$N$3</f>
        <v>127.00056361139596</v>
      </c>
      <c r="AC193" s="16">
        <f>$W$4 + 'Unlike Size Quad'!$F$2*$N$3</f>
        <v>-127.00507248755457</v>
      </c>
      <c r="AF193" s="46">
        <v>186</v>
      </c>
      <c r="AG193" s="6">
        <f t="shared" si="8"/>
        <v>569.89690663032627</v>
      </c>
      <c r="AH193" s="46">
        <f t="shared" si="9"/>
        <v>13.814832885147524</v>
      </c>
      <c r="AI193" s="46">
        <f t="shared" si="10"/>
        <v>363.81483288514755</v>
      </c>
      <c r="AJ193" s="16">
        <f t="shared" si="11"/>
        <v>-230.1030933696737</v>
      </c>
      <c r="AK193" s="16">
        <f>Table6[[#This Row],[T1]]</f>
        <v>13.814832885147524</v>
      </c>
      <c r="AL193" s="16">
        <f>Table6[[#This Row],[T2]]</f>
        <v>363.81483288514755</v>
      </c>
      <c r="AN193" s="46">
        <v>-815</v>
      </c>
      <c r="AO193" s="63">
        <f>IF(OR(Table15[[#This Row],[Diagonal Flag]]&lt;-$AG$6, Table15[[#This Row],[Diagonal Flag]]&gt;$AG$6),0,Table15[[#This Row],[Diagonal Flag]])</f>
        <v>0</v>
      </c>
      <c r="AP193" s="63">
        <f>Graphing!$AO193/$AP$6</f>
        <v>0</v>
      </c>
      <c r="AQ193" s="64">
        <f>Graphing!$AO193/$AQ$6</f>
        <v>0</v>
      </c>
    </row>
    <row r="194" spans="1:43" x14ac:dyDescent="0.25">
      <c r="A194" s="6">
        <v>191</v>
      </c>
      <c r="B194" s="6">
        <f>COS(DEGREES(Graphing!A194))</f>
        <v>-0.24170423864027155</v>
      </c>
      <c r="C194" s="6">
        <f>SIN(DEGREES(Graphing!A194))</f>
        <v>-0.97034996832242271</v>
      </c>
      <c r="D194" s="6">
        <f>Table2[[#This Row],[x (Big)]]*$A$2</f>
        <v>-0.18127817898020365</v>
      </c>
      <c r="E194" s="6">
        <f>$A$2 *Table2[[#This Row],[y (Big)]]</f>
        <v>-0.727762476241817</v>
      </c>
      <c r="G194" s="15">
        <v>0.187</v>
      </c>
      <c r="H194" s="6">
        <f>IF(AND($H$3&lt;Table3[[#This Row],[Percentage]],Table3[[#This Row],[Percentage]]&lt;$H$5), 1, 0)</f>
        <v>1</v>
      </c>
      <c r="I194" s="6">
        <f>IF(AND($I$3&lt;Table3[[#This Row],[Percentage]],Table3[[#This Row],[Percentage]]&lt;$I$5), 1, 0)</f>
        <v>1</v>
      </c>
      <c r="J194" s="6">
        <f>IF(AND($J$3&lt;Table3[[#This Row],[Percentage]],Table3[[#This Row],[Percentage]]&lt;$J$5), 1, 0)</f>
        <v>1</v>
      </c>
      <c r="K194" s="6">
        <f>IF(AND($K$3&lt;Table3[[#This Row],[Percentage]],Table3[[#This Row],[Percentage]]&lt;$K$5), 1, 0)</f>
        <v>1</v>
      </c>
      <c r="M194" s="6">
        <v>189</v>
      </c>
      <c r="N194" s="6">
        <f>$N$3*COS(DEGREES(Graphing!M194))</f>
        <v>-250.4431059522733</v>
      </c>
      <c r="O194" s="6">
        <f>($N$3*SIN(DEGREES(Graphing!M194))) + $O$3</f>
        <v>550.35859630557195</v>
      </c>
      <c r="P194" s="16">
        <f>($N$3*SIN(DEGREES(Graphing!M194))) - $O$3</f>
        <v>-465.64140369442811</v>
      </c>
      <c r="Q194" s="6">
        <f>$N$4*SIN(DEGREES(Graphing!M194))</f>
        <v>31.768947229178931</v>
      </c>
      <c r="R194" s="6">
        <f>($N$4*COS(DEGREES(Graphing!M194))) - $O$4</f>
        <v>-487.83232946420497</v>
      </c>
      <c r="S194" s="6">
        <f>($N$4*COS(DEGREES(Graphing!M194))) + $O$4</f>
        <v>112.16767053579503</v>
      </c>
      <c r="U194" s="6">
        <v>0</v>
      </c>
      <c r="V194" s="6">
        <v>-814</v>
      </c>
      <c r="W194" s="6">
        <f>IF(AND($W$4 + 'Unlike Size Quad'!$F$2*$N$3&lt;Table13[[#This Row],[NS AXIS]],Table13[[#This Row],[NS AXIS]]&lt;$V$3 - 'Unlike Size Quad'!$F$2*$N$3), Table13[NS AXIS], 0)</f>
        <v>0</v>
      </c>
      <c r="X194" s="6">
        <f>$V$6 - 'Unlike Size Quad'!$F$3*$N$4</f>
        <v>71.401690832311886</v>
      </c>
      <c r="Y194" s="6">
        <f>$W$5 +'Unlike Size Quad'!$F$3*$N$4</f>
        <v>-71.406763299232722</v>
      </c>
      <c r="Z194" s="6">
        <f>Table13[[#This Row],[NS AXIS]]</f>
        <v>-814</v>
      </c>
      <c r="AA194" s="6">
        <f>IF(AND($W$5 + 'Unlike Size Quad'!$F$3*$N$4&lt;Table13[[#This Row],[NS AXIS]],Table13[[#This Row],[NS AXIS]]&lt;$V$6 - 'Unlike Size Quad'!$F$3*$N$4), Table13[NS AXIS], 0)</f>
        <v>0</v>
      </c>
      <c r="AB194" s="16">
        <f>$V$3 -'Unlike Size Quad'!$F$2*$N$3</f>
        <v>127.00056361139596</v>
      </c>
      <c r="AC194" s="16">
        <f>$W$4 + 'Unlike Size Quad'!$F$2*$N$3</f>
        <v>-127.00507248755457</v>
      </c>
      <c r="AF194" s="46">
        <v>187</v>
      </c>
      <c r="AG194" s="6">
        <f t="shared" si="8"/>
        <v>652.94958964325758</v>
      </c>
      <c r="AH194" s="46">
        <f t="shared" si="9"/>
        <v>-151.92392799223438</v>
      </c>
      <c r="AI194" s="46">
        <f t="shared" si="10"/>
        <v>198.07607200776562</v>
      </c>
      <c r="AJ194" s="16">
        <f t="shared" si="11"/>
        <v>-147.05041035674239</v>
      </c>
      <c r="AK194" s="16">
        <f>Table6[[#This Row],[T1]]</f>
        <v>-151.92392799223438</v>
      </c>
      <c r="AL194" s="16">
        <f>Table6[[#This Row],[T2]]</f>
        <v>198.07607200776562</v>
      </c>
      <c r="AN194" s="46">
        <v>-814</v>
      </c>
      <c r="AO194" s="61">
        <f>IF(OR(Table15[[#This Row],[Diagonal Flag]]&lt;-$AG$6, Table15[[#This Row],[Diagonal Flag]]&gt;$AG$6),0,Table15[[#This Row],[Diagonal Flag]])</f>
        <v>0</v>
      </c>
      <c r="AP194" s="61">
        <f>Graphing!$AO194/$AP$6</f>
        <v>0</v>
      </c>
      <c r="AQ194" s="62">
        <f>Graphing!$AO194/$AQ$6</f>
        <v>0</v>
      </c>
    </row>
    <row r="195" spans="1:43" x14ac:dyDescent="0.25">
      <c r="A195" s="6">
        <v>192</v>
      </c>
      <c r="B195" s="6">
        <f>COS(DEGREES(Graphing!A195))</f>
        <v>0.4820473347141831</v>
      </c>
      <c r="C195" s="6">
        <f>SIN(DEGREES(Graphing!A195))</f>
        <v>-0.87614517466853192</v>
      </c>
      <c r="D195" s="6">
        <f>Table2[[#This Row],[x (Big)]]*$A$2</f>
        <v>0.36153550103563731</v>
      </c>
      <c r="E195" s="6">
        <f>$A$2 *Table2[[#This Row],[y (Big)]]</f>
        <v>-0.65710888100139897</v>
      </c>
      <c r="G195" s="15">
        <v>0.188</v>
      </c>
      <c r="H195" s="6">
        <f>IF(AND($H$3&lt;Table3[[#This Row],[Percentage]],Table3[[#This Row],[Percentage]]&lt;$H$5), 1, 0)</f>
        <v>1</v>
      </c>
      <c r="I195" s="6">
        <f>IF(AND($I$3&lt;Table3[[#This Row],[Percentage]],Table3[[#This Row],[Percentage]]&lt;$I$5), 1, 0)</f>
        <v>1</v>
      </c>
      <c r="J195" s="6">
        <f>IF(AND($J$3&lt;Table3[[#This Row],[Percentage]],Table3[[#This Row],[Percentage]]&lt;$J$5), 1, 0)</f>
        <v>1</v>
      </c>
      <c r="K195" s="6">
        <f>IF(AND($K$3&lt;Table3[[#This Row],[Percentage]],Table3[[#This Row],[Percentage]]&lt;$K$5), 1, 0)</f>
        <v>1</v>
      </c>
      <c r="M195" s="6">
        <v>190</v>
      </c>
      <c r="N195" s="6">
        <f>$N$3*COS(DEGREES(Graphing!M195))</f>
        <v>-212.52235058796643</v>
      </c>
      <c r="O195" s="6">
        <f>($N$3*SIN(DEGREES(Graphing!M195))) + $O$3</f>
        <v>368.89482216478973</v>
      </c>
      <c r="P195" s="16">
        <f>($N$3*SIN(DEGREES(Graphing!M195))) - $O$3</f>
        <v>-647.10517783521027</v>
      </c>
      <c r="Q195" s="6">
        <f>$N$4*SIN(DEGREES(Graphing!M195))</f>
        <v>-104.32888337640772</v>
      </c>
      <c r="R195" s="6">
        <f>($N$4*COS(DEGREES(Graphing!M195))) - $O$4</f>
        <v>-459.39176294097479</v>
      </c>
      <c r="S195" s="6">
        <f>($N$4*COS(DEGREES(Graphing!M195))) + $O$4</f>
        <v>140.60823705902519</v>
      </c>
      <c r="U195" s="6">
        <v>0</v>
      </c>
      <c r="V195" s="6">
        <v>-813</v>
      </c>
      <c r="W195" s="6">
        <f>IF(AND($W$4 + 'Unlike Size Quad'!$F$2*$N$3&lt;Table13[[#This Row],[NS AXIS]],Table13[[#This Row],[NS AXIS]]&lt;$V$3 - 'Unlike Size Quad'!$F$2*$N$3), Table13[NS AXIS], 0)</f>
        <v>0</v>
      </c>
      <c r="X195" s="6">
        <f>$V$6 - 'Unlike Size Quad'!$F$3*$N$4</f>
        <v>71.401690832311886</v>
      </c>
      <c r="Y195" s="6">
        <f>$W$5 +'Unlike Size Quad'!$F$3*$N$4</f>
        <v>-71.406763299232722</v>
      </c>
      <c r="Z195" s="6">
        <f>Table13[[#This Row],[NS AXIS]]</f>
        <v>-813</v>
      </c>
      <c r="AA195" s="6">
        <f>IF(AND($W$5 + 'Unlike Size Quad'!$F$3*$N$4&lt;Table13[[#This Row],[NS AXIS]],Table13[[#This Row],[NS AXIS]]&lt;$V$6 - 'Unlike Size Quad'!$F$3*$N$4), Table13[NS AXIS], 0)</f>
        <v>0</v>
      </c>
      <c r="AB195" s="16">
        <f>$V$3 -'Unlike Size Quad'!$F$2*$N$3</f>
        <v>127.00056361139596</v>
      </c>
      <c r="AC195" s="16">
        <f>$W$4 + 'Unlike Size Quad'!$F$2*$N$3</f>
        <v>-127.00507248755457</v>
      </c>
      <c r="AF195" s="46">
        <v>188</v>
      </c>
      <c r="AG195" s="6">
        <f t="shared" si="8"/>
        <v>601.25833237429197</v>
      </c>
      <c r="AH195" s="46">
        <f t="shared" si="9"/>
        <v>-329.95510204546031</v>
      </c>
      <c r="AI195" s="46">
        <f t="shared" si="10"/>
        <v>20.044897954539692</v>
      </c>
      <c r="AJ195" s="16">
        <f t="shared" si="11"/>
        <v>-198.74166762570803</v>
      </c>
      <c r="AK195" s="16">
        <f>Table6[[#This Row],[T1]]</f>
        <v>-329.95510204546031</v>
      </c>
      <c r="AL195" s="16">
        <f>Table6[[#This Row],[T2]]</f>
        <v>20.044897954539692</v>
      </c>
      <c r="AN195" s="46">
        <v>-813</v>
      </c>
      <c r="AO195" s="63">
        <f>IF(OR(Table15[[#This Row],[Diagonal Flag]]&lt;-$AG$6, Table15[[#This Row],[Diagonal Flag]]&gt;$AG$6),0,Table15[[#This Row],[Diagonal Flag]])</f>
        <v>0</v>
      </c>
      <c r="AP195" s="63">
        <f>Graphing!$AO195/$AP$6</f>
        <v>0</v>
      </c>
      <c r="AQ195" s="64">
        <f>Graphing!$AO195/$AQ$6</f>
        <v>0</v>
      </c>
    </row>
    <row r="196" spans="1:43" x14ac:dyDescent="0.25">
      <c r="A196" s="6">
        <v>193</v>
      </c>
      <c r="B196" s="6">
        <f>COS(DEGREES(Graphing!A196))</f>
        <v>0.94901668765317648</v>
      </c>
      <c r="C196" s="6">
        <f>SIN(DEGREES(Graphing!A196))</f>
        <v>-0.31522583421381145</v>
      </c>
      <c r="D196" s="6">
        <f>Table2[[#This Row],[x (Big)]]*$A$2</f>
        <v>0.71176251573988236</v>
      </c>
      <c r="E196" s="6">
        <f>$A$2 *Table2[[#This Row],[y (Big)]]</f>
        <v>-0.23641937566035859</v>
      </c>
      <c r="G196" s="15">
        <v>0.189</v>
      </c>
      <c r="H196" s="6">
        <f>IF(AND($H$3&lt;Table3[[#This Row],[Percentage]],Table3[[#This Row],[Percentage]]&lt;$H$5), 1, 0)</f>
        <v>1</v>
      </c>
      <c r="I196" s="6">
        <f>IF(AND($I$3&lt;Table3[[#This Row],[Percentage]],Table3[[#This Row],[Percentage]]&lt;$I$5), 1, 0)</f>
        <v>1</v>
      </c>
      <c r="J196" s="6">
        <f>IF(AND($J$3&lt;Table3[[#This Row],[Percentage]],Table3[[#This Row],[Percentage]]&lt;$J$5), 1, 0)</f>
        <v>1</v>
      </c>
      <c r="K196" s="6">
        <f>IF(AND($K$3&lt;Table3[[#This Row],[Percentage]],Table3[[#This Row],[Percentage]]&lt;$K$5), 1, 0)</f>
        <v>1</v>
      </c>
      <c r="M196" s="6">
        <v>191</v>
      </c>
      <c r="N196" s="6">
        <f>$N$3*COS(DEGREES(Graphing!M196))</f>
        <v>-61.392876614628975</v>
      </c>
      <c r="O196" s="6">
        <f>($N$3*SIN(DEGREES(Graphing!M196))) + $O$3</f>
        <v>261.53110804610463</v>
      </c>
      <c r="P196" s="16">
        <f>($N$3*SIN(DEGREES(Graphing!M196))) - $O$3</f>
        <v>-754.46889195389531</v>
      </c>
      <c r="Q196" s="6">
        <f>$N$4*SIN(DEGREES(Graphing!M196))</f>
        <v>-184.85166896542154</v>
      </c>
      <c r="R196" s="6">
        <f>($N$4*COS(DEGREES(Graphing!M196))) - $O$4</f>
        <v>-346.04465746097173</v>
      </c>
      <c r="S196" s="6">
        <f>($N$4*COS(DEGREES(Graphing!M196))) + $O$4</f>
        <v>253.95534253902827</v>
      </c>
      <c r="U196" s="6">
        <v>0</v>
      </c>
      <c r="V196" s="6">
        <v>-812</v>
      </c>
      <c r="W196" s="6">
        <f>IF(AND($W$4 + 'Unlike Size Quad'!$F$2*$N$3&lt;Table13[[#This Row],[NS AXIS]],Table13[[#This Row],[NS AXIS]]&lt;$V$3 - 'Unlike Size Quad'!$F$2*$N$3), Table13[NS AXIS], 0)</f>
        <v>0</v>
      </c>
      <c r="X196" s="6">
        <f>$V$6 - 'Unlike Size Quad'!$F$3*$N$4</f>
        <v>71.401690832311886</v>
      </c>
      <c r="Y196" s="6">
        <f>$W$5 +'Unlike Size Quad'!$F$3*$N$4</f>
        <v>-71.406763299232722</v>
      </c>
      <c r="Z196" s="6">
        <f>Table13[[#This Row],[NS AXIS]]</f>
        <v>-812</v>
      </c>
      <c r="AA196" s="6">
        <f>IF(AND($W$5 + 'Unlike Size Quad'!$F$3*$N$4&lt;Table13[[#This Row],[NS AXIS]],Table13[[#This Row],[NS AXIS]]&lt;$V$6 - 'Unlike Size Quad'!$F$3*$N$4), Table13[NS AXIS], 0)</f>
        <v>0</v>
      </c>
      <c r="AB196" s="16">
        <f>$V$3 -'Unlike Size Quad'!$F$2*$N$3</f>
        <v>127.00056361139596</v>
      </c>
      <c r="AC196" s="16">
        <f>$W$4 + 'Unlike Size Quad'!$F$2*$N$3</f>
        <v>-127.00507248755457</v>
      </c>
      <c r="AF196" s="46">
        <v>189</v>
      </c>
      <c r="AG196" s="6">
        <f t="shared" si="8"/>
        <v>442.35859630557189</v>
      </c>
      <c r="AH196" s="46">
        <f t="shared" si="9"/>
        <v>-425.4431059522733</v>
      </c>
      <c r="AI196" s="46">
        <f t="shared" si="10"/>
        <v>-75.443105952273299</v>
      </c>
      <c r="AJ196" s="16">
        <f t="shared" si="11"/>
        <v>-357.64140369442811</v>
      </c>
      <c r="AK196" s="16">
        <f>Table6[[#This Row],[T1]]</f>
        <v>-425.4431059522733</v>
      </c>
      <c r="AL196" s="16">
        <f>Table6[[#This Row],[T2]]</f>
        <v>-75.443105952273299</v>
      </c>
      <c r="AN196" s="46">
        <v>-812</v>
      </c>
      <c r="AO196" s="61">
        <f>IF(OR(Table15[[#This Row],[Diagonal Flag]]&lt;-$AG$6, Table15[[#This Row],[Diagonal Flag]]&gt;$AG$6),0,Table15[[#This Row],[Diagonal Flag]])</f>
        <v>0</v>
      </c>
      <c r="AP196" s="61">
        <f>Graphing!$AO196/$AP$6</f>
        <v>0</v>
      </c>
      <c r="AQ196" s="62">
        <f>Graphing!$AO196/$AQ$6</f>
        <v>0</v>
      </c>
    </row>
    <row r="197" spans="1:43" x14ac:dyDescent="0.25">
      <c r="A197" s="6">
        <v>194</v>
      </c>
      <c r="B197" s="6">
        <f>COS(DEGREES(Graphing!A197))</f>
        <v>0.91045350318814344</v>
      </c>
      <c r="C197" s="6">
        <f>SIN(DEGREES(Graphing!A197))</f>
        <v>0.41361143423802649</v>
      </c>
      <c r="D197" s="6">
        <f>Table2[[#This Row],[x (Big)]]*$A$2</f>
        <v>0.68284012739110755</v>
      </c>
      <c r="E197" s="6">
        <f>$A$2 *Table2[[#This Row],[y (Big)]]</f>
        <v>0.31020857567851989</v>
      </c>
      <c r="G197" s="15">
        <v>0.19</v>
      </c>
      <c r="H197" s="6">
        <f>IF(AND($H$3&lt;Table3[[#This Row],[Percentage]],Table3[[#This Row],[Percentage]]&lt;$H$5), 1, 0)</f>
        <v>1</v>
      </c>
      <c r="I197" s="6">
        <f>IF(AND($I$3&lt;Table3[[#This Row],[Percentage]],Table3[[#This Row],[Percentage]]&lt;$I$5), 1, 0)</f>
        <v>1</v>
      </c>
      <c r="J197" s="6">
        <f>IF(AND($J$3&lt;Table3[[#This Row],[Percentage]],Table3[[#This Row],[Percentage]]&lt;$J$5), 1, 0)</f>
        <v>1</v>
      </c>
      <c r="K197" s="6">
        <f>IF(AND($K$3&lt;Table3[[#This Row],[Percentage]],Table3[[#This Row],[Percentage]]&lt;$K$5), 1, 0)</f>
        <v>1</v>
      </c>
      <c r="M197" s="6">
        <v>192</v>
      </c>
      <c r="N197" s="6">
        <f>$N$3*COS(DEGREES(Graphing!M197))</f>
        <v>122.44002301740251</v>
      </c>
      <c r="O197" s="6">
        <f>($N$3*SIN(DEGREES(Graphing!M197))) + $O$3</f>
        <v>285.4591256341929</v>
      </c>
      <c r="P197" s="16">
        <f>($N$3*SIN(DEGREES(Graphing!M197))) - $O$3</f>
        <v>-730.5408743658071</v>
      </c>
      <c r="Q197" s="6">
        <f>$N$4*SIN(DEGREES(Graphing!M197))</f>
        <v>-166.90565577435532</v>
      </c>
      <c r="R197" s="6">
        <f>($N$4*COS(DEGREES(Graphing!M197))) - $O$4</f>
        <v>-208.1699827369481</v>
      </c>
      <c r="S197" s="6">
        <f>($N$4*COS(DEGREES(Graphing!M197))) + $O$4</f>
        <v>391.8300172630519</v>
      </c>
      <c r="U197" s="6">
        <v>0</v>
      </c>
      <c r="V197" s="6">
        <v>-811</v>
      </c>
      <c r="W197" s="6">
        <f>IF(AND($W$4 + 'Unlike Size Quad'!$F$2*$N$3&lt;Table13[[#This Row],[NS AXIS]],Table13[[#This Row],[NS AXIS]]&lt;$V$3 - 'Unlike Size Quad'!$F$2*$N$3), Table13[NS AXIS], 0)</f>
        <v>0</v>
      </c>
      <c r="X197" s="6">
        <f>$V$6 - 'Unlike Size Quad'!$F$3*$N$4</f>
        <v>71.401690832311886</v>
      </c>
      <c r="Y197" s="6">
        <f>$W$5 +'Unlike Size Quad'!$F$3*$N$4</f>
        <v>-71.406763299232722</v>
      </c>
      <c r="Z197" s="6">
        <f>Table13[[#This Row],[NS AXIS]]</f>
        <v>-811</v>
      </c>
      <c r="AA197" s="6">
        <f>IF(AND($W$5 + 'Unlike Size Quad'!$F$3*$N$4&lt;Table13[[#This Row],[NS AXIS]],Table13[[#This Row],[NS AXIS]]&lt;$V$6 - 'Unlike Size Quad'!$F$3*$N$4), Table13[NS AXIS], 0)</f>
        <v>0</v>
      </c>
      <c r="AB197" s="16">
        <f>$V$3 -'Unlike Size Quad'!$F$2*$N$3</f>
        <v>127.00056361139596</v>
      </c>
      <c r="AC197" s="16">
        <f>$W$4 + 'Unlike Size Quad'!$F$2*$N$3</f>
        <v>-127.00507248755457</v>
      </c>
      <c r="AF197" s="46">
        <v>190</v>
      </c>
      <c r="AG197" s="6">
        <f t="shared" si="8"/>
        <v>260.89482216478973</v>
      </c>
      <c r="AH197" s="46">
        <f t="shared" si="9"/>
        <v>-387.52235058796646</v>
      </c>
      <c r="AI197" s="46">
        <f t="shared" si="10"/>
        <v>-37.522350587966429</v>
      </c>
      <c r="AJ197" s="16">
        <f t="shared" si="11"/>
        <v>-539.10517783521027</v>
      </c>
      <c r="AK197" s="16">
        <f>Table6[[#This Row],[T1]]</f>
        <v>-387.52235058796646</v>
      </c>
      <c r="AL197" s="16">
        <f>Table6[[#This Row],[T2]]</f>
        <v>-37.522350587966429</v>
      </c>
      <c r="AN197" s="46">
        <v>-811</v>
      </c>
      <c r="AO197" s="63">
        <f>IF(OR(Table15[[#This Row],[Diagonal Flag]]&lt;-$AG$6, Table15[[#This Row],[Diagonal Flag]]&gt;$AG$6),0,Table15[[#This Row],[Diagonal Flag]])</f>
        <v>0</v>
      </c>
      <c r="AP197" s="63">
        <f>Graphing!$AO197/$AP$6</f>
        <v>0</v>
      </c>
      <c r="AQ197" s="64">
        <f>Graphing!$AO197/$AQ$6</f>
        <v>0</v>
      </c>
    </row>
    <row r="198" spans="1:43" x14ac:dyDescent="0.25">
      <c r="A198" s="6">
        <v>195</v>
      </c>
      <c r="B198" s="6">
        <f>COS(DEGREES(Graphing!A198))</f>
        <v>0.38690003810615564</v>
      </c>
      <c r="C198" s="6">
        <f>SIN(DEGREES(Graphing!A198))</f>
        <v>0.92212166253345074</v>
      </c>
      <c r="D198" s="6">
        <f>Table2[[#This Row],[x (Big)]]*$A$2</f>
        <v>0.29017502857961675</v>
      </c>
      <c r="E198" s="6">
        <f>$A$2 *Table2[[#This Row],[y (Big)]]</f>
        <v>0.691591246900088</v>
      </c>
      <c r="G198" s="15">
        <v>0.191</v>
      </c>
      <c r="H198" s="6">
        <f>IF(AND($H$3&lt;Table3[[#This Row],[Percentage]],Table3[[#This Row],[Percentage]]&lt;$H$5), 1, 0)</f>
        <v>1</v>
      </c>
      <c r="I198" s="6">
        <f>IF(AND($I$3&lt;Table3[[#This Row],[Percentage]],Table3[[#This Row],[Percentage]]&lt;$I$5), 1, 0)</f>
        <v>1</v>
      </c>
      <c r="J198" s="6">
        <f>IF(AND($J$3&lt;Table3[[#This Row],[Percentage]],Table3[[#This Row],[Percentage]]&lt;$J$5), 1, 0)</f>
        <v>1</v>
      </c>
      <c r="K198" s="6">
        <f>IF(AND($K$3&lt;Table3[[#This Row],[Percentage]],Table3[[#This Row],[Percentage]]&lt;$K$5), 1, 0)</f>
        <v>1</v>
      </c>
      <c r="M198" s="6">
        <v>193</v>
      </c>
      <c r="N198" s="6">
        <f>$N$3*COS(DEGREES(Graphing!M198))</f>
        <v>241.05023866390684</v>
      </c>
      <c r="O198" s="6">
        <f>($N$3*SIN(DEGREES(Graphing!M198))) + $O$3</f>
        <v>427.93263810969188</v>
      </c>
      <c r="P198" s="16">
        <f>($N$3*SIN(DEGREES(Graphing!M198))) - $O$3</f>
        <v>-588.06736189030812</v>
      </c>
      <c r="Q198" s="6">
        <f>$N$4*SIN(DEGREES(Graphing!M198))</f>
        <v>-60.050521417731083</v>
      </c>
      <c r="R198" s="6">
        <f>($N$4*COS(DEGREES(Graphing!M198))) - $O$4</f>
        <v>-119.21232100206987</v>
      </c>
      <c r="S198" s="6">
        <f>($N$4*COS(DEGREES(Graphing!M198))) + $O$4</f>
        <v>480.78767899793013</v>
      </c>
      <c r="U198" s="6">
        <v>0</v>
      </c>
      <c r="V198" s="6">
        <v>-810</v>
      </c>
      <c r="W198" s="6">
        <f>IF(AND($W$4 + 'Unlike Size Quad'!$F$2*$N$3&lt;Table13[[#This Row],[NS AXIS]],Table13[[#This Row],[NS AXIS]]&lt;$V$3 - 'Unlike Size Quad'!$F$2*$N$3), Table13[NS AXIS], 0)</f>
        <v>0</v>
      </c>
      <c r="X198" s="6">
        <f>$V$6 - 'Unlike Size Quad'!$F$3*$N$4</f>
        <v>71.401690832311886</v>
      </c>
      <c r="Y198" s="6">
        <f>$W$5 +'Unlike Size Quad'!$F$3*$N$4</f>
        <v>-71.406763299232722</v>
      </c>
      <c r="Z198" s="6">
        <f>Table13[[#This Row],[NS AXIS]]</f>
        <v>-810</v>
      </c>
      <c r="AA198" s="6">
        <f>IF(AND($W$5 + 'Unlike Size Quad'!$F$3*$N$4&lt;Table13[[#This Row],[NS AXIS]],Table13[[#This Row],[NS AXIS]]&lt;$V$6 - 'Unlike Size Quad'!$F$3*$N$4), Table13[NS AXIS], 0)</f>
        <v>0</v>
      </c>
      <c r="AB198" s="16">
        <f>$V$3 -'Unlike Size Quad'!$F$2*$N$3</f>
        <v>127.00056361139596</v>
      </c>
      <c r="AC198" s="16">
        <f>$W$4 + 'Unlike Size Quad'!$F$2*$N$3</f>
        <v>-127.00507248755457</v>
      </c>
      <c r="AF198" s="46">
        <v>191</v>
      </c>
      <c r="AG198" s="6">
        <f t="shared" si="8"/>
        <v>153.53110804610463</v>
      </c>
      <c r="AH198" s="46">
        <f t="shared" si="9"/>
        <v>-236.39287661462896</v>
      </c>
      <c r="AI198" s="46">
        <f t="shared" si="10"/>
        <v>113.60712338537103</v>
      </c>
      <c r="AJ198" s="16">
        <f t="shared" si="11"/>
        <v>-646.46889195389531</v>
      </c>
      <c r="AK198" s="16">
        <f>Table6[[#This Row],[T1]]</f>
        <v>-236.39287661462896</v>
      </c>
      <c r="AL198" s="16">
        <f>Table6[[#This Row],[T2]]</f>
        <v>113.60712338537103</v>
      </c>
      <c r="AN198" s="46">
        <v>-810</v>
      </c>
      <c r="AO198" s="61">
        <f>IF(OR(Table15[[#This Row],[Diagonal Flag]]&lt;-$AG$6, Table15[[#This Row],[Diagonal Flag]]&gt;$AG$6),0,Table15[[#This Row],[Diagonal Flag]])</f>
        <v>0</v>
      </c>
      <c r="AP198" s="61">
        <f>Graphing!$AO198/$AP$6</f>
        <v>0</v>
      </c>
      <c r="AQ198" s="62">
        <f>Graphing!$AO198/$AQ$6</f>
        <v>0</v>
      </c>
    </row>
    <row r="199" spans="1:43" x14ac:dyDescent="0.25">
      <c r="A199" s="6">
        <v>196</v>
      </c>
      <c r="B199" s="6">
        <f>COS(DEGREES(Graphing!A199))</f>
        <v>-0.34275154993844859</v>
      </c>
      <c r="C199" s="6">
        <f>SIN(DEGREES(Graphing!A199))</f>
        <v>0.93942608810634554</v>
      </c>
      <c r="D199" s="6">
        <f>Table2[[#This Row],[x (Big)]]*$A$2</f>
        <v>-0.25706366245383644</v>
      </c>
      <c r="E199" s="6">
        <f>$A$2 *Table2[[#This Row],[y (Big)]]</f>
        <v>0.70456956607975918</v>
      </c>
      <c r="G199" s="15">
        <v>0.192</v>
      </c>
      <c r="H199" s="6">
        <f>IF(AND($H$3&lt;Table3[[#This Row],[Percentage]],Table3[[#This Row],[Percentage]]&lt;$H$5), 1, 0)</f>
        <v>1</v>
      </c>
      <c r="I199" s="6">
        <f>IF(AND($I$3&lt;Table3[[#This Row],[Percentage]],Table3[[#This Row],[Percentage]]&lt;$I$5), 1, 0)</f>
        <v>1</v>
      </c>
      <c r="J199" s="6">
        <f>IF(AND($J$3&lt;Table3[[#This Row],[Percentage]],Table3[[#This Row],[Percentage]]&lt;$J$5), 1, 0)</f>
        <v>1</v>
      </c>
      <c r="K199" s="6">
        <f>IF(AND($K$3&lt;Table3[[#This Row],[Percentage]],Table3[[#This Row],[Percentage]]&lt;$K$5), 1, 0)</f>
        <v>1</v>
      </c>
      <c r="M199" s="6">
        <v>194</v>
      </c>
      <c r="N199" s="6">
        <f>$N$3*COS(DEGREES(Graphing!M199))</f>
        <v>231.25518980978845</v>
      </c>
      <c r="O199" s="6">
        <f>($N$3*SIN(DEGREES(Graphing!M199))) + $O$3</f>
        <v>613.05730429645871</v>
      </c>
      <c r="P199" s="16">
        <f>($N$3*SIN(DEGREES(Graphing!M199))) - $O$3</f>
        <v>-402.94269570354129</v>
      </c>
      <c r="Q199" s="6">
        <f>$N$4*SIN(DEGREES(Graphing!M199))</f>
        <v>78.792978222344047</v>
      </c>
      <c r="R199" s="6">
        <f>($N$4*COS(DEGREES(Graphing!M199))) - $O$4</f>
        <v>-126.55860764265867</v>
      </c>
      <c r="S199" s="6">
        <f>($N$4*COS(DEGREES(Graphing!M199))) + $O$4</f>
        <v>473.44139235734133</v>
      </c>
      <c r="U199" s="6">
        <v>0</v>
      </c>
      <c r="V199" s="6">
        <v>-809</v>
      </c>
      <c r="W199" s="6">
        <f>IF(AND($W$4 + 'Unlike Size Quad'!$F$2*$N$3&lt;Table13[[#This Row],[NS AXIS]],Table13[[#This Row],[NS AXIS]]&lt;$V$3 - 'Unlike Size Quad'!$F$2*$N$3), Table13[NS AXIS], 0)</f>
        <v>0</v>
      </c>
      <c r="X199" s="6">
        <f>$V$6 - 'Unlike Size Quad'!$F$3*$N$4</f>
        <v>71.401690832311886</v>
      </c>
      <c r="Y199" s="6">
        <f>$W$5 +'Unlike Size Quad'!$F$3*$N$4</f>
        <v>-71.406763299232722</v>
      </c>
      <c r="Z199" s="6">
        <f>Table13[[#This Row],[NS AXIS]]</f>
        <v>-809</v>
      </c>
      <c r="AA199" s="6">
        <f>IF(AND($W$5 + 'Unlike Size Quad'!$F$3*$N$4&lt;Table13[[#This Row],[NS AXIS]],Table13[[#This Row],[NS AXIS]]&lt;$V$6 - 'Unlike Size Quad'!$F$3*$N$4), Table13[NS AXIS], 0)</f>
        <v>0</v>
      </c>
      <c r="AB199" s="16">
        <f>$V$3 -'Unlike Size Quad'!$F$2*$N$3</f>
        <v>127.00056361139596</v>
      </c>
      <c r="AC199" s="16">
        <f>$W$4 + 'Unlike Size Quad'!$F$2*$N$3</f>
        <v>-127.00507248755457</v>
      </c>
      <c r="AF199" s="46">
        <v>192</v>
      </c>
      <c r="AG199" s="6">
        <f t="shared" si="8"/>
        <v>177.4591256341929</v>
      </c>
      <c r="AH199" s="46">
        <f t="shared" si="9"/>
        <v>-52.55997698259749</v>
      </c>
      <c r="AI199" s="46">
        <f t="shared" si="10"/>
        <v>297.4400230174025</v>
      </c>
      <c r="AJ199" s="16">
        <f t="shared" si="11"/>
        <v>-622.5408743658071</v>
      </c>
      <c r="AK199" s="16">
        <f>Table6[[#This Row],[T1]]</f>
        <v>-52.55997698259749</v>
      </c>
      <c r="AL199" s="16">
        <f>Table6[[#This Row],[T2]]</f>
        <v>297.4400230174025</v>
      </c>
      <c r="AN199" s="46">
        <v>-809</v>
      </c>
      <c r="AO199" s="63">
        <f>IF(OR(Table15[[#This Row],[Diagonal Flag]]&lt;-$AG$6, Table15[[#This Row],[Diagonal Flag]]&gt;$AG$6),0,Table15[[#This Row],[Diagonal Flag]])</f>
        <v>0</v>
      </c>
      <c r="AP199" s="63">
        <f>Graphing!$AO199/$AP$6</f>
        <v>0</v>
      </c>
      <c r="AQ199" s="64">
        <f>Graphing!$AO199/$AQ$6</f>
        <v>0</v>
      </c>
    </row>
    <row r="200" spans="1:43" x14ac:dyDescent="0.25">
      <c r="A200" s="6">
        <v>197</v>
      </c>
      <c r="B200" s="6">
        <f>COS(DEGREES(Graphing!A200))</f>
        <v>-0.88982251216915775</v>
      </c>
      <c r="C200" s="6">
        <f>SIN(DEGREES(Graphing!A200))</f>
        <v>0.45630680121708589</v>
      </c>
      <c r="D200" s="6">
        <f>Table2[[#This Row],[x (Big)]]*$A$2</f>
        <v>-0.66736688412686829</v>
      </c>
      <c r="E200" s="6">
        <f>$A$2 *Table2[[#This Row],[y (Big)]]</f>
        <v>0.34223010091281442</v>
      </c>
      <c r="G200" s="15">
        <v>0.193</v>
      </c>
      <c r="H200" s="6">
        <f>IF(AND($H$3&lt;Table3[[#This Row],[Percentage]],Table3[[#This Row],[Percentage]]&lt;$H$5), 1, 0)</f>
        <v>1</v>
      </c>
      <c r="I200" s="6">
        <f>IF(AND($I$3&lt;Table3[[#This Row],[Percentage]],Table3[[#This Row],[Percentage]]&lt;$I$5), 1, 0)</f>
        <v>1</v>
      </c>
      <c r="J200" s="6">
        <f>IF(AND($J$3&lt;Table3[[#This Row],[Percentage]],Table3[[#This Row],[Percentage]]&lt;$J$5), 1, 0)</f>
        <v>1</v>
      </c>
      <c r="K200" s="6">
        <f>IF(AND($K$3&lt;Table3[[#This Row],[Percentage]],Table3[[#This Row],[Percentage]]&lt;$K$5), 1, 0)</f>
        <v>1</v>
      </c>
      <c r="M200" s="6">
        <v>195</v>
      </c>
      <c r="N200" s="6">
        <f>$N$3*COS(DEGREES(Graphing!M200))</f>
        <v>98.272609678963533</v>
      </c>
      <c r="O200" s="6">
        <f>($N$3*SIN(DEGREES(Graphing!M200))) + $O$3</f>
        <v>742.2189022834965</v>
      </c>
      <c r="P200" s="16">
        <f>($N$3*SIN(DEGREES(Graphing!M200))) - $O$3</f>
        <v>-273.7810977165035</v>
      </c>
      <c r="Q200" s="6">
        <f>$N$4*SIN(DEGREES(Graphing!M200))</f>
        <v>175.66417671262238</v>
      </c>
      <c r="R200" s="6">
        <f>($N$4*COS(DEGREES(Graphing!M200))) - $O$4</f>
        <v>-226.29554274077736</v>
      </c>
      <c r="S200" s="6">
        <f>($N$4*COS(DEGREES(Graphing!M200))) + $O$4</f>
        <v>373.70445725922264</v>
      </c>
      <c r="U200" s="6">
        <v>0</v>
      </c>
      <c r="V200" s="6">
        <v>-808</v>
      </c>
      <c r="W200" s="6">
        <f>IF(AND($W$4 + 'Unlike Size Quad'!$F$2*$N$3&lt;Table13[[#This Row],[NS AXIS]],Table13[[#This Row],[NS AXIS]]&lt;$V$3 - 'Unlike Size Quad'!$F$2*$N$3), Table13[NS AXIS], 0)</f>
        <v>0</v>
      </c>
      <c r="X200" s="6">
        <f>$V$6 - 'Unlike Size Quad'!$F$3*$N$4</f>
        <v>71.401690832311886</v>
      </c>
      <c r="Y200" s="6">
        <f>$W$5 +'Unlike Size Quad'!$F$3*$N$4</f>
        <v>-71.406763299232722</v>
      </c>
      <c r="Z200" s="6">
        <f>Table13[[#This Row],[NS AXIS]]</f>
        <v>-808</v>
      </c>
      <c r="AA200" s="6">
        <f>IF(AND($W$5 + 'Unlike Size Quad'!$F$3*$N$4&lt;Table13[[#This Row],[NS AXIS]],Table13[[#This Row],[NS AXIS]]&lt;$V$6 - 'Unlike Size Quad'!$F$3*$N$4), Table13[NS AXIS], 0)</f>
        <v>0</v>
      </c>
      <c r="AB200" s="16">
        <f>$V$3 -'Unlike Size Quad'!$F$2*$N$3</f>
        <v>127.00056361139596</v>
      </c>
      <c r="AC200" s="16">
        <f>$W$4 + 'Unlike Size Quad'!$F$2*$N$3</f>
        <v>-127.00507248755457</v>
      </c>
      <c r="AF200" s="46">
        <v>193</v>
      </c>
      <c r="AG200" s="6">
        <f t="shared" ref="AG200:AG263" si="12">$AG$3*SIN(DEGREES(AF200)) + $AG$6</f>
        <v>319.93263810969188</v>
      </c>
      <c r="AH200" s="46">
        <f t="shared" ref="AH200:AH263" si="13">$AG$3*COS(DEGREES(AF200)) - $AG$4/2</f>
        <v>66.050238663906839</v>
      </c>
      <c r="AI200" s="46">
        <f t="shared" ref="AI200:AI263" si="14">$AG$3*COS(DEGREES(AF200)) + $AG$4/2</f>
        <v>416.05023866390684</v>
      </c>
      <c r="AJ200" s="16">
        <f t="shared" ref="AJ200:AJ263" si="15">$AG$3*SIN(DEGREES(AF200)) - $AG$6</f>
        <v>-480.06736189030812</v>
      </c>
      <c r="AK200" s="16">
        <f>Table6[[#This Row],[T1]]</f>
        <v>66.050238663906839</v>
      </c>
      <c r="AL200" s="16">
        <f>Table6[[#This Row],[T2]]</f>
        <v>416.05023866390684</v>
      </c>
      <c r="AN200" s="46">
        <v>-808</v>
      </c>
      <c r="AO200" s="61">
        <f>IF(OR(Table15[[#This Row],[Diagonal Flag]]&lt;-$AG$6, Table15[[#This Row],[Diagonal Flag]]&gt;$AG$6),0,Table15[[#This Row],[Diagonal Flag]])</f>
        <v>0</v>
      </c>
      <c r="AP200" s="61">
        <f>Graphing!$AO200/$AP$6</f>
        <v>0</v>
      </c>
      <c r="AQ200" s="62">
        <f>Graphing!$AO200/$AQ$6</f>
        <v>0</v>
      </c>
    </row>
    <row r="201" spans="1:43" x14ac:dyDescent="0.25">
      <c r="A201" s="6">
        <v>198</v>
      </c>
      <c r="B201" s="6">
        <f>COS(DEGREES(Graphing!A201))</f>
        <v>-0.96289313460763981</v>
      </c>
      <c r="C201" s="6">
        <f>SIN(DEGREES(Graphing!A201))</f>
        <v>-0.26988295856810518</v>
      </c>
      <c r="D201" s="6">
        <f>Table2[[#This Row],[x (Big)]]*$A$2</f>
        <v>-0.72216985095572983</v>
      </c>
      <c r="E201" s="6">
        <f>$A$2 *Table2[[#This Row],[y (Big)]]</f>
        <v>-0.20241221892607889</v>
      </c>
      <c r="G201" s="15">
        <v>0.19400000000000001</v>
      </c>
      <c r="H201" s="6">
        <f>IF(AND($H$3&lt;Table3[[#This Row],[Percentage]],Table3[[#This Row],[Percentage]]&lt;$H$5), 1, 0)</f>
        <v>1</v>
      </c>
      <c r="I201" s="6">
        <f>IF(AND($I$3&lt;Table3[[#This Row],[Percentage]],Table3[[#This Row],[Percentage]]&lt;$I$5), 1, 0)</f>
        <v>1</v>
      </c>
      <c r="J201" s="6">
        <f>IF(AND($J$3&lt;Table3[[#This Row],[Percentage]],Table3[[#This Row],[Percentage]]&lt;$J$5), 1, 0)</f>
        <v>1</v>
      </c>
      <c r="K201" s="6">
        <f>IF(AND($K$3&lt;Table3[[#This Row],[Percentage]],Table3[[#This Row],[Percentage]]&lt;$K$5), 1, 0)</f>
        <v>1</v>
      </c>
      <c r="M201" s="6">
        <v>196</v>
      </c>
      <c r="N201" s="6">
        <f>$N$3*COS(DEGREES(Graphing!M201))</f>
        <v>-87.058893684365941</v>
      </c>
      <c r="O201" s="6">
        <f>($N$3*SIN(DEGREES(Graphing!M201))) + $O$3</f>
        <v>746.61422637901182</v>
      </c>
      <c r="P201" s="16">
        <f>($N$3*SIN(DEGREES(Graphing!M201))) - $O$3</f>
        <v>-269.38577362098823</v>
      </c>
      <c r="Q201" s="6">
        <f>$N$4*SIN(DEGREES(Graphing!M201))</f>
        <v>178.96066978425881</v>
      </c>
      <c r="R201" s="6">
        <f>($N$4*COS(DEGREES(Graphing!M201))) - $O$4</f>
        <v>-365.29417026327445</v>
      </c>
      <c r="S201" s="6">
        <f>($N$4*COS(DEGREES(Graphing!M201))) + $O$4</f>
        <v>234.70582973672555</v>
      </c>
      <c r="U201" s="6">
        <v>0</v>
      </c>
      <c r="V201" s="6">
        <v>-807</v>
      </c>
      <c r="W201" s="6">
        <f>IF(AND($W$4 + 'Unlike Size Quad'!$F$2*$N$3&lt;Table13[[#This Row],[NS AXIS]],Table13[[#This Row],[NS AXIS]]&lt;$V$3 - 'Unlike Size Quad'!$F$2*$N$3), Table13[NS AXIS], 0)</f>
        <v>0</v>
      </c>
      <c r="X201" s="6">
        <f>$V$6 - 'Unlike Size Quad'!$F$3*$N$4</f>
        <v>71.401690832311886</v>
      </c>
      <c r="Y201" s="6">
        <f>$W$5 +'Unlike Size Quad'!$F$3*$N$4</f>
        <v>-71.406763299232722</v>
      </c>
      <c r="Z201" s="6">
        <f>Table13[[#This Row],[NS AXIS]]</f>
        <v>-807</v>
      </c>
      <c r="AA201" s="6">
        <f>IF(AND($W$5 + 'Unlike Size Quad'!$F$3*$N$4&lt;Table13[[#This Row],[NS AXIS]],Table13[[#This Row],[NS AXIS]]&lt;$V$6 - 'Unlike Size Quad'!$F$3*$N$4), Table13[NS AXIS], 0)</f>
        <v>0</v>
      </c>
      <c r="AB201" s="16">
        <f>$V$3 -'Unlike Size Quad'!$F$2*$N$3</f>
        <v>127.00056361139596</v>
      </c>
      <c r="AC201" s="16">
        <f>$W$4 + 'Unlike Size Quad'!$F$2*$N$3</f>
        <v>-127.00507248755457</v>
      </c>
      <c r="AF201" s="46">
        <v>194</v>
      </c>
      <c r="AG201" s="6">
        <f t="shared" si="12"/>
        <v>505.05730429645871</v>
      </c>
      <c r="AH201" s="46">
        <f t="shared" si="13"/>
        <v>56.255189809788448</v>
      </c>
      <c r="AI201" s="46">
        <f t="shared" si="14"/>
        <v>406.25518980978848</v>
      </c>
      <c r="AJ201" s="16">
        <f t="shared" si="15"/>
        <v>-294.94269570354129</v>
      </c>
      <c r="AK201" s="16">
        <f>Table6[[#This Row],[T1]]</f>
        <v>56.255189809788448</v>
      </c>
      <c r="AL201" s="16">
        <f>Table6[[#This Row],[T2]]</f>
        <v>406.25518980978848</v>
      </c>
      <c r="AN201" s="46">
        <v>-807</v>
      </c>
      <c r="AO201" s="63">
        <f>IF(OR(Table15[[#This Row],[Diagonal Flag]]&lt;-$AG$6, Table15[[#This Row],[Diagonal Flag]]&gt;$AG$6),0,Table15[[#This Row],[Diagonal Flag]])</f>
        <v>0</v>
      </c>
      <c r="AP201" s="63">
        <f>Graphing!$AO201/$AP$6</f>
        <v>0</v>
      </c>
      <c r="AQ201" s="64">
        <f>Graphing!$AO201/$AQ$6</f>
        <v>0</v>
      </c>
    </row>
    <row r="202" spans="1:43" x14ac:dyDescent="0.25">
      <c r="A202" s="6">
        <v>199</v>
      </c>
      <c r="B202" s="6">
        <f>COS(DEGREES(Graphing!A202))</f>
        <v>-0.52303936285990393</v>
      </c>
      <c r="C202" s="6">
        <f>SIN(DEGREES(Graphing!A202))</f>
        <v>-0.85230852682529568</v>
      </c>
      <c r="D202" s="6">
        <f>Table2[[#This Row],[x (Big)]]*$A$2</f>
        <v>-0.39227952214492795</v>
      </c>
      <c r="E202" s="6">
        <f>$A$2 *Table2[[#This Row],[y (Big)]]</f>
        <v>-0.63923139511897176</v>
      </c>
      <c r="G202" s="15">
        <v>0.19500000000000001</v>
      </c>
      <c r="H202" s="6">
        <f>IF(AND($H$3&lt;Table3[[#This Row],[Percentage]],Table3[[#This Row],[Percentage]]&lt;$H$5), 1, 0)</f>
        <v>1</v>
      </c>
      <c r="I202" s="6">
        <f>IF(AND($I$3&lt;Table3[[#This Row],[Percentage]],Table3[[#This Row],[Percentage]]&lt;$I$5), 1, 0)</f>
        <v>1</v>
      </c>
      <c r="J202" s="6">
        <f>IF(AND($J$3&lt;Table3[[#This Row],[Percentage]],Table3[[#This Row],[Percentage]]&lt;$J$5), 1, 0)</f>
        <v>1</v>
      </c>
      <c r="K202" s="6">
        <f>IF(AND($K$3&lt;Table3[[#This Row],[Percentage]],Table3[[#This Row],[Percentage]]&lt;$K$5), 1, 0)</f>
        <v>1</v>
      </c>
      <c r="M202" s="6">
        <v>197</v>
      </c>
      <c r="N202" s="6">
        <f>$N$3*COS(DEGREES(Graphing!M202))</f>
        <v>-226.01491809096606</v>
      </c>
      <c r="O202" s="6">
        <f>($N$3*SIN(DEGREES(Graphing!M202))) + $O$3</f>
        <v>623.9019275091398</v>
      </c>
      <c r="P202" s="16">
        <f>($N$3*SIN(DEGREES(Graphing!M202))) - $O$3</f>
        <v>-392.0980724908602</v>
      </c>
      <c r="Q202" s="6">
        <f>$N$4*SIN(DEGREES(Graphing!M202))</f>
        <v>86.926445631854861</v>
      </c>
      <c r="R202" s="6">
        <f>($N$4*COS(DEGREES(Graphing!M202))) - $O$4</f>
        <v>-469.51118856822455</v>
      </c>
      <c r="S202" s="6">
        <f>($N$4*COS(DEGREES(Graphing!M202))) + $O$4</f>
        <v>130.48881143177545</v>
      </c>
      <c r="U202" s="6">
        <v>0</v>
      </c>
      <c r="V202" s="6">
        <v>-806</v>
      </c>
      <c r="W202" s="6">
        <f>IF(AND($W$4 + 'Unlike Size Quad'!$F$2*$N$3&lt;Table13[[#This Row],[NS AXIS]],Table13[[#This Row],[NS AXIS]]&lt;$V$3 - 'Unlike Size Quad'!$F$2*$N$3), Table13[NS AXIS], 0)</f>
        <v>0</v>
      </c>
      <c r="X202" s="6">
        <f>$V$6 - 'Unlike Size Quad'!$F$3*$N$4</f>
        <v>71.401690832311886</v>
      </c>
      <c r="Y202" s="6">
        <f>$W$5 +'Unlike Size Quad'!$F$3*$N$4</f>
        <v>-71.406763299232722</v>
      </c>
      <c r="Z202" s="6">
        <f>Table13[[#This Row],[NS AXIS]]</f>
        <v>-806</v>
      </c>
      <c r="AA202" s="6">
        <f>IF(AND($W$5 + 'Unlike Size Quad'!$F$3*$N$4&lt;Table13[[#This Row],[NS AXIS]],Table13[[#This Row],[NS AXIS]]&lt;$V$6 - 'Unlike Size Quad'!$F$3*$N$4), Table13[NS AXIS], 0)</f>
        <v>0</v>
      </c>
      <c r="AB202" s="16">
        <f>$V$3 -'Unlike Size Quad'!$F$2*$N$3</f>
        <v>127.00056361139596</v>
      </c>
      <c r="AC202" s="16">
        <f>$W$4 + 'Unlike Size Quad'!$F$2*$N$3</f>
        <v>-127.00507248755457</v>
      </c>
      <c r="AF202" s="46">
        <v>195</v>
      </c>
      <c r="AG202" s="6">
        <f t="shared" si="12"/>
        <v>634.2189022834965</v>
      </c>
      <c r="AH202" s="46">
        <f t="shared" si="13"/>
        <v>-76.727390321036467</v>
      </c>
      <c r="AI202" s="46">
        <f t="shared" si="14"/>
        <v>273.27260967896353</v>
      </c>
      <c r="AJ202" s="16">
        <f t="shared" si="15"/>
        <v>-165.78109771650352</v>
      </c>
      <c r="AK202" s="16">
        <f>Table6[[#This Row],[T1]]</f>
        <v>-76.727390321036467</v>
      </c>
      <c r="AL202" s="16">
        <f>Table6[[#This Row],[T2]]</f>
        <v>273.27260967896353</v>
      </c>
      <c r="AN202" s="46">
        <v>-806</v>
      </c>
      <c r="AO202" s="61">
        <f>IF(OR(Table15[[#This Row],[Diagonal Flag]]&lt;-$AG$6, Table15[[#This Row],[Diagonal Flag]]&gt;$AG$6),0,Table15[[#This Row],[Diagonal Flag]])</f>
        <v>0</v>
      </c>
      <c r="AP202" s="61">
        <f>Graphing!$AO202/$AP$6</f>
        <v>0</v>
      </c>
      <c r="AQ202" s="62">
        <f>Graphing!$AO202/$AQ$6</f>
        <v>0</v>
      </c>
    </row>
    <row r="203" spans="1:43" x14ac:dyDescent="0.25">
      <c r="A203" s="6">
        <v>200</v>
      </c>
      <c r="B203" s="6">
        <f>COS(DEGREES(Graphing!A203))</f>
        <v>0.19543270897549486</v>
      </c>
      <c r="C203" s="6">
        <f>SIN(DEGREES(Graphing!A203))</f>
        <v>-0.98071711327094702</v>
      </c>
      <c r="D203" s="6">
        <f>Table2[[#This Row],[x (Big)]]*$A$2</f>
        <v>0.14657453173162116</v>
      </c>
      <c r="E203" s="6">
        <f>$A$2 *Table2[[#This Row],[y (Big)]]</f>
        <v>-0.73553783495321023</v>
      </c>
      <c r="G203" s="15">
        <v>0.19600000000000001</v>
      </c>
      <c r="H203" s="6">
        <f>IF(AND($H$3&lt;Table3[[#This Row],[Percentage]],Table3[[#This Row],[Percentage]]&lt;$H$5), 1, 0)</f>
        <v>1</v>
      </c>
      <c r="I203" s="6">
        <f>IF(AND($I$3&lt;Table3[[#This Row],[Percentage]],Table3[[#This Row],[Percentage]]&lt;$I$5), 1, 0)</f>
        <v>1</v>
      </c>
      <c r="J203" s="6">
        <f>IF(AND($J$3&lt;Table3[[#This Row],[Percentage]],Table3[[#This Row],[Percentage]]&lt;$J$5), 1, 0)</f>
        <v>1</v>
      </c>
      <c r="K203" s="6">
        <f>IF(AND($K$3&lt;Table3[[#This Row],[Percentage]],Table3[[#This Row],[Percentage]]&lt;$K$5), 1, 0)</f>
        <v>1</v>
      </c>
      <c r="M203" s="6">
        <v>198</v>
      </c>
      <c r="N203" s="6">
        <f>$N$3*COS(DEGREES(Graphing!M203))</f>
        <v>-244.57485619034051</v>
      </c>
      <c r="O203" s="6">
        <f>($N$3*SIN(DEGREES(Graphing!M203))) + $O$3</f>
        <v>439.44972852370131</v>
      </c>
      <c r="P203" s="16">
        <f>($N$3*SIN(DEGREES(Graphing!M203))) - $O$3</f>
        <v>-576.55027147629869</v>
      </c>
      <c r="Q203" s="6">
        <f>$N$4*SIN(DEGREES(Graphing!M203))</f>
        <v>-51.412703607224039</v>
      </c>
      <c r="R203" s="6">
        <f>($N$4*COS(DEGREES(Graphing!M203))) - $O$4</f>
        <v>-483.43114214275539</v>
      </c>
      <c r="S203" s="6">
        <f>($N$4*COS(DEGREES(Graphing!M203))) + $O$4</f>
        <v>116.56885785724461</v>
      </c>
      <c r="U203" s="6">
        <v>0</v>
      </c>
      <c r="V203" s="6">
        <v>-805</v>
      </c>
      <c r="W203" s="6">
        <f>IF(AND($W$4 + 'Unlike Size Quad'!$F$2*$N$3&lt;Table13[[#This Row],[NS AXIS]],Table13[[#This Row],[NS AXIS]]&lt;$V$3 - 'Unlike Size Quad'!$F$2*$N$3), Table13[NS AXIS], 0)</f>
        <v>0</v>
      </c>
      <c r="X203" s="6">
        <f>$V$6 - 'Unlike Size Quad'!$F$3*$N$4</f>
        <v>71.401690832311886</v>
      </c>
      <c r="Y203" s="6">
        <f>$W$5 +'Unlike Size Quad'!$F$3*$N$4</f>
        <v>-71.406763299232722</v>
      </c>
      <c r="Z203" s="6">
        <f>Table13[[#This Row],[NS AXIS]]</f>
        <v>-805</v>
      </c>
      <c r="AA203" s="6">
        <f>IF(AND($W$5 + 'Unlike Size Quad'!$F$3*$N$4&lt;Table13[[#This Row],[NS AXIS]],Table13[[#This Row],[NS AXIS]]&lt;$V$6 - 'Unlike Size Quad'!$F$3*$N$4), Table13[NS AXIS], 0)</f>
        <v>0</v>
      </c>
      <c r="AB203" s="16">
        <f>$V$3 -'Unlike Size Quad'!$F$2*$N$3</f>
        <v>127.00056361139596</v>
      </c>
      <c r="AC203" s="16">
        <f>$W$4 + 'Unlike Size Quad'!$F$2*$N$3</f>
        <v>-127.00507248755457</v>
      </c>
      <c r="AF203" s="46">
        <v>196</v>
      </c>
      <c r="AG203" s="6">
        <f t="shared" si="12"/>
        <v>638.61422637901182</v>
      </c>
      <c r="AH203" s="46">
        <f t="shared" si="13"/>
        <v>-262.05889368436596</v>
      </c>
      <c r="AI203" s="46">
        <f t="shared" si="14"/>
        <v>87.941106315634059</v>
      </c>
      <c r="AJ203" s="16">
        <f t="shared" si="15"/>
        <v>-161.38577362098823</v>
      </c>
      <c r="AK203" s="16">
        <f>Table6[[#This Row],[T1]]</f>
        <v>-262.05889368436596</v>
      </c>
      <c r="AL203" s="16">
        <f>Table6[[#This Row],[T2]]</f>
        <v>87.941106315634059</v>
      </c>
      <c r="AN203" s="46">
        <v>-805</v>
      </c>
      <c r="AO203" s="63">
        <f>IF(OR(Table15[[#This Row],[Diagonal Flag]]&lt;-$AG$6, Table15[[#This Row],[Diagonal Flag]]&gt;$AG$6),0,Table15[[#This Row],[Diagonal Flag]])</f>
        <v>0</v>
      </c>
      <c r="AP203" s="63">
        <f>Graphing!$AO203/$AP$6</f>
        <v>0</v>
      </c>
      <c r="AQ203" s="64">
        <f>Graphing!$AO203/$AQ$6</f>
        <v>0</v>
      </c>
    </row>
    <row r="204" spans="1:43" x14ac:dyDescent="0.25">
      <c r="A204" s="6">
        <v>201</v>
      </c>
      <c r="B204" s="6">
        <f>COS(DEGREES(Graphing!A204))</f>
        <v>0.80979955848393836</v>
      </c>
      <c r="C204" s="6">
        <f>SIN(DEGREES(Graphing!A204))</f>
        <v>-0.58670663459621664</v>
      </c>
      <c r="D204" s="6">
        <f>Table2[[#This Row],[x (Big)]]*$A$2</f>
        <v>0.60734966886295383</v>
      </c>
      <c r="E204" s="6">
        <f>$A$2 *Table2[[#This Row],[y (Big)]]</f>
        <v>-0.44002997594716248</v>
      </c>
      <c r="G204" s="15">
        <v>0.19700000000000001</v>
      </c>
      <c r="H204" s="6">
        <f>IF(AND($H$3&lt;Table3[[#This Row],[Percentage]],Table3[[#This Row],[Percentage]]&lt;$H$5), 1, 0)</f>
        <v>1</v>
      </c>
      <c r="I204" s="6">
        <f>IF(AND($I$3&lt;Table3[[#This Row],[Percentage]],Table3[[#This Row],[Percentage]]&lt;$I$5), 1, 0)</f>
        <v>1</v>
      </c>
      <c r="J204" s="6">
        <f>IF(AND($J$3&lt;Table3[[#This Row],[Percentage]],Table3[[#This Row],[Percentage]]&lt;$J$5), 1, 0)</f>
        <v>1</v>
      </c>
      <c r="K204" s="6">
        <f>IF(AND($K$3&lt;Table3[[#This Row],[Percentage]],Table3[[#This Row],[Percentage]]&lt;$K$5), 1, 0)</f>
        <v>1</v>
      </c>
      <c r="M204" s="6">
        <v>199</v>
      </c>
      <c r="N204" s="6">
        <f>$N$3*COS(DEGREES(Graphing!M204))</f>
        <v>-132.8519981664156</v>
      </c>
      <c r="O204" s="6">
        <f>($N$3*SIN(DEGREES(Graphing!M204))) + $O$3</f>
        <v>291.51363418637493</v>
      </c>
      <c r="P204" s="16">
        <f>($N$3*SIN(DEGREES(Graphing!M204))) - $O$3</f>
        <v>-724.48636581362507</v>
      </c>
      <c r="Q204" s="6">
        <f>$N$4*SIN(DEGREES(Graphing!M204))</f>
        <v>-162.36477436021883</v>
      </c>
      <c r="R204" s="6">
        <f>($N$4*COS(DEGREES(Graphing!M204))) - $O$4</f>
        <v>-399.63899862481173</v>
      </c>
      <c r="S204" s="6">
        <f>($N$4*COS(DEGREES(Graphing!M204))) + $O$4</f>
        <v>200.36100137518829</v>
      </c>
      <c r="U204" s="6">
        <v>0</v>
      </c>
      <c r="V204" s="6">
        <v>-804</v>
      </c>
      <c r="W204" s="6">
        <f>IF(AND($W$4 + 'Unlike Size Quad'!$F$2*$N$3&lt;Table13[[#This Row],[NS AXIS]],Table13[[#This Row],[NS AXIS]]&lt;$V$3 - 'Unlike Size Quad'!$F$2*$N$3), Table13[NS AXIS], 0)</f>
        <v>0</v>
      </c>
      <c r="X204" s="6">
        <f>$V$6 - 'Unlike Size Quad'!$F$3*$N$4</f>
        <v>71.401690832311886</v>
      </c>
      <c r="Y204" s="6">
        <f>$W$5 +'Unlike Size Quad'!$F$3*$N$4</f>
        <v>-71.406763299232722</v>
      </c>
      <c r="Z204" s="6">
        <f>Table13[[#This Row],[NS AXIS]]</f>
        <v>-804</v>
      </c>
      <c r="AA204" s="6">
        <f>IF(AND($W$5 + 'Unlike Size Quad'!$F$3*$N$4&lt;Table13[[#This Row],[NS AXIS]],Table13[[#This Row],[NS AXIS]]&lt;$V$6 - 'Unlike Size Quad'!$F$3*$N$4), Table13[NS AXIS], 0)</f>
        <v>0</v>
      </c>
      <c r="AB204" s="16">
        <f>$V$3 -'Unlike Size Quad'!$F$2*$N$3</f>
        <v>127.00056361139596</v>
      </c>
      <c r="AC204" s="16">
        <f>$W$4 + 'Unlike Size Quad'!$F$2*$N$3</f>
        <v>-127.00507248755457</v>
      </c>
      <c r="AF204" s="46">
        <v>197</v>
      </c>
      <c r="AG204" s="6">
        <f t="shared" si="12"/>
        <v>515.9019275091398</v>
      </c>
      <c r="AH204" s="46">
        <f t="shared" si="13"/>
        <v>-401.01491809096603</v>
      </c>
      <c r="AI204" s="46">
        <f t="shared" si="14"/>
        <v>-51.014918090966063</v>
      </c>
      <c r="AJ204" s="16">
        <f t="shared" si="15"/>
        <v>-284.0980724908602</v>
      </c>
      <c r="AK204" s="16">
        <f>Table6[[#This Row],[T1]]</f>
        <v>-401.01491809096603</v>
      </c>
      <c r="AL204" s="16">
        <f>Table6[[#This Row],[T2]]</f>
        <v>-51.014918090966063</v>
      </c>
      <c r="AN204" s="46">
        <v>-804</v>
      </c>
      <c r="AO204" s="61">
        <f>IF(OR(Table15[[#This Row],[Diagonal Flag]]&lt;-$AG$6, Table15[[#This Row],[Diagonal Flag]]&gt;$AG$6),0,Table15[[#This Row],[Diagonal Flag]])</f>
        <v>0</v>
      </c>
      <c r="AP204" s="61">
        <f>Graphing!$AO204/$AP$6</f>
        <v>0</v>
      </c>
      <c r="AQ204" s="62">
        <f>Graphing!$AO204/$AQ$6</f>
        <v>0</v>
      </c>
    </row>
    <row r="205" spans="1:43" x14ac:dyDescent="0.25">
      <c r="A205" s="6">
        <v>202</v>
      </c>
      <c r="B205" s="6">
        <f>COS(DEGREES(Graphing!A205))</f>
        <v>0.992793566065438</v>
      </c>
      <c r="C205" s="6">
        <f>SIN(DEGREES(Graphing!A205))</f>
        <v>0.11983711937071413</v>
      </c>
      <c r="D205" s="6">
        <f>Table2[[#This Row],[x (Big)]]*$A$2</f>
        <v>0.74459517454907853</v>
      </c>
      <c r="E205" s="6">
        <f>$A$2 *Table2[[#This Row],[y (Big)]]</f>
        <v>8.9877839528035602E-2</v>
      </c>
      <c r="G205" s="15">
        <v>0.19800000000000001</v>
      </c>
      <c r="H205" s="6">
        <f>IF(AND($H$3&lt;Table3[[#This Row],[Percentage]],Table3[[#This Row],[Percentage]]&lt;$H$5), 1, 0)</f>
        <v>1</v>
      </c>
      <c r="I205" s="6">
        <f>IF(AND($I$3&lt;Table3[[#This Row],[Percentage]],Table3[[#This Row],[Percentage]]&lt;$I$5), 1, 0)</f>
        <v>1</v>
      </c>
      <c r="J205" s="6">
        <f>IF(AND($J$3&lt;Table3[[#This Row],[Percentage]],Table3[[#This Row],[Percentage]]&lt;$J$5), 1, 0)</f>
        <v>1</v>
      </c>
      <c r="K205" s="6">
        <f>IF(AND($K$3&lt;Table3[[#This Row],[Percentage]],Table3[[#This Row],[Percentage]]&lt;$K$5), 1, 0)</f>
        <v>1</v>
      </c>
      <c r="M205" s="6">
        <v>200</v>
      </c>
      <c r="N205" s="6">
        <f>$N$3*COS(DEGREES(Graphing!M205))</f>
        <v>49.639908079775694</v>
      </c>
      <c r="O205" s="6">
        <f>($N$3*SIN(DEGREES(Graphing!M205))) + $O$3</f>
        <v>258.89785322917942</v>
      </c>
      <c r="P205" s="16">
        <f>($N$3*SIN(DEGREES(Graphing!M205))) - $O$3</f>
        <v>-757.10214677082058</v>
      </c>
      <c r="Q205" s="6">
        <f>$N$4*SIN(DEGREES(Graphing!M205))</f>
        <v>-186.82661007811541</v>
      </c>
      <c r="R205" s="6">
        <f>($N$4*COS(DEGREES(Graphing!M205))) - $O$4</f>
        <v>-262.77006894016824</v>
      </c>
      <c r="S205" s="6">
        <f>($N$4*COS(DEGREES(Graphing!M205))) + $O$4</f>
        <v>337.22993105983176</v>
      </c>
      <c r="U205" s="6">
        <v>0</v>
      </c>
      <c r="V205" s="6">
        <v>-803</v>
      </c>
      <c r="W205" s="6">
        <f>IF(AND($W$4 + 'Unlike Size Quad'!$F$2*$N$3&lt;Table13[[#This Row],[NS AXIS]],Table13[[#This Row],[NS AXIS]]&lt;$V$3 - 'Unlike Size Quad'!$F$2*$N$3), Table13[NS AXIS], 0)</f>
        <v>0</v>
      </c>
      <c r="X205" s="6">
        <f>$V$6 - 'Unlike Size Quad'!$F$3*$N$4</f>
        <v>71.401690832311886</v>
      </c>
      <c r="Y205" s="6">
        <f>$W$5 +'Unlike Size Quad'!$F$3*$N$4</f>
        <v>-71.406763299232722</v>
      </c>
      <c r="Z205" s="6">
        <f>Table13[[#This Row],[NS AXIS]]</f>
        <v>-803</v>
      </c>
      <c r="AA205" s="6">
        <f>IF(AND($W$5 + 'Unlike Size Quad'!$F$3*$N$4&lt;Table13[[#This Row],[NS AXIS]],Table13[[#This Row],[NS AXIS]]&lt;$V$6 - 'Unlike Size Quad'!$F$3*$N$4), Table13[NS AXIS], 0)</f>
        <v>0</v>
      </c>
      <c r="AB205" s="16">
        <f>$V$3 -'Unlike Size Quad'!$F$2*$N$3</f>
        <v>127.00056361139596</v>
      </c>
      <c r="AC205" s="16">
        <f>$W$4 + 'Unlike Size Quad'!$F$2*$N$3</f>
        <v>-127.00507248755457</v>
      </c>
      <c r="AF205" s="46">
        <v>198</v>
      </c>
      <c r="AG205" s="6">
        <f t="shared" si="12"/>
        <v>331.44972852370131</v>
      </c>
      <c r="AH205" s="46">
        <f t="shared" si="13"/>
        <v>-419.57485619034048</v>
      </c>
      <c r="AI205" s="46">
        <f t="shared" si="14"/>
        <v>-69.574856190340512</v>
      </c>
      <c r="AJ205" s="16">
        <f t="shared" si="15"/>
        <v>-468.55027147629869</v>
      </c>
      <c r="AK205" s="16">
        <f>Table6[[#This Row],[T1]]</f>
        <v>-419.57485619034048</v>
      </c>
      <c r="AL205" s="16">
        <f>Table6[[#This Row],[T2]]</f>
        <v>-69.574856190340512</v>
      </c>
      <c r="AN205" s="46">
        <v>-803</v>
      </c>
      <c r="AO205" s="63">
        <f>IF(OR(Table15[[#This Row],[Diagonal Flag]]&lt;-$AG$6, Table15[[#This Row],[Diagonal Flag]]&gt;$AG$6),0,Table15[[#This Row],[Diagonal Flag]])</f>
        <v>0</v>
      </c>
      <c r="AP205" s="63">
        <f>Graphing!$AO205/$AP$6</f>
        <v>0</v>
      </c>
      <c r="AQ205" s="64">
        <f>Graphing!$AO205/$AQ$6</f>
        <v>0</v>
      </c>
    </row>
    <row r="206" spans="1:43" x14ac:dyDescent="0.25">
      <c r="A206" s="6">
        <v>203</v>
      </c>
      <c r="B206" s="6">
        <f>COS(DEGREES(Graphing!A206))</f>
        <v>0.64693549222297941</v>
      </c>
      <c r="C206" s="6">
        <f>SIN(DEGREES(Graphing!A206))</f>
        <v>0.76254473239424536</v>
      </c>
      <c r="D206" s="6">
        <f>Table2[[#This Row],[x (Big)]]*$A$2</f>
        <v>0.48520161916723459</v>
      </c>
      <c r="E206" s="6">
        <f>$A$2 *Table2[[#This Row],[y (Big)]]</f>
        <v>0.57190854929568402</v>
      </c>
      <c r="G206" s="15">
        <v>0.19900000000000001</v>
      </c>
      <c r="H206" s="6">
        <f>IF(AND($H$3&lt;Table3[[#This Row],[Percentage]],Table3[[#This Row],[Percentage]]&lt;$H$5), 1, 0)</f>
        <v>1</v>
      </c>
      <c r="I206" s="6">
        <f>IF(AND($I$3&lt;Table3[[#This Row],[Percentage]],Table3[[#This Row],[Percentage]]&lt;$I$5), 1, 0)</f>
        <v>1</v>
      </c>
      <c r="J206" s="6">
        <f>IF(AND($J$3&lt;Table3[[#This Row],[Percentage]],Table3[[#This Row],[Percentage]]&lt;$J$5), 1, 0)</f>
        <v>1</v>
      </c>
      <c r="K206" s="6">
        <f>IF(AND($K$3&lt;Table3[[#This Row],[Percentage]],Table3[[#This Row],[Percentage]]&lt;$K$5), 1, 0)</f>
        <v>1</v>
      </c>
      <c r="M206" s="6">
        <v>201</v>
      </c>
      <c r="N206" s="6">
        <f>$N$3*COS(DEGREES(Graphing!M206))</f>
        <v>205.68908785492033</v>
      </c>
      <c r="O206" s="6">
        <f>($N$3*SIN(DEGREES(Graphing!M206))) + $O$3</f>
        <v>358.97651481256094</v>
      </c>
      <c r="P206" s="16">
        <f>($N$3*SIN(DEGREES(Graphing!M206))) - $O$3</f>
        <v>-657.02348518743906</v>
      </c>
      <c r="Q206" s="6">
        <f>$N$4*SIN(DEGREES(Graphing!M206))</f>
        <v>-111.76761389057927</v>
      </c>
      <c r="R206" s="6">
        <f>($N$4*COS(DEGREES(Graphing!M206))) - $O$4</f>
        <v>-145.73318410880975</v>
      </c>
      <c r="S206" s="6">
        <f>($N$4*COS(DEGREES(Graphing!M206))) + $O$4</f>
        <v>454.26681589119028</v>
      </c>
      <c r="U206" s="6">
        <v>0</v>
      </c>
      <c r="V206" s="6">
        <v>-802</v>
      </c>
      <c r="W206" s="6">
        <f>IF(AND($W$4 + 'Unlike Size Quad'!$F$2*$N$3&lt;Table13[[#This Row],[NS AXIS]],Table13[[#This Row],[NS AXIS]]&lt;$V$3 - 'Unlike Size Quad'!$F$2*$N$3), Table13[NS AXIS], 0)</f>
        <v>0</v>
      </c>
      <c r="X206" s="6">
        <f>$V$6 - 'Unlike Size Quad'!$F$3*$N$4</f>
        <v>71.401690832311886</v>
      </c>
      <c r="Y206" s="6">
        <f>$W$5 +'Unlike Size Quad'!$F$3*$N$4</f>
        <v>-71.406763299232722</v>
      </c>
      <c r="Z206" s="6">
        <f>Table13[[#This Row],[NS AXIS]]</f>
        <v>-802</v>
      </c>
      <c r="AA206" s="6">
        <f>IF(AND($W$5 + 'Unlike Size Quad'!$F$3*$N$4&lt;Table13[[#This Row],[NS AXIS]],Table13[[#This Row],[NS AXIS]]&lt;$V$6 - 'Unlike Size Quad'!$F$3*$N$4), Table13[NS AXIS], 0)</f>
        <v>0</v>
      </c>
      <c r="AB206" s="16">
        <f>$V$3 -'Unlike Size Quad'!$F$2*$N$3</f>
        <v>127.00056361139596</v>
      </c>
      <c r="AC206" s="16">
        <f>$W$4 + 'Unlike Size Quad'!$F$2*$N$3</f>
        <v>-127.00507248755457</v>
      </c>
      <c r="AF206" s="46">
        <v>199</v>
      </c>
      <c r="AG206" s="6">
        <f t="shared" si="12"/>
        <v>183.5136341863749</v>
      </c>
      <c r="AH206" s="46">
        <f t="shared" si="13"/>
        <v>-307.85199816641557</v>
      </c>
      <c r="AI206" s="46">
        <f t="shared" si="14"/>
        <v>42.148001833584402</v>
      </c>
      <c r="AJ206" s="16">
        <f t="shared" si="15"/>
        <v>-616.48636581362507</v>
      </c>
      <c r="AK206" s="16">
        <f>Table6[[#This Row],[T1]]</f>
        <v>-307.85199816641557</v>
      </c>
      <c r="AL206" s="16">
        <f>Table6[[#This Row],[T2]]</f>
        <v>42.148001833584402</v>
      </c>
      <c r="AN206" s="46">
        <v>-802</v>
      </c>
      <c r="AO206" s="61">
        <f>IF(OR(Table15[[#This Row],[Diagonal Flag]]&lt;-$AG$6, Table15[[#This Row],[Diagonal Flag]]&gt;$AG$6),0,Table15[[#This Row],[Diagonal Flag]])</f>
        <v>0</v>
      </c>
      <c r="AP206" s="61">
        <f>Graphing!$AO206/$AP$6</f>
        <v>0</v>
      </c>
      <c r="AQ206" s="62">
        <f>Graphing!$AO206/$AQ$6</f>
        <v>0</v>
      </c>
    </row>
    <row r="207" spans="1:43" x14ac:dyDescent="0.25">
      <c r="A207" s="6">
        <v>204</v>
      </c>
      <c r="B207" s="6">
        <f>COS(DEGREES(Graphing!A207))</f>
        <v>-4.3539220267804664E-2</v>
      </c>
      <c r="C207" s="6">
        <f>SIN(DEGREES(Graphing!A207))</f>
        <v>0.99905171853036301</v>
      </c>
      <c r="D207" s="6">
        <f>Table2[[#This Row],[x (Big)]]*$A$2</f>
        <v>-3.26544152008535E-2</v>
      </c>
      <c r="E207" s="6">
        <f>$A$2 *Table2[[#This Row],[y (Big)]]</f>
        <v>0.74928878889777228</v>
      </c>
      <c r="G207" s="15">
        <v>0.2</v>
      </c>
      <c r="H207" s="6">
        <f>IF(AND($H$3&lt;Table3[[#This Row],[Percentage]],Table3[[#This Row],[Percentage]]&lt;$H$5), 1, 0)</f>
        <v>1</v>
      </c>
      <c r="I207" s="6">
        <f>IF(AND($I$3&lt;Table3[[#This Row],[Percentage]],Table3[[#This Row],[Percentage]]&lt;$I$5), 1, 0)</f>
        <v>1</v>
      </c>
      <c r="J207" s="6">
        <f>IF(AND($J$3&lt;Table3[[#This Row],[Percentage]],Table3[[#This Row],[Percentage]]&lt;$J$5), 1, 0)</f>
        <v>1</v>
      </c>
      <c r="K207" s="6">
        <f>IF(AND($K$3&lt;Table3[[#This Row],[Percentage]],Table3[[#This Row],[Percentage]]&lt;$K$5), 1, 0)</f>
        <v>1</v>
      </c>
      <c r="M207" s="6">
        <v>202</v>
      </c>
      <c r="N207" s="6">
        <f>$N$3*COS(DEGREES(Graphing!M207))</f>
        <v>252.16956578062124</v>
      </c>
      <c r="O207" s="6">
        <f>($N$3*SIN(DEGREES(Graphing!M207))) + $O$3</f>
        <v>538.43862832016134</v>
      </c>
      <c r="P207" s="16">
        <f>($N$3*SIN(DEGREES(Graphing!M207))) - $O$3</f>
        <v>-477.5613716798386</v>
      </c>
      <c r="Q207" s="6">
        <f>$N$4*SIN(DEGREES(Graphing!M207))</f>
        <v>22.828971240121042</v>
      </c>
      <c r="R207" s="6">
        <f>($N$4*COS(DEGREES(Graphing!M207))) - $O$4</f>
        <v>-110.87282566453405</v>
      </c>
      <c r="S207" s="6">
        <f>($N$4*COS(DEGREES(Graphing!M207))) + $O$4</f>
        <v>489.12717433546595</v>
      </c>
      <c r="U207" s="6">
        <v>0</v>
      </c>
      <c r="V207" s="6">
        <v>-801</v>
      </c>
      <c r="W207" s="6">
        <f>IF(AND($W$4 + 'Unlike Size Quad'!$F$2*$N$3&lt;Table13[[#This Row],[NS AXIS]],Table13[[#This Row],[NS AXIS]]&lt;$V$3 - 'Unlike Size Quad'!$F$2*$N$3), Table13[NS AXIS], 0)</f>
        <v>0</v>
      </c>
      <c r="X207" s="6">
        <f>$V$6 - 'Unlike Size Quad'!$F$3*$N$4</f>
        <v>71.401690832311886</v>
      </c>
      <c r="Y207" s="6">
        <f>$W$5 +'Unlike Size Quad'!$F$3*$N$4</f>
        <v>-71.406763299232722</v>
      </c>
      <c r="Z207" s="6">
        <f>Table13[[#This Row],[NS AXIS]]</f>
        <v>-801</v>
      </c>
      <c r="AA207" s="6">
        <f>IF(AND($W$5 + 'Unlike Size Quad'!$F$3*$N$4&lt;Table13[[#This Row],[NS AXIS]],Table13[[#This Row],[NS AXIS]]&lt;$V$6 - 'Unlike Size Quad'!$F$3*$N$4), Table13[NS AXIS], 0)</f>
        <v>0</v>
      </c>
      <c r="AB207" s="16">
        <f>$V$3 -'Unlike Size Quad'!$F$2*$N$3</f>
        <v>127.00056361139596</v>
      </c>
      <c r="AC207" s="16">
        <f>$W$4 + 'Unlike Size Quad'!$F$2*$N$3</f>
        <v>-127.00507248755457</v>
      </c>
      <c r="AF207" s="46">
        <v>200</v>
      </c>
      <c r="AG207" s="6">
        <f t="shared" si="12"/>
        <v>150.89785322917945</v>
      </c>
      <c r="AH207" s="46">
        <f t="shared" si="13"/>
        <v>-125.36009192022431</v>
      </c>
      <c r="AI207" s="46">
        <f t="shared" si="14"/>
        <v>224.63990807977569</v>
      </c>
      <c r="AJ207" s="16">
        <f t="shared" si="15"/>
        <v>-649.10214677082058</v>
      </c>
      <c r="AK207" s="16">
        <f>Table6[[#This Row],[T1]]</f>
        <v>-125.36009192022431</v>
      </c>
      <c r="AL207" s="16">
        <f>Table6[[#This Row],[T2]]</f>
        <v>224.63990807977569</v>
      </c>
      <c r="AN207" s="46">
        <v>-801</v>
      </c>
      <c r="AO207" s="63">
        <f>IF(OR(Table15[[#This Row],[Diagonal Flag]]&lt;-$AG$6, Table15[[#This Row],[Diagonal Flag]]&gt;$AG$6),0,Table15[[#This Row],[Diagonal Flag]])</f>
        <v>0</v>
      </c>
      <c r="AP207" s="63">
        <f>Graphing!$AO207/$AP$6</f>
        <v>0</v>
      </c>
      <c r="AQ207" s="64">
        <f>Graphing!$AO207/$AQ$6</f>
        <v>0</v>
      </c>
    </row>
    <row r="208" spans="1:43" x14ac:dyDescent="0.25">
      <c r="A208" s="6">
        <v>205</v>
      </c>
      <c r="B208" s="6">
        <f>COS(DEGREES(Graphing!A208))</f>
        <v>-0.71082098706549901</v>
      </c>
      <c r="C208" s="6">
        <f>SIN(DEGREES(Graphing!A208))</f>
        <v>0.70337296247952963</v>
      </c>
      <c r="D208" s="6">
        <f>Table2[[#This Row],[x (Big)]]*$A$2</f>
        <v>-0.53311574029912423</v>
      </c>
      <c r="E208" s="6">
        <f>$A$2 *Table2[[#This Row],[y (Big)]]</f>
        <v>0.52752972185964719</v>
      </c>
      <c r="G208" s="15">
        <v>0.20100000000000001</v>
      </c>
      <c r="H208" s="6">
        <f>IF(AND($H$3&lt;Table3[[#This Row],[Percentage]],Table3[[#This Row],[Percentage]]&lt;$H$5), 1, 0)</f>
        <v>1</v>
      </c>
      <c r="I208" s="6">
        <f>IF(AND($I$3&lt;Table3[[#This Row],[Percentage]],Table3[[#This Row],[Percentage]]&lt;$I$5), 1, 0)</f>
        <v>1</v>
      </c>
      <c r="J208" s="6">
        <f>IF(AND($J$3&lt;Table3[[#This Row],[Percentage]],Table3[[#This Row],[Percentage]]&lt;$J$5), 1, 0)</f>
        <v>1</v>
      </c>
      <c r="K208" s="6">
        <f>IF(AND($K$3&lt;Table3[[#This Row],[Percentage]],Table3[[#This Row],[Percentage]]&lt;$K$5), 1, 0)</f>
        <v>1</v>
      </c>
      <c r="M208" s="6">
        <v>203</v>
      </c>
      <c r="N208" s="6">
        <f>$N$3*COS(DEGREES(Graphing!M208))</f>
        <v>164.32161502463677</v>
      </c>
      <c r="O208" s="6">
        <f>($N$3*SIN(DEGREES(Graphing!M208))) + $O$3</f>
        <v>701.68636202813832</v>
      </c>
      <c r="P208" s="16">
        <f>($N$3*SIN(DEGREES(Graphing!M208))) - $O$3</f>
        <v>-314.31363797186168</v>
      </c>
      <c r="Q208" s="6">
        <f>$N$4*SIN(DEGREES(Graphing!M208))</f>
        <v>145.26477152110374</v>
      </c>
      <c r="R208" s="6">
        <f>($N$4*COS(DEGREES(Graphing!M208))) - $O$4</f>
        <v>-176.75878873152243</v>
      </c>
      <c r="S208" s="6">
        <f>($N$4*COS(DEGREES(Graphing!M208))) + $O$4</f>
        <v>423.24121126847757</v>
      </c>
      <c r="U208" s="6">
        <v>0</v>
      </c>
      <c r="V208" s="6">
        <v>-800</v>
      </c>
      <c r="W208" s="6">
        <f>IF(AND($W$4 + 'Unlike Size Quad'!$F$2*$N$3&lt;Table13[[#This Row],[NS AXIS]],Table13[[#This Row],[NS AXIS]]&lt;$V$3 - 'Unlike Size Quad'!$F$2*$N$3), Table13[NS AXIS], 0)</f>
        <v>0</v>
      </c>
      <c r="X208" s="6">
        <f>$V$6 - 'Unlike Size Quad'!$F$3*$N$4</f>
        <v>71.401690832311886</v>
      </c>
      <c r="Y208" s="6">
        <f>$W$5 +'Unlike Size Quad'!$F$3*$N$4</f>
        <v>-71.406763299232722</v>
      </c>
      <c r="Z208" s="6">
        <f>Table13[[#This Row],[NS AXIS]]</f>
        <v>-800</v>
      </c>
      <c r="AA208" s="6">
        <f>IF(AND($W$5 + 'Unlike Size Quad'!$F$3*$N$4&lt;Table13[[#This Row],[NS AXIS]],Table13[[#This Row],[NS AXIS]]&lt;$V$6 - 'Unlike Size Quad'!$F$3*$N$4), Table13[NS AXIS], 0)</f>
        <v>0</v>
      </c>
      <c r="AB208" s="16">
        <f>$V$3 -'Unlike Size Quad'!$F$2*$N$3</f>
        <v>127.00056361139596</v>
      </c>
      <c r="AC208" s="16">
        <f>$W$4 + 'Unlike Size Quad'!$F$2*$N$3</f>
        <v>-127.00507248755457</v>
      </c>
      <c r="AF208" s="46">
        <v>201</v>
      </c>
      <c r="AG208" s="6">
        <f t="shared" si="12"/>
        <v>250.97651481256096</v>
      </c>
      <c r="AH208" s="46">
        <f t="shared" si="13"/>
        <v>30.689087854920331</v>
      </c>
      <c r="AI208" s="46">
        <f t="shared" si="14"/>
        <v>380.68908785492033</v>
      </c>
      <c r="AJ208" s="16">
        <f t="shared" si="15"/>
        <v>-549.02348518743906</v>
      </c>
      <c r="AK208" s="16">
        <f>Table6[[#This Row],[T1]]</f>
        <v>30.689087854920331</v>
      </c>
      <c r="AL208" s="16">
        <f>Table6[[#This Row],[T2]]</f>
        <v>380.68908785492033</v>
      </c>
      <c r="AN208" s="46">
        <v>-800</v>
      </c>
      <c r="AO208" s="61">
        <f>IF(OR(Table15[[#This Row],[Diagonal Flag]]&lt;-$AG$6, Table15[[#This Row],[Diagonal Flag]]&gt;$AG$6),0,Table15[[#This Row],[Diagonal Flag]])</f>
        <v>0</v>
      </c>
      <c r="AP208" s="61">
        <f>Graphing!$AO208/$AP$6</f>
        <v>0</v>
      </c>
      <c r="AQ208" s="62">
        <f>Graphing!$AO208/$AQ$6</f>
        <v>0</v>
      </c>
    </row>
    <row r="209" spans="1:43" x14ac:dyDescent="0.25">
      <c r="A209" s="6">
        <v>206</v>
      </c>
      <c r="B209" s="6">
        <f>COS(DEGREES(Graphing!A209))</f>
        <v>-0.99945489455117631</v>
      </c>
      <c r="C209" s="6">
        <f>SIN(DEGREES(Graphing!A209))</f>
        <v>3.3013841910583999E-2</v>
      </c>
      <c r="D209" s="6">
        <f>Table2[[#This Row],[x (Big)]]*$A$2</f>
        <v>-0.74959117091338223</v>
      </c>
      <c r="E209" s="6">
        <f>$A$2 *Table2[[#This Row],[y (Big)]]</f>
        <v>2.4760381432937999E-2</v>
      </c>
      <c r="G209" s="15">
        <v>0.20200000000000001</v>
      </c>
      <c r="H209" s="6">
        <f>IF(AND($H$3&lt;Table3[[#This Row],[Percentage]],Table3[[#This Row],[Percentage]]&lt;$H$5), 1, 0)</f>
        <v>1</v>
      </c>
      <c r="I209" s="6">
        <f>IF(AND($I$3&lt;Table3[[#This Row],[Percentage]],Table3[[#This Row],[Percentage]]&lt;$I$5), 1, 0)</f>
        <v>1</v>
      </c>
      <c r="J209" s="6">
        <f>IF(AND($J$3&lt;Table3[[#This Row],[Percentage]],Table3[[#This Row],[Percentage]]&lt;$J$5), 1, 0)</f>
        <v>1</v>
      </c>
      <c r="K209" s="6">
        <f>IF(AND($K$3&lt;Table3[[#This Row],[Percentage]],Table3[[#This Row],[Percentage]]&lt;$K$5), 1, 0)</f>
        <v>1</v>
      </c>
      <c r="M209" s="6">
        <v>204</v>
      </c>
      <c r="N209" s="6">
        <f>$N$3*COS(DEGREES(Graphing!M209))</f>
        <v>-11.058961948022384</v>
      </c>
      <c r="O209" s="6">
        <f>($N$3*SIN(DEGREES(Graphing!M209))) + $O$3</f>
        <v>761.75913650671214</v>
      </c>
      <c r="P209" s="16">
        <f>($N$3*SIN(DEGREES(Graphing!M209))) - $O$3</f>
        <v>-254.2408634932878</v>
      </c>
      <c r="Q209" s="6">
        <f>$N$4*SIN(DEGREES(Graphing!M209))</f>
        <v>190.31935238003416</v>
      </c>
      <c r="R209" s="6">
        <f>($N$4*COS(DEGREES(Graphing!M209))) - $O$4</f>
        <v>-308.29422146101678</v>
      </c>
      <c r="S209" s="6">
        <f>($N$4*COS(DEGREES(Graphing!M209))) + $O$4</f>
        <v>291.70577853898322</v>
      </c>
      <c r="U209" s="6">
        <v>0</v>
      </c>
      <c r="V209" s="6">
        <v>-799</v>
      </c>
      <c r="W209" s="6">
        <f>IF(AND($W$4 + 'Unlike Size Quad'!$F$2*$N$3&lt;Table13[[#This Row],[NS AXIS]],Table13[[#This Row],[NS AXIS]]&lt;$V$3 - 'Unlike Size Quad'!$F$2*$N$3), Table13[NS AXIS], 0)</f>
        <v>0</v>
      </c>
      <c r="X209" s="6">
        <f>$V$6 - 'Unlike Size Quad'!$F$3*$N$4</f>
        <v>71.401690832311886</v>
      </c>
      <c r="Y209" s="6">
        <f>$W$5 +'Unlike Size Quad'!$F$3*$N$4</f>
        <v>-71.406763299232722</v>
      </c>
      <c r="Z209" s="6">
        <f>Table13[[#This Row],[NS AXIS]]</f>
        <v>-799</v>
      </c>
      <c r="AA209" s="6">
        <f>IF(AND($W$5 + 'Unlike Size Quad'!$F$3*$N$4&lt;Table13[[#This Row],[NS AXIS]],Table13[[#This Row],[NS AXIS]]&lt;$V$6 - 'Unlike Size Quad'!$F$3*$N$4), Table13[NS AXIS], 0)</f>
        <v>0</v>
      </c>
      <c r="AB209" s="16">
        <f>$V$3 -'Unlike Size Quad'!$F$2*$N$3</f>
        <v>127.00056361139596</v>
      </c>
      <c r="AC209" s="16">
        <f>$W$4 + 'Unlike Size Quad'!$F$2*$N$3</f>
        <v>-127.00507248755457</v>
      </c>
      <c r="AF209" s="46">
        <v>202</v>
      </c>
      <c r="AG209" s="6">
        <f t="shared" si="12"/>
        <v>430.4386283201614</v>
      </c>
      <c r="AH209" s="46">
        <f t="shared" si="13"/>
        <v>77.169565780621241</v>
      </c>
      <c r="AI209" s="46">
        <f t="shared" si="14"/>
        <v>427.16956578062127</v>
      </c>
      <c r="AJ209" s="16">
        <f t="shared" si="15"/>
        <v>-369.5613716798386</v>
      </c>
      <c r="AK209" s="16">
        <f>Table6[[#This Row],[T1]]</f>
        <v>77.169565780621241</v>
      </c>
      <c r="AL209" s="16">
        <f>Table6[[#This Row],[T2]]</f>
        <v>427.16956578062127</v>
      </c>
      <c r="AN209" s="46">
        <v>-799</v>
      </c>
      <c r="AO209" s="63">
        <f>IF(OR(Table15[[#This Row],[Diagonal Flag]]&lt;-$AG$6, Table15[[#This Row],[Diagonal Flag]]&gt;$AG$6),0,Table15[[#This Row],[Diagonal Flag]])</f>
        <v>0</v>
      </c>
      <c r="AP209" s="63">
        <f>Graphing!$AO209/$AP$6</f>
        <v>0</v>
      </c>
      <c r="AQ209" s="64">
        <f>Graphing!$AO209/$AQ$6</f>
        <v>0</v>
      </c>
    </row>
    <row r="210" spans="1:43" x14ac:dyDescent="0.25">
      <c r="A210" s="6">
        <v>207</v>
      </c>
      <c r="B210" s="6">
        <f>COS(DEGREES(Graphing!A210))</f>
        <v>-0.75568829165933882</v>
      </c>
      <c r="C210" s="6">
        <f>SIN(DEGREES(Graphing!A210))</f>
        <v>-0.65493145125958796</v>
      </c>
      <c r="D210" s="6">
        <f>Table2[[#This Row],[x (Big)]]*$A$2</f>
        <v>-0.56676621874450417</v>
      </c>
      <c r="E210" s="6">
        <f>$A$2 *Table2[[#This Row],[y (Big)]]</f>
        <v>-0.491198588444691</v>
      </c>
      <c r="G210" s="15">
        <v>0.20300000000000001</v>
      </c>
      <c r="H210" s="6">
        <f>IF(AND($H$3&lt;Table3[[#This Row],[Percentage]],Table3[[#This Row],[Percentage]]&lt;$H$5), 1, 0)</f>
        <v>1</v>
      </c>
      <c r="I210" s="6">
        <f>IF(AND($I$3&lt;Table3[[#This Row],[Percentage]],Table3[[#This Row],[Percentage]]&lt;$I$5), 1, 0)</f>
        <v>1</v>
      </c>
      <c r="J210" s="6">
        <f>IF(AND($J$3&lt;Table3[[#This Row],[Percentage]],Table3[[#This Row],[Percentage]]&lt;$J$5), 1, 0)</f>
        <v>1</v>
      </c>
      <c r="K210" s="6">
        <f>IF(AND($K$3&lt;Table3[[#This Row],[Percentage]],Table3[[#This Row],[Percentage]]&lt;$K$5), 1, 0)</f>
        <v>1</v>
      </c>
      <c r="M210" s="6">
        <v>205</v>
      </c>
      <c r="N210" s="6">
        <f>$N$3*COS(DEGREES(Graphing!M210))</f>
        <v>-180.54853071463674</v>
      </c>
      <c r="O210" s="6">
        <f>($N$3*SIN(DEGREES(Graphing!M210))) + $O$3</f>
        <v>686.65673246980055</v>
      </c>
      <c r="P210" s="16">
        <f>($N$3*SIN(DEGREES(Graphing!M210))) - $O$3</f>
        <v>-329.34326753019945</v>
      </c>
      <c r="Q210" s="6">
        <f>$N$4*SIN(DEGREES(Graphing!M210))</f>
        <v>133.99254935235038</v>
      </c>
      <c r="R210" s="6">
        <f>($N$4*COS(DEGREES(Graphing!M210))) - $O$4</f>
        <v>-435.41139803597753</v>
      </c>
      <c r="S210" s="6">
        <f>($N$4*COS(DEGREES(Graphing!M210))) + $O$4</f>
        <v>164.58860196402244</v>
      </c>
      <c r="U210" s="6">
        <v>0</v>
      </c>
      <c r="V210" s="6">
        <v>-798</v>
      </c>
      <c r="W210" s="6">
        <f>IF(AND($W$4 + 'Unlike Size Quad'!$F$2*$N$3&lt;Table13[[#This Row],[NS AXIS]],Table13[[#This Row],[NS AXIS]]&lt;$V$3 - 'Unlike Size Quad'!$F$2*$N$3), Table13[NS AXIS], 0)</f>
        <v>0</v>
      </c>
      <c r="X210" s="6">
        <f>$V$6 - 'Unlike Size Quad'!$F$3*$N$4</f>
        <v>71.401690832311886</v>
      </c>
      <c r="Y210" s="6">
        <f>$W$5 +'Unlike Size Quad'!$F$3*$N$4</f>
        <v>-71.406763299232722</v>
      </c>
      <c r="Z210" s="6">
        <f>Table13[[#This Row],[NS AXIS]]</f>
        <v>-798</v>
      </c>
      <c r="AA210" s="6">
        <f>IF(AND($W$5 + 'Unlike Size Quad'!$F$3*$N$4&lt;Table13[[#This Row],[NS AXIS]],Table13[[#This Row],[NS AXIS]]&lt;$V$6 - 'Unlike Size Quad'!$F$3*$N$4), Table13[NS AXIS], 0)</f>
        <v>0</v>
      </c>
      <c r="AB210" s="16">
        <f>$V$3 -'Unlike Size Quad'!$F$2*$N$3</f>
        <v>127.00056361139596</v>
      </c>
      <c r="AC210" s="16">
        <f>$W$4 + 'Unlike Size Quad'!$F$2*$N$3</f>
        <v>-127.00507248755457</v>
      </c>
      <c r="AF210" s="46">
        <v>203</v>
      </c>
      <c r="AG210" s="6">
        <f t="shared" si="12"/>
        <v>593.68636202813832</v>
      </c>
      <c r="AH210" s="46">
        <f t="shared" si="13"/>
        <v>-10.67838497536323</v>
      </c>
      <c r="AI210" s="46">
        <f t="shared" si="14"/>
        <v>339.3216150246368</v>
      </c>
      <c r="AJ210" s="16">
        <f t="shared" si="15"/>
        <v>-206.31363797186168</v>
      </c>
      <c r="AK210" s="16">
        <f>Table6[[#This Row],[T1]]</f>
        <v>-10.67838497536323</v>
      </c>
      <c r="AL210" s="16">
        <f>Table6[[#This Row],[T2]]</f>
        <v>339.3216150246368</v>
      </c>
      <c r="AN210" s="46">
        <v>-798</v>
      </c>
      <c r="AO210" s="61">
        <f>IF(OR(Table15[[#This Row],[Diagonal Flag]]&lt;-$AG$6, Table15[[#This Row],[Diagonal Flag]]&gt;$AG$6),0,Table15[[#This Row],[Diagonal Flag]])</f>
        <v>0</v>
      </c>
      <c r="AP210" s="61">
        <f>Graphing!$AO210/$AP$6</f>
        <v>0</v>
      </c>
      <c r="AQ210" s="62">
        <f>Graphing!$AO210/$AQ$6</f>
        <v>0</v>
      </c>
    </row>
    <row r="211" spans="1:43" x14ac:dyDescent="0.25">
      <c r="A211" s="6">
        <v>208</v>
      </c>
      <c r="B211" s="6">
        <f>COS(DEGREES(Graphing!A211))</f>
        <v>-0.10937342534995359</v>
      </c>
      <c r="C211" s="6">
        <f>SIN(DEGREES(Graphing!A211))</f>
        <v>-0.99400073130114852</v>
      </c>
      <c r="D211" s="6">
        <f>Table2[[#This Row],[x (Big)]]*$A$2</f>
        <v>-8.2030069012465193E-2</v>
      </c>
      <c r="E211" s="6">
        <f>$A$2 *Table2[[#This Row],[y (Big)]]</f>
        <v>-0.74550054847586145</v>
      </c>
      <c r="G211" s="15">
        <v>0.20399999999999999</v>
      </c>
      <c r="H211" s="6">
        <f>IF(AND($H$3&lt;Table3[[#This Row],[Percentage]],Table3[[#This Row],[Percentage]]&lt;$H$5), 1, 0)</f>
        <v>1</v>
      </c>
      <c r="I211" s="6">
        <f>IF(AND($I$3&lt;Table3[[#This Row],[Percentage]],Table3[[#This Row],[Percentage]]&lt;$I$5), 1, 0)</f>
        <v>1</v>
      </c>
      <c r="J211" s="6">
        <f>IF(AND($J$3&lt;Table3[[#This Row],[Percentage]],Table3[[#This Row],[Percentage]]&lt;$J$5), 1, 0)</f>
        <v>1</v>
      </c>
      <c r="K211" s="6">
        <f>IF(AND($K$3&lt;Table3[[#This Row],[Percentage]],Table3[[#This Row],[Percentage]]&lt;$K$5), 1, 0)</f>
        <v>1</v>
      </c>
      <c r="M211" s="6">
        <v>206</v>
      </c>
      <c r="N211" s="6">
        <f>$N$3*COS(DEGREES(Graphing!M211))</f>
        <v>-253.86154321599878</v>
      </c>
      <c r="O211" s="6">
        <f>($N$3*SIN(DEGREES(Graphing!M211))) + $O$3</f>
        <v>516.3855158452883</v>
      </c>
      <c r="P211" s="16">
        <f>($N$3*SIN(DEGREES(Graphing!M211))) - $O$3</f>
        <v>-499.61448415471165</v>
      </c>
      <c r="Q211" s="6">
        <f>$N$4*SIN(DEGREES(Graphing!M211))</f>
        <v>6.2891368839662523</v>
      </c>
      <c r="R211" s="6">
        <f>($N$4*COS(DEGREES(Graphing!M211))) - $O$4</f>
        <v>-490.39615741199907</v>
      </c>
      <c r="S211" s="6">
        <f>($N$4*COS(DEGREES(Graphing!M211))) + $O$4</f>
        <v>109.6038425880009</v>
      </c>
      <c r="U211" s="6">
        <v>0</v>
      </c>
      <c r="V211" s="6">
        <v>-797</v>
      </c>
      <c r="W211" s="6">
        <f>IF(AND($W$4 + 'Unlike Size Quad'!$F$2*$N$3&lt;Table13[[#This Row],[NS AXIS]],Table13[[#This Row],[NS AXIS]]&lt;$V$3 - 'Unlike Size Quad'!$F$2*$N$3), Table13[NS AXIS], 0)</f>
        <v>0</v>
      </c>
      <c r="X211" s="6">
        <f>$V$6 - 'Unlike Size Quad'!$F$3*$N$4</f>
        <v>71.401690832311886</v>
      </c>
      <c r="Y211" s="6">
        <f>$W$5 +'Unlike Size Quad'!$F$3*$N$4</f>
        <v>-71.406763299232722</v>
      </c>
      <c r="Z211" s="6">
        <f>Table13[[#This Row],[NS AXIS]]</f>
        <v>-797</v>
      </c>
      <c r="AA211" s="6">
        <f>IF(AND($W$5 + 'Unlike Size Quad'!$F$3*$N$4&lt;Table13[[#This Row],[NS AXIS]],Table13[[#This Row],[NS AXIS]]&lt;$V$6 - 'Unlike Size Quad'!$F$3*$N$4), Table13[NS AXIS], 0)</f>
        <v>0</v>
      </c>
      <c r="AB211" s="16">
        <f>$V$3 -'Unlike Size Quad'!$F$2*$N$3</f>
        <v>127.00056361139596</v>
      </c>
      <c r="AC211" s="16">
        <f>$W$4 + 'Unlike Size Quad'!$F$2*$N$3</f>
        <v>-127.00507248755457</v>
      </c>
      <c r="AF211" s="46">
        <v>204</v>
      </c>
      <c r="AG211" s="6">
        <f t="shared" si="12"/>
        <v>653.75913650671214</v>
      </c>
      <c r="AH211" s="46">
        <f t="shared" si="13"/>
        <v>-186.05896194802239</v>
      </c>
      <c r="AI211" s="46">
        <f t="shared" si="14"/>
        <v>163.94103805197761</v>
      </c>
      <c r="AJ211" s="16">
        <f t="shared" si="15"/>
        <v>-146.2408634932878</v>
      </c>
      <c r="AK211" s="16">
        <f>Table6[[#This Row],[T1]]</f>
        <v>-186.05896194802239</v>
      </c>
      <c r="AL211" s="16">
        <f>Table6[[#This Row],[T2]]</f>
        <v>163.94103805197761</v>
      </c>
      <c r="AN211" s="46">
        <v>-797</v>
      </c>
      <c r="AO211" s="63">
        <f>IF(OR(Table15[[#This Row],[Diagonal Flag]]&lt;-$AG$6, Table15[[#This Row],[Diagonal Flag]]&gt;$AG$6),0,Table15[[#This Row],[Diagonal Flag]])</f>
        <v>0</v>
      </c>
      <c r="AP211" s="63">
        <f>Graphing!$AO211/$AP$6</f>
        <v>0</v>
      </c>
      <c r="AQ211" s="64">
        <f>Graphing!$AO211/$AQ$6</f>
        <v>0</v>
      </c>
    </row>
    <row r="212" spans="1:43" x14ac:dyDescent="0.25">
      <c r="A212" s="6">
        <v>209</v>
      </c>
      <c r="B212" s="6">
        <f>COS(DEGREES(Graphing!A212))</f>
        <v>0.59520366749316722</v>
      </c>
      <c r="C212" s="6">
        <f>SIN(DEGREES(Graphing!A212))</f>
        <v>-0.80357488400439903</v>
      </c>
      <c r="D212" s="6">
        <f>Table2[[#This Row],[x (Big)]]*$A$2</f>
        <v>0.44640275061987544</v>
      </c>
      <c r="E212" s="6">
        <f>$A$2 *Table2[[#This Row],[y (Big)]]</f>
        <v>-0.60268116300329932</v>
      </c>
      <c r="G212" s="15">
        <v>0.20499999999999999</v>
      </c>
      <c r="H212" s="6">
        <f>IF(AND($H$3&lt;Table3[[#This Row],[Percentage]],Table3[[#This Row],[Percentage]]&lt;$H$5), 1, 0)</f>
        <v>1</v>
      </c>
      <c r="I212" s="6">
        <f>IF(AND($I$3&lt;Table3[[#This Row],[Percentage]],Table3[[#This Row],[Percentage]]&lt;$I$5), 1, 0)</f>
        <v>1</v>
      </c>
      <c r="J212" s="6">
        <f>IF(AND($J$3&lt;Table3[[#This Row],[Percentage]],Table3[[#This Row],[Percentage]]&lt;$J$5), 1, 0)</f>
        <v>1</v>
      </c>
      <c r="K212" s="6">
        <f>IF(AND($K$3&lt;Table3[[#This Row],[Percentage]],Table3[[#This Row],[Percentage]]&lt;$K$5), 1, 0)</f>
        <v>1</v>
      </c>
      <c r="M212" s="6">
        <v>207</v>
      </c>
      <c r="N212" s="6">
        <f>$N$3*COS(DEGREES(Graphing!M212))</f>
        <v>-191.94482608147206</v>
      </c>
      <c r="O212" s="6">
        <f>($N$3*SIN(DEGREES(Graphing!M212))) + $O$3</f>
        <v>341.64741138006468</v>
      </c>
      <c r="P212" s="16">
        <f>($N$3*SIN(DEGREES(Graphing!M212))) - $O$3</f>
        <v>-674.35258861993532</v>
      </c>
      <c r="Q212" s="6">
        <f>$N$4*SIN(DEGREES(Graphing!M212))</f>
        <v>-124.7644414649515</v>
      </c>
      <c r="R212" s="6">
        <f>($N$4*COS(DEGREES(Graphing!M212))) - $O$4</f>
        <v>-443.95861956110406</v>
      </c>
      <c r="S212" s="6">
        <f>($N$4*COS(DEGREES(Graphing!M212))) + $O$4</f>
        <v>156.04138043889594</v>
      </c>
      <c r="U212" s="6">
        <v>0</v>
      </c>
      <c r="V212" s="6">
        <v>-796</v>
      </c>
      <c r="W212" s="6">
        <f>IF(AND($W$4 + 'Unlike Size Quad'!$F$2*$N$3&lt;Table13[[#This Row],[NS AXIS]],Table13[[#This Row],[NS AXIS]]&lt;$V$3 - 'Unlike Size Quad'!$F$2*$N$3), Table13[NS AXIS], 0)</f>
        <v>0</v>
      </c>
      <c r="X212" s="6">
        <f>$V$6 - 'Unlike Size Quad'!$F$3*$N$4</f>
        <v>71.401690832311886</v>
      </c>
      <c r="Y212" s="6">
        <f>$W$5 +'Unlike Size Quad'!$F$3*$N$4</f>
        <v>-71.406763299232722</v>
      </c>
      <c r="Z212" s="6">
        <f>Table13[[#This Row],[NS AXIS]]</f>
        <v>-796</v>
      </c>
      <c r="AA212" s="6">
        <f>IF(AND($W$5 + 'Unlike Size Quad'!$F$3*$N$4&lt;Table13[[#This Row],[NS AXIS]],Table13[[#This Row],[NS AXIS]]&lt;$V$6 - 'Unlike Size Quad'!$F$3*$N$4), Table13[NS AXIS], 0)</f>
        <v>0</v>
      </c>
      <c r="AB212" s="16">
        <f>$V$3 -'Unlike Size Quad'!$F$2*$N$3</f>
        <v>127.00056361139596</v>
      </c>
      <c r="AC212" s="16">
        <f>$W$4 + 'Unlike Size Quad'!$F$2*$N$3</f>
        <v>-127.00507248755457</v>
      </c>
      <c r="AF212" s="46">
        <v>205</v>
      </c>
      <c r="AG212" s="6">
        <f t="shared" si="12"/>
        <v>578.65673246980055</v>
      </c>
      <c r="AH212" s="46">
        <f t="shared" si="13"/>
        <v>-355.54853071463674</v>
      </c>
      <c r="AI212" s="46">
        <f t="shared" si="14"/>
        <v>-5.5485307146367404</v>
      </c>
      <c r="AJ212" s="16">
        <f t="shared" si="15"/>
        <v>-221.34326753019948</v>
      </c>
      <c r="AK212" s="16">
        <f>Table6[[#This Row],[T1]]</f>
        <v>-355.54853071463674</v>
      </c>
      <c r="AL212" s="16">
        <f>Table6[[#This Row],[T2]]</f>
        <v>-5.5485307146367404</v>
      </c>
      <c r="AN212" s="46">
        <v>-796</v>
      </c>
      <c r="AO212" s="61">
        <f>IF(OR(Table15[[#This Row],[Diagonal Flag]]&lt;-$AG$6, Table15[[#This Row],[Diagonal Flag]]&gt;$AG$6),0,Table15[[#This Row],[Diagonal Flag]])</f>
        <v>0</v>
      </c>
      <c r="AP212" s="61">
        <f>Graphing!$AO212/$AP$6</f>
        <v>0</v>
      </c>
      <c r="AQ212" s="62">
        <f>Graphing!$AO212/$AQ$6</f>
        <v>0</v>
      </c>
    </row>
    <row r="213" spans="1:43" x14ac:dyDescent="0.25">
      <c r="A213" s="6">
        <v>210</v>
      </c>
      <c r="B213" s="6">
        <f>COS(DEGREES(Graphing!A213))</f>
        <v>0.98272119308845574</v>
      </c>
      <c r="C213" s="6">
        <f>SIN(DEGREES(Graphing!A213))</f>
        <v>-0.18509202212629844</v>
      </c>
      <c r="D213" s="6">
        <f>Table2[[#This Row],[x (Big)]]*$A$2</f>
        <v>0.73704089481634183</v>
      </c>
      <c r="E213" s="6">
        <f>$A$2 *Table2[[#This Row],[y (Big)]]</f>
        <v>-0.13881901659472384</v>
      </c>
      <c r="G213" s="15">
        <v>0.20599999999999999</v>
      </c>
      <c r="H213" s="6">
        <f>IF(AND($H$3&lt;Table3[[#This Row],[Percentage]],Table3[[#This Row],[Percentage]]&lt;$H$5), 1, 0)</f>
        <v>1</v>
      </c>
      <c r="I213" s="6">
        <f>IF(AND($I$3&lt;Table3[[#This Row],[Percentage]],Table3[[#This Row],[Percentage]]&lt;$I$5), 1, 0)</f>
        <v>1</v>
      </c>
      <c r="J213" s="6">
        <f>IF(AND($J$3&lt;Table3[[#This Row],[Percentage]],Table3[[#This Row],[Percentage]]&lt;$J$5), 1, 0)</f>
        <v>1</v>
      </c>
      <c r="K213" s="6">
        <f>IF(AND($K$3&lt;Table3[[#This Row],[Percentage]],Table3[[#This Row],[Percentage]]&lt;$K$5), 1, 0)</f>
        <v>1</v>
      </c>
      <c r="M213" s="6">
        <v>208</v>
      </c>
      <c r="N213" s="6">
        <f>$N$3*COS(DEGREES(Graphing!M213))</f>
        <v>-27.780850038888211</v>
      </c>
      <c r="O213" s="6">
        <f>($N$3*SIN(DEGREES(Graphing!M213))) + $O$3</f>
        <v>255.52381424950826</v>
      </c>
      <c r="P213" s="16">
        <f>($N$3*SIN(DEGREES(Graphing!M213))) - $O$3</f>
        <v>-760.47618575049171</v>
      </c>
      <c r="Q213" s="6">
        <f>$N$4*SIN(DEGREES(Graphing!M213))</f>
        <v>-189.35713931286878</v>
      </c>
      <c r="R213" s="6">
        <f>($N$4*COS(DEGREES(Graphing!M213))) - $O$4</f>
        <v>-320.83563752916615</v>
      </c>
      <c r="S213" s="6">
        <f>($N$4*COS(DEGREES(Graphing!M213))) + $O$4</f>
        <v>279.16436247083385</v>
      </c>
      <c r="U213" s="6">
        <v>0</v>
      </c>
      <c r="V213" s="6">
        <v>-795</v>
      </c>
      <c r="W213" s="6">
        <f>IF(AND($W$4 + 'Unlike Size Quad'!$F$2*$N$3&lt;Table13[[#This Row],[NS AXIS]],Table13[[#This Row],[NS AXIS]]&lt;$V$3 - 'Unlike Size Quad'!$F$2*$N$3), Table13[NS AXIS], 0)</f>
        <v>0</v>
      </c>
      <c r="X213" s="6">
        <f>$V$6 - 'Unlike Size Quad'!$F$3*$N$4</f>
        <v>71.401690832311886</v>
      </c>
      <c r="Y213" s="6">
        <f>$W$5 +'Unlike Size Quad'!$F$3*$N$4</f>
        <v>-71.406763299232722</v>
      </c>
      <c r="Z213" s="6">
        <f>Table13[[#This Row],[NS AXIS]]</f>
        <v>-795</v>
      </c>
      <c r="AA213" s="6">
        <f>IF(AND($W$5 + 'Unlike Size Quad'!$F$3*$N$4&lt;Table13[[#This Row],[NS AXIS]],Table13[[#This Row],[NS AXIS]]&lt;$V$6 - 'Unlike Size Quad'!$F$3*$N$4), Table13[NS AXIS], 0)</f>
        <v>0</v>
      </c>
      <c r="AB213" s="16">
        <f>$V$3 -'Unlike Size Quad'!$F$2*$N$3</f>
        <v>127.00056361139596</v>
      </c>
      <c r="AC213" s="16">
        <f>$W$4 + 'Unlike Size Quad'!$F$2*$N$3</f>
        <v>-127.00507248755457</v>
      </c>
      <c r="AF213" s="46">
        <v>206</v>
      </c>
      <c r="AG213" s="6">
        <f t="shared" si="12"/>
        <v>408.38551584528835</v>
      </c>
      <c r="AH213" s="46">
        <f t="shared" si="13"/>
        <v>-428.86154321599878</v>
      </c>
      <c r="AI213" s="46">
        <f t="shared" si="14"/>
        <v>-78.861543215998779</v>
      </c>
      <c r="AJ213" s="16">
        <f t="shared" si="15"/>
        <v>-391.61448415471165</v>
      </c>
      <c r="AK213" s="16">
        <f>Table6[[#This Row],[T1]]</f>
        <v>-428.86154321599878</v>
      </c>
      <c r="AL213" s="16">
        <f>Table6[[#This Row],[T2]]</f>
        <v>-78.861543215998779</v>
      </c>
      <c r="AN213" s="46">
        <v>-795</v>
      </c>
      <c r="AO213" s="63">
        <f>IF(OR(Table15[[#This Row],[Diagonal Flag]]&lt;-$AG$6, Table15[[#This Row],[Diagonal Flag]]&gt;$AG$6),0,Table15[[#This Row],[Diagonal Flag]])</f>
        <v>0</v>
      </c>
      <c r="AP213" s="63">
        <f>Graphing!$AO213/$AP$6</f>
        <v>0</v>
      </c>
      <c r="AQ213" s="64">
        <f>Graphing!$AO213/$AQ$6</f>
        <v>0</v>
      </c>
    </row>
    <row r="214" spans="1:43" x14ac:dyDescent="0.25">
      <c r="A214" s="6">
        <v>211</v>
      </c>
      <c r="B214" s="6">
        <f>COS(DEGREES(Graphing!A214))</f>
        <v>0.84675209851561017</v>
      </c>
      <c r="C214" s="6">
        <f>SIN(DEGREES(Graphing!A214))</f>
        <v>0.53198767246940082</v>
      </c>
      <c r="D214" s="6">
        <f>Table2[[#This Row],[x (Big)]]*$A$2</f>
        <v>0.6350640738867076</v>
      </c>
      <c r="E214" s="6">
        <f>$A$2 *Table2[[#This Row],[y (Big)]]</f>
        <v>0.39899075435205061</v>
      </c>
      <c r="G214" s="15">
        <v>0.20699999999999999</v>
      </c>
      <c r="H214" s="6">
        <f>IF(AND($H$3&lt;Table3[[#This Row],[Percentage]],Table3[[#This Row],[Percentage]]&lt;$H$5), 1, 0)</f>
        <v>1</v>
      </c>
      <c r="I214" s="6">
        <f>IF(AND($I$3&lt;Table3[[#This Row],[Percentage]],Table3[[#This Row],[Percentage]]&lt;$I$5), 1, 0)</f>
        <v>1</v>
      </c>
      <c r="J214" s="6">
        <f>IF(AND($J$3&lt;Table3[[#This Row],[Percentage]],Table3[[#This Row],[Percentage]]&lt;$J$5), 1, 0)</f>
        <v>1</v>
      </c>
      <c r="K214" s="6">
        <f>IF(AND($K$3&lt;Table3[[#This Row],[Percentage]],Table3[[#This Row],[Percentage]]&lt;$K$5), 1, 0)</f>
        <v>1</v>
      </c>
      <c r="M214" s="6">
        <v>209</v>
      </c>
      <c r="N214" s="6">
        <f>$N$3*COS(DEGREES(Graphing!M214))</f>
        <v>151.18173154326448</v>
      </c>
      <c r="O214" s="6">
        <f>($N$3*SIN(DEGREES(Graphing!M214))) + $O$3</f>
        <v>303.89197946288266</v>
      </c>
      <c r="P214" s="16">
        <f>($N$3*SIN(DEGREES(Graphing!M214))) - $O$3</f>
        <v>-712.10802053711734</v>
      </c>
      <c r="Q214" s="6">
        <f>$N$4*SIN(DEGREES(Graphing!M214))</f>
        <v>-153.08101540283801</v>
      </c>
      <c r="R214" s="6">
        <f>($N$4*COS(DEGREES(Graphing!M214))) - $O$4</f>
        <v>-186.61370134255165</v>
      </c>
      <c r="S214" s="6">
        <f>($N$4*COS(DEGREES(Graphing!M214))) + $O$4</f>
        <v>413.38629865744838</v>
      </c>
      <c r="U214" s="6">
        <v>0</v>
      </c>
      <c r="V214" s="6">
        <v>-794</v>
      </c>
      <c r="W214" s="6">
        <f>IF(AND($W$4 + 'Unlike Size Quad'!$F$2*$N$3&lt;Table13[[#This Row],[NS AXIS]],Table13[[#This Row],[NS AXIS]]&lt;$V$3 - 'Unlike Size Quad'!$F$2*$N$3), Table13[NS AXIS], 0)</f>
        <v>0</v>
      </c>
      <c r="X214" s="6">
        <f>$V$6 - 'Unlike Size Quad'!$F$3*$N$4</f>
        <v>71.401690832311886</v>
      </c>
      <c r="Y214" s="6">
        <f>$W$5 +'Unlike Size Quad'!$F$3*$N$4</f>
        <v>-71.406763299232722</v>
      </c>
      <c r="Z214" s="6">
        <f>Table13[[#This Row],[NS AXIS]]</f>
        <v>-794</v>
      </c>
      <c r="AA214" s="6">
        <f>IF(AND($W$5 + 'Unlike Size Quad'!$F$3*$N$4&lt;Table13[[#This Row],[NS AXIS]],Table13[[#This Row],[NS AXIS]]&lt;$V$6 - 'Unlike Size Quad'!$F$3*$N$4), Table13[NS AXIS], 0)</f>
        <v>0</v>
      </c>
      <c r="AB214" s="16">
        <f>$V$3 -'Unlike Size Quad'!$F$2*$N$3</f>
        <v>127.00056361139596</v>
      </c>
      <c r="AC214" s="16">
        <f>$W$4 + 'Unlike Size Quad'!$F$2*$N$3</f>
        <v>-127.00507248755457</v>
      </c>
      <c r="AF214" s="46">
        <v>207</v>
      </c>
      <c r="AG214" s="6">
        <f t="shared" si="12"/>
        <v>233.64741138006465</v>
      </c>
      <c r="AH214" s="46">
        <f t="shared" si="13"/>
        <v>-366.94482608147206</v>
      </c>
      <c r="AI214" s="46">
        <f t="shared" si="14"/>
        <v>-16.944826081472058</v>
      </c>
      <c r="AJ214" s="16">
        <f t="shared" si="15"/>
        <v>-566.35258861993532</v>
      </c>
      <c r="AK214" s="16">
        <f>Table6[[#This Row],[T1]]</f>
        <v>-366.94482608147206</v>
      </c>
      <c r="AL214" s="16">
        <f>Table6[[#This Row],[T2]]</f>
        <v>-16.944826081472058</v>
      </c>
      <c r="AN214" s="46">
        <v>-794</v>
      </c>
      <c r="AO214" s="61">
        <f>IF(OR(Table15[[#This Row],[Diagonal Flag]]&lt;-$AG$6, Table15[[#This Row],[Diagonal Flag]]&gt;$AG$6),0,Table15[[#This Row],[Diagonal Flag]])</f>
        <v>0</v>
      </c>
      <c r="AP214" s="61">
        <f>Graphing!$AO214/$AP$6</f>
        <v>0</v>
      </c>
      <c r="AQ214" s="62">
        <f>Graphing!$AO214/$AQ$6</f>
        <v>0</v>
      </c>
    </row>
    <row r="215" spans="1:43" x14ac:dyDescent="0.25">
      <c r="A215" s="6">
        <v>212</v>
      </c>
      <c r="B215" s="6">
        <f>COS(DEGREES(Graphing!A215))</f>
        <v>0.25972588083428483</v>
      </c>
      <c r="C215" s="6">
        <f>SIN(DEGREES(Graphing!A215))</f>
        <v>0.96568238402947726</v>
      </c>
      <c r="D215" s="6">
        <f>Table2[[#This Row],[x (Big)]]*$A$2</f>
        <v>0.19479441062571362</v>
      </c>
      <c r="E215" s="6">
        <f>$A$2 *Table2[[#This Row],[y (Big)]]</f>
        <v>0.72426178802210794</v>
      </c>
      <c r="G215" s="15">
        <v>0.20799999999999999</v>
      </c>
      <c r="H215" s="6">
        <f>IF(AND($H$3&lt;Table3[[#This Row],[Percentage]],Table3[[#This Row],[Percentage]]&lt;$H$5), 1, 0)</f>
        <v>1</v>
      </c>
      <c r="I215" s="6">
        <f>IF(AND($I$3&lt;Table3[[#This Row],[Percentage]],Table3[[#This Row],[Percentage]]&lt;$I$5), 1, 0)</f>
        <v>1</v>
      </c>
      <c r="J215" s="6">
        <f>IF(AND($J$3&lt;Table3[[#This Row],[Percentage]],Table3[[#This Row],[Percentage]]&lt;$J$5), 1, 0)</f>
        <v>1</v>
      </c>
      <c r="K215" s="6">
        <f>IF(AND($K$3&lt;Table3[[#This Row],[Percentage]],Table3[[#This Row],[Percentage]]&lt;$K$5), 1, 0)</f>
        <v>1</v>
      </c>
      <c r="M215" s="6">
        <v>210</v>
      </c>
      <c r="N215" s="6">
        <f>$N$3*COS(DEGREES(Graphing!M215))</f>
        <v>249.61118304446777</v>
      </c>
      <c r="O215" s="6">
        <f>($N$3*SIN(DEGREES(Graphing!M215))) + $O$3</f>
        <v>460.98662637992021</v>
      </c>
      <c r="P215" s="16">
        <f>($N$3*SIN(DEGREES(Graphing!M215))) - $O$3</f>
        <v>-555.01337362007985</v>
      </c>
      <c r="Q215" s="6">
        <f>$N$4*SIN(DEGREES(Graphing!M215))</f>
        <v>-35.260030215059849</v>
      </c>
      <c r="R215" s="6">
        <f>($N$4*COS(DEGREES(Graphing!M215))) - $O$4</f>
        <v>-112.79161271664918</v>
      </c>
      <c r="S215" s="6">
        <f>($N$4*COS(DEGREES(Graphing!M215))) + $O$4</f>
        <v>487.20838728335082</v>
      </c>
      <c r="U215" s="6">
        <v>0</v>
      </c>
      <c r="V215" s="6">
        <v>-793</v>
      </c>
      <c r="W215" s="6">
        <f>IF(AND($W$4 + 'Unlike Size Quad'!$F$2*$N$3&lt;Table13[[#This Row],[NS AXIS]],Table13[[#This Row],[NS AXIS]]&lt;$V$3 - 'Unlike Size Quad'!$F$2*$N$3), Table13[NS AXIS], 0)</f>
        <v>0</v>
      </c>
      <c r="X215" s="6">
        <f>$V$6 - 'Unlike Size Quad'!$F$3*$N$4</f>
        <v>71.401690832311886</v>
      </c>
      <c r="Y215" s="6">
        <f>$W$5 +'Unlike Size Quad'!$F$3*$N$4</f>
        <v>-71.406763299232722</v>
      </c>
      <c r="Z215" s="6">
        <f>Table13[[#This Row],[NS AXIS]]</f>
        <v>-793</v>
      </c>
      <c r="AA215" s="6">
        <f>IF(AND($W$5 + 'Unlike Size Quad'!$F$3*$N$4&lt;Table13[[#This Row],[NS AXIS]],Table13[[#This Row],[NS AXIS]]&lt;$V$6 - 'Unlike Size Quad'!$F$3*$N$4), Table13[NS AXIS], 0)</f>
        <v>0</v>
      </c>
      <c r="AB215" s="16">
        <f>$V$3 -'Unlike Size Quad'!$F$2*$N$3</f>
        <v>127.00056361139596</v>
      </c>
      <c r="AC215" s="16">
        <f>$W$4 + 'Unlike Size Quad'!$F$2*$N$3</f>
        <v>-127.00507248755457</v>
      </c>
      <c r="AF215" s="46">
        <v>208</v>
      </c>
      <c r="AG215" s="6">
        <f t="shared" si="12"/>
        <v>147.52381424950826</v>
      </c>
      <c r="AH215" s="46">
        <f t="shared" si="13"/>
        <v>-202.78085003888822</v>
      </c>
      <c r="AI215" s="46">
        <f t="shared" si="14"/>
        <v>147.21914996111178</v>
      </c>
      <c r="AJ215" s="16">
        <f t="shared" si="15"/>
        <v>-652.47618575049171</v>
      </c>
      <c r="AK215" s="16">
        <f>Table6[[#This Row],[T1]]</f>
        <v>-202.78085003888822</v>
      </c>
      <c r="AL215" s="16">
        <f>Table6[[#This Row],[T2]]</f>
        <v>147.21914996111178</v>
      </c>
      <c r="AN215" s="46">
        <v>-793</v>
      </c>
      <c r="AO215" s="63">
        <f>IF(OR(Table15[[#This Row],[Diagonal Flag]]&lt;-$AG$6, Table15[[#This Row],[Diagonal Flag]]&gt;$AG$6),0,Table15[[#This Row],[Diagonal Flag]])</f>
        <v>0</v>
      </c>
      <c r="AP215" s="63">
        <f>Graphing!$AO215/$AP$6</f>
        <v>0</v>
      </c>
      <c r="AQ215" s="64">
        <f>Graphing!$AO215/$AQ$6</f>
        <v>0</v>
      </c>
    </row>
    <row r="216" spans="1:43" x14ac:dyDescent="0.25">
      <c r="A216" s="6">
        <v>213</v>
      </c>
      <c r="B216" s="6">
        <f>COS(DEGREES(Graphing!A216))</f>
        <v>-0.46565394566749579</v>
      </c>
      <c r="C216" s="6">
        <f>SIN(DEGREES(Graphing!A216))</f>
        <v>0.88496689366568559</v>
      </c>
      <c r="D216" s="6">
        <f>Table2[[#This Row],[x (Big)]]*$A$2</f>
        <v>-0.34924045925062186</v>
      </c>
      <c r="E216" s="6">
        <f>$A$2 *Table2[[#This Row],[y (Big)]]</f>
        <v>0.66372517024926414</v>
      </c>
      <c r="G216" s="15">
        <v>0.20899999999999999</v>
      </c>
      <c r="H216" s="6">
        <f>IF(AND($H$3&lt;Table3[[#This Row],[Percentage]],Table3[[#This Row],[Percentage]]&lt;$H$5), 1, 0)</f>
        <v>1</v>
      </c>
      <c r="I216" s="6">
        <f>IF(AND($I$3&lt;Table3[[#This Row],[Percentage]],Table3[[#This Row],[Percentage]]&lt;$I$5), 1, 0)</f>
        <v>1</v>
      </c>
      <c r="J216" s="6">
        <f>IF(AND($J$3&lt;Table3[[#This Row],[Percentage]],Table3[[#This Row],[Percentage]]&lt;$J$5), 1, 0)</f>
        <v>1</v>
      </c>
      <c r="K216" s="6">
        <f>IF(AND($K$3&lt;Table3[[#This Row],[Percentage]],Table3[[#This Row],[Percentage]]&lt;$K$5), 1, 0)</f>
        <v>1</v>
      </c>
      <c r="M216" s="6">
        <v>211</v>
      </c>
      <c r="N216" s="6">
        <f>$N$3*COS(DEGREES(Graphing!M216))</f>
        <v>215.07503302296499</v>
      </c>
      <c r="O216" s="6">
        <f>($N$3*SIN(DEGREES(Graphing!M216))) + $O$3</f>
        <v>643.12486880722781</v>
      </c>
      <c r="P216" s="16">
        <f>($N$3*SIN(DEGREES(Graphing!M216))) - $O$3</f>
        <v>-372.87513119277219</v>
      </c>
      <c r="Q216" s="6">
        <f>$N$4*SIN(DEGREES(Graphing!M216))</f>
        <v>101.34365160542086</v>
      </c>
      <c r="R216" s="6">
        <f>($N$4*COS(DEGREES(Graphing!M216))) - $O$4</f>
        <v>-138.69372523277627</v>
      </c>
      <c r="S216" s="6">
        <f>($N$4*COS(DEGREES(Graphing!M216))) + $O$4</f>
        <v>461.30627476722373</v>
      </c>
      <c r="U216" s="6">
        <v>0</v>
      </c>
      <c r="V216" s="6">
        <v>-792</v>
      </c>
      <c r="W216" s="6">
        <f>IF(AND($W$4 + 'Unlike Size Quad'!$F$2*$N$3&lt;Table13[[#This Row],[NS AXIS]],Table13[[#This Row],[NS AXIS]]&lt;$V$3 - 'Unlike Size Quad'!$F$2*$N$3), Table13[NS AXIS], 0)</f>
        <v>0</v>
      </c>
      <c r="X216" s="6">
        <f>$V$6 - 'Unlike Size Quad'!$F$3*$N$4</f>
        <v>71.401690832311886</v>
      </c>
      <c r="Y216" s="6">
        <f>$W$5 +'Unlike Size Quad'!$F$3*$N$4</f>
        <v>-71.406763299232722</v>
      </c>
      <c r="Z216" s="6">
        <f>Table13[[#This Row],[NS AXIS]]</f>
        <v>-792</v>
      </c>
      <c r="AA216" s="6">
        <f>IF(AND($W$5 + 'Unlike Size Quad'!$F$3*$N$4&lt;Table13[[#This Row],[NS AXIS]],Table13[[#This Row],[NS AXIS]]&lt;$V$6 - 'Unlike Size Quad'!$F$3*$N$4), Table13[NS AXIS], 0)</f>
        <v>0</v>
      </c>
      <c r="AB216" s="16">
        <f>$V$3 -'Unlike Size Quad'!$F$2*$N$3</f>
        <v>127.00056361139596</v>
      </c>
      <c r="AC216" s="16">
        <f>$W$4 + 'Unlike Size Quad'!$F$2*$N$3</f>
        <v>-127.00507248755457</v>
      </c>
      <c r="AF216" s="46">
        <v>209</v>
      </c>
      <c r="AG216" s="6">
        <f t="shared" si="12"/>
        <v>195.89197946288266</v>
      </c>
      <c r="AH216" s="46">
        <f t="shared" si="13"/>
        <v>-23.818268456735524</v>
      </c>
      <c r="AI216" s="46">
        <f t="shared" si="14"/>
        <v>326.1817315432645</v>
      </c>
      <c r="AJ216" s="16">
        <f t="shared" si="15"/>
        <v>-604.10802053711734</v>
      </c>
      <c r="AK216" s="16">
        <f>Table6[[#This Row],[T1]]</f>
        <v>-23.818268456735524</v>
      </c>
      <c r="AL216" s="16">
        <f>Table6[[#This Row],[T2]]</f>
        <v>326.1817315432645</v>
      </c>
      <c r="AN216" s="46">
        <v>-792</v>
      </c>
      <c r="AO216" s="61">
        <f>IF(OR(Table15[[#This Row],[Diagonal Flag]]&lt;-$AG$6, Table15[[#This Row],[Diagonal Flag]]&gt;$AG$6),0,Table15[[#This Row],[Diagonal Flag]])</f>
        <v>0</v>
      </c>
      <c r="AP216" s="61">
        <f>Graphing!$AO216/$AP$6</f>
        <v>0</v>
      </c>
      <c r="AQ216" s="62">
        <f>Graphing!$AO216/$AQ$6</f>
        <v>0</v>
      </c>
    </row>
    <row r="217" spans="1:43" x14ac:dyDescent="0.25">
      <c r="A217" s="6">
        <v>214</v>
      </c>
      <c r="B217" s="6">
        <f>COS(DEGREES(Graphing!A217))</f>
        <v>-0.94298416064177581</v>
      </c>
      <c r="C217" s="6">
        <f>SIN(DEGREES(Graphing!A217))</f>
        <v>0.33283760721818306</v>
      </c>
      <c r="D217" s="6">
        <f>Table2[[#This Row],[x (Big)]]*$A$2</f>
        <v>-0.70723812048133183</v>
      </c>
      <c r="E217" s="6">
        <f>$A$2 *Table2[[#This Row],[y (Big)]]</f>
        <v>0.24962820541363728</v>
      </c>
      <c r="G217" s="15">
        <v>0.21</v>
      </c>
      <c r="H217" s="6">
        <f>IF(AND($H$3&lt;Table3[[#This Row],[Percentage]],Table3[[#This Row],[Percentage]]&lt;$H$5), 1, 0)</f>
        <v>1</v>
      </c>
      <c r="I217" s="6">
        <f>IF(AND($I$3&lt;Table3[[#This Row],[Percentage]],Table3[[#This Row],[Percentage]]&lt;$I$5), 1, 0)</f>
        <v>1</v>
      </c>
      <c r="J217" s="6">
        <f>IF(AND($J$3&lt;Table3[[#This Row],[Percentage]],Table3[[#This Row],[Percentage]]&lt;$J$5), 1, 0)</f>
        <v>1</v>
      </c>
      <c r="K217" s="6">
        <f>IF(AND($K$3&lt;Table3[[#This Row],[Percentage]],Table3[[#This Row],[Percentage]]&lt;$K$5), 1, 0)</f>
        <v>1</v>
      </c>
      <c r="M217" s="6">
        <v>212</v>
      </c>
      <c r="N217" s="6">
        <f>$N$3*COS(DEGREES(Graphing!M217))</f>
        <v>65.970373731908353</v>
      </c>
      <c r="O217" s="6">
        <f>($N$3*SIN(DEGREES(Graphing!M217))) + $O$3</f>
        <v>753.28332554348719</v>
      </c>
      <c r="P217" s="16">
        <f>($N$3*SIN(DEGREES(Graphing!M217))) - $O$3</f>
        <v>-262.71667445651281</v>
      </c>
      <c r="Q217" s="6">
        <f>$N$4*SIN(DEGREES(Graphing!M217))</f>
        <v>183.96249415761542</v>
      </c>
      <c r="R217" s="6">
        <f>($N$4*COS(DEGREES(Graphing!M217))) - $O$4</f>
        <v>-250.52221970106874</v>
      </c>
      <c r="S217" s="6">
        <f>($N$4*COS(DEGREES(Graphing!M217))) + $O$4</f>
        <v>349.47778029893124</v>
      </c>
      <c r="U217" s="6">
        <v>0</v>
      </c>
      <c r="V217" s="6">
        <v>-791</v>
      </c>
      <c r="W217" s="6">
        <f>IF(AND($W$4 + 'Unlike Size Quad'!$F$2*$N$3&lt;Table13[[#This Row],[NS AXIS]],Table13[[#This Row],[NS AXIS]]&lt;$V$3 - 'Unlike Size Quad'!$F$2*$N$3), Table13[NS AXIS], 0)</f>
        <v>0</v>
      </c>
      <c r="X217" s="6">
        <f>$V$6 - 'Unlike Size Quad'!$F$3*$N$4</f>
        <v>71.401690832311886</v>
      </c>
      <c r="Y217" s="6">
        <f>$W$5 +'Unlike Size Quad'!$F$3*$N$4</f>
        <v>-71.406763299232722</v>
      </c>
      <c r="Z217" s="6">
        <f>Table13[[#This Row],[NS AXIS]]</f>
        <v>-791</v>
      </c>
      <c r="AA217" s="6">
        <f>IF(AND($W$5 + 'Unlike Size Quad'!$F$3*$N$4&lt;Table13[[#This Row],[NS AXIS]],Table13[[#This Row],[NS AXIS]]&lt;$V$6 - 'Unlike Size Quad'!$F$3*$N$4), Table13[NS AXIS], 0)</f>
        <v>0</v>
      </c>
      <c r="AB217" s="16">
        <f>$V$3 -'Unlike Size Quad'!$F$2*$N$3</f>
        <v>127.00056361139596</v>
      </c>
      <c r="AC217" s="16">
        <f>$W$4 + 'Unlike Size Quad'!$F$2*$N$3</f>
        <v>-127.00507248755457</v>
      </c>
      <c r="AF217" s="46">
        <v>210</v>
      </c>
      <c r="AG217" s="6">
        <f t="shared" si="12"/>
        <v>352.98662637992021</v>
      </c>
      <c r="AH217" s="46">
        <f t="shared" si="13"/>
        <v>74.611183044467765</v>
      </c>
      <c r="AI217" s="46">
        <f t="shared" si="14"/>
        <v>424.61118304446779</v>
      </c>
      <c r="AJ217" s="16">
        <f t="shared" si="15"/>
        <v>-447.01337362007979</v>
      </c>
      <c r="AK217" s="16">
        <f>Table6[[#This Row],[T1]]</f>
        <v>74.611183044467765</v>
      </c>
      <c r="AL217" s="16">
        <f>Table6[[#This Row],[T2]]</f>
        <v>424.61118304446779</v>
      </c>
      <c r="AN217" s="46">
        <v>-791</v>
      </c>
      <c r="AO217" s="63">
        <f>IF(OR(Table15[[#This Row],[Diagonal Flag]]&lt;-$AG$6, Table15[[#This Row],[Diagonal Flag]]&gt;$AG$6),0,Table15[[#This Row],[Diagonal Flag]])</f>
        <v>0</v>
      </c>
      <c r="AP217" s="63">
        <f>Graphing!$AO217/$AP$6</f>
        <v>0</v>
      </c>
      <c r="AQ217" s="64">
        <f>Graphing!$AO217/$AQ$6</f>
        <v>0</v>
      </c>
    </row>
    <row r="218" spans="1:43" x14ac:dyDescent="0.25">
      <c r="A218" s="6">
        <v>215</v>
      </c>
      <c r="B218" s="6">
        <f>COS(DEGREES(Graphing!A218))</f>
        <v>-0.91799531035293902</v>
      </c>
      <c r="C218" s="6">
        <f>SIN(DEGREES(Graphing!A218))</f>
        <v>-0.39659123814074759</v>
      </c>
      <c r="D218" s="6">
        <f>Table2[[#This Row],[x (Big)]]*$A$2</f>
        <v>-0.68849648276470421</v>
      </c>
      <c r="E218" s="6">
        <f>$A$2 *Table2[[#This Row],[y (Big)]]</f>
        <v>-0.29744342860556072</v>
      </c>
      <c r="G218" s="15">
        <v>0.21099999999999999</v>
      </c>
      <c r="H218" s="6">
        <f>IF(AND($H$3&lt;Table3[[#This Row],[Percentage]],Table3[[#This Row],[Percentage]]&lt;$H$5), 1, 0)</f>
        <v>1</v>
      </c>
      <c r="I218" s="6">
        <f>IF(AND($I$3&lt;Table3[[#This Row],[Percentage]],Table3[[#This Row],[Percentage]]&lt;$I$5), 1, 0)</f>
        <v>1</v>
      </c>
      <c r="J218" s="6">
        <f>IF(AND($J$3&lt;Table3[[#This Row],[Percentage]],Table3[[#This Row],[Percentage]]&lt;$J$5), 1, 0)</f>
        <v>1</v>
      </c>
      <c r="K218" s="6">
        <f>IF(AND($K$3&lt;Table3[[#This Row],[Percentage]],Table3[[#This Row],[Percentage]]&lt;$K$5), 1, 0)</f>
        <v>1</v>
      </c>
      <c r="M218" s="6">
        <v>213</v>
      </c>
      <c r="N218" s="6">
        <f>$N$3*COS(DEGREES(Graphing!M218))</f>
        <v>-118.27610219954393</v>
      </c>
      <c r="O218" s="6">
        <f>($N$3*SIN(DEGREES(Graphing!M218))) + $O$3</f>
        <v>732.78159099108416</v>
      </c>
      <c r="P218" s="16">
        <f>($N$3*SIN(DEGREES(Graphing!M218))) - $O$3</f>
        <v>-283.21840900891584</v>
      </c>
      <c r="Q218" s="6">
        <f>$N$4*SIN(DEGREES(Graphing!M218))</f>
        <v>168.58619324331312</v>
      </c>
      <c r="R218" s="6">
        <f>($N$4*COS(DEGREES(Graphing!M218))) - $O$4</f>
        <v>-388.70707664965795</v>
      </c>
      <c r="S218" s="6">
        <f>($N$4*COS(DEGREES(Graphing!M218))) + $O$4</f>
        <v>211.29292335034205</v>
      </c>
      <c r="U218" s="6">
        <v>0</v>
      </c>
      <c r="V218" s="6">
        <v>-790</v>
      </c>
      <c r="W218" s="6">
        <f>IF(AND($W$4 + 'Unlike Size Quad'!$F$2*$N$3&lt;Table13[[#This Row],[NS AXIS]],Table13[[#This Row],[NS AXIS]]&lt;$V$3 - 'Unlike Size Quad'!$F$2*$N$3), Table13[NS AXIS], 0)</f>
        <v>0</v>
      </c>
      <c r="X218" s="6">
        <f>$V$6 - 'Unlike Size Quad'!$F$3*$N$4</f>
        <v>71.401690832311886</v>
      </c>
      <c r="Y218" s="6">
        <f>$W$5 +'Unlike Size Quad'!$F$3*$N$4</f>
        <v>-71.406763299232722</v>
      </c>
      <c r="Z218" s="6">
        <f>Table13[[#This Row],[NS AXIS]]</f>
        <v>-790</v>
      </c>
      <c r="AA218" s="6">
        <f>IF(AND($W$5 + 'Unlike Size Quad'!$F$3*$N$4&lt;Table13[[#This Row],[NS AXIS]],Table13[[#This Row],[NS AXIS]]&lt;$V$6 - 'Unlike Size Quad'!$F$3*$N$4), Table13[NS AXIS], 0)</f>
        <v>0</v>
      </c>
      <c r="AB218" s="16">
        <f>$V$3 -'Unlike Size Quad'!$F$2*$N$3</f>
        <v>127.00056361139596</v>
      </c>
      <c r="AC218" s="16">
        <f>$W$4 + 'Unlike Size Quad'!$F$2*$N$3</f>
        <v>-127.00507248755457</v>
      </c>
      <c r="AF218" s="46">
        <v>211</v>
      </c>
      <c r="AG218" s="6">
        <f t="shared" si="12"/>
        <v>535.12486880722781</v>
      </c>
      <c r="AH218" s="46">
        <f t="shared" si="13"/>
        <v>40.075033022964988</v>
      </c>
      <c r="AI218" s="46">
        <f t="shared" si="14"/>
        <v>390.07503302296499</v>
      </c>
      <c r="AJ218" s="16">
        <f t="shared" si="15"/>
        <v>-264.87513119277219</v>
      </c>
      <c r="AK218" s="16">
        <f>Table6[[#This Row],[T1]]</f>
        <v>40.075033022964988</v>
      </c>
      <c r="AL218" s="16">
        <f>Table6[[#This Row],[T2]]</f>
        <v>390.07503302296499</v>
      </c>
      <c r="AN218" s="46">
        <v>-790</v>
      </c>
      <c r="AO218" s="61">
        <f>IF(OR(Table15[[#This Row],[Diagonal Flag]]&lt;-$AG$6, Table15[[#This Row],[Diagonal Flag]]&gt;$AG$6),0,Table15[[#This Row],[Diagonal Flag]])</f>
        <v>0</v>
      </c>
      <c r="AP218" s="61">
        <f>Graphing!$AO218/$AP$6</f>
        <v>0</v>
      </c>
      <c r="AQ218" s="62">
        <f>Graphing!$AO218/$AQ$6</f>
        <v>0</v>
      </c>
    </row>
    <row r="219" spans="1:43" x14ac:dyDescent="0.25">
      <c r="A219" s="6">
        <v>216</v>
      </c>
      <c r="B219" s="6">
        <f>COS(DEGREES(Graphing!A219))</f>
        <v>-0.40399872752851024</v>
      </c>
      <c r="C219" s="6">
        <f>SIN(DEGREES(Graphing!A219))</f>
        <v>-0.91475954663252601</v>
      </c>
      <c r="D219" s="6">
        <f>Table2[[#This Row],[x (Big)]]*$A$2</f>
        <v>-0.30299904564638269</v>
      </c>
      <c r="E219" s="6">
        <f>$A$2 *Table2[[#This Row],[y (Big)]]</f>
        <v>-0.68606965997439451</v>
      </c>
      <c r="G219" s="15">
        <v>0.21199999999999999</v>
      </c>
      <c r="H219" s="6">
        <f>IF(AND($H$3&lt;Table3[[#This Row],[Percentage]],Table3[[#This Row],[Percentage]]&lt;$H$5), 1, 0)</f>
        <v>1</v>
      </c>
      <c r="I219" s="6">
        <f>IF(AND($I$3&lt;Table3[[#This Row],[Percentage]],Table3[[#This Row],[Percentage]]&lt;$I$5), 1, 0)</f>
        <v>1</v>
      </c>
      <c r="J219" s="6">
        <f>IF(AND($J$3&lt;Table3[[#This Row],[Percentage]],Table3[[#This Row],[Percentage]]&lt;$J$5), 1, 0)</f>
        <v>1</v>
      </c>
      <c r="K219" s="6">
        <f>IF(AND($K$3&lt;Table3[[#This Row],[Percentage]],Table3[[#This Row],[Percentage]]&lt;$K$5), 1, 0)</f>
        <v>1</v>
      </c>
      <c r="M219" s="6">
        <v>214</v>
      </c>
      <c r="N219" s="6">
        <f>$N$3*COS(DEGREES(Graphing!M219))</f>
        <v>-239.51797680301107</v>
      </c>
      <c r="O219" s="6">
        <f>($N$3*SIN(DEGREES(Graphing!M219))) + $O$3</f>
        <v>592.54075223341852</v>
      </c>
      <c r="P219" s="16">
        <f>($N$3*SIN(DEGREES(Graphing!M219))) - $O$3</f>
        <v>-423.45924776658148</v>
      </c>
      <c r="Q219" s="6">
        <f>$N$4*SIN(DEGREES(Graphing!M219))</f>
        <v>63.405564175063873</v>
      </c>
      <c r="R219" s="6">
        <f>($N$4*COS(DEGREES(Graphing!M219))) - $O$4</f>
        <v>-479.63848260225825</v>
      </c>
      <c r="S219" s="6">
        <f>($N$4*COS(DEGREES(Graphing!M219))) + $O$4</f>
        <v>120.36151739774172</v>
      </c>
      <c r="U219" s="6">
        <v>0</v>
      </c>
      <c r="V219" s="6">
        <v>-789</v>
      </c>
      <c r="W219" s="6">
        <f>IF(AND($W$4 + 'Unlike Size Quad'!$F$2*$N$3&lt;Table13[[#This Row],[NS AXIS]],Table13[[#This Row],[NS AXIS]]&lt;$V$3 - 'Unlike Size Quad'!$F$2*$N$3), Table13[NS AXIS], 0)</f>
        <v>0</v>
      </c>
      <c r="X219" s="6">
        <f>$V$6 - 'Unlike Size Quad'!$F$3*$N$4</f>
        <v>71.401690832311886</v>
      </c>
      <c r="Y219" s="6">
        <f>$W$5 +'Unlike Size Quad'!$F$3*$N$4</f>
        <v>-71.406763299232722</v>
      </c>
      <c r="Z219" s="6">
        <f>Table13[[#This Row],[NS AXIS]]</f>
        <v>-789</v>
      </c>
      <c r="AA219" s="6">
        <f>IF(AND($W$5 + 'Unlike Size Quad'!$F$3*$N$4&lt;Table13[[#This Row],[NS AXIS]],Table13[[#This Row],[NS AXIS]]&lt;$V$6 - 'Unlike Size Quad'!$F$3*$N$4), Table13[NS AXIS], 0)</f>
        <v>0</v>
      </c>
      <c r="AB219" s="16">
        <f>$V$3 -'Unlike Size Quad'!$F$2*$N$3</f>
        <v>127.00056361139596</v>
      </c>
      <c r="AC219" s="16">
        <f>$W$4 + 'Unlike Size Quad'!$F$2*$N$3</f>
        <v>-127.00507248755457</v>
      </c>
      <c r="AF219" s="46">
        <v>212</v>
      </c>
      <c r="AG219" s="6">
        <f t="shared" si="12"/>
        <v>645.28332554348719</v>
      </c>
      <c r="AH219" s="46">
        <f t="shared" si="13"/>
        <v>-109.02962626809165</v>
      </c>
      <c r="AI219" s="46">
        <f t="shared" si="14"/>
        <v>240.97037373190835</v>
      </c>
      <c r="AJ219" s="16">
        <f t="shared" si="15"/>
        <v>-154.71667445651278</v>
      </c>
      <c r="AK219" s="16">
        <f>Table6[[#This Row],[T1]]</f>
        <v>-109.02962626809165</v>
      </c>
      <c r="AL219" s="16">
        <f>Table6[[#This Row],[T2]]</f>
        <v>240.97037373190835</v>
      </c>
      <c r="AN219" s="46">
        <v>-789</v>
      </c>
      <c r="AO219" s="63">
        <f>IF(OR(Table15[[#This Row],[Diagonal Flag]]&lt;-$AG$6, Table15[[#This Row],[Diagonal Flag]]&gt;$AG$6),0,Table15[[#This Row],[Diagonal Flag]])</f>
        <v>0</v>
      </c>
      <c r="AP219" s="63">
        <f>Graphing!$AO219/$AP$6</f>
        <v>0</v>
      </c>
      <c r="AQ219" s="64">
        <f>Graphing!$AO219/$AQ$6</f>
        <v>0</v>
      </c>
    </row>
    <row r="220" spans="1:43" x14ac:dyDescent="0.25">
      <c r="A220" s="6">
        <v>217</v>
      </c>
      <c r="B220" s="6">
        <f>COS(DEGREES(Graphing!A220))</f>
        <v>0.32520429422644692</v>
      </c>
      <c r="C220" s="6">
        <f>SIN(DEGREES(Graphing!A220))</f>
        <v>-0.94564378442237884</v>
      </c>
      <c r="D220" s="6">
        <f>Table2[[#This Row],[x (Big)]]*$A$2</f>
        <v>0.24390322066983519</v>
      </c>
      <c r="E220" s="6">
        <f>$A$2 *Table2[[#This Row],[y (Big)]]</f>
        <v>-0.70923283831678408</v>
      </c>
      <c r="G220" s="15">
        <v>0.21299999999999999</v>
      </c>
      <c r="H220" s="6">
        <f>IF(AND($H$3&lt;Table3[[#This Row],[Percentage]],Table3[[#This Row],[Percentage]]&lt;$H$5), 1, 0)</f>
        <v>1</v>
      </c>
      <c r="I220" s="6">
        <f>IF(AND($I$3&lt;Table3[[#This Row],[Percentage]],Table3[[#This Row],[Percentage]]&lt;$I$5), 1, 0)</f>
        <v>1</v>
      </c>
      <c r="J220" s="6">
        <f>IF(AND($J$3&lt;Table3[[#This Row],[Percentage]],Table3[[#This Row],[Percentage]]&lt;$J$5), 1, 0)</f>
        <v>1</v>
      </c>
      <c r="K220" s="6">
        <f>IF(AND($K$3&lt;Table3[[#This Row],[Percentage]],Table3[[#This Row],[Percentage]]&lt;$K$5), 1, 0)</f>
        <v>1</v>
      </c>
      <c r="M220" s="6">
        <v>215</v>
      </c>
      <c r="N220" s="6">
        <f>$N$3*COS(DEGREES(Graphing!M220))</f>
        <v>-233.17080882964652</v>
      </c>
      <c r="O220" s="6">
        <f>($N$3*SIN(DEGREES(Graphing!M220))) + $O$3</f>
        <v>407.2658255122501</v>
      </c>
      <c r="P220" s="16">
        <f>($N$3*SIN(DEGREES(Graphing!M220))) - $O$3</f>
        <v>-608.7341744877499</v>
      </c>
      <c r="Q220" s="6">
        <f>$N$4*SIN(DEGREES(Graphing!M220))</f>
        <v>-75.550630865812423</v>
      </c>
      <c r="R220" s="6">
        <f>($N$4*COS(DEGREES(Graphing!M220))) - $O$4</f>
        <v>-474.8781066222349</v>
      </c>
      <c r="S220" s="6">
        <f>($N$4*COS(DEGREES(Graphing!M220))) + $O$4</f>
        <v>125.1218933777651</v>
      </c>
      <c r="U220" s="6">
        <v>0</v>
      </c>
      <c r="V220" s="6">
        <v>-788</v>
      </c>
      <c r="W220" s="6">
        <f>IF(AND($W$4 + 'Unlike Size Quad'!$F$2*$N$3&lt;Table13[[#This Row],[NS AXIS]],Table13[[#This Row],[NS AXIS]]&lt;$V$3 - 'Unlike Size Quad'!$F$2*$N$3), Table13[NS AXIS], 0)</f>
        <v>0</v>
      </c>
      <c r="X220" s="6">
        <f>$V$6 - 'Unlike Size Quad'!$F$3*$N$4</f>
        <v>71.401690832311886</v>
      </c>
      <c r="Y220" s="6">
        <f>$W$5 +'Unlike Size Quad'!$F$3*$N$4</f>
        <v>-71.406763299232722</v>
      </c>
      <c r="Z220" s="6">
        <f>Table13[[#This Row],[NS AXIS]]</f>
        <v>-788</v>
      </c>
      <c r="AA220" s="6">
        <f>IF(AND($W$5 + 'Unlike Size Quad'!$F$3*$N$4&lt;Table13[[#This Row],[NS AXIS]],Table13[[#This Row],[NS AXIS]]&lt;$V$6 - 'Unlike Size Quad'!$F$3*$N$4), Table13[NS AXIS], 0)</f>
        <v>0</v>
      </c>
      <c r="AB220" s="16">
        <f>$V$3 -'Unlike Size Quad'!$F$2*$N$3</f>
        <v>127.00056361139596</v>
      </c>
      <c r="AC220" s="16">
        <f>$W$4 + 'Unlike Size Quad'!$F$2*$N$3</f>
        <v>-127.00507248755457</v>
      </c>
      <c r="AF220" s="46">
        <v>213</v>
      </c>
      <c r="AG220" s="6">
        <f t="shared" si="12"/>
        <v>624.78159099108416</v>
      </c>
      <c r="AH220" s="46">
        <f t="shared" si="13"/>
        <v>-293.27610219954391</v>
      </c>
      <c r="AI220" s="46">
        <f t="shared" si="14"/>
        <v>56.723897800456072</v>
      </c>
      <c r="AJ220" s="16">
        <f t="shared" si="15"/>
        <v>-175.21840900891587</v>
      </c>
      <c r="AK220" s="16">
        <f>Table6[[#This Row],[T1]]</f>
        <v>-293.27610219954391</v>
      </c>
      <c r="AL220" s="16">
        <f>Table6[[#This Row],[T2]]</f>
        <v>56.723897800456072</v>
      </c>
      <c r="AN220" s="46">
        <v>-788</v>
      </c>
      <c r="AO220" s="61">
        <f>IF(OR(Table15[[#This Row],[Diagonal Flag]]&lt;-$AG$6, Table15[[#This Row],[Diagonal Flag]]&gt;$AG$6),0,Table15[[#This Row],[Diagonal Flag]])</f>
        <v>0</v>
      </c>
      <c r="AP220" s="61">
        <f>Graphing!$AO220/$AP$6</f>
        <v>0</v>
      </c>
      <c r="AQ220" s="62">
        <f>Graphing!$AO220/$AQ$6</f>
        <v>0</v>
      </c>
    </row>
    <row r="221" spans="1:43" x14ac:dyDescent="0.25">
      <c r="A221" s="6">
        <v>218</v>
      </c>
      <c r="B221" s="6">
        <f>COS(DEGREES(Graphing!A221))</f>
        <v>0.88117395330837311</v>
      </c>
      <c r="C221" s="6">
        <f>SIN(DEGREES(Graphing!A221))</f>
        <v>-0.47279219960876373</v>
      </c>
      <c r="D221" s="6">
        <f>Table2[[#This Row],[x (Big)]]*$A$2</f>
        <v>0.66088046498127984</v>
      </c>
      <c r="E221" s="6">
        <f>$A$2 *Table2[[#This Row],[y (Big)]]</f>
        <v>-0.35459414970657277</v>
      </c>
      <c r="G221" s="15">
        <v>0.214</v>
      </c>
      <c r="H221" s="6">
        <f>IF(AND($H$3&lt;Table3[[#This Row],[Percentage]],Table3[[#This Row],[Percentage]]&lt;$H$5), 1, 0)</f>
        <v>1</v>
      </c>
      <c r="I221" s="6">
        <f>IF(AND($I$3&lt;Table3[[#This Row],[Percentage]],Table3[[#This Row],[Percentage]]&lt;$I$5), 1, 0)</f>
        <v>1</v>
      </c>
      <c r="J221" s="6">
        <f>IF(AND($J$3&lt;Table3[[#This Row],[Percentage]],Table3[[#This Row],[Percentage]]&lt;$J$5), 1, 0)</f>
        <v>1</v>
      </c>
      <c r="K221" s="6">
        <f>IF(AND($K$3&lt;Table3[[#This Row],[Percentage]],Table3[[#This Row],[Percentage]]&lt;$K$5), 1, 0)</f>
        <v>1</v>
      </c>
      <c r="M221" s="6">
        <v>216</v>
      </c>
      <c r="N221" s="6">
        <f>$N$3*COS(DEGREES(Graphing!M221))</f>
        <v>-102.6156767922416</v>
      </c>
      <c r="O221" s="6">
        <f>($N$3*SIN(DEGREES(Graphing!M221))) + $O$3</f>
        <v>275.65107515533839</v>
      </c>
      <c r="P221" s="16">
        <f>($N$3*SIN(DEGREES(Graphing!M221))) - $O$3</f>
        <v>-740.34892484466161</v>
      </c>
      <c r="Q221" s="6">
        <f>$N$4*SIN(DEGREES(Graphing!M221))</f>
        <v>-174.26169363349621</v>
      </c>
      <c r="R221" s="6">
        <f>($N$4*COS(DEGREES(Graphing!M221))) - $O$4</f>
        <v>-376.96175759418122</v>
      </c>
      <c r="S221" s="6">
        <f>($N$4*COS(DEGREES(Graphing!M221))) + $O$4</f>
        <v>223.03824240581881</v>
      </c>
      <c r="U221" s="6">
        <v>0</v>
      </c>
      <c r="V221" s="6">
        <v>-787</v>
      </c>
      <c r="W221" s="6">
        <f>IF(AND($W$4 + 'Unlike Size Quad'!$F$2*$N$3&lt;Table13[[#This Row],[NS AXIS]],Table13[[#This Row],[NS AXIS]]&lt;$V$3 - 'Unlike Size Quad'!$F$2*$N$3), Table13[NS AXIS], 0)</f>
        <v>0</v>
      </c>
      <c r="X221" s="6">
        <f>$V$6 - 'Unlike Size Quad'!$F$3*$N$4</f>
        <v>71.401690832311886</v>
      </c>
      <c r="Y221" s="6">
        <f>$W$5 +'Unlike Size Quad'!$F$3*$N$4</f>
        <v>-71.406763299232722</v>
      </c>
      <c r="Z221" s="6">
        <f>Table13[[#This Row],[NS AXIS]]</f>
        <v>-787</v>
      </c>
      <c r="AA221" s="6">
        <f>IF(AND($W$5 + 'Unlike Size Quad'!$F$3*$N$4&lt;Table13[[#This Row],[NS AXIS]],Table13[[#This Row],[NS AXIS]]&lt;$V$6 - 'Unlike Size Quad'!$F$3*$N$4), Table13[NS AXIS], 0)</f>
        <v>0</v>
      </c>
      <c r="AB221" s="16">
        <f>$V$3 -'Unlike Size Quad'!$F$2*$N$3</f>
        <v>127.00056361139596</v>
      </c>
      <c r="AC221" s="16">
        <f>$W$4 + 'Unlike Size Quad'!$F$2*$N$3</f>
        <v>-127.00507248755457</v>
      </c>
      <c r="AF221" s="46">
        <v>214</v>
      </c>
      <c r="AG221" s="6">
        <f t="shared" si="12"/>
        <v>484.54075223341852</v>
      </c>
      <c r="AH221" s="46">
        <f t="shared" si="13"/>
        <v>-414.51797680301104</v>
      </c>
      <c r="AI221" s="46">
        <f t="shared" si="14"/>
        <v>-64.517976803011067</v>
      </c>
      <c r="AJ221" s="16">
        <f t="shared" si="15"/>
        <v>-315.45924776658148</v>
      </c>
      <c r="AK221" s="16">
        <f>Table6[[#This Row],[T1]]</f>
        <v>-414.51797680301104</v>
      </c>
      <c r="AL221" s="16">
        <f>Table6[[#This Row],[T2]]</f>
        <v>-64.517976803011067</v>
      </c>
      <c r="AN221" s="46">
        <v>-787</v>
      </c>
      <c r="AO221" s="63">
        <f>IF(OR(Table15[[#This Row],[Diagonal Flag]]&lt;-$AG$6, Table15[[#This Row],[Diagonal Flag]]&gt;$AG$6),0,Table15[[#This Row],[Diagonal Flag]])</f>
        <v>0</v>
      </c>
      <c r="AP221" s="63">
        <f>Graphing!$AO221/$AP$6</f>
        <v>0</v>
      </c>
      <c r="AQ221" s="64">
        <f>Graphing!$AO221/$AQ$6</f>
        <v>0</v>
      </c>
    </row>
    <row r="222" spans="1:43" x14ac:dyDescent="0.25">
      <c r="A222" s="6">
        <v>219</v>
      </c>
      <c r="B222" s="6">
        <f>COS(DEGREES(Graphing!A222))</f>
        <v>0.96775028105499661</v>
      </c>
      <c r="C222" s="6">
        <f>SIN(DEGREES(Graphing!A222))</f>
        <v>0.25191147952797832</v>
      </c>
      <c r="D222" s="6">
        <f>Table2[[#This Row],[x (Big)]]*$A$2</f>
        <v>0.72581271079124743</v>
      </c>
      <c r="E222" s="6">
        <f>$A$2 *Table2[[#This Row],[y (Big)]]</f>
        <v>0.18893360964598374</v>
      </c>
      <c r="G222" s="15">
        <v>0.215</v>
      </c>
      <c r="H222" s="6">
        <f>IF(AND($H$3&lt;Table3[[#This Row],[Percentage]],Table3[[#This Row],[Percentage]]&lt;$H$5), 1, 0)</f>
        <v>1</v>
      </c>
      <c r="I222" s="6">
        <f>IF(AND($I$3&lt;Table3[[#This Row],[Percentage]],Table3[[#This Row],[Percentage]]&lt;$I$5), 1, 0)</f>
        <v>1</v>
      </c>
      <c r="J222" s="6">
        <f>IF(AND($J$3&lt;Table3[[#This Row],[Percentage]],Table3[[#This Row],[Percentage]]&lt;$J$5), 1, 0)</f>
        <v>1</v>
      </c>
      <c r="K222" s="6">
        <f>IF(AND($K$3&lt;Table3[[#This Row],[Percentage]],Table3[[#This Row],[Percentage]]&lt;$K$5), 1, 0)</f>
        <v>1</v>
      </c>
      <c r="M222" s="6">
        <v>217</v>
      </c>
      <c r="N222" s="6">
        <f>$N$3*COS(DEGREES(Graphing!M222))</f>
        <v>82.601890733517521</v>
      </c>
      <c r="O222" s="6">
        <f>($N$3*SIN(DEGREES(Graphing!M222))) + $O$3</f>
        <v>267.80647875671576</v>
      </c>
      <c r="P222" s="16">
        <f>($N$3*SIN(DEGREES(Graphing!M222))) - $O$3</f>
        <v>-748.19352124328429</v>
      </c>
      <c r="Q222" s="6">
        <f>$N$4*SIN(DEGREES(Graphing!M222))</f>
        <v>-180.14514093246316</v>
      </c>
      <c r="R222" s="6">
        <f>($N$4*COS(DEGREES(Graphing!M222))) - $O$4</f>
        <v>-238.04858194986187</v>
      </c>
      <c r="S222" s="6">
        <f>($N$4*COS(DEGREES(Graphing!M222))) + $O$4</f>
        <v>361.95141805013816</v>
      </c>
      <c r="U222" s="6">
        <v>0</v>
      </c>
      <c r="V222" s="6">
        <v>-786</v>
      </c>
      <c r="W222" s="6">
        <f>IF(AND($W$4 + 'Unlike Size Quad'!$F$2*$N$3&lt;Table13[[#This Row],[NS AXIS]],Table13[[#This Row],[NS AXIS]]&lt;$V$3 - 'Unlike Size Quad'!$F$2*$N$3), Table13[NS AXIS], 0)</f>
        <v>0</v>
      </c>
      <c r="X222" s="6">
        <f>$V$6 - 'Unlike Size Quad'!$F$3*$N$4</f>
        <v>71.401690832311886</v>
      </c>
      <c r="Y222" s="6">
        <f>$W$5 +'Unlike Size Quad'!$F$3*$N$4</f>
        <v>-71.406763299232722</v>
      </c>
      <c r="Z222" s="6">
        <f>Table13[[#This Row],[NS AXIS]]</f>
        <v>-786</v>
      </c>
      <c r="AA222" s="6">
        <f>IF(AND($W$5 + 'Unlike Size Quad'!$F$3*$N$4&lt;Table13[[#This Row],[NS AXIS]],Table13[[#This Row],[NS AXIS]]&lt;$V$6 - 'Unlike Size Quad'!$F$3*$N$4), Table13[NS AXIS], 0)</f>
        <v>0</v>
      </c>
      <c r="AB222" s="16">
        <f>$V$3 -'Unlike Size Quad'!$F$2*$N$3</f>
        <v>127.00056361139596</v>
      </c>
      <c r="AC222" s="16">
        <f>$W$4 + 'Unlike Size Quad'!$F$2*$N$3</f>
        <v>-127.00507248755457</v>
      </c>
      <c r="AF222" s="46">
        <v>215</v>
      </c>
      <c r="AG222" s="6">
        <f t="shared" si="12"/>
        <v>299.2658255122501</v>
      </c>
      <c r="AH222" s="46">
        <f t="shared" si="13"/>
        <v>-408.17080882964649</v>
      </c>
      <c r="AI222" s="46">
        <f t="shared" si="14"/>
        <v>-58.170808829646518</v>
      </c>
      <c r="AJ222" s="16">
        <f t="shared" si="15"/>
        <v>-500.7341744877499</v>
      </c>
      <c r="AK222" s="16">
        <f>Table6[[#This Row],[T1]]</f>
        <v>-408.17080882964649</v>
      </c>
      <c r="AL222" s="16">
        <f>Table6[[#This Row],[T2]]</f>
        <v>-58.170808829646518</v>
      </c>
      <c r="AN222" s="46">
        <v>-786</v>
      </c>
      <c r="AO222" s="61">
        <f>IF(OR(Table15[[#This Row],[Diagonal Flag]]&lt;-$AG$6, Table15[[#This Row],[Diagonal Flag]]&gt;$AG$6),0,Table15[[#This Row],[Diagonal Flag]])</f>
        <v>0</v>
      </c>
      <c r="AP222" s="61">
        <f>Graphing!$AO222/$AP$6</f>
        <v>0</v>
      </c>
      <c r="AQ222" s="62">
        <f>Graphing!$AO222/$AQ$6</f>
        <v>0</v>
      </c>
    </row>
    <row r="223" spans="1:43" x14ac:dyDescent="0.25">
      <c r="A223" s="6">
        <v>220</v>
      </c>
      <c r="B223" s="6">
        <f>COS(DEGREES(Graphing!A223))</f>
        <v>0.53881485698510867</v>
      </c>
      <c r="C223" s="6">
        <f>SIN(DEGREES(Graphing!A223))</f>
        <v>0.84242421017686619</v>
      </c>
      <c r="D223" s="6">
        <f>Table2[[#This Row],[x (Big)]]*$A$2</f>
        <v>0.40411114273883153</v>
      </c>
      <c r="E223" s="6">
        <f>$A$2 *Table2[[#This Row],[y (Big)]]</f>
        <v>0.63181815763264959</v>
      </c>
      <c r="G223" s="15">
        <v>0.216</v>
      </c>
      <c r="H223" s="6">
        <f>IF(AND($H$3&lt;Table3[[#This Row],[Percentage]],Table3[[#This Row],[Percentage]]&lt;$H$5), 1, 0)</f>
        <v>1</v>
      </c>
      <c r="I223" s="6">
        <f>IF(AND($I$3&lt;Table3[[#This Row],[Percentage]],Table3[[#This Row],[Percentage]]&lt;$I$5), 1, 0)</f>
        <v>1</v>
      </c>
      <c r="J223" s="6">
        <f>IF(AND($J$3&lt;Table3[[#This Row],[Percentage]],Table3[[#This Row],[Percentage]]&lt;$J$5), 1, 0)</f>
        <v>1</v>
      </c>
      <c r="K223" s="6">
        <f>IF(AND($K$3&lt;Table3[[#This Row],[Percentage]],Table3[[#This Row],[Percentage]]&lt;$K$5), 1, 0)</f>
        <v>1</v>
      </c>
      <c r="M223" s="6">
        <v>218</v>
      </c>
      <c r="N223" s="6">
        <f>$N$3*COS(DEGREES(Graphing!M223))</f>
        <v>223.81818414032676</v>
      </c>
      <c r="O223" s="6">
        <f>($N$3*SIN(DEGREES(Graphing!M223))) + $O$3</f>
        <v>387.91078129937398</v>
      </c>
      <c r="P223" s="16">
        <f>($N$3*SIN(DEGREES(Graphing!M223))) - $O$3</f>
        <v>-628.08921870062602</v>
      </c>
      <c r="Q223" s="6">
        <f>$N$4*SIN(DEGREES(Graphing!M223))</f>
        <v>-90.066914025469487</v>
      </c>
      <c r="R223" s="6">
        <f>($N$4*COS(DEGREES(Graphing!M223))) - $O$4</f>
        <v>-132.13636189475491</v>
      </c>
      <c r="S223" s="6">
        <f>($N$4*COS(DEGREES(Graphing!M223))) + $O$4</f>
        <v>467.86363810524506</v>
      </c>
      <c r="U223" s="6">
        <v>0</v>
      </c>
      <c r="V223" s="6">
        <v>-785</v>
      </c>
      <c r="W223" s="6">
        <f>IF(AND($W$4 + 'Unlike Size Quad'!$F$2*$N$3&lt;Table13[[#This Row],[NS AXIS]],Table13[[#This Row],[NS AXIS]]&lt;$V$3 - 'Unlike Size Quad'!$F$2*$N$3), Table13[NS AXIS], 0)</f>
        <v>0</v>
      </c>
      <c r="X223" s="6">
        <f>$V$6 - 'Unlike Size Quad'!$F$3*$N$4</f>
        <v>71.401690832311886</v>
      </c>
      <c r="Y223" s="6">
        <f>$W$5 +'Unlike Size Quad'!$F$3*$N$4</f>
        <v>-71.406763299232722</v>
      </c>
      <c r="Z223" s="6">
        <f>Table13[[#This Row],[NS AXIS]]</f>
        <v>-785</v>
      </c>
      <c r="AA223" s="6">
        <f>IF(AND($W$5 + 'Unlike Size Quad'!$F$3*$N$4&lt;Table13[[#This Row],[NS AXIS]],Table13[[#This Row],[NS AXIS]]&lt;$V$6 - 'Unlike Size Quad'!$F$3*$N$4), Table13[NS AXIS], 0)</f>
        <v>0</v>
      </c>
      <c r="AB223" s="16">
        <f>$V$3 -'Unlike Size Quad'!$F$2*$N$3</f>
        <v>127.00056361139596</v>
      </c>
      <c r="AC223" s="16">
        <f>$W$4 + 'Unlike Size Quad'!$F$2*$N$3</f>
        <v>-127.00507248755457</v>
      </c>
      <c r="AF223" s="46">
        <v>216</v>
      </c>
      <c r="AG223" s="6">
        <f t="shared" si="12"/>
        <v>167.65107515533839</v>
      </c>
      <c r="AH223" s="46">
        <f t="shared" si="13"/>
        <v>-277.61567679224163</v>
      </c>
      <c r="AI223" s="46">
        <f t="shared" si="14"/>
        <v>72.384323207758399</v>
      </c>
      <c r="AJ223" s="16">
        <f t="shared" si="15"/>
        <v>-632.34892484466161</v>
      </c>
      <c r="AK223" s="16">
        <f>Table6[[#This Row],[T1]]</f>
        <v>-277.61567679224163</v>
      </c>
      <c r="AL223" s="16">
        <f>Table6[[#This Row],[T2]]</f>
        <v>72.384323207758399</v>
      </c>
      <c r="AN223" s="46">
        <v>-785</v>
      </c>
      <c r="AO223" s="63">
        <f>IF(OR(Table15[[#This Row],[Diagonal Flag]]&lt;-$AG$6, Table15[[#This Row],[Diagonal Flag]]&gt;$AG$6),0,Table15[[#This Row],[Diagonal Flag]])</f>
        <v>0</v>
      </c>
      <c r="AP223" s="63">
        <f>Graphing!$AO223/$AP$6</f>
        <v>0</v>
      </c>
      <c r="AQ223" s="64">
        <f>Graphing!$AO223/$AQ$6</f>
        <v>0</v>
      </c>
    </row>
    <row r="224" spans="1:43" x14ac:dyDescent="0.25">
      <c r="A224" s="6">
        <v>221</v>
      </c>
      <c r="B224" s="6">
        <f>COS(DEGREES(Graphing!A224))</f>
        <v>-0.17714232906902744</v>
      </c>
      <c r="C224" s="6">
        <f>SIN(DEGREES(Graphing!A224))</f>
        <v>0.98418524437831334</v>
      </c>
      <c r="D224" s="6">
        <f>Table2[[#This Row],[x (Big)]]*$A$2</f>
        <v>-0.13285674680177056</v>
      </c>
      <c r="E224" s="6">
        <f>$A$2 *Table2[[#This Row],[y (Big)]]</f>
        <v>0.73813893328373503</v>
      </c>
      <c r="G224" s="15">
        <v>0.217</v>
      </c>
      <c r="H224" s="6">
        <f>IF(AND($H$3&lt;Table3[[#This Row],[Percentage]],Table3[[#This Row],[Percentage]]&lt;$H$5), 1, 0)</f>
        <v>1</v>
      </c>
      <c r="I224" s="6">
        <f>IF(AND($I$3&lt;Table3[[#This Row],[Percentage]],Table3[[#This Row],[Percentage]]&lt;$I$5), 1, 0)</f>
        <v>1</v>
      </c>
      <c r="J224" s="6">
        <f>IF(AND($J$3&lt;Table3[[#This Row],[Percentage]],Table3[[#This Row],[Percentage]]&lt;$J$5), 1, 0)</f>
        <v>1</v>
      </c>
      <c r="K224" s="6">
        <f>IF(AND($K$3&lt;Table3[[#This Row],[Percentage]],Table3[[#This Row],[Percentage]]&lt;$K$5), 1, 0)</f>
        <v>1</v>
      </c>
      <c r="M224" s="6">
        <v>219</v>
      </c>
      <c r="N224" s="6">
        <f>$N$3*COS(DEGREES(Graphing!M224))</f>
        <v>245.80857138796915</v>
      </c>
      <c r="O224" s="6">
        <f>($N$3*SIN(DEGREES(Graphing!M224))) + $O$3</f>
        <v>571.98551580010644</v>
      </c>
      <c r="P224" s="16">
        <f>($N$3*SIN(DEGREES(Graphing!M224))) - $O$3</f>
        <v>-444.0144841998935</v>
      </c>
      <c r="Q224" s="6">
        <f>$N$4*SIN(DEGREES(Graphing!M224))</f>
        <v>47.989136850079873</v>
      </c>
      <c r="R224" s="6">
        <f>($N$4*COS(DEGREES(Graphing!M224))) - $O$4</f>
        <v>-115.64357145902315</v>
      </c>
      <c r="S224" s="6">
        <f>($N$4*COS(DEGREES(Graphing!M224))) + $O$4</f>
        <v>484.35642854097682</v>
      </c>
      <c r="U224" s="6">
        <v>0</v>
      </c>
      <c r="V224" s="6">
        <v>-784</v>
      </c>
      <c r="W224" s="6">
        <f>IF(AND($W$4 + 'Unlike Size Quad'!$F$2*$N$3&lt;Table13[[#This Row],[NS AXIS]],Table13[[#This Row],[NS AXIS]]&lt;$V$3 - 'Unlike Size Quad'!$F$2*$N$3), Table13[NS AXIS], 0)</f>
        <v>0</v>
      </c>
      <c r="X224" s="6">
        <f>$V$6 - 'Unlike Size Quad'!$F$3*$N$4</f>
        <v>71.401690832311886</v>
      </c>
      <c r="Y224" s="6">
        <f>$W$5 +'Unlike Size Quad'!$F$3*$N$4</f>
        <v>-71.406763299232722</v>
      </c>
      <c r="Z224" s="6">
        <f>Table13[[#This Row],[NS AXIS]]</f>
        <v>-784</v>
      </c>
      <c r="AA224" s="6">
        <f>IF(AND($W$5 + 'Unlike Size Quad'!$F$3*$N$4&lt;Table13[[#This Row],[NS AXIS]],Table13[[#This Row],[NS AXIS]]&lt;$V$6 - 'Unlike Size Quad'!$F$3*$N$4), Table13[NS AXIS], 0)</f>
        <v>0</v>
      </c>
      <c r="AB224" s="16">
        <f>$V$3 -'Unlike Size Quad'!$F$2*$N$3</f>
        <v>127.00056361139596</v>
      </c>
      <c r="AC224" s="16">
        <f>$W$4 + 'Unlike Size Quad'!$F$2*$N$3</f>
        <v>-127.00507248755457</v>
      </c>
      <c r="AF224" s="46">
        <v>217</v>
      </c>
      <c r="AG224" s="6">
        <f t="shared" si="12"/>
        <v>159.80647875671576</v>
      </c>
      <c r="AH224" s="46">
        <f t="shared" si="13"/>
        <v>-92.398109266482479</v>
      </c>
      <c r="AI224" s="46">
        <f t="shared" si="14"/>
        <v>257.60189073351751</v>
      </c>
      <c r="AJ224" s="16">
        <f t="shared" si="15"/>
        <v>-640.19352124328429</v>
      </c>
      <c r="AK224" s="16">
        <f>Table6[[#This Row],[T1]]</f>
        <v>-92.398109266482479</v>
      </c>
      <c r="AL224" s="16">
        <f>Table6[[#This Row],[T2]]</f>
        <v>257.60189073351751</v>
      </c>
      <c r="AN224" s="46">
        <v>-784</v>
      </c>
      <c r="AO224" s="61">
        <f>IF(OR(Table15[[#This Row],[Diagonal Flag]]&lt;-$AG$6, Table15[[#This Row],[Diagonal Flag]]&gt;$AG$6),0,Table15[[#This Row],[Diagonal Flag]])</f>
        <v>0</v>
      </c>
      <c r="AP224" s="61">
        <f>Graphing!$AO224/$AP$6</f>
        <v>0</v>
      </c>
      <c r="AQ224" s="62">
        <f>Graphing!$AO224/$AQ$6</f>
        <v>0</v>
      </c>
    </row>
    <row r="225" spans="1:43" x14ac:dyDescent="0.25">
      <c r="A225" s="6">
        <v>222</v>
      </c>
      <c r="B225" s="6">
        <f>COS(DEGREES(Graphing!A225))</f>
        <v>-0.79873741142046084</v>
      </c>
      <c r="C225" s="6">
        <f>SIN(DEGREES(Graphing!A225))</f>
        <v>0.60167977163715713</v>
      </c>
      <c r="D225" s="6">
        <f>Table2[[#This Row],[x (Big)]]*$A$2</f>
        <v>-0.59905305856534563</v>
      </c>
      <c r="E225" s="6">
        <f>$A$2 *Table2[[#This Row],[y (Big)]]</f>
        <v>0.45125982872786785</v>
      </c>
      <c r="G225" s="15">
        <v>0.218</v>
      </c>
      <c r="H225" s="6">
        <f>IF(AND($H$3&lt;Table3[[#This Row],[Percentage]],Table3[[#This Row],[Percentage]]&lt;$H$5), 1, 0)</f>
        <v>1</v>
      </c>
      <c r="I225" s="6">
        <f>IF(AND($I$3&lt;Table3[[#This Row],[Percentage]],Table3[[#This Row],[Percentage]]&lt;$I$5), 1, 0)</f>
        <v>1</v>
      </c>
      <c r="J225" s="6">
        <f>IF(AND($J$3&lt;Table3[[#This Row],[Percentage]],Table3[[#This Row],[Percentage]]&lt;$J$5), 1, 0)</f>
        <v>1</v>
      </c>
      <c r="K225" s="6">
        <f>IF(AND($K$3&lt;Table3[[#This Row],[Percentage]],Table3[[#This Row],[Percentage]]&lt;$K$5), 1, 0)</f>
        <v>1</v>
      </c>
      <c r="M225" s="6">
        <v>220</v>
      </c>
      <c r="N225" s="6">
        <f>$N$3*COS(DEGREES(Graphing!M225))</f>
        <v>136.85897367421759</v>
      </c>
      <c r="O225" s="6">
        <f>($N$3*SIN(DEGREES(Graphing!M225))) + $O$3</f>
        <v>721.97574938492403</v>
      </c>
      <c r="P225" s="16">
        <f>($N$3*SIN(DEGREES(Graphing!M225))) - $O$3</f>
        <v>-294.02425061507597</v>
      </c>
      <c r="Q225" s="6">
        <f>$N$4*SIN(DEGREES(Graphing!M225))</f>
        <v>160.48181203869302</v>
      </c>
      <c r="R225" s="6">
        <f>($N$4*COS(DEGREES(Graphing!M225))) - $O$4</f>
        <v>-197.35576974433678</v>
      </c>
      <c r="S225" s="6">
        <f>($N$4*COS(DEGREES(Graphing!M225))) + $O$4</f>
        <v>402.64423025566322</v>
      </c>
      <c r="U225" s="6">
        <v>0</v>
      </c>
      <c r="V225" s="6">
        <v>-783</v>
      </c>
      <c r="W225" s="6">
        <f>IF(AND($W$4 + 'Unlike Size Quad'!$F$2*$N$3&lt;Table13[[#This Row],[NS AXIS]],Table13[[#This Row],[NS AXIS]]&lt;$V$3 - 'Unlike Size Quad'!$F$2*$N$3), Table13[NS AXIS], 0)</f>
        <v>0</v>
      </c>
      <c r="X225" s="6">
        <f>$V$6 - 'Unlike Size Quad'!$F$3*$N$4</f>
        <v>71.401690832311886</v>
      </c>
      <c r="Y225" s="6">
        <f>$W$5 +'Unlike Size Quad'!$F$3*$N$4</f>
        <v>-71.406763299232722</v>
      </c>
      <c r="Z225" s="6">
        <f>Table13[[#This Row],[NS AXIS]]</f>
        <v>-783</v>
      </c>
      <c r="AA225" s="6">
        <f>IF(AND($W$5 + 'Unlike Size Quad'!$F$3*$N$4&lt;Table13[[#This Row],[NS AXIS]],Table13[[#This Row],[NS AXIS]]&lt;$V$6 - 'Unlike Size Quad'!$F$3*$N$4), Table13[NS AXIS], 0)</f>
        <v>0</v>
      </c>
      <c r="AB225" s="16">
        <f>$V$3 -'Unlike Size Quad'!$F$2*$N$3</f>
        <v>127.00056361139596</v>
      </c>
      <c r="AC225" s="16">
        <f>$W$4 + 'Unlike Size Quad'!$F$2*$N$3</f>
        <v>-127.00507248755457</v>
      </c>
      <c r="AF225" s="46">
        <v>218</v>
      </c>
      <c r="AG225" s="6">
        <f t="shared" si="12"/>
        <v>279.91078129937398</v>
      </c>
      <c r="AH225" s="46">
        <f t="shared" si="13"/>
        <v>48.818184140326764</v>
      </c>
      <c r="AI225" s="46">
        <f t="shared" si="14"/>
        <v>398.81818414032676</v>
      </c>
      <c r="AJ225" s="16">
        <f t="shared" si="15"/>
        <v>-520.08921870062602</v>
      </c>
      <c r="AK225" s="16">
        <f>Table6[[#This Row],[T1]]</f>
        <v>48.818184140326764</v>
      </c>
      <c r="AL225" s="16">
        <f>Table6[[#This Row],[T2]]</f>
        <v>398.81818414032676</v>
      </c>
      <c r="AN225" s="46">
        <v>-783</v>
      </c>
      <c r="AO225" s="63">
        <f>IF(OR(Table15[[#This Row],[Diagonal Flag]]&lt;-$AG$6, Table15[[#This Row],[Diagonal Flag]]&gt;$AG$6),0,Table15[[#This Row],[Diagonal Flag]])</f>
        <v>0</v>
      </c>
      <c r="AP225" s="63">
        <f>Graphing!$AO225/$AP$6</f>
        <v>0</v>
      </c>
      <c r="AQ225" s="64">
        <f>Graphing!$AO225/$AQ$6</f>
        <v>0</v>
      </c>
    </row>
    <row r="226" spans="1:43" x14ac:dyDescent="0.25">
      <c r="A226" s="6">
        <v>223</v>
      </c>
      <c r="B226" s="6">
        <f>COS(DEGREES(Graphing!A226))</f>
        <v>-0.99485235673295958</v>
      </c>
      <c r="C226" s="6">
        <f>SIN(DEGREES(Graphing!A226))</f>
        <v>-0.10133502998902226</v>
      </c>
      <c r="D226" s="6">
        <f>Table2[[#This Row],[x (Big)]]*$A$2</f>
        <v>-0.74613926754971971</v>
      </c>
      <c r="E226" s="6">
        <f>$A$2 *Table2[[#This Row],[y (Big)]]</f>
        <v>-7.6001272491766692E-2</v>
      </c>
      <c r="G226" s="15">
        <v>0.219</v>
      </c>
      <c r="H226" s="6">
        <f>IF(AND($H$3&lt;Table3[[#This Row],[Percentage]],Table3[[#This Row],[Percentage]]&lt;$H$5), 1, 0)</f>
        <v>1</v>
      </c>
      <c r="I226" s="6">
        <f>IF(AND($I$3&lt;Table3[[#This Row],[Percentage]],Table3[[#This Row],[Percentage]]&lt;$I$5), 1, 0)</f>
        <v>1</v>
      </c>
      <c r="J226" s="6">
        <f>IF(AND($J$3&lt;Table3[[#This Row],[Percentage]],Table3[[#This Row],[Percentage]]&lt;$J$5), 1, 0)</f>
        <v>1</v>
      </c>
      <c r="K226" s="6">
        <f>IF(AND($K$3&lt;Table3[[#This Row],[Percentage]],Table3[[#This Row],[Percentage]]&lt;$K$5), 1, 0)</f>
        <v>1</v>
      </c>
      <c r="M226" s="6">
        <v>221</v>
      </c>
      <c r="N226" s="6">
        <f>$N$3*COS(DEGREES(Graphing!M226))</f>
        <v>-44.994151583532968</v>
      </c>
      <c r="O226" s="6">
        <f>($N$3*SIN(DEGREES(Graphing!M226))) + $O$3</f>
        <v>757.9830520720916</v>
      </c>
      <c r="P226" s="16">
        <f>($N$3*SIN(DEGREES(Graphing!M226))) - $O$3</f>
        <v>-258.0169479279084</v>
      </c>
      <c r="Q226" s="6">
        <f>$N$4*SIN(DEGREES(Graphing!M226))</f>
        <v>187.4872890540687</v>
      </c>
      <c r="R226" s="6">
        <f>($N$4*COS(DEGREES(Graphing!M226))) - $O$4</f>
        <v>-333.74561368764972</v>
      </c>
      <c r="S226" s="6">
        <f>($N$4*COS(DEGREES(Graphing!M226))) + $O$4</f>
        <v>266.25438631235028</v>
      </c>
      <c r="U226" s="6">
        <v>0</v>
      </c>
      <c r="V226" s="6">
        <v>-782</v>
      </c>
      <c r="W226" s="6">
        <f>IF(AND($W$4 + 'Unlike Size Quad'!$F$2*$N$3&lt;Table13[[#This Row],[NS AXIS]],Table13[[#This Row],[NS AXIS]]&lt;$V$3 - 'Unlike Size Quad'!$F$2*$N$3), Table13[NS AXIS], 0)</f>
        <v>0</v>
      </c>
      <c r="X226" s="6">
        <f>$V$6 - 'Unlike Size Quad'!$F$3*$N$4</f>
        <v>71.401690832311886</v>
      </c>
      <c r="Y226" s="6">
        <f>$W$5 +'Unlike Size Quad'!$F$3*$N$4</f>
        <v>-71.406763299232722</v>
      </c>
      <c r="Z226" s="6">
        <f>Table13[[#This Row],[NS AXIS]]</f>
        <v>-782</v>
      </c>
      <c r="AA226" s="6">
        <f>IF(AND($W$5 + 'Unlike Size Quad'!$F$3*$N$4&lt;Table13[[#This Row],[NS AXIS]],Table13[[#This Row],[NS AXIS]]&lt;$V$6 - 'Unlike Size Quad'!$F$3*$N$4), Table13[NS AXIS], 0)</f>
        <v>0</v>
      </c>
      <c r="AB226" s="16">
        <f>$V$3 -'Unlike Size Quad'!$F$2*$N$3</f>
        <v>127.00056361139596</v>
      </c>
      <c r="AC226" s="16">
        <f>$W$4 + 'Unlike Size Quad'!$F$2*$N$3</f>
        <v>-127.00507248755457</v>
      </c>
      <c r="AF226" s="46">
        <v>219</v>
      </c>
      <c r="AG226" s="6">
        <f t="shared" si="12"/>
        <v>463.9855158001065</v>
      </c>
      <c r="AH226" s="46">
        <f t="shared" si="13"/>
        <v>70.808571387969153</v>
      </c>
      <c r="AI226" s="46">
        <f t="shared" si="14"/>
        <v>420.80857138796915</v>
      </c>
      <c r="AJ226" s="16">
        <f t="shared" si="15"/>
        <v>-336.0144841998935</v>
      </c>
      <c r="AK226" s="16">
        <f>Table6[[#This Row],[T1]]</f>
        <v>70.808571387969153</v>
      </c>
      <c r="AL226" s="16">
        <f>Table6[[#This Row],[T2]]</f>
        <v>420.80857138796915</v>
      </c>
      <c r="AN226" s="46">
        <v>-782</v>
      </c>
      <c r="AO226" s="61">
        <f>IF(OR(Table15[[#This Row],[Diagonal Flag]]&lt;-$AG$6, Table15[[#This Row],[Diagonal Flag]]&gt;$AG$6),0,Table15[[#This Row],[Diagonal Flag]])</f>
        <v>0</v>
      </c>
      <c r="AP226" s="61">
        <f>Graphing!$AO226/$AP$6</f>
        <v>0</v>
      </c>
      <c r="AQ226" s="62">
        <f>Graphing!$AO226/$AQ$6</f>
        <v>0</v>
      </c>
    </row>
    <row r="227" spans="1:43" x14ac:dyDescent="0.25">
      <c r="A227" s="6">
        <v>224</v>
      </c>
      <c r="B227" s="6">
        <f>COS(DEGREES(Graphing!A227))</f>
        <v>-0.66101852160274044</v>
      </c>
      <c r="C227" s="6">
        <f>SIN(DEGREES(Graphing!A227))</f>
        <v>-0.75036958500336848</v>
      </c>
      <c r="D227" s="6">
        <f>Table2[[#This Row],[x (Big)]]*$A$2</f>
        <v>-0.49576389120205533</v>
      </c>
      <c r="E227" s="6">
        <f>$A$2 *Table2[[#This Row],[y (Big)]]</f>
        <v>-0.56277718875252636</v>
      </c>
      <c r="G227" s="15">
        <v>0.22</v>
      </c>
      <c r="H227" s="6">
        <f>IF(AND($H$3&lt;Table3[[#This Row],[Percentage]],Table3[[#This Row],[Percentage]]&lt;$H$5), 1, 0)</f>
        <v>1</v>
      </c>
      <c r="I227" s="6">
        <f>IF(AND($I$3&lt;Table3[[#This Row],[Percentage]],Table3[[#This Row],[Percentage]]&lt;$I$5), 1, 0)</f>
        <v>1</v>
      </c>
      <c r="J227" s="6">
        <f>IF(AND($J$3&lt;Table3[[#This Row],[Percentage]],Table3[[#This Row],[Percentage]]&lt;$J$5), 1, 0)</f>
        <v>1</v>
      </c>
      <c r="K227" s="6">
        <f>IF(AND($K$3&lt;Table3[[#This Row],[Percentage]],Table3[[#This Row],[Percentage]]&lt;$K$5), 1, 0)</f>
        <v>1</v>
      </c>
      <c r="M227" s="6">
        <v>222</v>
      </c>
      <c r="N227" s="6">
        <f>$N$3*COS(DEGREES(Graphing!M227))</f>
        <v>-202.87930250079705</v>
      </c>
      <c r="O227" s="6">
        <f>($N$3*SIN(DEGREES(Graphing!M227))) + $O$3</f>
        <v>660.82666199583787</v>
      </c>
      <c r="P227" s="16">
        <f>($N$3*SIN(DEGREES(Graphing!M227))) - $O$3</f>
        <v>-355.17333800416208</v>
      </c>
      <c r="Q227" s="6">
        <f>$N$4*SIN(DEGREES(Graphing!M227))</f>
        <v>114.61999649687843</v>
      </c>
      <c r="R227" s="6">
        <f>($N$4*COS(DEGREES(Graphing!M227))) - $O$4</f>
        <v>-452.15947687559776</v>
      </c>
      <c r="S227" s="6">
        <f>($N$4*COS(DEGREES(Graphing!M227))) + $O$4</f>
        <v>147.84052312440221</v>
      </c>
      <c r="U227" s="6">
        <v>0</v>
      </c>
      <c r="V227" s="6">
        <v>-781</v>
      </c>
      <c r="W227" s="6">
        <f>IF(AND($W$4 + 'Unlike Size Quad'!$F$2*$N$3&lt;Table13[[#This Row],[NS AXIS]],Table13[[#This Row],[NS AXIS]]&lt;$V$3 - 'Unlike Size Quad'!$F$2*$N$3), Table13[NS AXIS], 0)</f>
        <v>0</v>
      </c>
      <c r="X227" s="6">
        <f>$V$6 - 'Unlike Size Quad'!$F$3*$N$4</f>
        <v>71.401690832311886</v>
      </c>
      <c r="Y227" s="6">
        <f>$W$5 +'Unlike Size Quad'!$F$3*$N$4</f>
        <v>-71.406763299232722</v>
      </c>
      <c r="Z227" s="6">
        <f>Table13[[#This Row],[NS AXIS]]</f>
        <v>-781</v>
      </c>
      <c r="AA227" s="6">
        <f>IF(AND($W$5 + 'Unlike Size Quad'!$F$3*$N$4&lt;Table13[[#This Row],[NS AXIS]],Table13[[#This Row],[NS AXIS]]&lt;$V$6 - 'Unlike Size Quad'!$F$3*$N$4), Table13[NS AXIS], 0)</f>
        <v>0</v>
      </c>
      <c r="AB227" s="16">
        <f>$V$3 -'Unlike Size Quad'!$F$2*$N$3</f>
        <v>127.00056361139596</v>
      </c>
      <c r="AC227" s="16">
        <f>$W$4 + 'Unlike Size Quad'!$F$2*$N$3</f>
        <v>-127.00507248755457</v>
      </c>
      <c r="AF227" s="46">
        <v>220</v>
      </c>
      <c r="AG227" s="6">
        <f t="shared" si="12"/>
        <v>613.97574938492403</v>
      </c>
      <c r="AH227" s="46">
        <f t="shared" si="13"/>
        <v>-38.141026325782406</v>
      </c>
      <c r="AI227" s="46">
        <f t="shared" si="14"/>
        <v>311.85897367421762</v>
      </c>
      <c r="AJ227" s="16">
        <f t="shared" si="15"/>
        <v>-186.024250615076</v>
      </c>
      <c r="AK227" s="16">
        <f>Table6[[#This Row],[T1]]</f>
        <v>-38.141026325782406</v>
      </c>
      <c r="AL227" s="16">
        <f>Table6[[#This Row],[T2]]</f>
        <v>311.85897367421762</v>
      </c>
      <c r="AN227" s="46">
        <v>-781</v>
      </c>
      <c r="AO227" s="63">
        <f>IF(OR(Table15[[#This Row],[Diagonal Flag]]&lt;-$AG$6, Table15[[#This Row],[Diagonal Flag]]&gt;$AG$6),0,Table15[[#This Row],[Diagonal Flag]])</f>
        <v>0</v>
      </c>
      <c r="AP227" s="63">
        <f>Graphing!$AO227/$AP$6</f>
        <v>0</v>
      </c>
      <c r="AQ227" s="64">
        <f>Graphing!$AO227/$AQ$6</f>
        <v>0</v>
      </c>
    </row>
    <row r="228" spans="1:43" x14ac:dyDescent="0.25">
      <c r="A228" s="6">
        <v>225</v>
      </c>
      <c r="B228" s="6">
        <f>COS(DEGREES(Graphing!A228))</f>
        <v>2.4933853532556682E-2</v>
      </c>
      <c r="C228" s="6">
        <f>SIN(DEGREES(Graphing!A228))</f>
        <v>-0.99968910314558146</v>
      </c>
      <c r="D228" s="6">
        <f>Table2[[#This Row],[x (Big)]]*$A$2</f>
        <v>1.870039014941751E-2</v>
      </c>
      <c r="E228" s="6">
        <f>$A$2 *Table2[[#This Row],[y (Big)]]</f>
        <v>-0.74976682735918609</v>
      </c>
      <c r="G228" s="15">
        <v>0.221</v>
      </c>
      <c r="H228" s="6">
        <f>IF(AND($H$3&lt;Table3[[#This Row],[Percentage]],Table3[[#This Row],[Percentage]]&lt;$H$5), 1, 0)</f>
        <v>1</v>
      </c>
      <c r="I228" s="6">
        <f>IF(AND($I$3&lt;Table3[[#This Row],[Percentage]],Table3[[#This Row],[Percentage]]&lt;$I$5), 1, 0)</f>
        <v>1</v>
      </c>
      <c r="J228" s="6">
        <f>IF(AND($J$3&lt;Table3[[#This Row],[Percentage]],Table3[[#This Row],[Percentage]]&lt;$J$5), 1, 0)</f>
        <v>1</v>
      </c>
      <c r="K228" s="6">
        <f>IF(AND($K$3&lt;Table3[[#This Row],[Percentage]],Table3[[#This Row],[Percentage]]&lt;$K$5), 1, 0)</f>
        <v>1</v>
      </c>
      <c r="M228" s="6">
        <v>223</v>
      </c>
      <c r="N228" s="6">
        <f>$N$3*COS(DEGREES(Graphing!M228))</f>
        <v>-252.69249861017173</v>
      </c>
      <c r="O228" s="6">
        <f>($N$3*SIN(DEGREES(Graphing!M228))) + $O$3</f>
        <v>482.26090238278834</v>
      </c>
      <c r="P228" s="16">
        <f>($N$3*SIN(DEGREES(Graphing!M228))) - $O$3</f>
        <v>-533.73909761721166</v>
      </c>
      <c r="Q228" s="6">
        <f>$N$4*SIN(DEGREES(Graphing!M228))</f>
        <v>-19.304323212908741</v>
      </c>
      <c r="R228" s="6">
        <f>($N$4*COS(DEGREES(Graphing!M228))) - $O$4</f>
        <v>-489.51937395762877</v>
      </c>
      <c r="S228" s="6">
        <f>($N$4*COS(DEGREES(Graphing!M228))) + $O$4</f>
        <v>110.4806260423712</v>
      </c>
      <c r="U228" s="6">
        <v>0</v>
      </c>
      <c r="V228" s="6">
        <v>-780</v>
      </c>
      <c r="W228" s="6">
        <f>IF(AND($W$4 + 'Unlike Size Quad'!$F$2*$N$3&lt;Table13[[#This Row],[NS AXIS]],Table13[[#This Row],[NS AXIS]]&lt;$V$3 - 'Unlike Size Quad'!$F$2*$N$3), Table13[NS AXIS], 0)</f>
        <v>0</v>
      </c>
      <c r="X228" s="6">
        <f>$V$6 - 'Unlike Size Quad'!$F$3*$N$4</f>
        <v>71.401690832311886</v>
      </c>
      <c r="Y228" s="6">
        <f>$W$5 +'Unlike Size Quad'!$F$3*$N$4</f>
        <v>-71.406763299232722</v>
      </c>
      <c r="Z228" s="6">
        <f>Table13[[#This Row],[NS AXIS]]</f>
        <v>-780</v>
      </c>
      <c r="AA228" s="6">
        <f>IF(AND($W$5 + 'Unlike Size Quad'!$F$3*$N$4&lt;Table13[[#This Row],[NS AXIS]],Table13[[#This Row],[NS AXIS]]&lt;$V$6 - 'Unlike Size Quad'!$F$3*$N$4), Table13[NS AXIS], 0)</f>
        <v>0</v>
      </c>
      <c r="AB228" s="16">
        <f>$V$3 -'Unlike Size Quad'!$F$2*$N$3</f>
        <v>127.00056361139596</v>
      </c>
      <c r="AC228" s="16">
        <f>$W$4 + 'Unlike Size Quad'!$F$2*$N$3</f>
        <v>-127.00507248755457</v>
      </c>
      <c r="AF228" s="46">
        <v>221</v>
      </c>
      <c r="AG228" s="6">
        <f t="shared" si="12"/>
        <v>649.9830520720916</v>
      </c>
      <c r="AH228" s="46">
        <f t="shared" si="13"/>
        <v>-219.99415158353298</v>
      </c>
      <c r="AI228" s="46">
        <f t="shared" si="14"/>
        <v>130.00584841646702</v>
      </c>
      <c r="AJ228" s="16">
        <f t="shared" si="15"/>
        <v>-150.0169479279084</v>
      </c>
      <c r="AK228" s="16">
        <f>Table6[[#This Row],[T1]]</f>
        <v>-219.99415158353298</v>
      </c>
      <c r="AL228" s="16">
        <f>Table6[[#This Row],[T2]]</f>
        <v>130.00584841646702</v>
      </c>
      <c r="AN228" s="46">
        <v>-780</v>
      </c>
      <c r="AO228" s="61">
        <f>IF(OR(Table15[[#This Row],[Diagonal Flag]]&lt;-$AG$6, Table15[[#This Row],[Diagonal Flag]]&gt;$AG$6),0,Table15[[#This Row],[Diagonal Flag]])</f>
        <v>0</v>
      </c>
      <c r="AP228" s="61">
        <f>Graphing!$AO228/$AP$6</f>
        <v>0</v>
      </c>
      <c r="AQ228" s="62">
        <f>Graphing!$AO228/$AQ$6</f>
        <v>0</v>
      </c>
    </row>
    <row r="229" spans="1:43" x14ac:dyDescent="0.25">
      <c r="A229" s="6">
        <v>226</v>
      </c>
      <c r="B229" s="6">
        <f>COS(DEGREES(Graphing!A229))</f>
        <v>0.69760419221099834</v>
      </c>
      <c r="C229" s="6">
        <f>SIN(DEGREES(Graphing!A229))</f>
        <v>-0.71648335012730091</v>
      </c>
      <c r="D229" s="6">
        <f>Table2[[#This Row],[x (Big)]]*$A$2</f>
        <v>0.52320314415824876</v>
      </c>
      <c r="E229" s="6">
        <f>$A$2 *Table2[[#This Row],[y (Big)]]</f>
        <v>-0.53736251259547574</v>
      </c>
      <c r="G229" s="15">
        <v>0.222</v>
      </c>
      <c r="H229" s="6">
        <f>IF(AND($H$3&lt;Table3[[#This Row],[Percentage]],Table3[[#This Row],[Percentage]]&lt;$H$5), 1, 0)</f>
        <v>1</v>
      </c>
      <c r="I229" s="6">
        <f>IF(AND($I$3&lt;Table3[[#This Row],[Percentage]],Table3[[#This Row],[Percentage]]&lt;$I$5), 1, 0)</f>
        <v>1</v>
      </c>
      <c r="J229" s="6">
        <f>IF(AND($J$3&lt;Table3[[#This Row],[Percentage]],Table3[[#This Row],[Percentage]]&lt;$J$5), 1, 0)</f>
        <v>1</v>
      </c>
      <c r="K229" s="6">
        <f>IF(AND($K$3&lt;Table3[[#This Row],[Percentage]],Table3[[#This Row],[Percentage]]&lt;$K$5), 1, 0)</f>
        <v>1</v>
      </c>
      <c r="M229" s="6">
        <v>224</v>
      </c>
      <c r="N229" s="6">
        <f>$N$3*COS(DEGREES(Graphing!M229))</f>
        <v>-167.89870448709607</v>
      </c>
      <c r="O229" s="6">
        <f>($N$3*SIN(DEGREES(Graphing!M229))) + $O$3</f>
        <v>317.40612540914441</v>
      </c>
      <c r="P229" s="16">
        <f>($N$3*SIN(DEGREES(Graphing!M229))) - $O$3</f>
        <v>-698.59387459085565</v>
      </c>
      <c r="Q229" s="6">
        <f>$N$4*SIN(DEGREES(Graphing!M229))</f>
        <v>-142.94540594314171</v>
      </c>
      <c r="R229" s="6">
        <f>($N$4*COS(DEGREES(Graphing!M229))) - $O$4</f>
        <v>-425.92402836532204</v>
      </c>
      <c r="S229" s="6">
        <f>($N$4*COS(DEGREES(Graphing!M229))) + $O$4</f>
        <v>174.07597163467796</v>
      </c>
      <c r="U229" s="6">
        <v>0</v>
      </c>
      <c r="V229" s="6">
        <v>-779</v>
      </c>
      <c r="W229" s="6">
        <f>IF(AND($W$4 + 'Unlike Size Quad'!$F$2*$N$3&lt;Table13[[#This Row],[NS AXIS]],Table13[[#This Row],[NS AXIS]]&lt;$V$3 - 'Unlike Size Quad'!$F$2*$N$3), Table13[NS AXIS], 0)</f>
        <v>0</v>
      </c>
      <c r="X229" s="6">
        <f>$V$6 - 'Unlike Size Quad'!$F$3*$N$4</f>
        <v>71.401690832311886</v>
      </c>
      <c r="Y229" s="6">
        <f>$W$5 +'Unlike Size Quad'!$F$3*$N$4</f>
        <v>-71.406763299232722</v>
      </c>
      <c r="Z229" s="6">
        <f>Table13[[#This Row],[NS AXIS]]</f>
        <v>-779</v>
      </c>
      <c r="AA229" s="6">
        <f>IF(AND($W$5 + 'Unlike Size Quad'!$F$3*$N$4&lt;Table13[[#This Row],[NS AXIS]],Table13[[#This Row],[NS AXIS]]&lt;$V$6 - 'Unlike Size Quad'!$F$3*$N$4), Table13[NS AXIS], 0)</f>
        <v>0</v>
      </c>
      <c r="AB229" s="16">
        <f>$V$3 -'Unlike Size Quad'!$F$2*$N$3</f>
        <v>127.00056361139596</v>
      </c>
      <c r="AC229" s="16">
        <f>$W$4 + 'Unlike Size Quad'!$F$2*$N$3</f>
        <v>-127.00507248755457</v>
      </c>
      <c r="AF229" s="46">
        <v>222</v>
      </c>
      <c r="AG229" s="6">
        <f t="shared" si="12"/>
        <v>552.82666199583787</v>
      </c>
      <c r="AH229" s="46">
        <f t="shared" si="13"/>
        <v>-377.87930250079705</v>
      </c>
      <c r="AI229" s="46">
        <f t="shared" si="14"/>
        <v>-27.879302500797053</v>
      </c>
      <c r="AJ229" s="16">
        <f t="shared" si="15"/>
        <v>-247.17333800416208</v>
      </c>
      <c r="AK229" s="16">
        <f>Table6[[#This Row],[T1]]</f>
        <v>-377.87930250079705</v>
      </c>
      <c r="AL229" s="16">
        <f>Table6[[#This Row],[T2]]</f>
        <v>-27.879302500797053</v>
      </c>
      <c r="AN229" s="46">
        <v>-779</v>
      </c>
      <c r="AO229" s="63">
        <f>IF(OR(Table15[[#This Row],[Diagonal Flag]]&lt;-$AG$6, Table15[[#This Row],[Diagonal Flag]]&gt;$AG$6),0,Table15[[#This Row],[Diagonal Flag]])</f>
        <v>0</v>
      </c>
      <c r="AP229" s="63">
        <f>Graphing!$AO229/$AP$6</f>
        <v>0</v>
      </c>
      <c r="AQ229" s="64">
        <f>Graphing!$AO229/$AQ$6</f>
        <v>0</v>
      </c>
    </row>
    <row r="230" spans="1:43" x14ac:dyDescent="0.25">
      <c r="A230" s="6">
        <v>227</v>
      </c>
      <c r="B230" s="6">
        <f>COS(DEGREES(Graphing!A230))</f>
        <v>0.99866713769995974</v>
      </c>
      <c r="C230" s="6">
        <f>SIN(DEGREES(Graphing!A230))</f>
        <v>-5.1613448617290211E-2</v>
      </c>
      <c r="D230" s="6">
        <f>Table2[[#This Row],[x (Big)]]*$A$2</f>
        <v>0.74900035327496983</v>
      </c>
      <c r="E230" s="6">
        <f>$A$2 *Table2[[#This Row],[y (Big)]]</f>
        <v>-3.8710086462967655E-2</v>
      </c>
      <c r="G230" s="15">
        <v>0.223</v>
      </c>
      <c r="H230" s="6">
        <f>IF(AND($H$3&lt;Table3[[#This Row],[Percentage]],Table3[[#This Row],[Percentage]]&lt;$H$5), 1, 0)</f>
        <v>1</v>
      </c>
      <c r="I230" s="6">
        <f>IF(AND($I$3&lt;Table3[[#This Row],[Percentage]],Table3[[#This Row],[Percentage]]&lt;$I$5), 1, 0)</f>
        <v>1</v>
      </c>
      <c r="J230" s="6">
        <f>IF(AND($J$3&lt;Table3[[#This Row],[Percentage]],Table3[[#This Row],[Percentage]]&lt;$J$5), 1, 0)</f>
        <v>1</v>
      </c>
      <c r="K230" s="6">
        <f>IF(AND($K$3&lt;Table3[[#This Row],[Percentage]],Table3[[#This Row],[Percentage]]&lt;$K$5), 1, 0)</f>
        <v>1</v>
      </c>
      <c r="M230" s="6">
        <v>225</v>
      </c>
      <c r="N230" s="6">
        <f>$N$3*COS(DEGREES(Graphing!M230))</f>
        <v>6.3331987972693975</v>
      </c>
      <c r="O230" s="6">
        <f>($N$3*SIN(DEGREES(Graphing!M230))) + $O$3</f>
        <v>254.07896780102232</v>
      </c>
      <c r="P230" s="16">
        <f>($N$3*SIN(DEGREES(Graphing!M230))) - $O$3</f>
        <v>-761.92103219897763</v>
      </c>
      <c r="Q230" s="6">
        <f>$N$4*SIN(DEGREES(Graphing!M230))</f>
        <v>-190.44077414923328</v>
      </c>
      <c r="R230" s="6">
        <f>($N$4*COS(DEGREES(Graphing!M230))) - $O$4</f>
        <v>-295.25010090204796</v>
      </c>
      <c r="S230" s="6">
        <f>($N$4*COS(DEGREES(Graphing!M230))) + $O$4</f>
        <v>304.74989909795204</v>
      </c>
      <c r="U230" s="6">
        <v>0</v>
      </c>
      <c r="V230" s="6">
        <v>-778</v>
      </c>
      <c r="W230" s="6">
        <f>IF(AND($W$4 + 'Unlike Size Quad'!$F$2*$N$3&lt;Table13[[#This Row],[NS AXIS]],Table13[[#This Row],[NS AXIS]]&lt;$V$3 - 'Unlike Size Quad'!$F$2*$N$3), Table13[NS AXIS], 0)</f>
        <v>0</v>
      </c>
      <c r="X230" s="6">
        <f>$V$6 - 'Unlike Size Quad'!$F$3*$N$4</f>
        <v>71.401690832311886</v>
      </c>
      <c r="Y230" s="6">
        <f>$W$5 +'Unlike Size Quad'!$F$3*$N$4</f>
        <v>-71.406763299232722</v>
      </c>
      <c r="Z230" s="6">
        <f>Table13[[#This Row],[NS AXIS]]</f>
        <v>-778</v>
      </c>
      <c r="AA230" s="6">
        <f>IF(AND($W$5 + 'Unlike Size Quad'!$F$3*$N$4&lt;Table13[[#This Row],[NS AXIS]],Table13[[#This Row],[NS AXIS]]&lt;$V$6 - 'Unlike Size Quad'!$F$3*$N$4), Table13[NS AXIS], 0)</f>
        <v>0</v>
      </c>
      <c r="AB230" s="16">
        <f>$V$3 -'Unlike Size Quad'!$F$2*$N$3</f>
        <v>127.00056361139596</v>
      </c>
      <c r="AC230" s="16">
        <f>$W$4 + 'Unlike Size Quad'!$F$2*$N$3</f>
        <v>-127.00507248755457</v>
      </c>
      <c r="AF230" s="46">
        <v>223</v>
      </c>
      <c r="AG230" s="6">
        <f t="shared" si="12"/>
        <v>374.26090238278834</v>
      </c>
      <c r="AH230" s="46">
        <f t="shared" si="13"/>
        <v>-427.6924986101717</v>
      </c>
      <c r="AI230" s="46">
        <f t="shared" si="14"/>
        <v>-77.692498610171725</v>
      </c>
      <c r="AJ230" s="16">
        <f t="shared" si="15"/>
        <v>-425.73909761721166</v>
      </c>
      <c r="AK230" s="16">
        <f>Table6[[#This Row],[T1]]</f>
        <v>-427.6924986101717</v>
      </c>
      <c r="AL230" s="16">
        <f>Table6[[#This Row],[T2]]</f>
        <v>-77.692498610171725</v>
      </c>
      <c r="AN230" s="46">
        <v>-778</v>
      </c>
      <c r="AO230" s="61">
        <f>IF(OR(Table15[[#This Row],[Diagonal Flag]]&lt;-$AG$6, Table15[[#This Row],[Diagonal Flag]]&gt;$AG$6),0,Table15[[#This Row],[Diagonal Flag]])</f>
        <v>0</v>
      </c>
      <c r="AP230" s="61">
        <f>Graphing!$AO230/$AP$6</f>
        <v>0</v>
      </c>
      <c r="AQ230" s="62">
        <f>Graphing!$AO230/$AQ$6</f>
        <v>0</v>
      </c>
    </row>
    <row r="231" spans="1:43" x14ac:dyDescent="0.25">
      <c r="A231" s="6">
        <v>228</v>
      </c>
      <c r="B231" s="6">
        <f>COS(DEGREES(Graphing!A231))</f>
        <v>0.76774920370413346</v>
      </c>
      <c r="C231" s="6">
        <f>SIN(DEGREES(Graphing!A231))</f>
        <v>0.64075046641549072</v>
      </c>
      <c r="D231" s="6">
        <f>Table2[[#This Row],[x (Big)]]*$A$2</f>
        <v>0.57581190277810013</v>
      </c>
      <c r="E231" s="6">
        <f>$A$2 *Table2[[#This Row],[y (Big)]]</f>
        <v>0.48056284981161801</v>
      </c>
      <c r="G231" s="15">
        <v>0.224</v>
      </c>
      <c r="H231" s="6">
        <f>IF(AND($H$3&lt;Table3[[#This Row],[Percentage]],Table3[[#This Row],[Percentage]]&lt;$H$5), 1, 0)</f>
        <v>1</v>
      </c>
      <c r="I231" s="6">
        <f>IF(AND($I$3&lt;Table3[[#This Row],[Percentage]],Table3[[#This Row],[Percentage]]&lt;$I$5), 1, 0)</f>
        <v>1</v>
      </c>
      <c r="J231" s="6">
        <f>IF(AND($J$3&lt;Table3[[#This Row],[Percentage]],Table3[[#This Row],[Percentage]]&lt;$J$5), 1, 0)</f>
        <v>1</v>
      </c>
      <c r="K231" s="6">
        <f>IF(AND($K$3&lt;Table3[[#This Row],[Percentage]],Table3[[#This Row],[Percentage]]&lt;$K$5), 1, 0)</f>
        <v>1</v>
      </c>
      <c r="M231" s="6">
        <v>226</v>
      </c>
      <c r="N231" s="6">
        <f>$N$3*COS(DEGREES(Graphing!M231))</f>
        <v>177.19146482159357</v>
      </c>
      <c r="O231" s="6">
        <f>($N$3*SIN(DEGREES(Graphing!M231))) + $O$3</f>
        <v>326.01322906766558</v>
      </c>
      <c r="P231" s="16">
        <f>($N$3*SIN(DEGREES(Graphing!M231))) - $O$3</f>
        <v>-689.98677093233437</v>
      </c>
      <c r="Q231" s="6">
        <f>$N$4*SIN(DEGREES(Graphing!M231))</f>
        <v>-136.49007819925083</v>
      </c>
      <c r="R231" s="6">
        <f>($N$4*COS(DEGREES(Graphing!M231))) - $O$4</f>
        <v>-167.10640138380481</v>
      </c>
      <c r="S231" s="6">
        <f>($N$4*COS(DEGREES(Graphing!M231))) + $O$4</f>
        <v>432.89359861619516</v>
      </c>
      <c r="U231" s="6">
        <v>0</v>
      </c>
      <c r="V231" s="6">
        <v>-777</v>
      </c>
      <c r="W231" s="6">
        <f>IF(AND($W$4 + 'Unlike Size Quad'!$F$2*$N$3&lt;Table13[[#This Row],[NS AXIS]],Table13[[#This Row],[NS AXIS]]&lt;$V$3 - 'Unlike Size Quad'!$F$2*$N$3), Table13[NS AXIS], 0)</f>
        <v>0</v>
      </c>
      <c r="X231" s="6">
        <f>$V$6 - 'Unlike Size Quad'!$F$3*$N$4</f>
        <v>71.401690832311886</v>
      </c>
      <c r="Y231" s="6">
        <f>$W$5 +'Unlike Size Quad'!$F$3*$N$4</f>
        <v>-71.406763299232722</v>
      </c>
      <c r="Z231" s="6">
        <f>Table13[[#This Row],[NS AXIS]]</f>
        <v>-777</v>
      </c>
      <c r="AA231" s="6">
        <f>IF(AND($W$5 + 'Unlike Size Quad'!$F$3*$N$4&lt;Table13[[#This Row],[NS AXIS]],Table13[[#This Row],[NS AXIS]]&lt;$V$6 - 'Unlike Size Quad'!$F$3*$N$4), Table13[NS AXIS], 0)</f>
        <v>0</v>
      </c>
      <c r="AB231" s="16">
        <f>$V$3 -'Unlike Size Quad'!$F$2*$N$3</f>
        <v>127.00056361139596</v>
      </c>
      <c r="AC231" s="16">
        <f>$W$4 + 'Unlike Size Quad'!$F$2*$N$3</f>
        <v>-127.00507248755457</v>
      </c>
      <c r="AF231" s="46">
        <v>224</v>
      </c>
      <c r="AG231" s="6">
        <f t="shared" si="12"/>
        <v>209.40612540914441</v>
      </c>
      <c r="AH231" s="46">
        <f t="shared" si="13"/>
        <v>-342.8987044870961</v>
      </c>
      <c r="AI231" s="46">
        <f t="shared" si="14"/>
        <v>7.1012955129039312</v>
      </c>
      <c r="AJ231" s="16">
        <f t="shared" si="15"/>
        <v>-590.59387459085565</v>
      </c>
      <c r="AK231" s="16">
        <f>Table6[[#This Row],[T1]]</f>
        <v>-342.8987044870961</v>
      </c>
      <c r="AL231" s="16">
        <f>Table6[[#This Row],[T2]]</f>
        <v>7.1012955129039312</v>
      </c>
      <c r="AN231" s="46">
        <v>-777</v>
      </c>
      <c r="AO231" s="63">
        <f>IF(OR(Table15[[#This Row],[Diagonal Flag]]&lt;-$AG$6, Table15[[#This Row],[Diagonal Flag]]&gt;$AG$6),0,Table15[[#This Row],[Diagonal Flag]])</f>
        <v>0</v>
      </c>
      <c r="AP231" s="63">
        <f>Graphing!$AO231/$AP$6</f>
        <v>0</v>
      </c>
      <c r="AQ231" s="64">
        <f>Graphing!$AO231/$AQ$6</f>
        <v>0</v>
      </c>
    </row>
    <row r="232" spans="1:43" x14ac:dyDescent="0.25">
      <c r="A232" s="6">
        <v>229</v>
      </c>
      <c r="B232" s="6">
        <f>COS(DEGREES(Graphing!A232))</f>
        <v>0.12785826840286257</v>
      </c>
      <c r="C232" s="6">
        <f>SIN(DEGREES(Graphing!A232))</f>
        <v>0.99179244965921254</v>
      </c>
      <c r="D232" s="6">
        <f>Table2[[#This Row],[x (Big)]]*$A$2</f>
        <v>9.589370130214693E-2</v>
      </c>
      <c r="E232" s="6">
        <f>$A$2 *Table2[[#This Row],[y (Big)]]</f>
        <v>0.74384433724440946</v>
      </c>
      <c r="G232" s="15">
        <v>0.22500000000000001</v>
      </c>
      <c r="H232" s="6">
        <f>IF(AND($H$3&lt;Table3[[#This Row],[Percentage]],Table3[[#This Row],[Percentage]]&lt;$H$5), 1, 0)</f>
        <v>1</v>
      </c>
      <c r="I232" s="6">
        <f>IF(AND($I$3&lt;Table3[[#This Row],[Percentage]],Table3[[#This Row],[Percentage]]&lt;$I$5), 1, 0)</f>
        <v>1</v>
      </c>
      <c r="J232" s="6">
        <f>IF(AND($J$3&lt;Table3[[#This Row],[Percentage]],Table3[[#This Row],[Percentage]]&lt;$J$5), 1, 0)</f>
        <v>1</v>
      </c>
      <c r="K232" s="6">
        <f>IF(AND($K$3&lt;Table3[[#This Row],[Percentage]],Table3[[#This Row],[Percentage]]&lt;$K$5), 1, 0)</f>
        <v>1</v>
      </c>
      <c r="M232" s="6">
        <v>227</v>
      </c>
      <c r="N232" s="6">
        <f>$N$3*COS(DEGREES(Graphing!M232))</f>
        <v>253.66145297578979</v>
      </c>
      <c r="O232" s="6">
        <f>($N$3*SIN(DEGREES(Graphing!M232))) + $O$3</f>
        <v>494.89018405120828</v>
      </c>
      <c r="P232" s="16">
        <f>($N$3*SIN(DEGREES(Graphing!M232))) - $O$3</f>
        <v>-521.10981594879172</v>
      </c>
      <c r="Q232" s="6">
        <f>$N$4*SIN(DEGREES(Graphing!M232))</f>
        <v>-9.8323619615937847</v>
      </c>
      <c r="R232" s="6">
        <f>($N$4*COS(DEGREES(Graphing!M232))) - $O$4</f>
        <v>-109.75391026815768</v>
      </c>
      <c r="S232" s="6">
        <f>($N$4*COS(DEGREES(Graphing!M232))) + $O$4</f>
        <v>490.24608973184229</v>
      </c>
      <c r="U232" s="6">
        <v>0</v>
      </c>
      <c r="V232" s="6">
        <v>-776</v>
      </c>
      <c r="W232" s="6">
        <f>IF(AND($W$4 + 'Unlike Size Quad'!$F$2*$N$3&lt;Table13[[#This Row],[NS AXIS]],Table13[[#This Row],[NS AXIS]]&lt;$V$3 - 'Unlike Size Quad'!$F$2*$N$3), Table13[NS AXIS], 0)</f>
        <v>0</v>
      </c>
      <c r="X232" s="6">
        <f>$V$6 - 'Unlike Size Quad'!$F$3*$N$4</f>
        <v>71.401690832311886</v>
      </c>
      <c r="Y232" s="6">
        <f>$W$5 +'Unlike Size Quad'!$F$3*$N$4</f>
        <v>-71.406763299232722</v>
      </c>
      <c r="Z232" s="6">
        <f>Table13[[#This Row],[NS AXIS]]</f>
        <v>-776</v>
      </c>
      <c r="AA232" s="6">
        <f>IF(AND($W$5 + 'Unlike Size Quad'!$F$3*$N$4&lt;Table13[[#This Row],[NS AXIS]],Table13[[#This Row],[NS AXIS]]&lt;$V$6 - 'Unlike Size Quad'!$F$3*$N$4), Table13[NS AXIS], 0)</f>
        <v>0</v>
      </c>
      <c r="AB232" s="16">
        <f>$V$3 -'Unlike Size Quad'!$F$2*$N$3</f>
        <v>127.00056361139596</v>
      </c>
      <c r="AC232" s="16">
        <f>$W$4 + 'Unlike Size Quad'!$F$2*$N$3</f>
        <v>-127.00507248755457</v>
      </c>
      <c r="AF232" s="46">
        <v>225</v>
      </c>
      <c r="AG232" s="6">
        <f t="shared" si="12"/>
        <v>146.07896780102232</v>
      </c>
      <c r="AH232" s="46">
        <f t="shared" si="13"/>
        <v>-168.6668012027306</v>
      </c>
      <c r="AI232" s="46">
        <f t="shared" si="14"/>
        <v>181.3331987972694</v>
      </c>
      <c r="AJ232" s="16">
        <f t="shared" si="15"/>
        <v>-653.92103219897763</v>
      </c>
      <c r="AK232" s="16">
        <f>Table6[[#This Row],[T1]]</f>
        <v>-168.6668012027306</v>
      </c>
      <c r="AL232" s="16">
        <f>Table6[[#This Row],[T2]]</f>
        <v>181.3331987972694</v>
      </c>
      <c r="AN232" s="46">
        <v>-776</v>
      </c>
      <c r="AO232" s="61">
        <f>IF(OR(Table15[[#This Row],[Diagonal Flag]]&lt;-$AG$6, Table15[[#This Row],[Diagonal Flag]]&gt;$AG$6),0,Table15[[#This Row],[Diagonal Flag]])</f>
        <v>0</v>
      </c>
      <c r="AP232" s="61">
        <f>Graphing!$AO232/$AP$6</f>
        <v>0</v>
      </c>
      <c r="AQ232" s="62">
        <f>Graphing!$AO232/$AQ$6</f>
        <v>0</v>
      </c>
    </row>
    <row r="233" spans="1:43" x14ac:dyDescent="0.25">
      <c r="A233" s="6">
        <v>230</v>
      </c>
      <c r="B233" s="6">
        <f>COS(DEGREES(Graphing!A233))</f>
        <v>-0.58014160080306265</v>
      </c>
      <c r="C233" s="6">
        <f>SIN(DEGREES(Graphing!A233))</f>
        <v>0.81451563706147467</v>
      </c>
      <c r="D233" s="6">
        <f>Table2[[#This Row],[x (Big)]]*$A$2</f>
        <v>-0.43510620060229699</v>
      </c>
      <c r="E233" s="6">
        <f>$A$2 *Table2[[#This Row],[y (Big)]]</f>
        <v>0.61088672779610598</v>
      </c>
      <c r="G233" s="15">
        <v>0.22600000000000001</v>
      </c>
      <c r="H233" s="6">
        <f>IF(AND($H$3&lt;Table3[[#This Row],[Percentage]],Table3[[#This Row],[Percentage]]&lt;$H$5), 1, 0)</f>
        <v>1</v>
      </c>
      <c r="I233" s="6">
        <f>IF(AND($I$3&lt;Table3[[#This Row],[Percentage]],Table3[[#This Row],[Percentage]]&lt;$I$5), 1, 0)</f>
        <v>1</v>
      </c>
      <c r="J233" s="6">
        <f>IF(AND($J$3&lt;Table3[[#This Row],[Percentage]],Table3[[#This Row],[Percentage]]&lt;$J$5), 1, 0)</f>
        <v>1</v>
      </c>
      <c r="K233" s="6">
        <f>IF(AND($K$3&lt;Table3[[#This Row],[Percentage]],Table3[[#This Row],[Percentage]]&lt;$K$5), 1, 0)</f>
        <v>1</v>
      </c>
      <c r="M233" s="6">
        <v>228</v>
      </c>
      <c r="N233" s="6">
        <f>$N$3*COS(DEGREES(Graphing!M233))</f>
        <v>195.00829774084991</v>
      </c>
      <c r="O233" s="6">
        <f>($N$3*SIN(DEGREES(Graphing!M233))) + $O$3</f>
        <v>670.75061846953463</v>
      </c>
      <c r="P233" s="16">
        <f>($N$3*SIN(DEGREES(Graphing!M233))) - $O$3</f>
        <v>-345.24938153046537</v>
      </c>
      <c r="Q233" s="6">
        <f>$N$4*SIN(DEGREES(Graphing!M233))</f>
        <v>122.06296385215099</v>
      </c>
      <c r="R233" s="6">
        <f>($N$4*COS(DEGREES(Graphing!M233))) - $O$4</f>
        <v>-153.74377669436257</v>
      </c>
      <c r="S233" s="6">
        <f>($N$4*COS(DEGREES(Graphing!M233))) + $O$4</f>
        <v>446.25622330563743</v>
      </c>
      <c r="U233" s="6">
        <v>0</v>
      </c>
      <c r="V233" s="6">
        <v>-775</v>
      </c>
      <c r="W233" s="6">
        <f>IF(AND($W$4 + 'Unlike Size Quad'!$F$2*$N$3&lt;Table13[[#This Row],[NS AXIS]],Table13[[#This Row],[NS AXIS]]&lt;$V$3 - 'Unlike Size Quad'!$F$2*$N$3), Table13[NS AXIS], 0)</f>
        <v>0</v>
      </c>
      <c r="X233" s="6">
        <f>$V$6 - 'Unlike Size Quad'!$F$3*$N$4</f>
        <v>71.401690832311886</v>
      </c>
      <c r="Y233" s="6">
        <f>$W$5 +'Unlike Size Quad'!$F$3*$N$4</f>
        <v>-71.406763299232722</v>
      </c>
      <c r="Z233" s="6">
        <f>Table13[[#This Row],[NS AXIS]]</f>
        <v>-775</v>
      </c>
      <c r="AA233" s="6">
        <f>IF(AND($W$5 + 'Unlike Size Quad'!$F$3*$N$4&lt;Table13[[#This Row],[NS AXIS]],Table13[[#This Row],[NS AXIS]]&lt;$V$6 - 'Unlike Size Quad'!$F$3*$N$4), Table13[NS AXIS], 0)</f>
        <v>0</v>
      </c>
      <c r="AB233" s="16">
        <f>$V$3 -'Unlike Size Quad'!$F$2*$N$3</f>
        <v>127.00056361139596</v>
      </c>
      <c r="AC233" s="16">
        <f>$W$4 + 'Unlike Size Quad'!$F$2*$N$3</f>
        <v>-127.00507248755457</v>
      </c>
      <c r="AF233" s="46">
        <v>226</v>
      </c>
      <c r="AG233" s="6">
        <f t="shared" si="12"/>
        <v>218.01322906766558</v>
      </c>
      <c r="AH233" s="46">
        <f t="shared" si="13"/>
        <v>2.1914648215935699</v>
      </c>
      <c r="AI233" s="46">
        <f t="shared" si="14"/>
        <v>352.19146482159357</v>
      </c>
      <c r="AJ233" s="16">
        <f t="shared" si="15"/>
        <v>-581.98677093233437</v>
      </c>
      <c r="AK233" s="16">
        <f>Table6[[#This Row],[T1]]</f>
        <v>2.1914648215935699</v>
      </c>
      <c r="AL233" s="16">
        <f>Table6[[#This Row],[T2]]</f>
        <v>352.19146482159357</v>
      </c>
      <c r="AN233" s="46">
        <v>-775</v>
      </c>
      <c r="AO233" s="63">
        <f>IF(OR(Table15[[#This Row],[Diagonal Flag]]&lt;-$AG$6, Table15[[#This Row],[Diagonal Flag]]&gt;$AG$6),0,Table15[[#This Row],[Diagonal Flag]])</f>
        <v>0</v>
      </c>
      <c r="AP233" s="63">
        <f>Graphing!$AO233/$AP$6</f>
        <v>0</v>
      </c>
      <c r="AQ233" s="64">
        <f>Graphing!$AO233/$AQ$6</f>
        <v>0</v>
      </c>
    </row>
    <row r="234" spans="1:43" x14ac:dyDescent="0.25">
      <c r="A234" s="6">
        <v>231</v>
      </c>
      <c r="B234" s="6">
        <f>COS(DEGREES(Graphing!A234))</f>
        <v>-0.97910532836551556</v>
      </c>
      <c r="C234" s="6">
        <f>SIN(DEGREES(Graphing!A234))</f>
        <v>0.20335377047464842</v>
      </c>
      <c r="D234" s="6">
        <f>Table2[[#This Row],[x (Big)]]*$A$2</f>
        <v>-0.73432899627413661</v>
      </c>
      <c r="E234" s="6">
        <f>$A$2 *Table2[[#This Row],[y (Big)]]</f>
        <v>0.15251532785598632</v>
      </c>
      <c r="G234" s="15">
        <v>0.22700000000000001</v>
      </c>
      <c r="H234" s="6">
        <f>IF(AND($H$3&lt;Table3[[#This Row],[Percentage]],Table3[[#This Row],[Percentage]]&lt;$H$5), 1, 0)</f>
        <v>1</v>
      </c>
      <c r="I234" s="6">
        <f>IF(AND($I$3&lt;Table3[[#This Row],[Percentage]],Table3[[#This Row],[Percentage]]&lt;$I$5), 1, 0)</f>
        <v>1</v>
      </c>
      <c r="J234" s="6">
        <f>IF(AND($J$3&lt;Table3[[#This Row],[Percentage]],Table3[[#This Row],[Percentage]]&lt;$J$5), 1, 0)</f>
        <v>1</v>
      </c>
      <c r="K234" s="6">
        <f>IF(AND($K$3&lt;Table3[[#This Row],[Percentage]],Table3[[#This Row],[Percentage]]&lt;$K$5), 1, 0)</f>
        <v>1</v>
      </c>
      <c r="M234" s="6">
        <v>229</v>
      </c>
      <c r="N234" s="6">
        <f>$N$3*COS(DEGREES(Graphing!M234))</f>
        <v>32.476000174327091</v>
      </c>
      <c r="O234" s="6">
        <f>($N$3*SIN(DEGREES(Graphing!M234))) + $O$3</f>
        <v>759.91528221343992</v>
      </c>
      <c r="P234" s="16">
        <f>($N$3*SIN(DEGREES(Graphing!M234))) - $O$3</f>
        <v>-256.08471778656002</v>
      </c>
      <c r="Q234" s="6">
        <f>$N$4*SIN(DEGREES(Graphing!M234))</f>
        <v>188.93646166008</v>
      </c>
      <c r="R234" s="6">
        <f>($N$4*COS(DEGREES(Graphing!M234))) - $O$4</f>
        <v>-275.64299986925471</v>
      </c>
      <c r="S234" s="6">
        <f>($N$4*COS(DEGREES(Graphing!M234))) + $O$4</f>
        <v>324.35700013074529</v>
      </c>
      <c r="U234" s="6">
        <v>0</v>
      </c>
      <c r="V234" s="6">
        <v>-774</v>
      </c>
      <c r="W234" s="6">
        <f>IF(AND($W$4 + 'Unlike Size Quad'!$F$2*$N$3&lt;Table13[[#This Row],[NS AXIS]],Table13[[#This Row],[NS AXIS]]&lt;$V$3 - 'Unlike Size Quad'!$F$2*$N$3), Table13[NS AXIS], 0)</f>
        <v>0</v>
      </c>
      <c r="X234" s="6">
        <f>$V$6 - 'Unlike Size Quad'!$F$3*$N$4</f>
        <v>71.401690832311886</v>
      </c>
      <c r="Y234" s="6">
        <f>$W$5 +'Unlike Size Quad'!$F$3*$N$4</f>
        <v>-71.406763299232722</v>
      </c>
      <c r="Z234" s="6">
        <f>Table13[[#This Row],[NS AXIS]]</f>
        <v>-774</v>
      </c>
      <c r="AA234" s="6">
        <f>IF(AND($W$5 + 'Unlike Size Quad'!$F$3*$N$4&lt;Table13[[#This Row],[NS AXIS]],Table13[[#This Row],[NS AXIS]]&lt;$V$6 - 'Unlike Size Quad'!$F$3*$N$4), Table13[NS AXIS], 0)</f>
        <v>0</v>
      </c>
      <c r="AB234" s="16">
        <f>$V$3 -'Unlike Size Quad'!$F$2*$N$3</f>
        <v>127.00056361139596</v>
      </c>
      <c r="AC234" s="16">
        <f>$W$4 + 'Unlike Size Quad'!$F$2*$N$3</f>
        <v>-127.00507248755457</v>
      </c>
      <c r="AF234" s="46">
        <v>227</v>
      </c>
      <c r="AG234" s="6">
        <f t="shared" si="12"/>
        <v>386.89018405120828</v>
      </c>
      <c r="AH234" s="46">
        <f t="shared" si="13"/>
        <v>78.661452975789786</v>
      </c>
      <c r="AI234" s="46">
        <f t="shared" si="14"/>
        <v>428.66145297578976</v>
      </c>
      <c r="AJ234" s="16">
        <f t="shared" si="15"/>
        <v>-413.10981594879172</v>
      </c>
      <c r="AK234" s="16">
        <f>Table6[[#This Row],[T1]]</f>
        <v>78.661452975789786</v>
      </c>
      <c r="AL234" s="16">
        <f>Table6[[#This Row],[T2]]</f>
        <v>428.66145297578976</v>
      </c>
      <c r="AN234" s="46">
        <v>-774</v>
      </c>
      <c r="AO234" s="61">
        <f>IF(OR(Table15[[#This Row],[Diagonal Flag]]&lt;-$AG$6, Table15[[#This Row],[Diagonal Flag]]&gt;$AG$6),0,Table15[[#This Row],[Diagonal Flag]])</f>
        <v>0</v>
      </c>
      <c r="AP234" s="61">
        <f>Graphing!$AO234/$AP$6</f>
        <v>0</v>
      </c>
      <c r="AQ234" s="62">
        <f>Graphing!$AO234/$AQ$6</f>
        <v>0</v>
      </c>
    </row>
    <row r="235" spans="1:43" x14ac:dyDescent="0.25">
      <c r="A235" s="6">
        <v>232</v>
      </c>
      <c r="B235" s="6">
        <f>COS(DEGREES(Graphing!A235))</f>
        <v>-0.8565085739321967</v>
      </c>
      <c r="C235" s="6">
        <f>SIN(DEGREES(Graphing!A235))</f>
        <v>-0.51613279568405146</v>
      </c>
      <c r="D235" s="6">
        <f>Table2[[#This Row],[x (Big)]]*$A$2</f>
        <v>-0.64238143044914753</v>
      </c>
      <c r="E235" s="6">
        <f>$A$2 *Table2[[#This Row],[y (Big)]]</f>
        <v>-0.38709959676303862</v>
      </c>
      <c r="G235" s="15">
        <v>0.22800000000000001</v>
      </c>
      <c r="H235" s="6">
        <f>IF(AND($H$3&lt;Table3[[#This Row],[Percentage]],Table3[[#This Row],[Percentage]]&lt;$H$5), 1, 0)</f>
        <v>1</v>
      </c>
      <c r="I235" s="6">
        <f>IF(AND($I$3&lt;Table3[[#This Row],[Percentage]],Table3[[#This Row],[Percentage]]&lt;$I$5), 1, 0)</f>
        <v>1</v>
      </c>
      <c r="J235" s="6">
        <f>IF(AND($J$3&lt;Table3[[#This Row],[Percentage]],Table3[[#This Row],[Percentage]]&lt;$J$5), 1, 0)</f>
        <v>1</v>
      </c>
      <c r="K235" s="6">
        <f>IF(AND($K$3&lt;Table3[[#This Row],[Percentage]],Table3[[#This Row],[Percentage]]&lt;$K$5), 1, 0)</f>
        <v>1</v>
      </c>
      <c r="M235" s="6">
        <v>230</v>
      </c>
      <c r="N235" s="6">
        <f>$N$3*COS(DEGREES(Graphing!M235))</f>
        <v>-147.35596660397792</v>
      </c>
      <c r="O235" s="6">
        <f>($N$3*SIN(DEGREES(Graphing!M235))) + $O$3</f>
        <v>714.88697181361454</v>
      </c>
      <c r="P235" s="16">
        <f>($N$3*SIN(DEGREES(Graphing!M235))) - $O$3</f>
        <v>-301.11302818638546</v>
      </c>
      <c r="Q235" s="6">
        <f>$N$4*SIN(DEGREES(Graphing!M235))</f>
        <v>155.16522886021093</v>
      </c>
      <c r="R235" s="6">
        <f>($N$4*COS(DEGREES(Graphing!M235))) - $O$4</f>
        <v>-410.51697495298345</v>
      </c>
      <c r="S235" s="6">
        <f>($N$4*COS(DEGREES(Graphing!M235))) + $O$4</f>
        <v>189.48302504701655</v>
      </c>
      <c r="U235" s="6">
        <v>0</v>
      </c>
      <c r="V235" s="6">
        <v>-773</v>
      </c>
      <c r="W235" s="6">
        <f>IF(AND($W$4 + 'Unlike Size Quad'!$F$2*$N$3&lt;Table13[[#This Row],[NS AXIS]],Table13[[#This Row],[NS AXIS]]&lt;$V$3 - 'Unlike Size Quad'!$F$2*$N$3), Table13[NS AXIS], 0)</f>
        <v>0</v>
      </c>
      <c r="X235" s="6">
        <f>$V$6 - 'Unlike Size Quad'!$F$3*$N$4</f>
        <v>71.401690832311886</v>
      </c>
      <c r="Y235" s="6">
        <f>$W$5 +'Unlike Size Quad'!$F$3*$N$4</f>
        <v>-71.406763299232722</v>
      </c>
      <c r="Z235" s="6">
        <f>Table13[[#This Row],[NS AXIS]]</f>
        <v>-773</v>
      </c>
      <c r="AA235" s="6">
        <f>IF(AND($W$5 + 'Unlike Size Quad'!$F$3*$N$4&lt;Table13[[#This Row],[NS AXIS]],Table13[[#This Row],[NS AXIS]]&lt;$V$6 - 'Unlike Size Quad'!$F$3*$N$4), Table13[NS AXIS], 0)</f>
        <v>0</v>
      </c>
      <c r="AB235" s="16">
        <f>$V$3 -'Unlike Size Quad'!$F$2*$N$3</f>
        <v>127.00056361139596</v>
      </c>
      <c r="AC235" s="16">
        <f>$W$4 + 'Unlike Size Quad'!$F$2*$N$3</f>
        <v>-127.00507248755457</v>
      </c>
      <c r="AF235" s="46">
        <v>228</v>
      </c>
      <c r="AG235" s="6">
        <f t="shared" si="12"/>
        <v>562.75061846953463</v>
      </c>
      <c r="AH235" s="46">
        <f t="shared" si="13"/>
        <v>20.008297740849912</v>
      </c>
      <c r="AI235" s="46">
        <f t="shared" si="14"/>
        <v>370.00829774084991</v>
      </c>
      <c r="AJ235" s="16">
        <f t="shared" si="15"/>
        <v>-237.24938153046537</v>
      </c>
      <c r="AK235" s="16">
        <f>Table6[[#This Row],[T1]]</f>
        <v>20.008297740849912</v>
      </c>
      <c r="AL235" s="16">
        <f>Table6[[#This Row],[T2]]</f>
        <v>370.00829774084991</v>
      </c>
      <c r="AN235" s="46">
        <v>-773</v>
      </c>
      <c r="AO235" s="63">
        <f>IF(OR(Table15[[#This Row],[Diagonal Flag]]&lt;-$AG$6, Table15[[#This Row],[Diagonal Flag]]&gt;$AG$6),0,Table15[[#This Row],[Diagonal Flag]])</f>
        <v>0</v>
      </c>
      <c r="AP235" s="63">
        <f>Graphing!$AO235/$AP$6</f>
        <v>0</v>
      </c>
      <c r="AQ235" s="64">
        <f>Graphing!$AO235/$AQ$6</f>
        <v>0</v>
      </c>
    </row>
    <row r="236" spans="1:43" x14ac:dyDescent="0.25">
      <c r="A236" s="6">
        <v>233</v>
      </c>
      <c r="B236" s="6">
        <f>COS(DEGREES(Graphing!A236))</f>
        <v>-0.27765751088498414</v>
      </c>
      <c r="C236" s="6">
        <f>SIN(DEGREES(Graphing!A236))</f>
        <v>-0.96068012712304762</v>
      </c>
      <c r="D236" s="6">
        <f>Table2[[#This Row],[x (Big)]]*$A$2</f>
        <v>-0.2082431331637381</v>
      </c>
      <c r="E236" s="6">
        <f>$A$2 *Table2[[#This Row],[y (Big)]]</f>
        <v>-0.72051009534228572</v>
      </c>
      <c r="G236" s="15">
        <v>0.22900000000000001</v>
      </c>
      <c r="H236" s="6">
        <f>IF(AND($H$3&lt;Table3[[#This Row],[Percentage]],Table3[[#This Row],[Percentage]]&lt;$H$5), 1, 0)</f>
        <v>1</v>
      </c>
      <c r="I236" s="6">
        <f>IF(AND($I$3&lt;Table3[[#This Row],[Percentage]],Table3[[#This Row],[Percentage]]&lt;$I$5), 1, 0)</f>
        <v>1</v>
      </c>
      <c r="J236" s="6">
        <f>IF(AND($J$3&lt;Table3[[#This Row],[Percentage]],Table3[[#This Row],[Percentage]]&lt;$J$5), 1, 0)</f>
        <v>1</v>
      </c>
      <c r="K236" s="6">
        <f>IF(AND($K$3&lt;Table3[[#This Row],[Percentage]],Table3[[#This Row],[Percentage]]&lt;$K$5), 1, 0)</f>
        <v>1</v>
      </c>
      <c r="M236" s="6">
        <v>231</v>
      </c>
      <c r="N236" s="6">
        <f>$N$3*COS(DEGREES(Graphing!M236))</f>
        <v>-248.69275340484094</v>
      </c>
      <c r="O236" s="6">
        <f>($N$3*SIN(DEGREES(Graphing!M236))) + $O$3</f>
        <v>559.65185770056064</v>
      </c>
      <c r="P236" s="16">
        <f>($N$3*SIN(DEGREES(Graphing!M236))) - $O$3</f>
        <v>-456.3481422994393</v>
      </c>
      <c r="Q236" s="6">
        <f>$N$4*SIN(DEGREES(Graphing!M236))</f>
        <v>38.738893275420523</v>
      </c>
      <c r="R236" s="6">
        <f>($N$4*COS(DEGREES(Graphing!M236))) - $O$4</f>
        <v>-486.51956505363069</v>
      </c>
      <c r="S236" s="6">
        <f>($N$4*COS(DEGREES(Graphing!M236))) + $O$4</f>
        <v>113.48043494636929</v>
      </c>
      <c r="U236" s="6">
        <v>0</v>
      </c>
      <c r="V236" s="6">
        <v>-772</v>
      </c>
      <c r="W236" s="6">
        <f>IF(AND($W$4 + 'Unlike Size Quad'!$F$2*$N$3&lt;Table13[[#This Row],[NS AXIS]],Table13[[#This Row],[NS AXIS]]&lt;$V$3 - 'Unlike Size Quad'!$F$2*$N$3), Table13[NS AXIS], 0)</f>
        <v>0</v>
      </c>
      <c r="X236" s="6">
        <f>$V$6 - 'Unlike Size Quad'!$F$3*$N$4</f>
        <v>71.401690832311886</v>
      </c>
      <c r="Y236" s="6">
        <f>$W$5 +'Unlike Size Quad'!$F$3*$N$4</f>
        <v>-71.406763299232722</v>
      </c>
      <c r="Z236" s="6">
        <f>Table13[[#This Row],[NS AXIS]]</f>
        <v>-772</v>
      </c>
      <c r="AA236" s="6">
        <f>IF(AND($W$5 + 'Unlike Size Quad'!$F$3*$N$4&lt;Table13[[#This Row],[NS AXIS]],Table13[[#This Row],[NS AXIS]]&lt;$V$6 - 'Unlike Size Quad'!$F$3*$N$4), Table13[NS AXIS], 0)</f>
        <v>0</v>
      </c>
      <c r="AB236" s="16">
        <f>$V$3 -'Unlike Size Quad'!$F$2*$N$3</f>
        <v>127.00056361139596</v>
      </c>
      <c r="AC236" s="16">
        <f>$W$4 + 'Unlike Size Quad'!$F$2*$N$3</f>
        <v>-127.00507248755457</v>
      </c>
      <c r="AF236" s="46">
        <v>229</v>
      </c>
      <c r="AG236" s="6">
        <f t="shared" si="12"/>
        <v>651.91528221343992</v>
      </c>
      <c r="AH236" s="46">
        <f t="shared" si="13"/>
        <v>-142.52399982567292</v>
      </c>
      <c r="AI236" s="46">
        <f t="shared" si="14"/>
        <v>207.47600017432708</v>
      </c>
      <c r="AJ236" s="16">
        <f t="shared" si="15"/>
        <v>-148.08471778656002</v>
      </c>
      <c r="AK236" s="16">
        <f>Table6[[#This Row],[T1]]</f>
        <v>-142.52399982567292</v>
      </c>
      <c r="AL236" s="16">
        <f>Table6[[#This Row],[T2]]</f>
        <v>207.47600017432708</v>
      </c>
      <c r="AN236" s="46">
        <v>-772</v>
      </c>
      <c r="AO236" s="61">
        <f>IF(OR(Table15[[#This Row],[Diagonal Flag]]&lt;-$AG$6, Table15[[#This Row],[Diagonal Flag]]&gt;$AG$6),0,Table15[[#This Row],[Diagonal Flag]])</f>
        <v>0</v>
      </c>
      <c r="AP236" s="61">
        <f>Graphing!$AO236/$AP$6</f>
        <v>0</v>
      </c>
      <c r="AQ236" s="62">
        <f>Graphing!$AO236/$AQ$6</f>
        <v>0</v>
      </c>
    </row>
    <row r="237" spans="1:43" x14ac:dyDescent="0.25">
      <c r="A237" s="6">
        <v>234</v>
      </c>
      <c r="B237" s="6">
        <f>COS(DEGREES(Graphing!A237))</f>
        <v>0.4490991768294621</v>
      </c>
      <c r="C237" s="6">
        <f>SIN(DEGREES(Graphing!A237))</f>
        <v>-0.89348191328705673</v>
      </c>
      <c r="D237" s="6">
        <f>Table2[[#This Row],[x (Big)]]*$A$2</f>
        <v>0.33682438262209657</v>
      </c>
      <c r="E237" s="6">
        <f>$A$2 *Table2[[#This Row],[y (Big)]]</f>
        <v>-0.67011143496529257</v>
      </c>
      <c r="G237" s="15">
        <v>0.23</v>
      </c>
      <c r="H237" s="6">
        <f>IF(AND($H$3&lt;Table3[[#This Row],[Percentage]],Table3[[#This Row],[Percentage]]&lt;$H$5), 1, 0)</f>
        <v>1</v>
      </c>
      <c r="I237" s="6">
        <f>IF(AND($I$3&lt;Table3[[#This Row],[Percentage]],Table3[[#This Row],[Percentage]]&lt;$I$5), 1, 0)</f>
        <v>1</v>
      </c>
      <c r="J237" s="6">
        <f>IF(AND($J$3&lt;Table3[[#This Row],[Percentage]],Table3[[#This Row],[Percentage]]&lt;$J$5), 1, 0)</f>
        <v>1</v>
      </c>
      <c r="K237" s="6">
        <f>IF(AND($K$3&lt;Table3[[#This Row],[Percentage]],Table3[[#This Row],[Percentage]]&lt;$K$5), 1, 0)</f>
        <v>1</v>
      </c>
      <c r="M237" s="6">
        <v>232</v>
      </c>
      <c r="N237" s="6">
        <f>$N$3*COS(DEGREES(Graphing!M237))</f>
        <v>-217.55317777877795</v>
      </c>
      <c r="O237" s="6">
        <f>($N$3*SIN(DEGREES(Graphing!M237))) + $O$3</f>
        <v>376.90226989625091</v>
      </c>
      <c r="P237" s="16">
        <f>($N$3*SIN(DEGREES(Graphing!M237))) - $O$3</f>
        <v>-639.09773010374909</v>
      </c>
      <c r="Q237" s="6">
        <f>$N$4*SIN(DEGREES(Graphing!M237))</f>
        <v>-98.3232975778118</v>
      </c>
      <c r="R237" s="6">
        <f>($N$4*COS(DEGREES(Graphing!M237))) - $O$4</f>
        <v>-463.16488333408347</v>
      </c>
      <c r="S237" s="6">
        <f>($N$4*COS(DEGREES(Graphing!M237))) + $O$4</f>
        <v>136.83511666591653</v>
      </c>
      <c r="U237" s="6">
        <v>0</v>
      </c>
      <c r="V237" s="6">
        <v>-771</v>
      </c>
      <c r="W237" s="6">
        <f>IF(AND($W$4 + 'Unlike Size Quad'!$F$2*$N$3&lt;Table13[[#This Row],[NS AXIS]],Table13[[#This Row],[NS AXIS]]&lt;$V$3 - 'Unlike Size Quad'!$F$2*$N$3), Table13[NS AXIS], 0)</f>
        <v>0</v>
      </c>
      <c r="X237" s="6">
        <f>$V$6 - 'Unlike Size Quad'!$F$3*$N$4</f>
        <v>71.401690832311886</v>
      </c>
      <c r="Y237" s="6">
        <f>$W$5 +'Unlike Size Quad'!$F$3*$N$4</f>
        <v>-71.406763299232722</v>
      </c>
      <c r="Z237" s="6">
        <f>Table13[[#This Row],[NS AXIS]]</f>
        <v>-771</v>
      </c>
      <c r="AA237" s="6">
        <f>IF(AND($W$5 + 'Unlike Size Quad'!$F$3*$N$4&lt;Table13[[#This Row],[NS AXIS]],Table13[[#This Row],[NS AXIS]]&lt;$V$6 - 'Unlike Size Quad'!$F$3*$N$4), Table13[NS AXIS], 0)</f>
        <v>0</v>
      </c>
      <c r="AB237" s="16">
        <f>$V$3 -'Unlike Size Quad'!$F$2*$N$3</f>
        <v>127.00056361139596</v>
      </c>
      <c r="AC237" s="16">
        <f>$W$4 + 'Unlike Size Quad'!$F$2*$N$3</f>
        <v>-127.00507248755457</v>
      </c>
      <c r="AF237" s="46">
        <v>230</v>
      </c>
      <c r="AG237" s="6">
        <f t="shared" si="12"/>
        <v>606.88697181361454</v>
      </c>
      <c r="AH237" s="46">
        <f t="shared" si="13"/>
        <v>-322.35596660397789</v>
      </c>
      <c r="AI237" s="46">
        <f t="shared" si="14"/>
        <v>27.644033396022081</v>
      </c>
      <c r="AJ237" s="16">
        <f t="shared" si="15"/>
        <v>-193.11302818638543</v>
      </c>
      <c r="AK237" s="16">
        <f>Table6[[#This Row],[T1]]</f>
        <v>-322.35596660397789</v>
      </c>
      <c r="AL237" s="16">
        <f>Table6[[#This Row],[T2]]</f>
        <v>27.644033396022081</v>
      </c>
      <c r="AN237" s="46">
        <v>-771</v>
      </c>
      <c r="AO237" s="63">
        <f>IF(OR(Table15[[#This Row],[Diagonal Flag]]&lt;-$AG$6, Table15[[#This Row],[Diagonal Flag]]&gt;$AG$6),0,Table15[[#This Row],[Diagonal Flag]])</f>
        <v>0</v>
      </c>
      <c r="AP237" s="63">
        <f>Graphing!$AO237/$AP$6</f>
        <v>0</v>
      </c>
      <c r="AQ237" s="64">
        <f>Graphing!$AO237/$AQ$6</f>
        <v>0</v>
      </c>
    </row>
    <row r="238" spans="1:43" x14ac:dyDescent="0.25">
      <c r="A238" s="6">
        <v>235</v>
      </c>
      <c r="B238" s="6">
        <f>COS(DEGREES(Graphing!A238))</f>
        <v>0.93662482744793218</v>
      </c>
      <c r="C238" s="6">
        <f>SIN(DEGREES(Graphing!A238))</f>
        <v>-0.35033403004579972</v>
      </c>
      <c r="D238" s="6">
        <f>Table2[[#This Row],[x (Big)]]*$A$2</f>
        <v>0.70246862058594917</v>
      </c>
      <c r="E238" s="6">
        <f>$A$2 *Table2[[#This Row],[y (Big)]]</f>
        <v>-0.26275052253434977</v>
      </c>
      <c r="G238" s="15">
        <v>0.23100000000000001</v>
      </c>
      <c r="H238" s="6">
        <f>IF(AND($H$3&lt;Table3[[#This Row],[Percentage]],Table3[[#This Row],[Percentage]]&lt;$H$5), 1, 0)</f>
        <v>1</v>
      </c>
      <c r="I238" s="6">
        <f>IF(AND($I$3&lt;Table3[[#This Row],[Percentage]],Table3[[#This Row],[Percentage]]&lt;$I$5), 1, 0)</f>
        <v>1</v>
      </c>
      <c r="J238" s="6">
        <f>IF(AND($J$3&lt;Table3[[#This Row],[Percentage]],Table3[[#This Row],[Percentage]]&lt;$J$5), 1, 0)</f>
        <v>1</v>
      </c>
      <c r="K238" s="6">
        <f>IF(AND($K$3&lt;Table3[[#This Row],[Percentage]],Table3[[#This Row],[Percentage]]&lt;$K$5), 1, 0)</f>
        <v>1</v>
      </c>
      <c r="M238" s="6">
        <v>233</v>
      </c>
      <c r="N238" s="6">
        <f>$N$3*COS(DEGREES(Graphing!M238))</f>
        <v>-70.525007764785968</v>
      </c>
      <c r="O238" s="6">
        <f>($N$3*SIN(DEGREES(Graphing!M238))) + $O$3</f>
        <v>263.98724771074592</v>
      </c>
      <c r="P238" s="16">
        <f>($N$3*SIN(DEGREES(Graphing!M238))) - $O$3</f>
        <v>-752.01275228925408</v>
      </c>
      <c r="Q238" s="6">
        <f>$N$4*SIN(DEGREES(Graphing!M238))</f>
        <v>-183.00956421694056</v>
      </c>
      <c r="R238" s="6">
        <f>($N$4*COS(DEGREES(Graphing!M238))) - $O$4</f>
        <v>-352.89375582358946</v>
      </c>
      <c r="S238" s="6">
        <f>($N$4*COS(DEGREES(Graphing!M238))) + $O$4</f>
        <v>247.10624417641051</v>
      </c>
      <c r="U238" s="6">
        <v>0</v>
      </c>
      <c r="V238" s="6">
        <v>-770</v>
      </c>
      <c r="W238" s="6">
        <f>IF(AND($W$4 + 'Unlike Size Quad'!$F$2*$N$3&lt;Table13[[#This Row],[NS AXIS]],Table13[[#This Row],[NS AXIS]]&lt;$V$3 - 'Unlike Size Quad'!$F$2*$N$3), Table13[NS AXIS], 0)</f>
        <v>0</v>
      </c>
      <c r="X238" s="6">
        <f>$V$6 - 'Unlike Size Quad'!$F$3*$N$4</f>
        <v>71.401690832311886</v>
      </c>
      <c r="Y238" s="6">
        <f>$W$5 +'Unlike Size Quad'!$F$3*$N$4</f>
        <v>-71.406763299232722</v>
      </c>
      <c r="Z238" s="6">
        <f>Table13[[#This Row],[NS AXIS]]</f>
        <v>-770</v>
      </c>
      <c r="AA238" s="6">
        <f>IF(AND($W$5 + 'Unlike Size Quad'!$F$3*$N$4&lt;Table13[[#This Row],[NS AXIS]],Table13[[#This Row],[NS AXIS]]&lt;$V$6 - 'Unlike Size Quad'!$F$3*$N$4), Table13[NS AXIS], 0)</f>
        <v>0</v>
      </c>
      <c r="AB238" s="16">
        <f>$V$3 -'Unlike Size Quad'!$F$2*$N$3</f>
        <v>127.00056361139596</v>
      </c>
      <c r="AC238" s="16">
        <f>$W$4 + 'Unlike Size Quad'!$F$2*$N$3</f>
        <v>-127.00507248755457</v>
      </c>
      <c r="AF238" s="46">
        <v>231</v>
      </c>
      <c r="AG238" s="6">
        <f t="shared" si="12"/>
        <v>451.6518577005607</v>
      </c>
      <c r="AH238" s="46">
        <f t="shared" si="13"/>
        <v>-423.69275340484091</v>
      </c>
      <c r="AI238" s="46">
        <f t="shared" si="14"/>
        <v>-73.692753404840943</v>
      </c>
      <c r="AJ238" s="16">
        <f t="shared" si="15"/>
        <v>-348.3481422994393</v>
      </c>
      <c r="AK238" s="16">
        <f>Table6[[#This Row],[T1]]</f>
        <v>-423.69275340484091</v>
      </c>
      <c r="AL238" s="16">
        <f>Table6[[#This Row],[T2]]</f>
        <v>-73.692753404840943</v>
      </c>
      <c r="AN238" s="46">
        <v>-770</v>
      </c>
      <c r="AO238" s="61">
        <f>IF(OR(Table15[[#This Row],[Diagonal Flag]]&lt;-$AG$6, Table15[[#This Row],[Diagonal Flag]]&gt;$AG$6),0,Table15[[#This Row],[Diagonal Flag]])</f>
        <v>0</v>
      </c>
      <c r="AP238" s="61">
        <f>Graphing!$AO238/$AP$6</f>
        <v>0</v>
      </c>
      <c r="AQ238" s="62">
        <f>Graphing!$AO238/$AQ$6</f>
        <v>0</v>
      </c>
    </row>
    <row r="239" spans="1:43" x14ac:dyDescent="0.25">
      <c r="A239" s="6">
        <v>236</v>
      </c>
      <c r="B239" s="6">
        <f>COS(DEGREES(Graphing!A239))</f>
        <v>0.92521897161811661</v>
      </c>
      <c r="C239" s="6">
        <f>SIN(DEGREES(Graphing!A239))</f>
        <v>0.37943359703367702</v>
      </c>
      <c r="D239" s="6">
        <f>Table2[[#This Row],[x (Big)]]*$A$2</f>
        <v>0.69391422871358743</v>
      </c>
      <c r="E239" s="6">
        <f>$A$2 *Table2[[#This Row],[y (Big)]]</f>
        <v>0.28457519777525775</v>
      </c>
      <c r="G239" s="15">
        <v>0.23200000000000001</v>
      </c>
      <c r="H239" s="6">
        <f>IF(AND($H$3&lt;Table3[[#This Row],[Percentage]],Table3[[#This Row],[Percentage]]&lt;$H$5), 1, 0)</f>
        <v>1</v>
      </c>
      <c r="I239" s="6">
        <f>IF(AND($I$3&lt;Table3[[#This Row],[Percentage]],Table3[[#This Row],[Percentage]]&lt;$I$5), 1, 0)</f>
        <v>1</v>
      </c>
      <c r="J239" s="6">
        <f>IF(AND($J$3&lt;Table3[[#This Row],[Percentage]],Table3[[#This Row],[Percentage]]&lt;$J$5), 1, 0)</f>
        <v>1</v>
      </c>
      <c r="K239" s="6">
        <f>IF(AND($K$3&lt;Table3[[#This Row],[Percentage]],Table3[[#This Row],[Percentage]]&lt;$K$5), 1, 0)</f>
        <v>1</v>
      </c>
      <c r="M239" s="6">
        <v>234</v>
      </c>
      <c r="N239" s="6">
        <f>$N$3*COS(DEGREES(Graphing!M239))</f>
        <v>114.07119091468337</v>
      </c>
      <c r="O239" s="6">
        <f>($N$3*SIN(DEGREES(Graphing!M239))) + $O$3</f>
        <v>281.0555940250876</v>
      </c>
      <c r="P239" s="16">
        <f>($N$3*SIN(DEGREES(Graphing!M239))) - $O$3</f>
        <v>-734.94440597491234</v>
      </c>
      <c r="Q239" s="6">
        <f>$N$4*SIN(DEGREES(Graphing!M239))</f>
        <v>-170.20830448118431</v>
      </c>
      <c r="R239" s="6">
        <f>($N$4*COS(DEGREES(Graphing!M239))) - $O$4</f>
        <v>-214.44660681398747</v>
      </c>
      <c r="S239" s="6">
        <f>($N$4*COS(DEGREES(Graphing!M239))) + $O$4</f>
        <v>385.5533931860125</v>
      </c>
      <c r="U239" s="6">
        <v>0</v>
      </c>
      <c r="V239" s="6">
        <v>-769</v>
      </c>
      <c r="W239" s="6">
        <f>IF(AND($W$4 + 'Unlike Size Quad'!$F$2*$N$3&lt;Table13[[#This Row],[NS AXIS]],Table13[[#This Row],[NS AXIS]]&lt;$V$3 - 'Unlike Size Quad'!$F$2*$N$3), Table13[NS AXIS], 0)</f>
        <v>0</v>
      </c>
      <c r="X239" s="6">
        <f>$V$6 - 'Unlike Size Quad'!$F$3*$N$4</f>
        <v>71.401690832311886</v>
      </c>
      <c r="Y239" s="6">
        <f>$W$5 +'Unlike Size Quad'!$F$3*$N$4</f>
        <v>-71.406763299232722</v>
      </c>
      <c r="Z239" s="6">
        <f>Table13[[#This Row],[NS AXIS]]</f>
        <v>-769</v>
      </c>
      <c r="AA239" s="6">
        <f>IF(AND($W$5 + 'Unlike Size Quad'!$F$3*$N$4&lt;Table13[[#This Row],[NS AXIS]],Table13[[#This Row],[NS AXIS]]&lt;$V$6 - 'Unlike Size Quad'!$F$3*$N$4), Table13[NS AXIS], 0)</f>
        <v>0</v>
      </c>
      <c r="AB239" s="16">
        <f>$V$3 -'Unlike Size Quad'!$F$2*$N$3</f>
        <v>127.00056361139596</v>
      </c>
      <c r="AC239" s="16">
        <f>$W$4 + 'Unlike Size Quad'!$F$2*$N$3</f>
        <v>-127.00507248755457</v>
      </c>
      <c r="AF239" s="46">
        <v>232</v>
      </c>
      <c r="AG239" s="6">
        <f t="shared" si="12"/>
        <v>268.90226989625091</v>
      </c>
      <c r="AH239" s="46">
        <f t="shared" si="13"/>
        <v>-392.55317777877792</v>
      </c>
      <c r="AI239" s="46">
        <f t="shared" si="14"/>
        <v>-42.55317777877795</v>
      </c>
      <c r="AJ239" s="16">
        <f t="shared" si="15"/>
        <v>-531.09773010374909</v>
      </c>
      <c r="AK239" s="16">
        <f>Table6[[#This Row],[T1]]</f>
        <v>-392.55317777877792</v>
      </c>
      <c r="AL239" s="16">
        <f>Table6[[#This Row],[T2]]</f>
        <v>-42.55317777877795</v>
      </c>
      <c r="AN239" s="46">
        <v>-769</v>
      </c>
      <c r="AO239" s="63">
        <f>IF(OR(Table15[[#This Row],[Diagonal Flag]]&lt;-$AG$6, Table15[[#This Row],[Diagonal Flag]]&gt;$AG$6),0,Table15[[#This Row],[Diagonal Flag]])</f>
        <v>0</v>
      </c>
      <c r="AP239" s="63">
        <f>Graphing!$AO239/$AP$6</f>
        <v>0</v>
      </c>
      <c r="AQ239" s="64">
        <f>Graphing!$AO239/$AQ$6</f>
        <v>0</v>
      </c>
    </row>
    <row r="240" spans="1:43" x14ac:dyDescent="0.25">
      <c r="A240" s="6">
        <v>237</v>
      </c>
      <c r="B240" s="6">
        <f>COS(DEGREES(Graphing!A240))</f>
        <v>0.42095740475428778</v>
      </c>
      <c r="C240" s="6">
        <f>SIN(DEGREES(Graphing!A240))</f>
        <v>0.90708040623890374</v>
      </c>
      <c r="D240" s="6">
        <f>Table2[[#This Row],[x (Big)]]*$A$2</f>
        <v>0.31571805356571581</v>
      </c>
      <c r="E240" s="6">
        <f>$A$2 *Table2[[#This Row],[y (Big)]]</f>
        <v>0.68031030467917786</v>
      </c>
      <c r="G240" s="15">
        <v>0.23300000000000001</v>
      </c>
      <c r="H240" s="6">
        <f>IF(AND($H$3&lt;Table3[[#This Row],[Percentage]],Table3[[#This Row],[Percentage]]&lt;$H$5), 1, 0)</f>
        <v>1</v>
      </c>
      <c r="I240" s="6">
        <f>IF(AND($I$3&lt;Table3[[#This Row],[Percentage]],Table3[[#This Row],[Percentage]]&lt;$I$5), 1, 0)</f>
        <v>1</v>
      </c>
      <c r="J240" s="6">
        <f>IF(AND($J$3&lt;Table3[[#This Row],[Percentage]],Table3[[#This Row],[Percentage]]&lt;$J$5), 1, 0)</f>
        <v>1</v>
      </c>
      <c r="K240" s="6">
        <f>IF(AND($K$3&lt;Table3[[#This Row],[Percentage]],Table3[[#This Row],[Percentage]]&lt;$K$5), 1, 0)</f>
        <v>1</v>
      </c>
      <c r="M240" s="6">
        <v>235</v>
      </c>
      <c r="N240" s="6">
        <f>$N$3*COS(DEGREES(Graphing!M240))</f>
        <v>237.90270617177478</v>
      </c>
      <c r="O240" s="6">
        <f>($N$3*SIN(DEGREES(Graphing!M240))) + $O$3</f>
        <v>419.01515636836689</v>
      </c>
      <c r="P240" s="16">
        <f>($N$3*SIN(DEGREES(Graphing!M240))) - $O$3</f>
        <v>-596.98484363163311</v>
      </c>
      <c r="Q240" s="6">
        <f>$N$4*SIN(DEGREES(Graphing!M240))</f>
        <v>-66.738632723724848</v>
      </c>
      <c r="R240" s="6">
        <f>($N$4*COS(DEGREES(Graphing!M240))) - $O$4</f>
        <v>-121.57297037116891</v>
      </c>
      <c r="S240" s="6">
        <f>($N$4*COS(DEGREES(Graphing!M240))) + $O$4</f>
        <v>478.42702962883106</v>
      </c>
      <c r="U240" s="6">
        <v>0</v>
      </c>
      <c r="V240" s="6">
        <v>-768</v>
      </c>
      <c r="W240" s="6">
        <f>IF(AND($W$4 + 'Unlike Size Quad'!$F$2*$N$3&lt;Table13[[#This Row],[NS AXIS]],Table13[[#This Row],[NS AXIS]]&lt;$V$3 - 'Unlike Size Quad'!$F$2*$N$3), Table13[NS AXIS], 0)</f>
        <v>0</v>
      </c>
      <c r="X240" s="6">
        <f>$V$6 - 'Unlike Size Quad'!$F$3*$N$4</f>
        <v>71.401690832311886</v>
      </c>
      <c r="Y240" s="6">
        <f>$W$5 +'Unlike Size Quad'!$F$3*$N$4</f>
        <v>-71.406763299232722</v>
      </c>
      <c r="Z240" s="6">
        <f>Table13[[#This Row],[NS AXIS]]</f>
        <v>-768</v>
      </c>
      <c r="AA240" s="6">
        <f>IF(AND($W$5 + 'Unlike Size Quad'!$F$3*$N$4&lt;Table13[[#This Row],[NS AXIS]],Table13[[#This Row],[NS AXIS]]&lt;$V$6 - 'Unlike Size Quad'!$F$3*$N$4), Table13[NS AXIS], 0)</f>
        <v>0</v>
      </c>
      <c r="AB240" s="16">
        <f>$V$3 -'Unlike Size Quad'!$F$2*$N$3</f>
        <v>127.00056361139596</v>
      </c>
      <c r="AC240" s="16">
        <f>$W$4 + 'Unlike Size Quad'!$F$2*$N$3</f>
        <v>-127.00507248755457</v>
      </c>
      <c r="AF240" s="46">
        <v>233</v>
      </c>
      <c r="AG240" s="6">
        <f t="shared" si="12"/>
        <v>155.98724771074589</v>
      </c>
      <c r="AH240" s="46">
        <f t="shared" si="13"/>
        <v>-245.52500776478598</v>
      </c>
      <c r="AI240" s="46">
        <f t="shared" si="14"/>
        <v>104.47499223521403</v>
      </c>
      <c r="AJ240" s="16">
        <f t="shared" si="15"/>
        <v>-644.01275228925408</v>
      </c>
      <c r="AK240" s="16">
        <f>Table6[[#This Row],[T1]]</f>
        <v>-245.52500776478598</v>
      </c>
      <c r="AL240" s="16">
        <f>Table6[[#This Row],[T2]]</f>
        <v>104.47499223521403</v>
      </c>
      <c r="AN240" s="46">
        <v>-768</v>
      </c>
      <c r="AO240" s="61">
        <f>IF(OR(Table15[[#This Row],[Diagonal Flag]]&lt;-$AG$6, Table15[[#This Row],[Diagonal Flag]]&gt;$AG$6),0,Table15[[#This Row],[Diagonal Flag]])</f>
        <v>0</v>
      </c>
      <c r="AP240" s="61">
        <f>Graphing!$AO240/$AP$6</f>
        <v>0</v>
      </c>
      <c r="AQ240" s="62">
        <f>Graphing!$AO240/$AQ$6</f>
        <v>0</v>
      </c>
    </row>
    <row r="241" spans="1:43" x14ac:dyDescent="0.25">
      <c r="A241" s="6">
        <v>238</v>
      </c>
      <c r="B241" s="6">
        <f>COS(DEGREES(Graphing!A241))</f>
        <v>-0.30754433378734469</v>
      </c>
      <c r="C241" s="6">
        <f>SIN(DEGREES(Graphing!A241))</f>
        <v>0.95153375281978214</v>
      </c>
      <c r="D241" s="6">
        <f>Table2[[#This Row],[x (Big)]]*$A$2</f>
        <v>-0.23065825034050852</v>
      </c>
      <c r="E241" s="6">
        <f>$A$2 *Table2[[#This Row],[y (Big)]]</f>
        <v>0.71365031461483663</v>
      </c>
      <c r="G241" s="15">
        <v>0.23400000000000001</v>
      </c>
      <c r="H241" s="6">
        <f>IF(AND($H$3&lt;Table3[[#This Row],[Percentage]],Table3[[#This Row],[Percentage]]&lt;$H$5), 1, 0)</f>
        <v>1</v>
      </c>
      <c r="I241" s="6">
        <f>IF(AND($I$3&lt;Table3[[#This Row],[Percentage]],Table3[[#This Row],[Percentage]]&lt;$I$5), 1, 0)</f>
        <v>1</v>
      </c>
      <c r="J241" s="6">
        <f>IF(AND($J$3&lt;Table3[[#This Row],[Percentage]],Table3[[#This Row],[Percentage]]&lt;$J$5), 1, 0)</f>
        <v>1</v>
      </c>
      <c r="K241" s="6">
        <f>IF(AND($K$3&lt;Table3[[#This Row],[Percentage]],Table3[[#This Row],[Percentage]]&lt;$K$5), 1, 0)</f>
        <v>1</v>
      </c>
      <c r="M241" s="6">
        <v>236</v>
      </c>
      <c r="N241" s="6">
        <f>$N$3*COS(DEGREES(Graphing!M241))</f>
        <v>235.00561879100161</v>
      </c>
      <c r="O241" s="6">
        <f>($N$3*SIN(DEGREES(Graphing!M241))) + $O$3</f>
        <v>604.37613364655397</v>
      </c>
      <c r="P241" s="16">
        <f>($N$3*SIN(DEGREES(Graphing!M241))) - $O$3</f>
        <v>-411.62386635344603</v>
      </c>
      <c r="Q241" s="6">
        <f>$N$4*SIN(DEGREES(Graphing!M241))</f>
        <v>72.282100234915475</v>
      </c>
      <c r="R241" s="6">
        <f>($N$4*COS(DEGREES(Graphing!M241))) - $O$4</f>
        <v>-123.74578590674878</v>
      </c>
      <c r="S241" s="6">
        <f>($N$4*COS(DEGREES(Graphing!M241))) + $O$4</f>
        <v>476.25421409325122</v>
      </c>
      <c r="U241" s="6">
        <v>0</v>
      </c>
      <c r="V241" s="6">
        <v>-767</v>
      </c>
      <c r="W241" s="6">
        <f>IF(AND($W$4 + 'Unlike Size Quad'!$F$2*$N$3&lt;Table13[[#This Row],[NS AXIS]],Table13[[#This Row],[NS AXIS]]&lt;$V$3 - 'Unlike Size Quad'!$F$2*$N$3), Table13[NS AXIS], 0)</f>
        <v>0</v>
      </c>
      <c r="X241" s="6">
        <f>$V$6 - 'Unlike Size Quad'!$F$3*$N$4</f>
        <v>71.401690832311886</v>
      </c>
      <c r="Y241" s="6">
        <f>$W$5 +'Unlike Size Quad'!$F$3*$N$4</f>
        <v>-71.406763299232722</v>
      </c>
      <c r="Z241" s="6">
        <f>Table13[[#This Row],[NS AXIS]]</f>
        <v>-767</v>
      </c>
      <c r="AA241" s="6">
        <f>IF(AND($W$5 + 'Unlike Size Quad'!$F$3*$N$4&lt;Table13[[#This Row],[NS AXIS]],Table13[[#This Row],[NS AXIS]]&lt;$V$6 - 'Unlike Size Quad'!$F$3*$N$4), Table13[NS AXIS], 0)</f>
        <v>0</v>
      </c>
      <c r="AB241" s="16">
        <f>$V$3 -'Unlike Size Quad'!$F$2*$N$3</f>
        <v>127.00056361139596</v>
      </c>
      <c r="AC241" s="16">
        <f>$W$4 + 'Unlike Size Quad'!$F$2*$N$3</f>
        <v>-127.00507248755457</v>
      </c>
      <c r="AF241" s="46">
        <v>234</v>
      </c>
      <c r="AG241" s="6">
        <f t="shared" si="12"/>
        <v>173.0555940250876</v>
      </c>
      <c r="AH241" s="46">
        <f t="shared" si="13"/>
        <v>-60.92880908531663</v>
      </c>
      <c r="AI241" s="46">
        <f t="shared" si="14"/>
        <v>289.07119091468337</v>
      </c>
      <c r="AJ241" s="16">
        <f t="shared" si="15"/>
        <v>-626.94440597491234</v>
      </c>
      <c r="AK241" s="16">
        <f>Table6[[#This Row],[T1]]</f>
        <v>-60.92880908531663</v>
      </c>
      <c r="AL241" s="16">
        <f>Table6[[#This Row],[T2]]</f>
        <v>289.07119091468337</v>
      </c>
      <c r="AN241" s="46">
        <v>-767</v>
      </c>
      <c r="AO241" s="63">
        <f>IF(OR(Table15[[#This Row],[Diagonal Flag]]&lt;-$AG$6, Table15[[#This Row],[Diagonal Flag]]&gt;$AG$6),0,Table15[[#This Row],[Diagonal Flag]])</f>
        <v>0</v>
      </c>
      <c r="AP241" s="63">
        <f>Graphing!$AO241/$AP$6</f>
        <v>0</v>
      </c>
      <c r="AQ241" s="64">
        <f>Graphing!$AO241/$AQ$6</f>
        <v>0</v>
      </c>
    </row>
    <row r="242" spans="1:43" x14ac:dyDescent="0.25">
      <c r="A242" s="6">
        <v>239</v>
      </c>
      <c r="B242" s="6">
        <f>COS(DEGREES(Graphing!A242))</f>
        <v>-0.87222000957741685</v>
      </c>
      <c r="C242" s="6">
        <f>SIN(DEGREES(Graphing!A242))</f>
        <v>0.48911374433026406</v>
      </c>
      <c r="D242" s="6">
        <f>Table2[[#This Row],[x (Big)]]*$A$2</f>
        <v>-0.6541650071830627</v>
      </c>
      <c r="E242" s="6">
        <f>$A$2 *Table2[[#This Row],[y (Big)]]</f>
        <v>0.36683530824769806</v>
      </c>
      <c r="G242" s="15">
        <v>0.23499999999999999</v>
      </c>
      <c r="H242" s="6">
        <f>IF(AND($H$3&lt;Table3[[#This Row],[Percentage]],Table3[[#This Row],[Percentage]]&lt;$H$5), 1, 0)</f>
        <v>1</v>
      </c>
      <c r="I242" s="6">
        <f>IF(AND($I$3&lt;Table3[[#This Row],[Percentage]],Table3[[#This Row],[Percentage]]&lt;$I$5), 1, 0)</f>
        <v>1</v>
      </c>
      <c r="J242" s="6">
        <f>IF(AND($J$3&lt;Table3[[#This Row],[Percentage]],Table3[[#This Row],[Percentage]]&lt;$J$5), 1, 0)</f>
        <v>1</v>
      </c>
      <c r="K242" s="6">
        <f>IF(AND($K$3&lt;Table3[[#This Row],[Percentage]],Table3[[#This Row],[Percentage]]&lt;$K$5), 1, 0)</f>
        <v>1</v>
      </c>
      <c r="M242" s="6">
        <v>237</v>
      </c>
      <c r="N242" s="6">
        <f>$N$3*COS(DEGREES(Graphing!M242))</f>
        <v>106.92318080758909</v>
      </c>
      <c r="O242" s="6">
        <f>($N$3*SIN(DEGREES(Graphing!M242))) + $O$3</f>
        <v>738.39842318468152</v>
      </c>
      <c r="P242" s="16">
        <f>($N$3*SIN(DEGREES(Graphing!M242))) - $O$3</f>
        <v>-277.60157681531848</v>
      </c>
      <c r="Q242" s="6">
        <f>$N$4*SIN(DEGREES(Graphing!M242))</f>
        <v>172.79881738851117</v>
      </c>
      <c r="R242" s="6">
        <f>($N$4*COS(DEGREES(Graphing!M242))) - $O$4</f>
        <v>-219.80761439430819</v>
      </c>
      <c r="S242" s="6">
        <f>($N$4*COS(DEGREES(Graphing!M242))) + $O$4</f>
        <v>380.19238560569181</v>
      </c>
      <c r="U242" s="6">
        <v>0</v>
      </c>
      <c r="V242" s="6">
        <v>-766</v>
      </c>
      <c r="W242" s="6">
        <f>IF(AND($W$4 + 'Unlike Size Quad'!$F$2*$N$3&lt;Table13[[#This Row],[NS AXIS]],Table13[[#This Row],[NS AXIS]]&lt;$V$3 - 'Unlike Size Quad'!$F$2*$N$3), Table13[NS AXIS], 0)</f>
        <v>0</v>
      </c>
      <c r="X242" s="6">
        <f>$V$6 - 'Unlike Size Quad'!$F$3*$N$4</f>
        <v>71.401690832311886</v>
      </c>
      <c r="Y242" s="6">
        <f>$W$5 +'Unlike Size Quad'!$F$3*$N$4</f>
        <v>-71.406763299232722</v>
      </c>
      <c r="Z242" s="6">
        <f>Table13[[#This Row],[NS AXIS]]</f>
        <v>-766</v>
      </c>
      <c r="AA242" s="6">
        <f>IF(AND($W$5 + 'Unlike Size Quad'!$F$3*$N$4&lt;Table13[[#This Row],[NS AXIS]],Table13[[#This Row],[NS AXIS]]&lt;$V$6 - 'Unlike Size Quad'!$F$3*$N$4), Table13[NS AXIS], 0)</f>
        <v>0</v>
      </c>
      <c r="AB242" s="16">
        <f>$V$3 -'Unlike Size Quad'!$F$2*$N$3</f>
        <v>127.00056361139596</v>
      </c>
      <c r="AC242" s="16">
        <f>$W$4 + 'Unlike Size Quad'!$F$2*$N$3</f>
        <v>-127.00507248755457</v>
      </c>
      <c r="AF242" s="46">
        <v>235</v>
      </c>
      <c r="AG242" s="6">
        <f t="shared" si="12"/>
        <v>311.01515636836689</v>
      </c>
      <c r="AH242" s="46">
        <f t="shared" si="13"/>
        <v>62.902706171774781</v>
      </c>
      <c r="AI242" s="46">
        <f t="shared" si="14"/>
        <v>412.90270617177475</v>
      </c>
      <c r="AJ242" s="16">
        <f t="shared" si="15"/>
        <v>-488.98484363163311</v>
      </c>
      <c r="AK242" s="16">
        <f>Table6[[#This Row],[T1]]</f>
        <v>62.902706171774781</v>
      </c>
      <c r="AL242" s="16">
        <f>Table6[[#This Row],[T2]]</f>
        <v>412.90270617177475</v>
      </c>
      <c r="AN242" s="46">
        <v>-766</v>
      </c>
      <c r="AO242" s="61">
        <f>IF(OR(Table15[[#This Row],[Diagonal Flag]]&lt;-$AG$6, Table15[[#This Row],[Diagonal Flag]]&gt;$AG$6),0,Table15[[#This Row],[Diagonal Flag]])</f>
        <v>0</v>
      </c>
      <c r="AP242" s="61">
        <f>Graphing!$AO242/$AP$6</f>
        <v>0</v>
      </c>
      <c r="AQ242" s="62">
        <f>Graphing!$AO242/$AQ$6</f>
        <v>0</v>
      </c>
    </row>
    <row r="243" spans="1:43" x14ac:dyDescent="0.25">
      <c r="A243" s="6">
        <v>240</v>
      </c>
      <c r="B243" s="6">
        <f>COS(DEGREES(Graphing!A243))</f>
        <v>-0.97227203822570718</v>
      </c>
      <c r="C243" s="6">
        <f>SIN(DEGREES(Graphing!A243))</f>
        <v>-0.233852696551545</v>
      </c>
      <c r="D243" s="6">
        <f>Table2[[#This Row],[x (Big)]]*$A$2</f>
        <v>-0.72920402866928036</v>
      </c>
      <c r="E243" s="6">
        <f>$A$2 *Table2[[#This Row],[y (Big)]]</f>
        <v>-0.17538952241365874</v>
      </c>
      <c r="G243" s="15">
        <v>0.23599999999999999</v>
      </c>
      <c r="H243" s="6">
        <f>IF(AND($H$3&lt;Table3[[#This Row],[Percentage]],Table3[[#This Row],[Percentage]]&lt;$H$5), 1, 0)</f>
        <v>1</v>
      </c>
      <c r="I243" s="6">
        <f>IF(AND($I$3&lt;Table3[[#This Row],[Percentage]],Table3[[#This Row],[Percentage]]&lt;$I$5), 1, 0)</f>
        <v>1</v>
      </c>
      <c r="J243" s="6">
        <f>IF(AND($J$3&lt;Table3[[#This Row],[Percentage]],Table3[[#This Row],[Percentage]]&lt;$J$5), 1, 0)</f>
        <v>1</v>
      </c>
      <c r="K243" s="6">
        <f>IF(AND($K$3&lt;Table3[[#This Row],[Percentage]],Table3[[#This Row],[Percentage]]&lt;$K$5), 1, 0)</f>
        <v>1</v>
      </c>
      <c r="M243" s="6">
        <v>238</v>
      </c>
      <c r="N243" s="6">
        <f>$N$3*COS(DEGREES(Graphing!M243))</f>
        <v>-78.116260781985545</v>
      </c>
      <c r="O243" s="6">
        <f>($N$3*SIN(DEGREES(Graphing!M243))) + $O$3</f>
        <v>749.68957321622463</v>
      </c>
      <c r="P243" s="16">
        <f>($N$3*SIN(DEGREES(Graphing!M243))) - $O$3</f>
        <v>-266.31042678377537</v>
      </c>
      <c r="Q243" s="6">
        <f>$N$4*SIN(DEGREES(Graphing!M243))</f>
        <v>181.2671799121685</v>
      </c>
      <c r="R243" s="6">
        <f>($N$4*COS(DEGREES(Graphing!M243))) - $O$4</f>
        <v>-358.58719558648914</v>
      </c>
      <c r="S243" s="6">
        <f>($N$4*COS(DEGREES(Graphing!M243))) + $O$4</f>
        <v>241.41280441351083</v>
      </c>
      <c r="U243" s="6">
        <v>0</v>
      </c>
      <c r="V243" s="6">
        <v>-765</v>
      </c>
      <c r="W243" s="6">
        <f>IF(AND($W$4 + 'Unlike Size Quad'!$F$2*$N$3&lt;Table13[[#This Row],[NS AXIS]],Table13[[#This Row],[NS AXIS]]&lt;$V$3 - 'Unlike Size Quad'!$F$2*$N$3), Table13[NS AXIS], 0)</f>
        <v>0</v>
      </c>
      <c r="X243" s="6">
        <f>$V$6 - 'Unlike Size Quad'!$F$3*$N$4</f>
        <v>71.401690832311886</v>
      </c>
      <c r="Y243" s="6">
        <f>$W$5 +'Unlike Size Quad'!$F$3*$N$4</f>
        <v>-71.406763299232722</v>
      </c>
      <c r="Z243" s="6">
        <f>Table13[[#This Row],[NS AXIS]]</f>
        <v>-765</v>
      </c>
      <c r="AA243" s="6">
        <f>IF(AND($W$5 + 'Unlike Size Quad'!$F$3*$N$4&lt;Table13[[#This Row],[NS AXIS]],Table13[[#This Row],[NS AXIS]]&lt;$V$6 - 'Unlike Size Quad'!$F$3*$N$4), Table13[NS AXIS], 0)</f>
        <v>0</v>
      </c>
      <c r="AB243" s="16">
        <f>$V$3 -'Unlike Size Quad'!$F$2*$N$3</f>
        <v>127.00056361139596</v>
      </c>
      <c r="AC243" s="16">
        <f>$W$4 + 'Unlike Size Quad'!$F$2*$N$3</f>
        <v>-127.00507248755457</v>
      </c>
      <c r="AF243" s="46">
        <v>236</v>
      </c>
      <c r="AG243" s="6">
        <f t="shared" si="12"/>
        <v>496.37613364655397</v>
      </c>
      <c r="AH243" s="46">
        <f t="shared" si="13"/>
        <v>60.005618791001609</v>
      </c>
      <c r="AI243" s="46">
        <f t="shared" si="14"/>
        <v>410.00561879100161</v>
      </c>
      <c r="AJ243" s="16">
        <f t="shared" si="15"/>
        <v>-303.62386635344603</v>
      </c>
      <c r="AK243" s="16">
        <f>Table6[[#This Row],[T1]]</f>
        <v>60.005618791001609</v>
      </c>
      <c r="AL243" s="16">
        <f>Table6[[#This Row],[T2]]</f>
        <v>410.00561879100161</v>
      </c>
      <c r="AN243" s="46">
        <v>-765</v>
      </c>
      <c r="AO243" s="63">
        <f>IF(OR(Table15[[#This Row],[Diagonal Flag]]&lt;-$AG$6, Table15[[#This Row],[Diagonal Flag]]&gt;$AG$6),0,Table15[[#This Row],[Diagonal Flag]])</f>
        <v>0</v>
      </c>
      <c r="AP243" s="63">
        <f>Graphing!$AO243/$AP$6</f>
        <v>0</v>
      </c>
      <c r="AQ243" s="64">
        <f>Graphing!$AO243/$AQ$6</f>
        <v>0</v>
      </c>
    </row>
    <row r="244" spans="1:43" x14ac:dyDescent="0.25">
      <c r="A244" s="6">
        <v>241</v>
      </c>
      <c r="B244" s="6">
        <f>COS(DEGREES(Graphing!A244))</f>
        <v>-0.55440361623803469</v>
      </c>
      <c r="C244" s="6">
        <f>SIN(DEGREES(Graphing!A244))</f>
        <v>-0.83224793799816044</v>
      </c>
      <c r="D244" s="6">
        <f>Table2[[#This Row],[x (Big)]]*$A$2</f>
        <v>-0.41580271217852605</v>
      </c>
      <c r="E244" s="6">
        <f>$A$2 *Table2[[#This Row],[y (Big)]]</f>
        <v>-0.62418595349862027</v>
      </c>
      <c r="G244" s="15">
        <v>0.23699999999999999</v>
      </c>
      <c r="H244" s="6">
        <f>IF(AND($H$3&lt;Table3[[#This Row],[Percentage]],Table3[[#This Row],[Percentage]]&lt;$H$5), 1, 0)</f>
        <v>1</v>
      </c>
      <c r="I244" s="6">
        <f>IF(AND($I$3&lt;Table3[[#This Row],[Percentage]],Table3[[#This Row],[Percentage]]&lt;$I$5), 1, 0)</f>
        <v>1</v>
      </c>
      <c r="J244" s="6">
        <f>IF(AND($J$3&lt;Table3[[#This Row],[Percentage]],Table3[[#This Row],[Percentage]]&lt;$J$5), 1, 0)</f>
        <v>1</v>
      </c>
      <c r="K244" s="6">
        <f>IF(AND($K$3&lt;Table3[[#This Row],[Percentage]],Table3[[#This Row],[Percentage]]&lt;$K$5), 1, 0)</f>
        <v>1</v>
      </c>
      <c r="M244" s="6">
        <v>239</v>
      </c>
      <c r="N244" s="6">
        <f>$N$3*COS(DEGREES(Graphing!M244))</f>
        <v>-221.54388243266388</v>
      </c>
      <c r="O244" s="6">
        <f>($N$3*SIN(DEGREES(Graphing!M244))) + $O$3</f>
        <v>632.2348910598871</v>
      </c>
      <c r="P244" s="16">
        <f>($N$3*SIN(DEGREES(Graphing!M244))) - $O$3</f>
        <v>-383.7651089401129</v>
      </c>
      <c r="Q244" s="6">
        <f>$N$4*SIN(DEGREES(Graphing!M244))</f>
        <v>93.1761682949153</v>
      </c>
      <c r="R244" s="6">
        <f>($N$4*COS(DEGREES(Graphing!M244))) - $O$4</f>
        <v>-466.15791182449789</v>
      </c>
      <c r="S244" s="6">
        <f>($N$4*COS(DEGREES(Graphing!M244))) + $O$4</f>
        <v>133.84208817550208</v>
      </c>
      <c r="U244" s="6">
        <v>0</v>
      </c>
      <c r="V244" s="6">
        <v>-764</v>
      </c>
      <c r="W244" s="6">
        <f>IF(AND($W$4 + 'Unlike Size Quad'!$F$2*$N$3&lt;Table13[[#This Row],[NS AXIS]],Table13[[#This Row],[NS AXIS]]&lt;$V$3 - 'Unlike Size Quad'!$F$2*$N$3), Table13[NS AXIS], 0)</f>
        <v>0</v>
      </c>
      <c r="X244" s="6">
        <f>$V$6 - 'Unlike Size Quad'!$F$3*$N$4</f>
        <v>71.401690832311886</v>
      </c>
      <c r="Y244" s="6">
        <f>$W$5 +'Unlike Size Quad'!$F$3*$N$4</f>
        <v>-71.406763299232722</v>
      </c>
      <c r="Z244" s="6">
        <f>Table13[[#This Row],[NS AXIS]]</f>
        <v>-764</v>
      </c>
      <c r="AA244" s="6">
        <f>IF(AND($W$5 + 'Unlike Size Quad'!$F$3*$N$4&lt;Table13[[#This Row],[NS AXIS]],Table13[[#This Row],[NS AXIS]]&lt;$V$6 - 'Unlike Size Quad'!$F$3*$N$4), Table13[NS AXIS], 0)</f>
        <v>0</v>
      </c>
      <c r="AB244" s="16">
        <f>$V$3 -'Unlike Size Quad'!$F$2*$N$3</f>
        <v>127.00056361139596</v>
      </c>
      <c r="AC244" s="16">
        <f>$W$4 + 'Unlike Size Quad'!$F$2*$N$3</f>
        <v>-127.00507248755457</v>
      </c>
      <c r="AF244" s="46">
        <v>237</v>
      </c>
      <c r="AG244" s="6">
        <f t="shared" si="12"/>
        <v>630.39842318468152</v>
      </c>
      <c r="AH244" s="46">
        <f t="shared" si="13"/>
        <v>-68.076819192410909</v>
      </c>
      <c r="AI244" s="46">
        <f t="shared" si="14"/>
        <v>281.92318080758912</v>
      </c>
      <c r="AJ244" s="16">
        <f t="shared" si="15"/>
        <v>-169.60157681531845</v>
      </c>
      <c r="AK244" s="16">
        <f>Table6[[#This Row],[T1]]</f>
        <v>-68.076819192410909</v>
      </c>
      <c r="AL244" s="16">
        <f>Table6[[#This Row],[T2]]</f>
        <v>281.92318080758912</v>
      </c>
      <c r="AN244" s="46">
        <v>-764</v>
      </c>
      <c r="AO244" s="61">
        <f>IF(OR(Table15[[#This Row],[Diagonal Flag]]&lt;-$AG$6, Table15[[#This Row],[Diagonal Flag]]&gt;$AG$6),0,Table15[[#This Row],[Diagonal Flag]])</f>
        <v>0</v>
      </c>
      <c r="AP244" s="61">
        <f>Graphing!$AO244/$AP$6</f>
        <v>0</v>
      </c>
      <c r="AQ244" s="62">
        <f>Graphing!$AO244/$AQ$6</f>
        <v>0</v>
      </c>
    </row>
    <row r="245" spans="1:43" x14ac:dyDescent="0.25">
      <c r="A245" s="6">
        <v>242</v>
      </c>
      <c r="B245" s="6">
        <f>COS(DEGREES(Graphing!A245))</f>
        <v>0.15879055766645511</v>
      </c>
      <c r="C245" s="6">
        <f>SIN(DEGREES(Graphing!A245))</f>
        <v>-0.98731229041067659</v>
      </c>
      <c r="D245" s="6">
        <f>Table2[[#This Row],[x (Big)]]*$A$2</f>
        <v>0.11909291824984133</v>
      </c>
      <c r="E245" s="6">
        <f>$A$2 *Table2[[#This Row],[y (Big)]]</f>
        <v>-0.74048421780800744</v>
      </c>
      <c r="G245" s="15">
        <v>0.23799999999999999</v>
      </c>
      <c r="H245" s="6">
        <f>IF(AND($H$3&lt;Table3[[#This Row],[Percentage]],Table3[[#This Row],[Percentage]]&lt;$H$5), 1, 0)</f>
        <v>1</v>
      </c>
      <c r="I245" s="6">
        <f>IF(AND($I$3&lt;Table3[[#This Row],[Percentage]],Table3[[#This Row],[Percentage]]&lt;$I$5), 1, 0)</f>
        <v>1</v>
      </c>
      <c r="J245" s="6">
        <f>IF(AND($J$3&lt;Table3[[#This Row],[Percentage]],Table3[[#This Row],[Percentage]]&lt;$J$5), 1, 0)</f>
        <v>1</v>
      </c>
      <c r="K245" s="6">
        <f>IF(AND($K$3&lt;Table3[[#This Row],[Percentage]],Table3[[#This Row],[Percentage]]&lt;$K$5), 1, 0)</f>
        <v>1</v>
      </c>
      <c r="M245" s="6">
        <v>240</v>
      </c>
      <c r="N245" s="6">
        <f>$N$3*COS(DEGREES(Graphing!M245))</f>
        <v>-246.95709770932962</v>
      </c>
      <c r="O245" s="6">
        <f>($N$3*SIN(DEGREES(Graphing!M245))) + $O$3</f>
        <v>448.60141507590754</v>
      </c>
      <c r="P245" s="16">
        <f>($N$3*SIN(DEGREES(Graphing!M245))) - $O$3</f>
        <v>-567.39858492409246</v>
      </c>
      <c r="Q245" s="6">
        <f>$N$4*SIN(DEGREES(Graphing!M245))</f>
        <v>-44.548938693069324</v>
      </c>
      <c r="R245" s="6">
        <f>($N$4*COS(DEGREES(Graphing!M245))) - $O$4</f>
        <v>-485.2178232819972</v>
      </c>
      <c r="S245" s="6">
        <f>($N$4*COS(DEGREES(Graphing!M245))) + $O$4</f>
        <v>114.78217671800277</v>
      </c>
      <c r="U245" s="6">
        <v>0</v>
      </c>
      <c r="V245" s="6">
        <v>-763</v>
      </c>
      <c r="W245" s="6">
        <f>IF(AND($W$4 + 'Unlike Size Quad'!$F$2*$N$3&lt;Table13[[#This Row],[NS AXIS]],Table13[[#This Row],[NS AXIS]]&lt;$V$3 - 'Unlike Size Quad'!$F$2*$N$3), Table13[NS AXIS], 0)</f>
        <v>0</v>
      </c>
      <c r="X245" s="6">
        <f>$V$6 - 'Unlike Size Quad'!$F$3*$N$4</f>
        <v>71.401690832311886</v>
      </c>
      <c r="Y245" s="6">
        <f>$W$5 +'Unlike Size Quad'!$F$3*$N$4</f>
        <v>-71.406763299232722</v>
      </c>
      <c r="Z245" s="6">
        <f>Table13[[#This Row],[NS AXIS]]</f>
        <v>-763</v>
      </c>
      <c r="AA245" s="6">
        <f>IF(AND($W$5 + 'Unlike Size Quad'!$F$3*$N$4&lt;Table13[[#This Row],[NS AXIS]],Table13[[#This Row],[NS AXIS]]&lt;$V$6 - 'Unlike Size Quad'!$F$3*$N$4), Table13[NS AXIS], 0)</f>
        <v>0</v>
      </c>
      <c r="AB245" s="16">
        <f>$V$3 -'Unlike Size Quad'!$F$2*$N$3</f>
        <v>127.00056361139596</v>
      </c>
      <c r="AC245" s="16">
        <f>$W$4 + 'Unlike Size Quad'!$F$2*$N$3</f>
        <v>-127.00507248755457</v>
      </c>
      <c r="AF245" s="46">
        <v>238</v>
      </c>
      <c r="AG245" s="6">
        <f t="shared" si="12"/>
        <v>641.68957321622463</v>
      </c>
      <c r="AH245" s="46">
        <f t="shared" si="13"/>
        <v>-253.11626078198555</v>
      </c>
      <c r="AI245" s="46">
        <f t="shared" si="14"/>
        <v>96.883739218014455</v>
      </c>
      <c r="AJ245" s="16">
        <f t="shared" si="15"/>
        <v>-158.31042678377534</v>
      </c>
      <c r="AK245" s="16">
        <f>Table6[[#This Row],[T1]]</f>
        <v>-253.11626078198555</v>
      </c>
      <c r="AL245" s="16">
        <f>Table6[[#This Row],[T2]]</f>
        <v>96.883739218014455</v>
      </c>
      <c r="AN245" s="46">
        <v>-763</v>
      </c>
      <c r="AO245" s="63">
        <f>IF(OR(Table15[[#This Row],[Diagonal Flag]]&lt;-$AG$6, Table15[[#This Row],[Diagonal Flag]]&gt;$AG$6),0,Table15[[#This Row],[Diagonal Flag]])</f>
        <v>0</v>
      </c>
      <c r="AP245" s="63">
        <f>Graphing!$AO245/$AP$6</f>
        <v>0</v>
      </c>
      <c r="AQ245" s="64">
        <f>Graphing!$AO245/$AQ$6</f>
        <v>0</v>
      </c>
    </row>
    <row r="246" spans="1:43" x14ac:dyDescent="0.25">
      <c r="A246" s="6">
        <v>243</v>
      </c>
      <c r="B246" s="6">
        <f>COS(DEGREES(Graphing!A246))</f>
        <v>0.78739844918276847</v>
      </c>
      <c r="C246" s="6">
        <f>SIN(DEGREES(Graphing!A246))</f>
        <v>-0.61644438696817661</v>
      </c>
      <c r="D246" s="6">
        <f>Table2[[#This Row],[x (Big)]]*$A$2</f>
        <v>0.59054883688707638</v>
      </c>
      <c r="E246" s="6">
        <f>$A$2 *Table2[[#This Row],[y (Big)]]</f>
        <v>-0.46233329022613245</v>
      </c>
      <c r="G246" s="15">
        <v>0.23899999999999999</v>
      </c>
      <c r="H246" s="6">
        <f>IF(AND($H$3&lt;Table3[[#This Row],[Percentage]],Table3[[#This Row],[Percentage]]&lt;$H$5), 1, 0)</f>
        <v>1</v>
      </c>
      <c r="I246" s="6">
        <f>IF(AND($I$3&lt;Table3[[#This Row],[Percentage]],Table3[[#This Row],[Percentage]]&lt;$I$5), 1, 0)</f>
        <v>1</v>
      </c>
      <c r="J246" s="6">
        <f>IF(AND($J$3&lt;Table3[[#This Row],[Percentage]],Table3[[#This Row],[Percentage]]&lt;$J$5), 1, 0)</f>
        <v>1</v>
      </c>
      <c r="K246" s="6">
        <f>IF(AND($K$3&lt;Table3[[#This Row],[Percentage]],Table3[[#This Row],[Percentage]]&lt;$K$5), 1, 0)</f>
        <v>1</v>
      </c>
      <c r="M246" s="6">
        <v>241</v>
      </c>
      <c r="N246" s="6">
        <f>$N$3*COS(DEGREES(Graphing!M246))</f>
        <v>-140.81851852446081</v>
      </c>
      <c r="O246" s="6">
        <f>($N$3*SIN(DEGREES(Graphing!M246))) + $O$3</f>
        <v>296.60902374846728</v>
      </c>
      <c r="P246" s="16">
        <f>($N$3*SIN(DEGREES(Graphing!M246))) - $O$3</f>
        <v>-719.39097625153272</v>
      </c>
      <c r="Q246" s="6">
        <f>$N$4*SIN(DEGREES(Graphing!M246))</f>
        <v>-158.54323218864957</v>
      </c>
      <c r="R246" s="6">
        <f>($N$4*COS(DEGREES(Graphing!M246))) - $O$4</f>
        <v>-405.61388889334557</v>
      </c>
      <c r="S246" s="6">
        <f>($N$4*COS(DEGREES(Graphing!M246))) + $O$4</f>
        <v>194.3861111066544</v>
      </c>
      <c r="U246" s="6">
        <v>0</v>
      </c>
      <c r="V246" s="6">
        <v>-762</v>
      </c>
      <c r="W246" s="6">
        <f>IF(AND($W$4 + 'Unlike Size Quad'!$F$2*$N$3&lt;Table13[[#This Row],[NS AXIS]],Table13[[#This Row],[NS AXIS]]&lt;$V$3 - 'Unlike Size Quad'!$F$2*$N$3), Table13[NS AXIS], 0)</f>
        <v>0</v>
      </c>
      <c r="X246" s="6">
        <f>$V$6 - 'Unlike Size Quad'!$F$3*$N$4</f>
        <v>71.401690832311886</v>
      </c>
      <c r="Y246" s="6">
        <f>$W$5 +'Unlike Size Quad'!$F$3*$N$4</f>
        <v>-71.406763299232722</v>
      </c>
      <c r="Z246" s="6">
        <f>Table13[[#This Row],[NS AXIS]]</f>
        <v>-762</v>
      </c>
      <c r="AA246" s="6">
        <f>IF(AND($W$5 + 'Unlike Size Quad'!$F$3*$N$4&lt;Table13[[#This Row],[NS AXIS]],Table13[[#This Row],[NS AXIS]]&lt;$V$6 - 'Unlike Size Quad'!$F$3*$N$4), Table13[NS AXIS], 0)</f>
        <v>0</v>
      </c>
      <c r="AB246" s="16">
        <f>$V$3 -'Unlike Size Quad'!$F$2*$N$3</f>
        <v>127.00056361139596</v>
      </c>
      <c r="AC246" s="16">
        <f>$W$4 + 'Unlike Size Quad'!$F$2*$N$3</f>
        <v>-127.00507248755457</v>
      </c>
      <c r="AF246" s="46">
        <v>239</v>
      </c>
      <c r="AG246" s="6">
        <f t="shared" si="12"/>
        <v>524.2348910598871</v>
      </c>
      <c r="AH246" s="46">
        <f t="shared" si="13"/>
        <v>-396.54388243266385</v>
      </c>
      <c r="AI246" s="46">
        <f t="shared" si="14"/>
        <v>-46.543882432663878</v>
      </c>
      <c r="AJ246" s="16">
        <f t="shared" si="15"/>
        <v>-275.7651089401129</v>
      </c>
      <c r="AK246" s="16">
        <f>Table6[[#This Row],[T1]]</f>
        <v>-396.54388243266385</v>
      </c>
      <c r="AL246" s="16">
        <f>Table6[[#This Row],[T2]]</f>
        <v>-46.543882432663878</v>
      </c>
      <c r="AN246" s="46">
        <v>-762</v>
      </c>
      <c r="AO246" s="61">
        <f>IF(OR(Table15[[#This Row],[Diagonal Flag]]&lt;-$AG$6, Table15[[#This Row],[Diagonal Flag]]&gt;$AG$6),0,Table15[[#This Row],[Diagonal Flag]])</f>
        <v>0</v>
      </c>
      <c r="AP246" s="61">
        <f>Graphing!$AO246/$AP$6</f>
        <v>0</v>
      </c>
      <c r="AQ246" s="62">
        <f>Graphing!$AO246/$AQ$6</f>
        <v>0</v>
      </c>
    </row>
    <row r="247" spans="1:43" x14ac:dyDescent="0.25">
      <c r="A247" s="6">
        <v>244</v>
      </c>
      <c r="B247" s="6">
        <f>COS(DEGREES(Graphing!A247))</f>
        <v>0.99656636546775923</v>
      </c>
      <c r="C247" s="6">
        <f>SIN(DEGREES(Graphing!A247))</f>
        <v>8.2797821338369909E-2</v>
      </c>
      <c r="D247" s="6">
        <f>Table2[[#This Row],[x (Big)]]*$A$2</f>
        <v>0.74742477410081942</v>
      </c>
      <c r="E247" s="6">
        <f>$A$2 *Table2[[#This Row],[y (Big)]]</f>
        <v>6.2098366003777432E-2</v>
      </c>
      <c r="G247" s="15">
        <v>0.24</v>
      </c>
      <c r="H247" s="6">
        <f>IF(AND($H$3&lt;Table3[[#This Row],[Percentage]],Table3[[#This Row],[Percentage]]&lt;$H$5), 1, 0)</f>
        <v>1</v>
      </c>
      <c r="I247" s="6">
        <f>IF(AND($I$3&lt;Table3[[#This Row],[Percentage]],Table3[[#This Row],[Percentage]]&lt;$I$5), 1, 0)</f>
        <v>1</v>
      </c>
      <c r="J247" s="6">
        <f>IF(AND($J$3&lt;Table3[[#This Row],[Percentage]],Table3[[#This Row],[Percentage]]&lt;$J$5), 1, 0)</f>
        <v>1</v>
      </c>
      <c r="K247" s="6">
        <f>IF(AND($K$3&lt;Table3[[#This Row],[Percentage]],Table3[[#This Row],[Percentage]]&lt;$K$5), 1, 0)</f>
        <v>1</v>
      </c>
      <c r="M247" s="6">
        <v>242</v>
      </c>
      <c r="N247" s="6">
        <f>$N$3*COS(DEGREES(Graphing!M247))</f>
        <v>40.332801647279595</v>
      </c>
      <c r="O247" s="6">
        <f>($N$3*SIN(DEGREES(Graphing!M247))) + $O$3</f>
        <v>257.22267823568814</v>
      </c>
      <c r="P247" s="16">
        <f>($N$3*SIN(DEGREES(Graphing!M247))) - $O$3</f>
        <v>-758.77732176431186</v>
      </c>
      <c r="Q247" s="6">
        <f>$N$4*SIN(DEGREES(Graphing!M247))</f>
        <v>-188.0829913232339</v>
      </c>
      <c r="R247" s="6">
        <f>($N$4*COS(DEGREES(Graphing!M247))) - $O$4</f>
        <v>-269.75039876454031</v>
      </c>
      <c r="S247" s="6">
        <f>($N$4*COS(DEGREES(Graphing!M247))) + $O$4</f>
        <v>330.24960123545969</v>
      </c>
      <c r="U247" s="6">
        <v>0</v>
      </c>
      <c r="V247" s="6">
        <v>-761</v>
      </c>
      <c r="W247" s="6">
        <f>IF(AND($W$4 + 'Unlike Size Quad'!$F$2*$N$3&lt;Table13[[#This Row],[NS AXIS]],Table13[[#This Row],[NS AXIS]]&lt;$V$3 - 'Unlike Size Quad'!$F$2*$N$3), Table13[NS AXIS], 0)</f>
        <v>0</v>
      </c>
      <c r="X247" s="6">
        <f>$V$6 - 'Unlike Size Quad'!$F$3*$N$4</f>
        <v>71.401690832311886</v>
      </c>
      <c r="Y247" s="6">
        <f>$W$5 +'Unlike Size Quad'!$F$3*$N$4</f>
        <v>-71.406763299232722</v>
      </c>
      <c r="Z247" s="6">
        <f>Table13[[#This Row],[NS AXIS]]</f>
        <v>-761</v>
      </c>
      <c r="AA247" s="6">
        <f>IF(AND($W$5 + 'Unlike Size Quad'!$F$3*$N$4&lt;Table13[[#This Row],[NS AXIS]],Table13[[#This Row],[NS AXIS]]&lt;$V$6 - 'Unlike Size Quad'!$F$3*$N$4), Table13[NS AXIS], 0)</f>
        <v>0</v>
      </c>
      <c r="AB247" s="16">
        <f>$V$3 -'Unlike Size Quad'!$F$2*$N$3</f>
        <v>127.00056361139596</v>
      </c>
      <c r="AC247" s="16">
        <f>$W$4 + 'Unlike Size Quad'!$F$2*$N$3</f>
        <v>-127.00507248755457</v>
      </c>
      <c r="AF247" s="46">
        <v>240</v>
      </c>
      <c r="AG247" s="6">
        <f t="shared" si="12"/>
        <v>340.60141507590754</v>
      </c>
      <c r="AH247" s="46">
        <f t="shared" si="13"/>
        <v>-421.95709770932962</v>
      </c>
      <c r="AI247" s="46">
        <f t="shared" si="14"/>
        <v>-71.957097709329616</v>
      </c>
      <c r="AJ247" s="16">
        <f t="shared" si="15"/>
        <v>-459.39858492409246</v>
      </c>
      <c r="AK247" s="16">
        <f>Table6[[#This Row],[T1]]</f>
        <v>-421.95709770932962</v>
      </c>
      <c r="AL247" s="16">
        <f>Table6[[#This Row],[T2]]</f>
        <v>-71.957097709329616</v>
      </c>
      <c r="AN247" s="46">
        <v>-761</v>
      </c>
      <c r="AO247" s="63">
        <f>IF(OR(Table15[[#This Row],[Diagonal Flag]]&lt;-$AG$6, Table15[[#This Row],[Diagonal Flag]]&gt;$AG$6),0,Table15[[#This Row],[Diagonal Flag]])</f>
        <v>0</v>
      </c>
      <c r="AP247" s="63">
        <f>Graphing!$AO247/$AP$6</f>
        <v>0</v>
      </c>
      <c r="AQ247" s="64">
        <f>Graphing!$AO247/$AQ$6</f>
        <v>0</v>
      </c>
    </row>
    <row r="248" spans="1:43" x14ac:dyDescent="0.25">
      <c r="A248" s="6">
        <v>245</v>
      </c>
      <c r="B248" s="6">
        <f>COS(DEGREES(Graphing!A248))</f>
        <v>0.67487246448348392</v>
      </c>
      <c r="C248" s="6">
        <f>SIN(DEGREES(Graphing!A248))</f>
        <v>0.7379343850790453</v>
      </c>
      <c r="D248" s="6">
        <f>Table2[[#This Row],[x (Big)]]*$A$2</f>
        <v>0.50615434836261297</v>
      </c>
      <c r="E248" s="6">
        <f>$A$2 *Table2[[#This Row],[y (Big)]]</f>
        <v>0.553450788809284</v>
      </c>
      <c r="G248" s="15">
        <v>0.24099999999999999</v>
      </c>
      <c r="H248" s="6">
        <f>IF(AND($H$3&lt;Table3[[#This Row],[Percentage]],Table3[[#This Row],[Percentage]]&lt;$H$5), 1, 0)</f>
        <v>1</v>
      </c>
      <c r="I248" s="6">
        <f>IF(AND($I$3&lt;Table3[[#This Row],[Percentage]],Table3[[#This Row],[Percentage]]&lt;$I$5), 1, 0)</f>
        <v>1</v>
      </c>
      <c r="J248" s="6">
        <f>IF(AND($J$3&lt;Table3[[#This Row],[Percentage]],Table3[[#This Row],[Percentage]]&lt;$J$5), 1, 0)</f>
        <v>1</v>
      </c>
      <c r="K248" s="6">
        <f>IF(AND($K$3&lt;Table3[[#This Row],[Percentage]],Table3[[#This Row],[Percentage]]&lt;$K$5), 1, 0)</f>
        <v>1</v>
      </c>
      <c r="M248" s="6">
        <v>243</v>
      </c>
      <c r="N248" s="6">
        <f>$N$3*COS(DEGREES(Graphing!M248))</f>
        <v>199.99920609242318</v>
      </c>
      <c r="O248" s="6">
        <f>($N$3*SIN(DEGREES(Graphing!M248))) + $O$3</f>
        <v>351.42312571008313</v>
      </c>
      <c r="P248" s="16">
        <f>($N$3*SIN(DEGREES(Graphing!M248))) - $O$3</f>
        <v>-664.57687428991687</v>
      </c>
      <c r="Q248" s="6">
        <f>$N$4*SIN(DEGREES(Graphing!M248))</f>
        <v>-117.43265571743764</v>
      </c>
      <c r="R248" s="6">
        <f>($N$4*COS(DEGREES(Graphing!M248))) - $O$4</f>
        <v>-150.00059543068261</v>
      </c>
      <c r="S248" s="6">
        <f>($N$4*COS(DEGREES(Graphing!M248))) + $O$4</f>
        <v>449.99940456931739</v>
      </c>
      <c r="U248" s="6">
        <v>0</v>
      </c>
      <c r="V248" s="6">
        <v>-760</v>
      </c>
      <c r="W248" s="6">
        <f>IF(AND($W$4 + 'Unlike Size Quad'!$F$2*$N$3&lt;Table13[[#This Row],[NS AXIS]],Table13[[#This Row],[NS AXIS]]&lt;$V$3 - 'Unlike Size Quad'!$F$2*$N$3), Table13[NS AXIS], 0)</f>
        <v>0</v>
      </c>
      <c r="X248" s="6">
        <f>$V$6 - 'Unlike Size Quad'!$F$3*$N$4</f>
        <v>71.401690832311886</v>
      </c>
      <c r="Y248" s="6">
        <f>$W$5 +'Unlike Size Quad'!$F$3*$N$4</f>
        <v>-71.406763299232722</v>
      </c>
      <c r="Z248" s="6">
        <f>Table13[[#This Row],[NS AXIS]]</f>
        <v>-760</v>
      </c>
      <c r="AA248" s="6">
        <f>IF(AND($W$5 + 'Unlike Size Quad'!$F$3*$N$4&lt;Table13[[#This Row],[NS AXIS]],Table13[[#This Row],[NS AXIS]]&lt;$V$6 - 'Unlike Size Quad'!$F$3*$N$4), Table13[NS AXIS], 0)</f>
        <v>0</v>
      </c>
      <c r="AB248" s="16">
        <f>$V$3 -'Unlike Size Quad'!$F$2*$N$3</f>
        <v>127.00056361139596</v>
      </c>
      <c r="AC248" s="16">
        <f>$W$4 + 'Unlike Size Quad'!$F$2*$N$3</f>
        <v>-127.00507248755457</v>
      </c>
      <c r="AF248" s="46">
        <v>241</v>
      </c>
      <c r="AG248" s="6">
        <f t="shared" si="12"/>
        <v>188.60902374846725</v>
      </c>
      <c r="AH248" s="46">
        <f t="shared" si="13"/>
        <v>-315.81851852446084</v>
      </c>
      <c r="AI248" s="46">
        <f t="shared" si="14"/>
        <v>34.181481475539186</v>
      </c>
      <c r="AJ248" s="16">
        <f t="shared" si="15"/>
        <v>-611.39097625153272</v>
      </c>
      <c r="AK248" s="16">
        <f>Table6[[#This Row],[T1]]</f>
        <v>-315.81851852446084</v>
      </c>
      <c r="AL248" s="16">
        <f>Table6[[#This Row],[T2]]</f>
        <v>34.181481475539186</v>
      </c>
      <c r="AN248" s="46">
        <v>-760</v>
      </c>
      <c r="AO248" s="61">
        <f>IF(OR(Table15[[#This Row],[Diagonal Flag]]&lt;-$AG$6, Table15[[#This Row],[Diagonal Flag]]&gt;$AG$6),0,Table15[[#This Row],[Diagonal Flag]])</f>
        <v>0</v>
      </c>
      <c r="AP248" s="61">
        <f>Graphing!$AO248/$AP$6</f>
        <v>0</v>
      </c>
      <c r="AQ248" s="62">
        <f>Graphing!$AO248/$AQ$6</f>
        <v>0</v>
      </c>
    </row>
    <row r="249" spans="1:43" x14ac:dyDescent="0.25">
      <c r="A249" s="6">
        <v>246</v>
      </c>
      <c r="B249" s="6">
        <f>COS(DEGREES(Graphing!A249))</f>
        <v>-6.319845573158219E-3</v>
      </c>
      <c r="C249" s="6">
        <f>SIN(DEGREES(Graphing!A249))</f>
        <v>0.99998002957655685</v>
      </c>
      <c r="D249" s="6">
        <f>Table2[[#This Row],[x (Big)]]*$A$2</f>
        <v>-4.739884179868664E-3</v>
      </c>
      <c r="E249" s="6">
        <f>$A$2 *Table2[[#This Row],[y (Big)]]</f>
        <v>0.74998502218241758</v>
      </c>
      <c r="G249" s="15">
        <v>0.24199999999999999</v>
      </c>
      <c r="H249" s="6">
        <f>IF(AND($H$3&lt;Table3[[#This Row],[Percentage]],Table3[[#This Row],[Percentage]]&lt;$H$5), 1, 0)</f>
        <v>1</v>
      </c>
      <c r="I249" s="6">
        <f>IF(AND($I$3&lt;Table3[[#This Row],[Percentage]],Table3[[#This Row],[Percentage]]&lt;$I$5), 1, 0)</f>
        <v>1</v>
      </c>
      <c r="J249" s="6">
        <f>IF(AND($J$3&lt;Table3[[#This Row],[Percentage]],Table3[[#This Row],[Percentage]]&lt;$J$5), 1, 0)</f>
        <v>1</v>
      </c>
      <c r="K249" s="6">
        <f>IF(AND($K$3&lt;Table3[[#This Row],[Percentage]],Table3[[#This Row],[Percentage]]&lt;$K$5), 1, 0)</f>
        <v>1</v>
      </c>
      <c r="M249" s="6">
        <v>244</v>
      </c>
      <c r="N249" s="6">
        <f>$N$3*COS(DEGREES(Graphing!M249))</f>
        <v>253.12785682881085</v>
      </c>
      <c r="O249" s="6">
        <f>($N$3*SIN(DEGREES(Graphing!M249))) + $O$3</f>
        <v>529.03064661994597</v>
      </c>
      <c r="P249" s="16">
        <f>($N$3*SIN(DEGREES(Graphing!M249))) - $O$3</f>
        <v>-486.96935338005403</v>
      </c>
      <c r="Q249" s="6">
        <f>$N$4*SIN(DEGREES(Graphing!M249))</f>
        <v>15.772984964959468</v>
      </c>
      <c r="R249" s="6">
        <f>($N$4*COS(DEGREES(Graphing!M249))) - $O$4</f>
        <v>-110.15410737839187</v>
      </c>
      <c r="S249" s="6">
        <f>($N$4*COS(DEGREES(Graphing!M249))) + $O$4</f>
        <v>489.84589262160813</v>
      </c>
      <c r="U249" s="6">
        <v>0</v>
      </c>
      <c r="V249" s="6">
        <v>-759</v>
      </c>
      <c r="W249" s="6">
        <f>IF(AND($W$4 + 'Unlike Size Quad'!$F$2*$N$3&lt;Table13[[#This Row],[NS AXIS]],Table13[[#This Row],[NS AXIS]]&lt;$V$3 - 'Unlike Size Quad'!$F$2*$N$3), Table13[NS AXIS], 0)</f>
        <v>0</v>
      </c>
      <c r="X249" s="6">
        <f>$V$6 - 'Unlike Size Quad'!$F$3*$N$4</f>
        <v>71.401690832311886</v>
      </c>
      <c r="Y249" s="6">
        <f>$W$5 +'Unlike Size Quad'!$F$3*$N$4</f>
        <v>-71.406763299232722</v>
      </c>
      <c r="Z249" s="6">
        <f>Table13[[#This Row],[NS AXIS]]</f>
        <v>-759</v>
      </c>
      <c r="AA249" s="6">
        <f>IF(AND($W$5 + 'Unlike Size Quad'!$F$3*$N$4&lt;Table13[[#This Row],[NS AXIS]],Table13[[#This Row],[NS AXIS]]&lt;$V$6 - 'Unlike Size Quad'!$F$3*$N$4), Table13[NS AXIS], 0)</f>
        <v>0</v>
      </c>
      <c r="AB249" s="16">
        <f>$V$3 -'Unlike Size Quad'!$F$2*$N$3</f>
        <v>127.00056361139596</v>
      </c>
      <c r="AC249" s="16">
        <f>$W$4 + 'Unlike Size Quad'!$F$2*$N$3</f>
        <v>-127.00507248755457</v>
      </c>
      <c r="AF249" s="46">
        <v>242</v>
      </c>
      <c r="AG249" s="6">
        <f t="shared" si="12"/>
        <v>149.22267823568814</v>
      </c>
      <c r="AH249" s="46">
        <f t="shared" si="13"/>
        <v>-134.66719835272039</v>
      </c>
      <c r="AI249" s="46">
        <f t="shared" si="14"/>
        <v>215.33280164727961</v>
      </c>
      <c r="AJ249" s="16">
        <f t="shared" si="15"/>
        <v>-650.77732176431186</v>
      </c>
      <c r="AK249" s="16">
        <f>Table6[[#This Row],[T1]]</f>
        <v>-134.66719835272039</v>
      </c>
      <c r="AL249" s="16">
        <f>Table6[[#This Row],[T2]]</f>
        <v>215.33280164727961</v>
      </c>
      <c r="AN249" s="46">
        <v>-759</v>
      </c>
      <c r="AO249" s="63">
        <f>IF(OR(Table15[[#This Row],[Diagonal Flag]]&lt;-$AG$6, Table15[[#This Row],[Diagonal Flag]]&gt;$AG$6),0,Table15[[#This Row],[Diagonal Flag]])</f>
        <v>0</v>
      </c>
      <c r="AP249" s="63">
        <f>Graphing!$AO249/$AP$6</f>
        <v>0</v>
      </c>
      <c r="AQ249" s="64">
        <f>Graphing!$AO249/$AQ$6</f>
        <v>0</v>
      </c>
    </row>
    <row r="250" spans="1:43" x14ac:dyDescent="0.25">
      <c r="A250" s="6">
        <v>247</v>
      </c>
      <c r="B250" s="6">
        <f>COS(DEGREES(Graphing!A250))</f>
        <v>-0.68414563151050289</v>
      </c>
      <c r="C250" s="6">
        <f>SIN(DEGREES(Graphing!A250))</f>
        <v>0.72934542905614708</v>
      </c>
      <c r="D250" s="6">
        <f>Table2[[#This Row],[x (Big)]]*$A$2</f>
        <v>-0.51310922363287714</v>
      </c>
      <c r="E250" s="6">
        <f>$A$2 *Table2[[#This Row],[y (Big)]]</f>
        <v>0.54700907179211034</v>
      </c>
      <c r="G250" s="15">
        <v>0.24299999999999999</v>
      </c>
      <c r="H250" s="6">
        <f>IF(AND($H$3&lt;Table3[[#This Row],[Percentage]],Table3[[#This Row],[Percentage]]&lt;$H$5), 1, 0)</f>
        <v>1</v>
      </c>
      <c r="I250" s="6">
        <f>IF(AND($I$3&lt;Table3[[#This Row],[Percentage]],Table3[[#This Row],[Percentage]]&lt;$I$5), 1, 0)</f>
        <v>1</v>
      </c>
      <c r="J250" s="6">
        <f>IF(AND($J$3&lt;Table3[[#This Row],[Percentage]],Table3[[#This Row],[Percentage]]&lt;$J$5), 1, 0)</f>
        <v>1</v>
      </c>
      <c r="K250" s="6">
        <f>IF(AND($K$3&lt;Table3[[#This Row],[Percentage]],Table3[[#This Row],[Percentage]]&lt;$K$5), 1, 0)</f>
        <v>1</v>
      </c>
      <c r="M250" s="6">
        <v>245</v>
      </c>
      <c r="N250" s="6">
        <f>$N$3*COS(DEGREES(Graphing!M250))</f>
        <v>171.41760597880491</v>
      </c>
      <c r="O250" s="6">
        <f>($N$3*SIN(DEGREES(Graphing!M250))) + $O$3</f>
        <v>695.43533381007751</v>
      </c>
      <c r="P250" s="16">
        <f>($N$3*SIN(DEGREES(Graphing!M250))) - $O$3</f>
        <v>-320.56466618992249</v>
      </c>
      <c r="Q250" s="6">
        <f>$N$4*SIN(DEGREES(Graphing!M250))</f>
        <v>140.57650035755813</v>
      </c>
      <c r="R250" s="6">
        <f>($N$4*COS(DEGREES(Graphing!M250))) - $O$4</f>
        <v>-171.43679551589631</v>
      </c>
      <c r="S250" s="6">
        <f>($N$4*COS(DEGREES(Graphing!M250))) + $O$4</f>
        <v>428.56320448410372</v>
      </c>
      <c r="U250" s="6">
        <v>0</v>
      </c>
      <c r="V250" s="6">
        <v>-758</v>
      </c>
      <c r="W250" s="6">
        <f>IF(AND($W$4 + 'Unlike Size Quad'!$F$2*$N$3&lt;Table13[[#This Row],[NS AXIS]],Table13[[#This Row],[NS AXIS]]&lt;$V$3 - 'Unlike Size Quad'!$F$2*$N$3), Table13[NS AXIS], 0)</f>
        <v>0</v>
      </c>
      <c r="X250" s="6">
        <f>$V$6 - 'Unlike Size Quad'!$F$3*$N$4</f>
        <v>71.401690832311886</v>
      </c>
      <c r="Y250" s="6">
        <f>$W$5 +'Unlike Size Quad'!$F$3*$N$4</f>
        <v>-71.406763299232722</v>
      </c>
      <c r="Z250" s="6">
        <f>Table13[[#This Row],[NS AXIS]]</f>
        <v>-758</v>
      </c>
      <c r="AA250" s="6">
        <f>IF(AND($W$5 + 'Unlike Size Quad'!$F$3*$N$4&lt;Table13[[#This Row],[NS AXIS]],Table13[[#This Row],[NS AXIS]]&lt;$V$6 - 'Unlike Size Quad'!$F$3*$N$4), Table13[NS AXIS], 0)</f>
        <v>0</v>
      </c>
      <c r="AB250" s="16">
        <f>$V$3 -'Unlike Size Quad'!$F$2*$N$3</f>
        <v>127.00056361139596</v>
      </c>
      <c r="AC250" s="16">
        <f>$W$4 + 'Unlike Size Quad'!$F$2*$N$3</f>
        <v>-127.00507248755457</v>
      </c>
      <c r="AF250" s="46">
        <v>243</v>
      </c>
      <c r="AG250" s="6">
        <f t="shared" si="12"/>
        <v>243.42312571008316</v>
      </c>
      <c r="AH250" s="46">
        <f t="shared" si="13"/>
        <v>24.999206092423179</v>
      </c>
      <c r="AI250" s="46">
        <f t="shared" si="14"/>
        <v>374.99920609242315</v>
      </c>
      <c r="AJ250" s="16">
        <f t="shared" si="15"/>
        <v>-556.57687428991687</v>
      </c>
      <c r="AK250" s="16">
        <f>Table6[[#This Row],[T1]]</f>
        <v>24.999206092423179</v>
      </c>
      <c r="AL250" s="16">
        <f>Table6[[#This Row],[T2]]</f>
        <v>374.99920609242315</v>
      </c>
      <c r="AN250" s="46">
        <v>-758</v>
      </c>
      <c r="AO250" s="61">
        <f>IF(OR(Table15[[#This Row],[Diagonal Flag]]&lt;-$AG$6, Table15[[#This Row],[Diagonal Flag]]&gt;$AG$6),0,Table15[[#This Row],[Diagonal Flag]])</f>
        <v>0</v>
      </c>
      <c r="AP250" s="61">
        <f>Graphing!$AO250/$AP$6</f>
        <v>0</v>
      </c>
      <c r="AQ250" s="62">
        <f>Graphing!$AO250/$AQ$6</f>
        <v>0</v>
      </c>
    </row>
    <row r="251" spans="1:43" x14ac:dyDescent="0.25">
      <c r="A251" s="6">
        <v>248</v>
      </c>
      <c r="B251" s="6">
        <f>COS(DEGREES(Graphing!A251))</f>
        <v>-0.9975332768429056</v>
      </c>
      <c r="C251" s="6">
        <f>SIN(DEGREES(Graphing!A251))</f>
        <v>7.0195167861150015E-2</v>
      </c>
      <c r="D251" s="6">
        <f>Table2[[#This Row],[x (Big)]]*$A$2</f>
        <v>-0.74814995763217917</v>
      </c>
      <c r="E251" s="6">
        <f>$A$2 *Table2[[#This Row],[y (Big)]]</f>
        <v>5.2646375895862511E-2</v>
      </c>
      <c r="G251" s="15">
        <v>0.24399999999999999</v>
      </c>
      <c r="H251" s="6">
        <f>IF(AND($H$3&lt;Table3[[#This Row],[Percentage]],Table3[[#This Row],[Percentage]]&lt;$H$5), 1, 0)</f>
        <v>1</v>
      </c>
      <c r="I251" s="6">
        <f>IF(AND($I$3&lt;Table3[[#This Row],[Percentage]],Table3[[#This Row],[Percentage]]&lt;$I$5), 1, 0)</f>
        <v>1</v>
      </c>
      <c r="J251" s="6">
        <f>IF(AND($J$3&lt;Table3[[#This Row],[Percentage]],Table3[[#This Row],[Percentage]]&lt;$J$5), 1, 0)</f>
        <v>1</v>
      </c>
      <c r="K251" s="6">
        <f>IF(AND($K$3&lt;Table3[[#This Row],[Percentage]],Table3[[#This Row],[Percentage]]&lt;$K$5), 1, 0)</f>
        <v>1</v>
      </c>
      <c r="M251" s="6">
        <v>246</v>
      </c>
      <c r="N251" s="6">
        <f>$N$3*COS(DEGREES(Graphing!M251))</f>
        <v>-1.6052407755821876</v>
      </c>
      <c r="O251" s="6">
        <f>($N$3*SIN(DEGREES(Graphing!M251))) + $O$3</f>
        <v>761.99492751244543</v>
      </c>
      <c r="P251" s="16">
        <f>($N$3*SIN(DEGREES(Graphing!M251))) - $O$3</f>
        <v>-254.00507248755457</v>
      </c>
      <c r="Q251" s="6">
        <f>$N$4*SIN(DEGREES(Graphing!M251))</f>
        <v>190.49619563433407</v>
      </c>
      <c r="R251" s="6">
        <f>($N$4*COS(DEGREES(Graphing!M251))) - $O$4</f>
        <v>-301.20393058168662</v>
      </c>
      <c r="S251" s="6">
        <f>($N$4*COS(DEGREES(Graphing!M251))) + $O$4</f>
        <v>298.79606941831338</v>
      </c>
      <c r="U251" s="6">
        <v>0</v>
      </c>
      <c r="V251" s="6">
        <v>-757</v>
      </c>
      <c r="W251" s="6">
        <f>IF(AND($W$4 + 'Unlike Size Quad'!$F$2*$N$3&lt;Table13[[#This Row],[NS AXIS]],Table13[[#This Row],[NS AXIS]]&lt;$V$3 - 'Unlike Size Quad'!$F$2*$N$3), Table13[NS AXIS], 0)</f>
        <v>0</v>
      </c>
      <c r="X251" s="6">
        <f>$V$6 - 'Unlike Size Quad'!$F$3*$N$4</f>
        <v>71.401690832311886</v>
      </c>
      <c r="Y251" s="6">
        <f>$W$5 +'Unlike Size Quad'!$F$3*$N$4</f>
        <v>-71.406763299232722</v>
      </c>
      <c r="Z251" s="6">
        <f>Table13[[#This Row],[NS AXIS]]</f>
        <v>-757</v>
      </c>
      <c r="AA251" s="6">
        <f>IF(AND($W$5 + 'Unlike Size Quad'!$F$3*$N$4&lt;Table13[[#This Row],[NS AXIS]],Table13[[#This Row],[NS AXIS]]&lt;$V$6 - 'Unlike Size Quad'!$F$3*$N$4), Table13[NS AXIS], 0)</f>
        <v>0</v>
      </c>
      <c r="AB251" s="16">
        <f>$V$3 -'Unlike Size Quad'!$F$2*$N$3</f>
        <v>127.00056361139596</v>
      </c>
      <c r="AC251" s="16">
        <f>$W$4 + 'Unlike Size Quad'!$F$2*$N$3</f>
        <v>-127.00507248755457</v>
      </c>
      <c r="AF251" s="46">
        <v>244</v>
      </c>
      <c r="AG251" s="6">
        <f t="shared" si="12"/>
        <v>421.03064661994597</v>
      </c>
      <c r="AH251" s="46">
        <f t="shared" si="13"/>
        <v>78.127856828810849</v>
      </c>
      <c r="AI251" s="46">
        <f t="shared" si="14"/>
        <v>428.12785682881088</v>
      </c>
      <c r="AJ251" s="16">
        <f t="shared" si="15"/>
        <v>-378.96935338005403</v>
      </c>
      <c r="AK251" s="16">
        <f>Table6[[#This Row],[T1]]</f>
        <v>78.127856828810849</v>
      </c>
      <c r="AL251" s="16">
        <f>Table6[[#This Row],[T2]]</f>
        <v>428.12785682881088</v>
      </c>
      <c r="AN251" s="46">
        <v>-757</v>
      </c>
      <c r="AO251" s="63">
        <f>IF(OR(Table15[[#This Row],[Diagonal Flag]]&lt;-$AG$6, Table15[[#This Row],[Diagonal Flag]]&gt;$AG$6),0,Table15[[#This Row],[Diagonal Flag]])</f>
        <v>0</v>
      </c>
      <c r="AP251" s="63">
        <f>Graphing!$AO251/$AP$6</f>
        <v>0</v>
      </c>
      <c r="AQ251" s="64">
        <f>Graphing!$AO251/$AQ$6</f>
        <v>0</v>
      </c>
    </row>
    <row r="252" spans="1:43" x14ac:dyDescent="0.25">
      <c r="A252" s="6">
        <v>249</v>
      </c>
      <c r="B252" s="6">
        <f>COS(DEGREES(Graphing!A252))</f>
        <v>-0.77954404003175526</v>
      </c>
      <c r="C252" s="6">
        <f>SIN(DEGREES(Graphing!A252))</f>
        <v>-0.62634741928978144</v>
      </c>
      <c r="D252" s="6">
        <f>Table2[[#This Row],[x (Big)]]*$A$2</f>
        <v>-0.58465803002381644</v>
      </c>
      <c r="E252" s="6">
        <f>$A$2 *Table2[[#This Row],[y (Big)]]</f>
        <v>-0.46976056446733605</v>
      </c>
      <c r="G252" s="15">
        <v>0.245</v>
      </c>
      <c r="H252" s="6">
        <f>IF(AND($H$3&lt;Table3[[#This Row],[Percentage]],Table3[[#This Row],[Percentage]]&lt;$H$5), 1, 0)</f>
        <v>1</v>
      </c>
      <c r="I252" s="6">
        <f>IF(AND($I$3&lt;Table3[[#This Row],[Percentage]],Table3[[#This Row],[Percentage]]&lt;$I$5), 1, 0)</f>
        <v>1</v>
      </c>
      <c r="J252" s="6">
        <f>IF(AND($J$3&lt;Table3[[#This Row],[Percentage]],Table3[[#This Row],[Percentage]]&lt;$J$5), 1, 0)</f>
        <v>1</v>
      </c>
      <c r="K252" s="6">
        <f>IF(AND($K$3&lt;Table3[[#This Row],[Percentage]],Table3[[#This Row],[Percentage]]&lt;$K$5), 1, 0)</f>
        <v>1</v>
      </c>
      <c r="M252" s="6">
        <v>247</v>
      </c>
      <c r="N252" s="6">
        <f>$N$3*COS(DEGREES(Graphing!M252))</f>
        <v>-173.77299040366773</v>
      </c>
      <c r="O252" s="6">
        <f>($N$3*SIN(DEGREES(Graphing!M252))) + $O$3</f>
        <v>693.25373898026135</v>
      </c>
      <c r="P252" s="16">
        <f>($N$3*SIN(DEGREES(Graphing!M252))) - $O$3</f>
        <v>-322.74626101973865</v>
      </c>
      <c r="Q252" s="6">
        <f>$N$4*SIN(DEGREES(Graphing!M252))</f>
        <v>138.94030423519601</v>
      </c>
      <c r="R252" s="6">
        <f>($N$4*COS(DEGREES(Graphing!M252))) - $O$4</f>
        <v>-430.32974280275084</v>
      </c>
      <c r="S252" s="6">
        <f>($N$4*COS(DEGREES(Graphing!M252))) + $O$4</f>
        <v>169.67025719724919</v>
      </c>
      <c r="U252" s="6">
        <v>0</v>
      </c>
      <c r="V252" s="6">
        <v>-756</v>
      </c>
      <c r="W252" s="6">
        <f>IF(AND($W$4 + 'Unlike Size Quad'!$F$2*$N$3&lt;Table13[[#This Row],[NS AXIS]],Table13[[#This Row],[NS AXIS]]&lt;$V$3 - 'Unlike Size Quad'!$F$2*$N$3), Table13[NS AXIS], 0)</f>
        <v>0</v>
      </c>
      <c r="X252" s="6">
        <f>$V$6 - 'Unlike Size Quad'!$F$3*$N$4</f>
        <v>71.401690832311886</v>
      </c>
      <c r="Y252" s="6">
        <f>$W$5 +'Unlike Size Quad'!$F$3*$N$4</f>
        <v>-71.406763299232722</v>
      </c>
      <c r="Z252" s="6">
        <f>Table13[[#This Row],[NS AXIS]]</f>
        <v>-756</v>
      </c>
      <c r="AA252" s="6">
        <f>IF(AND($W$5 + 'Unlike Size Quad'!$F$3*$N$4&lt;Table13[[#This Row],[NS AXIS]],Table13[[#This Row],[NS AXIS]]&lt;$V$6 - 'Unlike Size Quad'!$F$3*$N$4), Table13[NS AXIS], 0)</f>
        <v>0</v>
      </c>
      <c r="AB252" s="16">
        <f>$V$3 -'Unlike Size Quad'!$F$2*$N$3</f>
        <v>127.00056361139596</v>
      </c>
      <c r="AC252" s="16">
        <f>$W$4 + 'Unlike Size Quad'!$F$2*$N$3</f>
        <v>-127.00507248755457</v>
      </c>
      <c r="AF252" s="46">
        <v>245</v>
      </c>
      <c r="AG252" s="6">
        <f t="shared" si="12"/>
        <v>587.43533381007751</v>
      </c>
      <c r="AH252" s="46">
        <f t="shared" si="13"/>
        <v>-3.5823940211950855</v>
      </c>
      <c r="AI252" s="46">
        <f t="shared" si="14"/>
        <v>346.41760597880489</v>
      </c>
      <c r="AJ252" s="16">
        <f t="shared" si="15"/>
        <v>-212.56466618992249</v>
      </c>
      <c r="AK252" s="16">
        <f>Table6[[#This Row],[T1]]</f>
        <v>-3.5823940211950855</v>
      </c>
      <c r="AL252" s="16">
        <f>Table6[[#This Row],[T2]]</f>
        <v>346.41760597880489</v>
      </c>
      <c r="AN252" s="46">
        <v>-756</v>
      </c>
      <c r="AO252" s="61">
        <f>IF(OR(Table15[[#This Row],[Diagonal Flag]]&lt;-$AG$6, Table15[[#This Row],[Diagonal Flag]]&gt;$AG$6),0,Table15[[#This Row],[Diagonal Flag]])</f>
        <v>0</v>
      </c>
      <c r="AP252" s="61">
        <f>Graphing!$AO252/$AP$6</f>
        <v>0</v>
      </c>
      <c r="AQ252" s="62">
        <f>Graphing!$AO252/$AQ$6</f>
        <v>0</v>
      </c>
    </row>
    <row r="253" spans="1:43" x14ac:dyDescent="0.25">
      <c r="A253" s="6">
        <v>250</v>
      </c>
      <c r="B253" s="6">
        <f>COS(DEGREES(Graphing!A253))</f>
        <v>-0.14629880013601029</v>
      </c>
      <c r="C253" s="6">
        <f>SIN(DEGREES(Graphing!A253))</f>
        <v>-0.9892404465440966</v>
      </c>
      <c r="D253" s="6">
        <f>Table2[[#This Row],[x (Big)]]*$A$2</f>
        <v>-0.10972410010200773</v>
      </c>
      <c r="E253" s="6">
        <f>$A$2 *Table2[[#This Row],[y (Big)]]</f>
        <v>-0.74193033490807248</v>
      </c>
      <c r="G253" s="15">
        <v>0.246</v>
      </c>
      <c r="H253" s="6">
        <f>IF(AND($H$3&lt;Table3[[#This Row],[Percentage]],Table3[[#This Row],[Percentage]]&lt;$H$5), 1, 0)</f>
        <v>1</v>
      </c>
      <c r="I253" s="6">
        <f>IF(AND($I$3&lt;Table3[[#This Row],[Percentage]],Table3[[#This Row],[Percentage]]&lt;$I$5), 1, 0)</f>
        <v>1</v>
      </c>
      <c r="J253" s="6">
        <f>IF(AND($J$3&lt;Table3[[#This Row],[Percentage]],Table3[[#This Row],[Percentage]]&lt;$J$5), 1, 0)</f>
        <v>1</v>
      </c>
      <c r="K253" s="6">
        <f>IF(AND($K$3&lt;Table3[[#This Row],[Percentage]],Table3[[#This Row],[Percentage]]&lt;$K$5), 1, 0)</f>
        <v>1</v>
      </c>
      <c r="M253" s="6">
        <v>248</v>
      </c>
      <c r="N253" s="6">
        <f>$N$3*COS(DEGREES(Graphing!M253))</f>
        <v>-253.37345231809803</v>
      </c>
      <c r="O253" s="6">
        <f>($N$3*SIN(DEGREES(Graphing!M253))) + $O$3</f>
        <v>525.82957263673211</v>
      </c>
      <c r="P253" s="16">
        <f>($N$3*SIN(DEGREES(Graphing!M253))) - $O$3</f>
        <v>-490.17042736326789</v>
      </c>
      <c r="Q253" s="6">
        <f>$N$4*SIN(DEGREES(Graphing!M253))</f>
        <v>13.372179477549079</v>
      </c>
      <c r="R253" s="6">
        <f>($N$4*COS(DEGREES(Graphing!M253))) - $O$4</f>
        <v>-490.03008923857351</v>
      </c>
      <c r="S253" s="6">
        <f>($N$4*COS(DEGREES(Graphing!M253))) + $O$4</f>
        <v>109.96991076142649</v>
      </c>
      <c r="U253" s="6">
        <v>0</v>
      </c>
      <c r="V253" s="6">
        <v>-755</v>
      </c>
      <c r="W253" s="6">
        <f>IF(AND($W$4 + 'Unlike Size Quad'!$F$2*$N$3&lt;Table13[[#This Row],[NS AXIS]],Table13[[#This Row],[NS AXIS]]&lt;$V$3 - 'Unlike Size Quad'!$F$2*$N$3), Table13[NS AXIS], 0)</f>
        <v>0</v>
      </c>
      <c r="X253" s="6">
        <f>$V$6 - 'Unlike Size Quad'!$F$3*$N$4</f>
        <v>71.401690832311886</v>
      </c>
      <c r="Y253" s="6">
        <f>$W$5 +'Unlike Size Quad'!$F$3*$N$4</f>
        <v>-71.406763299232722</v>
      </c>
      <c r="Z253" s="6">
        <f>Table13[[#This Row],[NS AXIS]]</f>
        <v>-755</v>
      </c>
      <c r="AA253" s="6">
        <f>IF(AND($W$5 + 'Unlike Size Quad'!$F$3*$N$4&lt;Table13[[#This Row],[NS AXIS]],Table13[[#This Row],[NS AXIS]]&lt;$V$6 - 'Unlike Size Quad'!$F$3*$N$4), Table13[NS AXIS], 0)</f>
        <v>0</v>
      </c>
      <c r="AB253" s="16">
        <f>$V$3 -'Unlike Size Quad'!$F$2*$N$3</f>
        <v>127.00056361139596</v>
      </c>
      <c r="AC253" s="16">
        <f>$W$4 + 'Unlike Size Quad'!$F$2*$N$3</f>
        <v>-127.00507248755457</v>
      </c>
      <c r="AF253" s="46">
        <v>246</v>
      </c>
      <c r="AG253" s="6">
        <f t="shared" si="12"/>
        <v>653.99492751244543</v>
      </c>
      <c r="AH253" s="46">
        <f t="shared" si="13"/>
        <v>-176.60524077558219</v>
      </c>
      <c r="AI253" s="46">
        <f t="shared" si="14"/>
        <v>173.39475922441781</v>
      </c>
      <c r="AJ253" s="16">
        <f t="shared" si="15"/>
        <v>-146.00507248755457</v>
      </c>
      <c r="AK253" s="16">
        <f>Table6[[#This Row],[T1]]</f>
        <v>-176.60524077558219</v>
      </c>
      <c r="AL253" s="16">
        <f>Table6[[#This Row],[T2]]</f>
        <v>173.39475922441781</v>
      </c>
      <c r="AN253" s="46">
        <v>-755</v>
      </c>
      <c r="AO253" s="63">
        <f>IF(OR(Table15[[#This Row],[Diagonal Flag]]&lt;-$AG$6, Table15[[#This Row],[Diagonal Flag]]&gt;$AG$6),0,Table15[[#This Row],[Diagonal Flag]])</f>
        <v>0</v>
      </c>
      <c r="AP253" s="63">
        <f>Graphing!$AO253/$AP$6</f>
        <v>0</v>
      </c>
      <c r="AQ253" s="64">
        <f>Graphing!$AO253/$AQ$6</f>
        <v>0</v>
      </c>
    </row>
    <row r="254" spans="1:43" x14ac:dyDescent="0.25">
      <c r="A254" s="6">
        <v>251</v>
      </c>
      <c r="B254" s="6">
        <f>COS(DEGREES(Graphing!A254))</f>
        <v>0.56487847679779191</v>
      </c>
      <c r="C254" s="6">
        <f>SIN(DEGREES(Graphing!A254))</f>
        <v>-0.82517410674996727</v>
      </c>
      <c r="D254" s="6">
        <f>Table2[[#This Row],[x (Big)]]*$A$2</f>
        <v>0.42365885759834393</v>
      </c>
      <c r="E254" s="6">
        <f>$A$2 *Table2[[#This Row],[y (Big)]]</f>
        <v>-0.61888058006247548</v>
      </c>
      <c r="G254" s="15">
        <v>0.247</v>
      </c>
      <c r="H254" s="6">
        <f>IF(AND($H$3&lt;Table3[[#This Row],[Percentage]],Table3[[#This Row],[Percentage]]&lt;$H$5), 1, 0)</f>
        <v>1</v>
      </c>
      <c r="I254" s="6">
        <f>IF(AND($I$3&lt;Table3[[#This Row],[Percentage]],Table3[[#This Row],[Percentage]]&lt;$I$5), 1, 0)</f>
        <v>1</v>
      </c>
      <c r="J254" s="6">
        <f>IF(AND($J$3&lt;Table3[[#This Row],[Percentage]],Table3[[#This Row],[Percentage]]&lt;$J$5), 1, 0)</f>
        <v>1</v>
      </c>
      <c r="K254" s="6">
        <f>IF(AND($K$3&lt;Table3[[#This Row],[Percentage]],Table3[[#This Row],[Percentage]]&lt;$K$5), 1, 0)</f>
        <v>1</v>
      </c>
      <c r="M254" s="6">
        <v>249</v>
      </c>
      <c r="N254" s="6">
        <f>$N$3*COS(DEGREES(Graphing!M254))</f>
        <v>-198.00418616806584</v>
      </c>
      <c r="O254" s="6">
        <f>($N$3*SIN(DEGREES(Graphing!M254))) + $O$3</f>
        <v>348.90775550039552</v>
      </c>
      <c r="P254" s="16">
        <f>($N$3*SIN(DEGREES(Graphing!M254))) - $O$3</f>
        <v>-667.09224449960448</v>
      </c>
      <c r="Q254" s="6">
        <f>$N$4*SIN(DEGREES(Graphing!M254))</f>
        <v>-119.31918337470336</v>
      </c>
      <c r="R254" s="6">
        <f>($N$4*COS(DEGREES(Graphing!M254))) - $O$4</f>
        <v>-448.50313962604935</v>
      </c>
      <c r="S254" s="6">
        <f>($N$4*COS(DEGREES(Graphing!M254))) + $O$4</f>
        <v>151.49686037395062</v>
      </c>
      <c r="U254" s="6">
        <v>0</v>
      </c>
      <c r="V254" s="6">
        <v>-754</v>
      </c>
      <c r="W254" s="6">
        <f>IF(AND($W$4 + 'Unlike Size Quad'!$F$2*$N$3&lt;Table13[[#This Row],[NS AXIS]],Table13[[#This Row],[NS AXIS]]&lt;$V$3 - 'Unlike Size Quad'!$F$2*$N$3), Table13[NS AXIS], 0)</f>
        <v>0</v>
      </c>
      <c r="X254" s="6">
        <f>$V$6 - 'Unlike Size Quad'!$F$3*$N$4</f>
        <v>71.401690832311886</v>
      </c>
      <c r="Y254" s="6">
        <f>$W$5 +'Unlike Size Quad'!$F$3*$N$4</f>
        <v>-71.406763299232722</v>
      </c>
      <c r="Z254" s="6">
        <f>Table13[[#This Row],[NS AXIS]]</f>
        <v>-754</v>
      </c>
      <c r="AA254" s="6">
        <f>IF(AND($W$5 + 'Unlike Size Quad'!$F$3*$N$4&lt;Table13[[#This Row],[NS AXIS]],Table13[[#This Row],[NS AXIS]]&lt;$V$6 - 'Unlike Size Quad'!$F$3*$N$4), Table13[NS AXIS], 0)</f>
        <v>0</v>
      </c>
      <c r="AB254" s="16">
        <f>$V$3 -'Unlike Size Quad'!$F$2*$N$3</f>
        <v>127.00056361139596</v>
      </c>
      <c r="AC254" s="16">
        <f>$W$4 + 'Unlike Size Quad'!$F$2*$N$3</f>
        <v>-127.00507248755457</v>
      </c>
      <c r="AF254" s="46">
        <v>247</v>
      </c>
      <c r="AG254" s="6">
        <f t="shared" si="12"/>
        <v>585.25373898026135</v>
      </c>
      <c r="AH254" s="46">
        <f t="shared" si="13"/>
        <v>-348.77299040366773</v>
      </c>
      <c r="AI254" s="46">
        <f t="shared" si="14"/>
        <v>1.227009596332266</v>
      </c>
      <c r="AJ254" s="16">
        <f t="shared" si="15"/>
        <v>-214.74626101973865</v>
      </c>
      <c r="AK254" s="16">
        <f>Table6[[#This Row],[T1]]</f>
        <v>-348.77299040366773</v>
      </c>
      <c r="AL254" s="16">
        <f>Table6[[#This Row],[T2]]</f>
        <v>1.227009596332266</v>
      </c>
      <c r="AN254" s="46">
        <v>-754</v>
      </c>
      <c r="AO254" s="61">
        <f>IF(OR(Table15[[#This Row],[Diagonal Flag]]&lt;-$AG$6, Table15[[#This Row],[Diagonal Flag]]&gt;$AG$6),0,Table15[[#This Row],[Diagonal Flag]])</f>
        <v>0</v>
      </c>
      <c r="AP254" s="61">
        <f>Graphing!$AO254/$AP$6</f>
        <v>0</v>
      </c>
      <c r="AQ254" s="62">
        <f>Graphing!$AO254/$AQ$6</f>
        <v>0</v>
      </c>
    </row>
    <row r="255" spans="1:43" x14ac:dyDescent="0.25">
      <c r="A255" s="6">
        <v>252</v>
      </c>
      <c r="B255" s="6">
        <f>COS(DEGREES(Graphing!A255))</f>
        <v>0.97515013909305537</v>
      </c>
      <c r="C255" s="6">
        <f>SIN(DEGREES(Graphing!A255))</f>
        <v>-0.22154504333610059</v>
      </c>
      <c r="D255" s="6">
        <f>Table2[[#This Row],[x (Big)]]*$A$2</f>
        <v>0.7313626043197915</v>
      </c>
      <c r="E255" s="6">
        <f>$A$2 *Table2[[#This Row],[y (Big)]]</f>
        <v>-0.16615878250207544</v>
      </c>
      <c r="G255" s="15">
        <v>0.248</v>
      </c>
      <c r="H255" s="6">
        <f>IF(AND($H$3&lt;Table3[[#This Row],[Percentage]],Table3[[#This Row],[Percentage]]&lt;$H$5), 1, 0)</f>
        <v>1</v>
      </c>
      <c r="I255" s="6">
        <f>IF(AND($I$3&lt;Table3[[#This Row],[Percentage]],Table3[[#This Row],[Percentage]]&lt;$I$5), 1, 0)</f>
        <v>1</v>
      </c>
      <c r="J255" s="6">
        <f>IF(AND($J$3&lt;Table3[[#This Row],[Percentage]],Table3[[#This Row],[Percentage]]&lt;$J$5), 1, 0)</f>
        <v>1</v>
      </c>
      <c r="K255" s="6">
        <f>IF(AND($K$3&lt;Table3[[#This Row],[Percentage]],Table3[[#This Row],[Percentage]]&lt;$K$5), 1, 0)</f>
        <v>1</v>
      </c>
      <c r="M255" s="6">
        <v>250</v>
      </c>
      <c r="N255" s="6">
        <f>$N$3*COS(DEGREES(Graphing!M255))</f>
        <v>-37.159895234546617</v>
      </c>
      <c r="O255" s="6">
        <f>($N$3*SIN(DEGREES(Graphing!M255))) + $O$3</f>
        <v>256.7329265777995</v>
      </c>
      <c r="P255" s="16">
        <f>($N$3*SIN(DEGREES(Graphing!M255))) - $O$3</f>
        <v>-759.2670734222005</v>
      </c>
      <c r="Q255" s="6">
        <f>$N$4*SIN(DEGREES(Graphing!M255))</f>
        <v>-188.4503050666504</v>
      </c>
      <c r="R255" s="6">
        <f>($N$4*COS(DEGREES(Graphing!M255))) - $O$4</f>
        <v>-327.86992142590998</v>
      </c>
      <c r="S255" s="6">
        <f>($N$4*COS(DEGREES(Graphing!M255))) + $O$4</f>
        <v>272.13007857409002</v>
      </c>
      <c r="U255" s="6">
        <v>0</v>
      </c>
      <c r="V255" s="6">
        <v>-753</v>
      </c>
      <c r="W255" s="6">
        <f>IF(AND($W$4 + 'Unlike Size Quad'!$F$2*$N$3&lt;Table13[[#This Row],[NS AXIS]],Table13[[#This Row],[NS AXIS]]&lt;$V$3 - 'Unlike Size Quad'!$F$2*$N$3), Table13[NS AXIS], 0)</f>
        <v>0</v>
      </c>
      <c r="X255" s="6">
        <f>$V$6 - 'Unlike Size Quad'!$F$3*$N$4</f>
        <v>71.401690832311886</v>
      </c>
      <c r="Y255" s="6">
        <f>$W$5 +'Unlike Size Quad'!$F$3*$N$4</f>
        <v>-71.406763299232722</v>
      </c>
      <c r="Z255" s="6">
        <f>Table13[[#This Row],[NS AXIS]]</f>
        <v>-753</v>
      </c>
      <c r="AA255" s="6">
        <f>IF(AND($W$5 + 'Unlike Size Quad'!$F$3*$N$4&lt;Table13[[#This Row],[NS AXIS]],Table13[[#This Row],[NS AXIS]]&lt;$V$6 - 'Unlike Size Quad'!$F$3*$N$4), Table13[NS AXIS], 0)</f>
        <v>0</v>
      </c>
      <c r="AB255" s="16">
        <f>$V$3 -'Unlike Size Quad'!$F$2*$N$3</f>
        <v>127.00056361139596</v>
      </c>
      <c r="AC255" s="16">
        <f>$W$4 + 'Unlike Size Quad'!$F$2*$N$3</f>
        <v>-127.00507248755457</v>
      </c>
      <c r="AF255" s="46">
        <v>248</v>
      </c>
      <c r="AG255" s="6">
        <f t="shared" si="12"/>
        <v>417.82957263673211</v>
      </c>
      <c r="AH255" s="46">
        <f t="shared" si="13"/>
        <v>-428.37345231809803</v>
      </c>
      <c r="AI255" s="46">
        <f t="shared" si="14"/>
        <v>-78.373452318098032</v>
      </c>
      <c r="AJ255" s="16">
        <f t="shared" si="15"/>
        <v>-382.17042736326789</v>
      </c>
      <c r="AK255" s="16">
        <f>Table6[[#This Row],[T1]]</f>
        <v>-428.37345231809803</v>
      </c>
      <c r="AL255" s="16">
        <f>Table6[[#This Row],[T2]]</f>
        <v>-78.373452318098032</v>
      </c>
      <c r="AN255" s="46">
        <v>-753</v>
      </c>
      <c r="AO255" s="63">
        <f>IF(OR(Table15[[#This Row],[Diagonal Flag]]&lt;-$AG$6, Table15[[#This Row],[Diagonal Flag]]&gt;$AG$6),0,Table15[[#This Row],[Diagonal Flag]])</f>
        <v>0</v>
      </c>
      <c r="AP255" s="63">
        <f>Graphing!$AO255/$AP$6</f>
        <v>0</v>
      </c>
      <c r="AQ255" s="64">
        <f>Graphing!$AO255/$AQ$6</f>
        <v>0</v>
      </c>
    </row>
    <row r="256" spans="1:43" x14ac:dyDescent="0.25">
      <c r="A256" s="6">
        <v>253</v>
      </c>
      <c r="B256" s="6">
        <f>COS(DEGREES(Graphing!A256))</f>
        <v>0.86596821265884416</v>
      </c>
      <c r="C256" s="6">
        <f>SIN(DEGREES(Graphing!A256))</f>
        <v>0.50009904485456369</v>
      </c>
      <c r="D256" s="6">
        <f>Table2[[#This Row],[x (Big)]]*$A$2</f>
        <v>0.64947615949413318</v>
      </c>
      <c r="E256" s="6">
        <f>$A$2 *Table2[[#This Row],[y (Big)]]</f>
        <v>0.37507428364092277</v>
      </c>
      <c r="G256" s="15">
        <v>0.249</v>
      </c>
      <c r="H256" s="6">
        <f>IF(AND($H$3&lt;Table3[[#This Row],[Percentage]],Table3[[#This Row],[Percentage]]&lt;$H$5), 1, 0)</f>
        <v>1</v>
      </c>
      <c r="I256" s="6">
        <f>IF(AND($I$3&lt;Table3[[#This Row],[Percentage]],Table3[[#This Row],[Percentage]]&lt;$I$5), 1, 0)</f>
        <v>1</v>
      </c>
      <c r="J256" s="6">
        <f>IF(AND($J$3&lt;Table3[[#This Row],[Percentage]],Table3[[#This Row],[Percentage]]&lt;$J$5), 1, 0)</f>
        <v>1</v>
      </c>
      <c r="K256" s="6">
        <f>IF(AND($K$3&lt;Table3[[#This Row],[Percentage]],Table3[[#This Row],[Percentage]]&lt;$K$5), 1, 0)</f>
        <v>1</v>
      </c>
      <c r="M256" s="6">
        <v>251</v>
      </c>
      <c r="N256" s="6">
        <f>$N$3*COS(DEGREES(Graphing!M256))</f>
        <v>143.47913310663915</v>
      </c>
      <c r="O256" s="6">
        <f>($N$3*SIN(DEGREES(Graphing!M256))) + $O$3</f>
        <v>298.40577688550832</v>
      </c>
      <c r="P256" s="16">
        <f>($N$3*SIN(DEGREES(Graphing!M256))) - $O$3</f>
        <v>-717.59422311449168</v>
      </c>
      <c r="Q256" s="6">
        <f>$N$4*SIN(DEGREES(Graphing!M256))</f>
        <v>-157.19566733586876</v>
      </c>
      <c r="R256" s="6">
        <f>($N$4*COS(DEGREES(Graphing!M256))) - $O$4</f>
        <v>-192.39065017002065</v>
      </c>
      <c r="S256" s="6">
        <f>($N$4*COS(DEGREES(Graphing!M256))) + $O$4</f>
        <v>407.60934982997935</v>
      </c>
      <c r="U256" s="6">
        <v>0</v>
      </c>
      <c r="V256" s="6">
        <v>-752</v>
      </c>
      <c r="W256" s="6">
        <f>IF(AND($W$4 + 'Unlike Size Quad'!$F$2*$N$3&lt;Table13[[#This Row],[NS AXIS]],Table13[[#This Row],[NS AXIS]]&lt;$V$3 - 'Unlike Size Quad'!$F$2*$N$3), Table13[NS AXIS], 0)</f>
        <v>0</v>
      </c>
      <c r="X256" s="6">
        <f>$V$6 - 'Unlike Size Quad'!$F$3*$N$4</f>
        <v>71.401690832311886</v>
      </c>
      <c r="Y256" s="6">
        <f>$W$5 +'Unlike Size Quad'!$F$3*$N$4</f>
        <v>-71.406763299232722</v>
      </c>
      <c r="Z256" s="6">
        <f>Table13[[#This Row],[NS AXIS]]</f>
        <v>-752</v>
      </c>
      <c r="AA256" s="6">
        <f>IF(AND($W$5 + 'Unlike Size Quad'!$F$3*$N$4&lt;Table13[[#This Row],[NS AXIS]],Table13[[#This Row],[NS AXIS]]&lt;$V$6 - 'Unlike Size Quad'!$F$3*$N$4), Table13[NS AXIS], 0)</f>
        <v>0</v>
      </c>
      <c r="AB256" s="16">
        <f>$V$3 -'Unlike Size Quad'!$F$2*$N$3</f>
        <v>127.00056361139596</v>
      </c>
      <c r="AC256" s="16">
        <f>$W$4 + 'Unlike Size Quad'!$F$2*$N$3</f>
        <v>-127.00507248755457</v>
      </c>
      <c r="AF256" s="46">
        <v>249</v>
      </c>
      <c r="AG256" s="6">
        <f t="shared" si="12"/>
        <v>240.90775550039552</v>
      </c>
      <c r="AH256" s="46">
        <f t="shared" si="13"/>
        <v>-373.00418616806587</v>
      </c>
      <c r="AI256" s="46">
        <f t="shared" si="14"/>
        <v>-23.004186168065843</v>
      </c>
      <c r="AJ256" s="16">
        <f t="shared" si="15"/>
        <v>-559.09224449960448</v>
      </c>
      <c r="AK256" s="16">
        <f>Table6[[#This Row],[T1]]</f>
        <v>-373.00418616806587</v>
      </c>
      <c r="AL256" s="16">
        <f>Table6[[#This Row],[T2]]</f>
        <v>-23.004186168065843</v>
      </c>
      <c r="AN256" s="46">
        <v>-752</v>
      </c>
      <c r="AO256" s="61">
        <f>IF(OR(Table15[[#This Row],[Diagonal Flag]]&lt;-$AG$6, Table15[[#This Row],[Diagonal Flag]]&gt;$AG$6),0,Table15[[#This Row],[Diagonal Flag]])</f>
        <v>0</v>
      </c>
      <c r="AP256" s="61">
        <f>Graphing!$AO256/$AP$6</f>
        <v>0</v>
      </c>
      <c r="AQ256" s="62">
        <f>Graphing!$AO256/$AQ$6</f>
        <v>0</v>
      </c>
    </row>
    <row r="257" spans="1:43" x14ac:dyDescent="0.25">
      <c r="A257" s="6">
        <v>254</v>
      </c>
      <c r="B257" s="6">
        <f>COS(DEGREES(Graphing!A257))</f>
        <v>0.29549291430381963</v>
      </c>
      <c r="C257" s="6">
        <f>SIN(DEGREES(Graphing!A257))</f>
        <v>0.95534493121397546</v>
      </c>
      <c r="D257" s="6">
        <f>Table2[[#This Row],[x (Big)]]*$A$2</f>
        <v>0.22161968572786472</v>
      </c>
      <c r="E257" s="6">
        <f>$A$2 *Table2[[#This Row],[y (Big)]]</f>
        <v>0.71650869841048159</v>
      </c>
      <c r="G257" s="15">
        <v>0.25</v>
      </c>
      <c r="H257" s="6">
        <f>IF(AND($H$3&lt;Table3[[#This Row],[Percentage]],Table3[[#This Row],[Percentage]]&lt;$H$5), 1, 0)</f>
        <v>1</v>
      </c>
      <c r="I257" s="6">
        <f>IF(AND($I$3&lt;Table3[[#This Row],[Percentage]],Table3[[#This Row],[Percentage]]&lt;$I$5), 1, 0)</f>
        <v>1</v>
      </c>
      <c r="J257" s="6">
        <f>IF(AND($J$3&lt;Table3[[#This Row],[Percentage]],Table3[[#This Row],[Percentage]]&lt;$J$5), 1, 0)</f>
        <v>1</v>
      </c>
      <c r="K257" s="6">
        <f>IF(AND($K$3&lt;Table3[[#This Row],[Percentage]],Table3[[#This Row],[Percentage]]&lt;$K$5), 1, 0)</f>
        <v>1</v>
      </c>
      <c r="M257" s="6">
        <v>252</v>
      </c>
      <c r="N257" s="6">
        <f>$N$3*COS(DEGREES(Graphing!M257))</f>
        <v>247.68813532963605</v>
      </c>
      <c r="O257" s="6">
        <f>($N$3*SIN(DEGREES(Graphing!M257))) + $O$3</f>
        <v>451.72755899263046</v>
      </c>
      <c r="P257" s="16">
        <f>($N$3*SIN(DEGREES(Graphing!M257))) - $O$3</f>
        <v>-564.27244100736959</v>
      </c>
      <c r="Q257" s="6">
        <f>$N$4*SIN(DEGREES(Graphing!M257))</f>
        <v>-42.20433075552716</v>
      </c>
      <c r="R257" s="6">
        <f>($N$4*COS(DEGREES(Graphing!M257))) - $O$4</f>
        <v>-114.23389850277294</v>
      </c>
      <c r="S257" s="6">
        <f>($N$4*COS(DEGREES(Graphing!M257))) + $O$4</f>
        <v>485.76610149722706</v>
      </c>
      <c r="U257" s="6">
        <v>0</v>
      </c>
      <c r="V257" s="6">
        <v>-751</v>
      </c>
      <c r="W257" s="6">
        <f>IF(AND($W$4 + 'Unlike Size Quad'!$F$2*$N$3&lt;Table13[[#This Row],[NS AXIS]],Table13[[#This Row],[NS AXIS]]&lt;$V$3 - 'Unlike Size Quad'!$F$2*$N$3), Table13[NS AXIS], 0)</f>
        <v>0</v>
      </c>
      <c r="X257" s="6">
        <f>$V$6 - 'Unlike Size Quad'!$F$3*$N$4</f>
        <v>71.401690832311886</v>
      </c>
      <c r="Y257" s="6">
        <f>$W$5 +'Unlike Size Quad'!$F$3*$N$4</f>
        <v>-71.406763299232722</v>
      </c>
      <c r="Z257" s="6">
        <f>Table13[[#This Row],[NS AXIS]]</f>
        <v>-751</v>
      </c>
      <c r="AA257" s="6">
        <f>IF(AND($W$5 + 'Unlike Size Quad'!$F$3*$N$4&lt;Table13[[#This Row],[NS AXIS]],Table13[[#This Row],[NS AXIS]]&lt;$V$6 - 'Unlike Size Quad'!$F$3*$N$4), Table13[NS AXIS], 0)</f>
        <v>0</v>
      </c>
      <c r="AB257" s="16">
        <f>$V$3 -'Unlike Size Quad'!$F$2*$N$3</f>
        <v>127.00056361139596</v>
      </c>
      <c r="AC257" s="16">
        <f>$W$4 + 'Unlike Size Quad'!$F$2*$N$3</f>
        <v>-127.00507248755457</v>
      </c>
      <c r="AF257" s="46">
        <v>250</v>
      </c>
      <c r="AG257" s="6">
        <f t="shared" si="12"/>
        <v>148.73292657779947</v>
      </c>
      <c r="AH257" s="46">
        <f t="shared" si="13"/>
        <v>-212.15989523454661</v>
      </c>
      <c r="AI257" s="46">
        <f t="shared" si="14"/>
        <v>137.84010476545339</v>
      </c>
      <c r="AJ257" s="16">
        <f t="shared" si="15"/>
        <v>-651.2670734222005</v>
      </c>
      <c r="AK257" s="16">
        <f>Table6[[#This Row],[T1]]</f>
        <v>-212.15989523454661</v>
      </c>
      <c r="AL257" s="16">
        <f>Table6[[#This Row],[T2]]</f>
        <v>137.84010476545339</v>
      </c>
      <c r="AN257" s="46">
        <v>-751</v>
      </c>
      <c r="AO257" s="63">
        <f>IF(OR(Table15[[#This Row],[Diagonal Flag]]&lt;-$AG$6, Table15[[#This Row],[Diagonal Flag]]&gt;$AG$6),0,Table15[[#This Row],[Diagonal Flag]])</f>
        <v>0</v>
      </c>
      <c r="AP257" s="63">
        <f>Graphing!$AO257/$AP$6</f>
        <v>0</v>
      </c>
      <c r="AQ257" s="64">
        <f>Graphing!$AO257/$AQ$6</f>
        <v>0</v>
      </c>
    </row>
    <row r="258" spans="1:43" x14ac:dyDescent="0.25">
      <c r="A258" s="6">
        <v>255</v>
      </c>
      <c r="B258" s="6">
        <f>COS(DEGREES(Graphing!A258))</f>
        <v>-0.43238876551571365</v>
      </c>
      <c r="C258" s="6">
        <f>SIN(DEGREES(Graphing!A258))</f>
        <v>0.90168728251861086</v>
      </c>
      <c r="D258" s="6">
        <f>Table2[[#This Row],[x (Big)]]*$A$2</f>
        <v>-0.32429157413678522</v>
      </c>
      <c r="E258" s="6">
        <f>$A$2 *Table2[[#This Row],[y (Big)]]</f>
        <v>0.67626546188895809</v>
      </c>
      <c r="G258" s="15">
        <v>0.251</v>
      </c>
      <c r="H258" s="6">
        <f>IF(AND($H$3&lt;Table3[[#This Row],[Percentage]],Table3[[#This Row],[Percentage]]&lt;$H$5), 1, 0)</f>
        <v>1</v>
      </c>
      <c r="I258" s="6">
        <f>IF(AND($I$3&lt;Table3[[#This Row],[Percentage]],Table3[[#This Row],[Percentage]]&lt;$I$5), 1, 0)</f>
        <v>1</v>
      </c>
      <c r="J258" s="6">
        <f>IF(AND($J$3&lt;Table3[[#This Row],[Percentage]],Table3[[#This Row],[Percentage]]&lt;$J$5), 1, 0)</f>
        <v>1</v>
      </c>
      <c r="K258" s="6">
        <f>IF(AND($K$3&lt;Table3[[#This Row],[Percentage]],Table3[[#This Row],[Percentage]]&lt;$K$5), 1, 0)</f>
        <v>1</v>
      </c>
      <c r="M258" s="6">
        <v>253</v>
      </c>
      <c r="N258" s="6">
        <f>$N$3*COS(DEGREES(Graphing!M258))</f>
        <v>219.95592601534642</v>
      </c>
      <c r="O258" s="6">
        <f>($N$3*SIN(DEGREES(Graphing!M258))) + $O$3</f>
        <v>635.0251573930592</v>
      </c>
      <c r="P258" s="16">
        <f>($N$3*SIN(DEGREES(Graphing!M258))) - $O$3</f>
        <v>-380.9748426069408</v>
      </c>
      <c r="Q258" s="6">
        <f>$N$4*SIN(DEGREES(Graphing!M258))</f>
        <v>95.268868044794388</v>
      </c>
      <c r="R258" s="6">
        <f>($N$4*COS(DEGREES(Graphing!M258))) - $O$4</f>
        <v>-135.03305548849019</v>
      </c>
      <c r="S258" s="6">
        <f>($N$4*COS(DEGREES(Graphing!M258))) + $O$4</f>
        <v>464.96694451150984</v>
      </c>
      <c r="U258" s="6">
        <v>0</v>
      </c>
      <c r="V258" s="6">
        <v>-750</v>
      </c>
      <c r="W258" s="6">
        <f>IF(AND($W$4 + 'Unlike Size Quad'!$F$2*$N$3&lt;Table13[[#This Row],[NS AXIS]],Table13[[#This Row],[NS AXIS]]&lt;$V$3 - 'Unlike Size Quad'!$F$2*$N$3), Table13[NS AXIS], 0)</f>
        <v>0</v>
      </c>
      <c r="X258" s="6">
        <f>$V$6 - 'Unlike Size Quad'!$F$3*$N$4</f>
        <v>71.401690832311886</v>
      </c>
      <c r="Y258" s="6">
        <f>$W$5 +'Unlike Size Quad'!$F$3*$N$4</f>
        <v>-71.406763299232722</v>
      </c>
      <c r="Z258" s="6">
        <f>Table13[[#This Row],[NS AXIS]]</f>
        <v>-750</v>
      </c>
      <c r="AA258" s="6">
        <f>IF(AND($W$5 + 'Unlike Size Quad'!$F$3*$N$4&lt;Table13[[#This Row],[NS AXIS]],Table13[[#This Row],[NS AXIS]]&lt;$V$6 - 'Unlike Size Quad'!$F$3*$N$4), Table13[NS AXIS], 0)</f>
        <v>0</v>
      </c>
      <c r="AB258" s="16">
        <f>$V$3 -'Unlike Size Quad'!$F$2*$N$3</f>
        <v>127.00056361139596</v>
      </c>
      <c r="AC258" s="16">
        <f>$W$4 + 'Unlike Size Quad'!$F$2*$N$3</f>
        <v>-127.00507248755457</v>
      </c>
      <c r="AF258" s="46">
        <v>251</v>
      </c>
      <c r="AG258" s="6">
        <f t="shared" si="12"/>
        <v>190.40577688550832</v>
      </c>
      <c r="AH258" s="46">
        <f t="shared" si="13"/>
        <v>-31.520866893360846</v>
      </c>
      <c r="AI258" s="46">
        <f t="shared" si="14"/>
        <v>318.47913310663915</v>
      </c>
      <c r="AJ258" s="16">
        <f t="shared" si="15"/>
        <v>-609.59422311449168</v>
      </c>
      <c r="AK258" s="16">
        <f>Table6[[#This Row],[T1]]</f>
        <v>-31.520866893360846</v>
      </c>
      <c r="AL258" s="16">
        <f>Table6[[#This Row],[T2]]</f>
        <v>318.47913310663915</v>
      </c>
      <c r="AN258" s="46">
        <v>-750</v>
      </c>
      <c r="AO258" s="61">
        <f>IF(OR(Table15[[#This Row],[Diagonal Flag]]&lt;-$AG$6, Table15[[#This Row],[Diagonal Flag]]&gt;$AG$6),0,Table15[[#This Row],[Diagonal Flag]])</f>
        <v>0</v>
      </c>
      <c r="AP258" s="61">
        <f>Graphing!$AO258/$AP$6</f>
        <v>0</v>
      </c>
      <c r="AQ258" s="62">
        <f>Graphing!$AO258/$AQ$6</f>
        <v>0</v>
      </c>
    </row>
    <row r="259" spans="1:43" x14ac:dyDescent="0.25">
      <c r="A259" s="6">
        <v>256</v>
      </c>
      <c r="B259" s="6">
        <f>COS(DEGREES(Graphing!A259))</f>
        <v>-0.92994089199862839</v>
      </c>
      <c r="C259" s="6">
        <f>SIN(DEGREES(Graphing!A259))</f>
        <v>0.3677090390360227</v>
      </c>
      <c r="D259" s="6">
        <f>Table2[[#This Row],[x (Big)]]*$A$2</f>
        <v>-0.69745566899897127</v>
      </c>
      <c r="E259" s="6">
        <f>$A$2 *Table2[[#This Row],[y (Big)]]</f>
        <v>0.27578177927701703</v>
      </c>
      <c r="G259" s="15">
        <v>0.252</v>
      </c>
      <c r="H259" s="6">
        <f>IF(AND($H$3&lt;Table3[[#This Row],[Percentage]],Table3[[#This Row],[Percentage]]&lt;$H$5), 1, 0)</f>
        <v>1</v>
      </c>
      <c r="I259" s="6">
        <f>IF(AND($I$3&lt;Table3[[#This Row],[Percentage]],Table3[[#This Row],[Percentage]]&lt;$I$5), 1, 0)</f>
        <v>1</v>
      </c>
      <c r="J259" s="6">
        <f>IF(AND($J$3&lt;Table3[[#This Row],[Percentage]],Table3[[#This Row],[Percentage]]&lt;$J$5), 1, 0)</f>
        <v>1</v>
      </c>
      <c r="K259" s="6">
        <f>IF(AND($K$3&lt;Table3[[#This Row],[Percentage]],Table3[[#This Row],[Percentage]]&lt;$K$5), 1, 0)</f>
        <v>1</v>
      </c>
      <c r="M259" s="6">
        <v>254</v>
      </c>
      <c r="N259" s="6">
        <f>$N$3*COS(DEGREES(Graphing!M259))</f>
        <v>75.055200233170183</v>
      </c>
      <c r="O259" s="6">
        <f>($N$3*SIN(DEGREES(Graphing!M259))) + $O$3</f>
        <v>750.65761252834977</v>
      </c>
      <c r="P259" s="16">
        <f>($N$3*SIN(DEGREES(Graphing!M259))) - $O$3</f>
        <v>-265.34238747165023</v>
      </c>
      <c r="Q259" s="6">
        <f>$N$4*SIN(DEGREES(Graphing!M259))</f>
        <v>181.99320939626233</v>
      </c>
      <c r="R259" s="6">
        <f>($N$4*COS(DEGREES(Graphing!M259))) - $O$4</f>
        <v>-243.70859982512235</v>
      </c>
      <c r="S259" s="6">
        <f>($N$4*COS(DEGREES(Graphing!M259))) + $O$4</f>
        <v>356.29140017487765</v>
      </c>
      <c r="U259" s="6">
        <v>0</v>
      </c>
      <c r="V259" s="6">
        <v>-749</v>
      </c>
      <c r="W259" s="6">
        <f>IF(AND($W$4 + 'Unlike Size Quad'!$F$2*$N$3&lt;Table13[[#This Row],[NS AXIS]],Table13[[#This Row],[NS AXIS]]&lt;$V$3 - 'Unlike Size Quad'!$F$2*$N$3), Table13[NS AXIS], 0)</f>
        <v>0</v>
      </c>
      <c r="X259" s="6">
        <f>$V$6 - 'Unlike Size Quad'!$F$3*$N$4</f>
        <v>71.401690832311886</v>
      </c>
      <c r="Y259" s="6">
        <f>$W$5 +'Unlike Size Quad'!$F$3*$N$4</f>
        <v>-71.406763299232722</v>
      </c>
      <c r="Z259" s="6">
        <f>Table13[[#This Row],[NS AXIS]]</f>
        <v>-749</v>
      </c>
      <c r="AA259" s="6">
        <f>IF(AND($W$5 + 'Unlike Size Quad'!$F$3*$N$4&lt;Table13[[#This Row],[NS AXIS]],Table13[[#This Row],[NS AXIS]]&lt;$V$6 - 'Unlike Size Quad'!$F$3*$N$4), Table13[NS AXIS], 0)</f>
        <v>0</v>
      </c>
      <c r="AB259" s="16">
        <f>$V$3 -'Unlike Size Quad'!$F$2*$N$3</f>
        <v>127.00056361139596</v>
      </c>
      <c r="AC259" s="16">
        <f>$W$4 + 'Unlike Size Quad'!$F$2*$N$3</f>
        <v>-127.00507248755457</v>
      </c>
      <c r="AF259" s="46">
        <v>252</v>
      </c>
      <c r="AG259" s="6">
        <f t="shared" si="12"/>
        <v>343.72755899263046</v>
      </c>
      <c r="AH259" s="46">
        <f t="shared" si="13"/>
        <v>72.688135329636054</v>
      </c>
      <c r="AI259" s="46">
        <f t="shared" si="14"/>
        <v>422.68813532963605</v>
      </c>
      <c r="AJ259" s="16">
        <f t="shared" si="15"/>
        <v>-456.27244100736954</v>
      </c>
      <c r="AK259" s="16">
        <f>Table6[[#This Row],[T1]]</f>
        <v>72.688135329636054</v>
      </c>
      <c r="AL259" s="16">
        <f>Table6[[#This Row],[T2]]</f>
        <v>422.68813532963605</v>
      </c>
      <c r="AN259" s="46">
        <v>-749</v>
      </c>
      <c r="AO259" s="63">
        <f>IF(OR(Table15[[#This Row],[Diagonal Flag]]&lt;-$AG$6, Table15[[#This Row],[Diagonal Flag]]&gt;$AG$6),0,Table15[[#This Row],[Diagonal Flag]])</f>
        <v>0</v>
      </c>
      <c r="AP259" s="63">
        <f>Graphing!$AO259/$AP$6</f>
        <v>0</v>
      </c>
      <c r="AQ259" s="64">
        <f>Graphing!$AO259/$AQ$6</f>
        <v>0</v>
      </c>
    </row>
    <row r="260" spans="1:43" x14ac:dyDescent="0.25">
      <c r="A260" s="6">
        <v>257</v>
      </c>
      <c r="B260" s="6">
        <f>COS(DEGREES(Graphing!A260))</f>
        <v>-0.9321219835101997</v>
      </c>
      <c r="C260" s="6">
        <f>SIN(DEGREES(Graphing!A260))</f>
        <v>-0.3621444571673173</v>
      </c>
      <c r="D260" s="6">
        <f>Table2[[#This Row],[x (Big)]]*$A$2</f>
        <v>-0.69909148763264972</v>
      </c>
      <c r="E260" s="6">
        <f>$A$2 *Table2[[#This Row],[y (Big)]]</f>
        <v>-0.27160834287548796</v>
      </c>
      <c r="G260" s="15">
        <v>0.253</v>
      </c>
      <c r="H260" s="6">
        <f>IF(AND($H$3&lt;Table3[[#This Row],[Percentage]],Table3[[#This Row],[Percentage]]&lt;$H$5), 1, 0)</f>
        <v>1</v>
      </c>
      <c r="I260" s="6">
        <f>IF(AND($I$3&lt;Table3[[#This Row],[Percentage]],Table3[[#This Row],[Percentage]]&lt;$I$5), 1, 0)</f>
        <v>1</v>
      </c>
      <c r="J260" s="6">
        <f>IF(AND($J$3&lt;Table3[[#This Row],[Percentage]],Table3[[#This Row],[Percentage]]&lt;$J$5), 1, 0)</f>
        <v>1</v>
      </c>
      <c r="K260" s="6">
        <f>IF(AND($K$3&lt;Table3[[#This Row],[Percentage]],Table3[[#This Row],[Percentage]]&lt;$K$5), 1, 0)</f>
        <v>1</v>
      </c>
      <c r="M260" s="6">
        <v>255</v>
      </c>
      <c r="N260" s="6">
        <f>$N$3*COS(DEGREES(Graphing!M260))</f>
        <v>-109.82674644099127</v>
      </c>
      <c r="O260" s="6">
        <f>($N$3*SIN(DEGREES(Graphing!M260))) + $O$3</f>
        <v>737.02856975972713</v>
      </c>
      <c r="P260" s="16">
        <f>($N$3*SIN(DEGREES(Graphing!M260))) - $O$3</f>
        <v>-278.97143024027287</v>
      </c>
      <c r="Q260" s="6">
        <f>$N$4*SIN(DEGREES(Graphing!M260))</f>
        <v>171.77142731979538</v>
      </c>
      <c r="R260" s="6">
        <f>($N$4*COS(DEGREES(Graphing!M260))) - $O$4</f>
        <v>-382.37005983074346</v>
      </c>
      <c r="S260" s="6">
        <f>($N$4*COS(DEGREES(Graphing!M260))) + $O$4</f>
        <v>217.62994016925654</v>
      </c>
      <c r="U260" s="6">
        <v>0</v>
      </c>
      <c r="V260" s="6">
        <v>-748</v>
      </c>
      <c r="W260" s="6">
        <f>IF(AND($W$4 + 'Unlike Size Quad'!$F$2*$N$3&lt;Table13[[#This Row],[NS AXIS]],Table13[[#This Row],[NS AXIS]]&lt;$V$3 - 'Unlike Size Quad'!$F$2*$N$3), Table13[NS AXIS], 0)</f>
        <v>0</v>
      </c>
      <c r="X260" s="6">
        <f>$V$6 - 'Unlike Size Quad'!$F$3*$N$4</f>
        <v>71.401690832311886</v>
      </c>
      <c r="Y260" s="6">
        <f>$W$5 +'Unlike Size Quad'!$F$3*$N$4</f>
        <v>-71.406763299232722</v>
      </c>
      <c r="Z260" s="6">
        <f>Table13[[#This Row],[NS AXIS]]</f>
        <v>-748</v>
      </c>
      <c r="AA260" s="6">
        <f>IF(AND($W$5 + 'Unlike Size Quad'!$F$3*$N$4&lt;Table13[[#This Row],[NS AXIS]],Table13[[#This Row],[NS AXIS]]&lt;$V$6 - 'Unlike Size Quad'!$F$3*$N$4), Table13[NS AXIS], 0)</f>
        <v>0</v>
      </c>
      <c r="AB260" s="16">
        <f>$V$3 -'Unlike Size Quad'!$F$2*$N$3</f>
        <v>127.00056361139596</v>
      </c>
      <c r="AC260" s="16">
        <f>$W$4 + 'Unlike Size Quad'!$F$2*$N$3</f>
        <v>-127.00507248755457</v>
      </c>
      <c r="AF260" s="46">
        <v>253</v>
      </c>
      <c r="AG260" s="6">
        <f t="shared" si="12"/>
        <v>527.0251573930592</v>
      </c>
      <c r="AH260" s="46">
        <f t="shared" si="13"/>
        <v>44.955926015346421</v>
      </c>
      <c r="AI260" s="46">
        <f t="shared" si="14"/>
        <v>394.95592601534645</v>
      </c>
      <c r="AJ260" s="16">
        <f t="shared" si="15"/>
        <v>-272.9748426069408</v>
      </c>
      <c r="AK260" s="16">
        <f>Table6[[#This Row],[T1]]</f>
        <v>44.955926015346421</v>
      </c>
      <c r="AL260" s="16">
        <f>Table6[[#This Row],[T2]]</f>
        <v>394.95592601534645</v>
      </c>
      <c r="AN260" s="46">
        <v>-748</v>
      </c>
      <c r="AO260" s="61">
        <f>IF(OR(Table15[[#This Row],[Diagonal Flag]]&lt;-$AG$6, Table15[[#This Row],[Diagonal Flag]]&gt;$AG$6),0,Table15[[#This Row],[Diagonal Flag]])</f>
        <v>0</v>
      </c>
      <c r="AP260" s="61">
        <f>Graphing!$AO260/$AP$6</f>
        <v>0</v>
      </c>
      <c r="AQ260" s="62">
        <f>Graphing!$AO260/$AQ$6</f>
        <v>0</v>
      </c>
    </row>
    <row r="261" spans="1:43" x14ac:dyDescent="0.25">
      <c r="A261" s="6">
        <v>258</v>
      </c>
      <c r="B261" s="6">
        <f>COS(DEGREES(Graphing!A261))</f>
        <v>-0.4377701924870494</v>
      </c>
      <c r="C261" s="6">
        <f>SIN(DEGREES(Graphing!A261))</f>
        <v>-0.89908690267951952</v>
      </c>
      <c r="D261" s="6">
        <f>Table2[[#This Row],[x (Big)]]*$A$2</f>
        <v>-0.32832764436528705</v>
      </c>
      <c r="E261" s="6">
        <f>$A$2 *Table2[[#This Row],[y (Big)]]</f>
        <v>-0.67431517700963961</v>
      </c>
      <c r="G261" s="15">
        <v>0.254</v>
      </c>
      <c r="H261" s="6">
        <f>IF(AND($H$3&lt;Table3[[#This Row],[Percentage]],Table3[[#This Row],[Percentage]]&lt;$H$5), 1, 0)</f>
        <v>1</v>
      </c>
      <c r="I261" s="6">
        <f>IF(AND($I$3&lt;Table3[[#This Row],[Percentage]],Table3[[#This Row],[Percentage]]&lt;$I$5), 1, 0)</f>
        <v>1</v>
      </c>
      <c r="J261" s="6">
        <f>IF(AND($J$3&lt;Table3[[#This Row],[Percentage]],Table3[[#This Row],[Percentage]]&lt;$J$5), 1, 0)</f>
        <v>1</v>
      </c>
      <c r="K261" s="6">
        <f>IF(AND($K$3&lt;Table3[[#This Row],[Percentage]],Table3[[#This Row],[Percentage]]&lt;$K$5), 1, 0)</f>
        <v>1</v>
      </c>
      <c r="M261" s="6">
        <v>256</v>
      </c>
      <c r="N261" s="6">
        <f>$N$3*COS(DEGREES(Graphing!M261))</f>
        <v>-236.20498656765162</v>
      </c>
      <c r="O261" s="6">
        <f>($N$3*SIN(DEGREES(Graphing!M261))) + $O$3</f>
        <v>601.39809591514972</v>
      </c>
      <c r="P261" s="16">
        <f>($N$3*SIN(DEGREES(Graphing!M261))) - $O$3</f>
        <v>-414.60190408485022</v>
      </c>
      <c r="Q261" s="6">
        <f>$N$4*SIN(DEGREES(Graphing!M261))</f>
        <v>70.048571936362322</v>
      </c>
      <c r="R261" s="6">
        <f>($N$4*COS(DEGREES(Graphing!M261))) - $O$4</f>
        <v>-477.15373992573871</v>
      </c>
      <c r="S261" s="6">
        <f>($N$4*COS(DEGREES(Graphing!M261))) + $O$4</f>
        <v>122.84626007426129</v>
      </c>
      <c r="U261" s="6">
        <v>0</v>
      </c>
      <c r="V261" s="6">
        <v>-747</v>
      </c>
      <c r="W261" s="6">
        <f>IF(AND($W$4 + 'Unlike Size Quad'!$F$2*$N$3&lt;Table13[[#This Row],[NS AXIS]],Table13[[#This Row],[NS AXIS]]&lt;$V$3 - 'Unlike Size Quad'!$F$2*$N$3), Table13[NS AXIS], 0)</f>
        <v>0</v>
      </c>
      <c r="X261" s="6">
        <f>$V$6 - 'Unlike Size Quad'!$F$3*$N$4</f>
        <v>71.401690832311886</v>
      </c>
      <c r="Y261" s="6">
        <f>$W$5 +'Unlike Size Quad'!$F$3*$N$4</f>
        <v>-71.406763299232722</v>
      </c>
      <c r="Z261" s="6">
        <f>Table13[[#This Row],[NS AXIS]]</f>
        <v>-747</v>
      </c>
      <c r="AA261" s="6">
        <f>IF(AND($W$5 + 'Unlike Size Quad'!$F$3*$N$4&lt;Table13[[#This Row],[NS AXIS]],Table13[[#This Row],[NS AXIS]]&lt;$V$6 - 'Unlike Size Quad'!$F$3*$N$4), Table13[NS AXIS], 0)</f>
        <v>0</v>
      </c>
      <c r="AB261" s="16">
        <f>$V$3 -'Unlike Size Quad'!$F$2*$N$3</f>
        <v>127.00056361139596</v>
      </c>
      <c r="AC261" s="16">
        <f>$W$4 + 'Unlike Size Quad'!$F$2*$N$3</f>
        <v>-127.00507248755457</v>
      </c>
      <c r="AF261" s="46">
        <v>254</v>
      </c>
      <c r="AG261" s="6">
        <f t="shared" si="12"/>
        <v>642.65761252834977</v>
      </c>
      <c r="AH261" s="46">
        <f t="shared" si="13"/>
        <v>-99.944799766829817</v>
      </c>
      <c r="AI261" s="46">
        <f t="shared" si="14"/>
        <v>250.05520023317018</v>
      </c>
      <c r="AJ261" s="16">
        <f t="shared" si="15"/>
        <v>-157.34238747165023</v>
      </c>
      <c r="AK261" s="16">
        <f>Table6[[#This Row],[T1]]</f>
        <v>-99.944799766829817</v>
      </c>
      <c r="AL261" s="16">
        <f>Table6[[#This Row],[T2]]</f>
        <v>250.05520023317018</v>
      </c>
      <c r="AN261" s="46">
        <v>-747</v>
      </c>
      <c r="AO261" s="63">
        <f>IF(OR(Table15[[#This Row],[Diagonal Flag]]&lt;-$AG$6, Table15[[#This Row],[Diagonal Flag]]&gt;$AG$6),0,Table15[[#This Row],[Diagonal Flag]])</f>
        <v>0</v>
      </c>
      <c r="AP261" s="63">
        <f>Graphing!$AO261/$AP$6</f>
        <v>0</v>
      </c>
      <c r="AQ261" s="64">
        <f>Graphing!$AO261/$AQ$6</f>
        <v>0</v>
      </c>
    </row>
    <row r="262" spans="1:43" x14ac:dyDescent="0.25">
      <c r="A262" s="6">
        <v>259</v>
      </c>
      <c r="B262" s="6">
        <f>COS(DEGREES(Graphing!A262))</f>
        <v>0.28977778895831302</v>
      </c>
      <c r="C262" s="6">
        <f>SIN(DEGREES(Graphing!A262))</f>
        <v>-0.95709395203732817</v>
      </c>
      <c r="D262" s="6">
        <f>Table2[[#This Row],[x (Big)]]*$A$2</f>
        <v>0.21733334171873475</v>
      </c>
      <c r="E262" s="6">
        <f>$A$2 *Table2[[#This Row],[y (Big)]]</f>
        <v>-0.71782046402799615</v>
      </c>
      <c r="G262" s="15">
        <v>0.255</v>
      </c>
      <c r="H262" s="6">
        <f>IF(AND($H$3&lt;Table3[[#This Row],[Percentage]],Table3[[#This Row],[Percentage]]&lt;$H$5), 1, 0)</f>
        <v>1</v>
      </c>
      <c r="I262" s="6">
        <f>IF(AND($I$3&lt;Table3[[#This Row],[Percentage]],Table3[[#This Row],[Percentage]]&lt;$I$5), 1, 0)</f>
        <v>1</v>
      </c>
      <c r="J262" s="6">
        <f>IF(AND($J$3&lt;Table3[[#This Row],[Percentage]],Table3[[#This Row],[Percentage]]&lt;$J$5), 1, 0)</f>
        <v>1</v>
      </c>
      <c r="K262" s="6">
        <f>IF(AND($K$3&lt;Table3[[#This Row],[Percentage]],Table3[[#This Row],[Percentage]]&lt;$K$5), 1, 0)</f>
        <v>1</v>
      </c>
      <c r="M262" s="6">
        <v>257</v>
      </c>
      <c r="N262" s="6">
        <f>$N$3*COS(DEGREES(Graphing!M262))</f>
        <v>-236.75898381159072</v>
      </c>
      <c r="O262" s="6">
        <f>($N$3*SIN(DEGREES(Graphing!M262))) + $O$3</f>
        <v>416.01530787950139</v>
      </c>
      <c r="P262" s="16">
        <f>($N$3*SIN(DEGREES(Graphing!M262))) - $O$3</f>
        <v>-599.98469212049861</v>
      </c>
      <c r="Q262" s="6">
        <f>$N$4*SIN(DEGREES(Graphing!M262))</f>
        <v>-68.988519090373941</v>
      </c>
      <c r="R262" s="6">
        <f>($N$4*COS(DEGREES(Graphing!M262))) - $O$4</f>
        <v>-477.56923785869304</v>
      </c>
      <c r="S262" s="6">
        <f>($N$4*COS(DEGREES(Graphing!M262))) + $O$4</f>
        <v>122.43076214130696</v>
      </c>
      <c r="U262" s="6">
        <v>0</v>
      </c>
      <c r="V262" s="6">
        <v>-746</v>
      </c>
      <c r="W262" s="6">
        <f>IF(AND($W$4 + 'Unlike Size Quad'!$F$2*$N$3&lt;Table13[[#This Row],[NS AXIS]],Table13[[#This Row],[NS AXIS]]&lt;$V$3 - 'Unlike Size Quad'!$F$2*$N$3), Table13[NS AXIS], 0)</f>
        <v>0</v>
      </c>
      <c r="X262" s="6">
        <f>$V$6 - 'Unlike Size Quad'!$F$3*$N$4</f>
        <v>71.401690832311886</v>
      </c>
      <c r="Y262" s="6">
        <f>$W$5 +'Unlike Size Quad'!$F$3*$N$4</f>
        <v>-71.406763299232722</v>
      </c>
      <c r="Z262" s="6">
        <f>Table13[[#This Row],[NS AXIS]]</f>
        <v>-746</v>
      </c>
      <c r="AA262" s="6">
        <f>IF(AND($W$5 + 'Unlike Size Quad'!$F$3*$N$4&lt;Table13[[#This Row],[NS AXIS]],Table13[[#This Row],[NS AXIS]]&lt;$V$6 - 'Unlike Size Quad'!$F$3*$N$4), Table13[NS AXIS], 0)</f>
        <v>0</v>
      </c>
      <c r="AB262" s="16">
        <f>$V$3 -'Unlike Size Quad'!$F$2*$N$3</f>
        <v>127.00056361139596</v>
      </c>
      <c r="AC262" s="16">
        <f>$W$4 + 'Unlike Size Quad'!$F$2*$N$3</f>
        <v>-127.00507248755457</v>
      </c>
      <c r="AF262" s="46">
        <v>255</v>
      </c>
      <c r="AG262" s="6">
        <f t="shared" si="12"/>
        <v>629.02856975972713</v>
      </c>
      <c r="AH262" s="46">
        <f t="shared" si="13"/>
        <v>-284.82674644099126</v>
      </c>
      <c r="AI262" s="46">
        <f t="shared" si="14"/>
        <v>65.173253559008728</v>
      </c>
      <c r="AJ262" s="16">
        <f t="shared" si="15"/>
        <v>-170.97143024027284</v>
      </c>
      <c r="AK262" s="16">
        <f>Table6[[#This Row],[T1]]</f>
        <v>-284.82674644099126</v>
      </c>
      <c r="AL262" s="16">
        <f>Table6[[#This Row],[T2]]</f>
        <v>65.173253559008728</v>
      </c>
      <c r="AN262" s="46">
        <v>-746</v>
      </c>
      <c r="AO262" s="61">
        <f>IF(OR(Table15[[#This Row],[Diagonal Flag]]&lt;-$AG$6, Table15[[#This Row],[Diagonal Flag]]&gt;$AG$6),0,Table15[[#This Row],[Diagonal Flag]])</f>
        <v>0</v>
      </c>
      <c r="AP262" s="61">
        <f>Graphing!$AO262/$AP$6</f>
        <v>0</v>
      </c>
      <c r="AQ262" s="62">
        <f>Graphing!$AO262/$AQ$6</f>
        <v>0</v>
      </c>
    </row>
    <row r="263" spans="1:43" x14ac:dyDescent="0.25">
      <c r="A263" s="6">
        <v>260</v>
      </c>
      <c r="B263" s="6">
        <f>COS(DEGREES(Graphing!A263))</f>
        <v>0.86296378410637997</v>
      </c>
      <c r="C263" s="6">
        <f>SIN(DEGREES(Graphing!A263))</f>
        <v>-0.50526577889344271</v>
      </c>
      <c r="D263" s="6">
        <f>Table2[[#This Row],[x (Big)]]*$A$2</f>
        <v>0.64722283807978498</v>
      </c>
      <c r="E263" s="6">
        <f>$A$2 *Table2[[#This Row],[y (Big)]]</f>
        <v>-0.37894933417008203</v>
      </c>
      <c r="G263" s="15">
        <v>0.25600000000000001</v>
      </c>
      <c r="H263" s="6">
        <f>IF(AND($H$3&lt;Table3[[#This Row],[Percentage]],Table3[[#This Row],[Percentage]]&lt;$H$5), 1, 0)</f>
        <v>1</v>
      </c>
      <c r="I263" s="6">
        <f>IF(AND($I$3&lt;Table3[[#This Row],[Percentage]],Table3[[#This Row],[Percentage]]&lt;$I$5), 1, 0)</f>
        <v>1</v>
      </c>
      <c r="J263" s="6">
        <f>IF(AND($J$3&lt;Table3[[#This Row],[Percentage]],Table3[[#This Row],[Percentage]]&lt;$J$5), 1, 0)</f>
        <v>1</v>
      </c>
      <c r="K263" s="6">
        <f>IF(AND($K$3&lt;Table3[[#This Row],[Percentage]],Table3[[#This Row],[Percentage]]&lt;$K$5), 1, 0)</f>
        <v>1</v>
      </c>
      <c r="M263" s="6">
        <v>258</v>
      </c>
      <c r="N263" s="6">
        <f>$N$3*COS(DEGREES(Graphing!M263))</f>
        <v>-111.19362889171055</v>
      </c>
      <c r="O263" s="6">
        <f>($N$3*SIN(DEGREES(Graphing!M263))) + $O$3</f>
        <v>279.63192671940203</v>
      </c>
      <c r="P263" s="16">
        <f>($N$3*SIN(DEGREES(Graphing!M263))) - $O$3</f>
        <v>-736.36807328059797</v>
      </c>
      <c r="Q263" s="6">
        <f>$N$4*SIN(DEGREES(Graphing!M263))</f>
        <v>-171.27605496044848</v>
      </c>
      <c r="R263" s="6">
        <f>($N$4*COS(DEGREES(Graphing!M263))) - $O$4</f>
        <v>-383.39522166878294</v>
      </c>
      <c r="S263" s="6">
        <f>($N$4*COS(DEGREES(Graphing!M263))) + $O$4</f>
        <v>216.60477833121709</v>
      </c>
      <c r="U263" s="6">
        <v>0</v>
      </c>
      <c r="V263" s="6">
        <v>-745</v>
      </c>
      <c r="W263" s="6">
        <f>IF(AND($W$4 + 'Unlike Size Quad'!$F$2*$N$3&lt;Table13[[#This Row],[NS AXIS]],Table13[[#This Row],[NS AXIS]]&lt;$V$3 - 'Unlike Size Quad'!$F$2*$N$3), Table13[NS AXIS], 0)</f>
        <v>0</v>
      </c>
      <c r="X263" s="6">
        <f>$V$6 - 'Unlike Size Quad'!$F$3*$N$4</f>
        <v>71.401690832311886</v>
      </c>
      <c r="Y263" s="6">
        <f>$W$5 +'Unlike Size Quad'!$F$3*$N$4</f>
        <v>-71.406763299232722</v>
      </c>
      <c r="Z263" s="6">
        <f>Table13[[#This Row],[NS AXIS]]</f>
        <v>-745</v>
      </c>
      <c r="AA263" s="6">
        <f>IF(AND($W$5 + 'Unlike Size Quad'!$F$3*$N$4&lt;Table13[[#This Row],[NS AXIS]],Table13[[#This Row],[NS AXIS]]&lt;$V$6 - 'Unlike Size Quad'!$F$3*$N$4), Table13[NS AXIS], 0)</f>
        <v>0</v>
      </c>
      <c r="AB263" s="16">
        <f>$V$3 -'Unlike Size Quad'!$F$2*$N$3</f>
        <v>127.00056361139596</v>
      </c>
      <c r="AC263" s="16">
        <f>$W$4 + 'Unlike Size Quad'!$F$2*$N$3</f>
        <v>-127.00507248755457</v>
      </c>
      <c r="AF263" s="46">
        <v>256</v>
      </c>
      <c r="AG263" s="6">
        <f t="shared" si="12"/>
        <v>493.39809591514978</v>
      </c>
      <c r="AH263" s="46">
        <f t="shared" si="13"/>
        <v>-411.20498656765164</v>
      </c>
      <c r="AI263" s="46">
        <f t="shared" si="14"/>
        <v>-61.204986567651616</v>
      </c>
      <c r="AJ263" s="16">
        <f t="shared" si="15"/>
        <v>-306.60190408485022</v>
      </c>
      <c r="AK263" s="16">
        <f>Table6[[#This Row],[T1]]</f>
        <v>-411.20498656765164</v>
      </c>
      <c r="AL263" s="16">
        <f>Table6[[#This Row],[T2]]</f>
        <v>-61.204986567651616</v>
      </c>
      <c r="AN263" s="46">
        <v>-745</v>
      </c>
      <c r="AO263" s="63">
        <f>IF(OR(Table15[[#This Row],[Diagonal Flag]]&lt;-$AG$6, Table15[[#This Row],[Diagonal Flag]]&gt;$AG$6),0,Table15[[#This Row],[Diagonal Flag]])</f>
        <v>0</v>
      </c>
      <c r="AP263" s="63">
        <f>Graphing!$AO263/$AP$6</f>
        <v>0</v>
      </c>
      <c r="AQ263" s="64">
        <f>Graphing!$AO263/$AQ$6</f>
        <v>0</v>
      </c>
    </row>
    <row r="264" spans="1:43" x14ac:dyDescent="0.25">
      <c r="A264" s="6">
        <v>261</v>
      </c>
      <c r="B264" s="6">
        <f>COS(DEGREES(Graphing!A264))</f>
        <v>0.97645683903239777</v>
      </c>
      <c r="C264" s="6">
        <f>SIN(DEGREES(Graphing!A264))</f>
        <v>0.21571286819950736</v>
      </c>
      <c r="D264" s="6">
        <f>Table2[[#This Row],[x (Big)]]*$A$2</f>
        <v>0.73234262927429827</v>
      </c>
      <c r="E264" s="6">
        <f>$A$2 *Table2[[#This Row],[y (Big)]]</f>
        <v>0.16178465114963053</v>
      </c>
      <c r="G264" s="15">
        <v>0.25700000000000001</v>
      </c>
      <c r="H264" s="6">
        <f>IF(AND($H$3&lt;Table3[[#This Row],[Percentage]],Table3[[#This Row],[Percentage]]&lt;$H$5), 1, 0)</f>
        <v>1</v>
      </c>
      <c r="I264" s="6">
        <f>IF(AND($I$3&lt;Table3[[#This Row],[Percentage]],Table3[[#This Row],[Percentage]]&lt;$I$5), 1, 0)</f>
        <v>1</v>
      </c>
      <c r="J264" s="6">
        <f>IF(AND($J$3&lt;Table3[[#This Row],[Percentage]],Table3[[#This Row],[Percentage]]&lt;$J$5), 1, 0)</f>
        <v>1</v>
      </c>
      <c r="K264" s="6">
        <f>IF(AND($K$3&lt;Table3[[#This Row],[Percentage]],Table3[[#This Row],[Percentage]]&lt;$K$5), 1, 0)</f>
        <v>1</v>
      </c>
      <c r="M264" s="6">
        <v>259</v>
      </c>
      <c r="N264" s="6">
        <f>$N$3*COS(DEGREES(Graphing!M264))</f>
        <v>73.603558395411511</v>
      </c>
      <c r="O264" s="6">
        <f>($N$3*SIN(DEGREES(Graphing!M264))) + $O$3</f>
        <v>264.89813618251867</v>
      </c>
      <c r="P264" s="16">
        <f>($N$3*SIN(DEGREES(Graphing!M264))) - $O$3</f>
        <v>-751.10186381748133</v>
      </c>
      <c r="Q264" s="6">
        <f>$N$4*SIN(DEGREES(Graphing!M264))</f>
        <v>-182.32639786311103</v>
      </c>
      <c r="R264" s="6">
        <f>($N$4*COS(DEGREES(Graphing!M264))) - $O$4</f>
        <v>-244.79733120344136</v>
      </c>
      <c r="S264" s="6">
        <f>($N$4*COS(DEGREES(Graphing!M264))) + $O$4</f>
        <v>355.20266879655861</v>
      </c>
      <c r="U264" s="6">
        <v>0</v>
      </c>
      <c r="V264" s="6">
        <v>-744</v>
      </c>
      <c r="W264" s="6">
        <f>IF(AND($W$4 + 'Unlike Size Quad'!$F$2*$N$3&lt;Table13[[#This Row],[NS AXIS]],Table13[[#This Row],[NS AXIS]]&lt;$V$3 - 'Unlike Size Quad'!$F$2*$N$3), Table13[NS AXIS], 0)</f>
        <v>0</v>
      </c>
      <c r="X264" s="6">
        <f>$V$6 - 'Unlike Size Quad'!$F$3*$N$4</f>
        <v>71.401690832311886</v>
      </c>
      <c r="Y264" s="6">
        <f>$W$5 +'Unlike Size Quad'!$F$3*$N$4</f>
        <v>-71.406763299232722</v>
      </c>
      <c r="Z264" s="6">
        <f>Table13[[#This Row],[NS AXIS]]</f>
        <v>-744</v>
      </c>
      <c r="AA264" s="6">
        <f>IF(AND($W$5 + 'Unlike Size Quad'!$F$3*$N$4&lt;Table13[[#This Row],[NS AXIS]],Table13[[#This Row],[NS AXIS]]&lt;$V$6 - 'Unlike Size Quad'!$F$3*$N$4), Table13[NS AXIS], 0)</f>
        <v>0</v>
      </c>
      <c r="AB264" s="16">
        <f>$V$3 -'Unlike Size Quad'!$F$2*$N$3</f>
        <v>127.00056361139596</v>
      </c>
      <c r="AC264" s="16">
        <f>$W$4 + 'Unlike Size Quad'!$F$2*$N$3</f>
        <v>-127.00507248755457</v>
      </c>
      <c r="AF264" s="46">
        <v>257</v>
      </c>
      <c r="AG264" s="6">
        <f t="shared" ref="AG264:AG327" si="16">$AG$3*SIN(DEGREES(AF264)) + $AG$6</f>
        <v>308.01530787950139</v>
      </c>
      <c r="AH264" s="46">
        <f t="shared" ref="AH264:AH327" si="17">$AG$3*COS(DEGREES(AF264)) - $AG$4/2</f>
        <v>-411.75898381159072</v>
      </c>
      <c r="AI264" s="46">
        <f t="shared" ref="AI264:AI327" si="18">$AG$3*COS(DEGREES(AF264)) + $AG$4/2</f>
        <v>-61.758983811590724</v>
      </c>
      <c r="AJ264" s="16">
        <f t="shared" ref="AJ264:AJ327" si="19">$AG$3*SIN(DEGREES(AF264)) - $AG$6</f>
        <v>-491.98469212049861</v>
      </c>
      <c r="AK264" s="16">
        <f>Table6[[#This Row],[T1]]</f>
        <v>-411.75898381159072</v>
      </c>
      <c r="AL264" s="16">
        <f>Table6[[#This Row],[T2]]</f>
        <v>-61.758983811590724</v>
      </c>
      <c r="AN264" s="46">
        <v>-744</v>
      </c>
      <c r="AO264" s="61">
        <f>IF(OR(Table15[[#This Row],[Diagonal Flag]]&lt;-$AG$6, Table15[[#This Row],[Diagonal Flag]]&gt;$AG$6),0,Table15[[#This Row],[Diagonal Flag]])</f>
        <v>0</v>
      </c>
      <c r="AP264" s="61">
        <f>Graphing!$AO264/$AP$6</f>
        <v>0</v>
      </c>
      <c r="AQ264" s="62">
        <f>Graphing!$AO264/$AQ$6</f>
        <v>0</v>
      </c>
    </row>
    <row r="265" spans="1:43" x14ac:dyDescent="0.25">
      <c r="A265" s="6">
        <v>262</v>
      </c>
      <c r="B265" s="6">
        <f>COS(DEGREES(Graphing!A265))</f>
        <v>0.56980023808433145</v>
      </c>
      <c r="C265" s="6">
        <f>SIN(DEGREES(Graphing!A265))</f>
        <v>0.82178323703945144</v>
      </c>
      <c r="D265" s="6">
        <f>Table2[[#This Row],[x (Big)]]*$A$2</f>
        <v>0.42735017856324858</v>
      </c>
      <c r="E265" s="6">
        <f>$A$2 *Table2[[#This Row],[y (Big)]]</f>
        <v>0.61633742777958855</v>
      </c>
      <c r="G265" s="15">
        <v>0.25800000000000001</v>
      </c>
      <c r="H265" s="6">
        <f>IF(AND($H$3&lt;Table3[[#This Row],[Percentage]],Table3[[#This Row],[Percentage]]&lt;$H$5), 1, 0)</f>
        <v>1</v>
      </c>
      <c r="I265" s="6">
        <f>IF(AND($I$3&lt;Table3[[#This Row],[Percentage]],Table3[[#This Row],[Percentage]]&lt;$I$5), 1, 0)</f>
        <v>1</v>
      </c>
      <c r="J265" s="6">
        <f>IF(AND($J$3&lt;Table3[[#This Row],[Percentage]],Table3[[#This Row],[Percentage]]&lt;$J$5), 1, 0)</f>
        <v>1</v>
      </c>
      <c r="K265" s="6">
        <f>IF(AND($K$3&lt;Table3[[#This Row],[Percentage]],Table3[[#This Row],[Percentage]]&lt;$K$5), 1, 0)</f>
        <v>1</v>
      </c>
      <c r="M265" s="6">
        <v>260</v>
      </c>
      <c r="N265" s="6">
        <f>$N$3*COS(DEGREES(Graphing!M265))</f>
        <v>219.1928011630205</v>
      </c>
      <c r="O265" s="6">
        <f>($N$3*SIN(DEGREES(Graphing!M265))) + $O$3</f>
        <v>379.66249216106553</v>
      </c>
      <c r="P265" s="16">
        <f>($N$3*SIN(DEGREES(Graphing!M265))) - $O$3</f>
        <v>-636.33750783893447</v>
      </c>
      <c r="Q265" s="6">
        <f>$N$4*SIN(DEGREES(Graphing!M265))</f>
        <v>-96.253130879200839</v>
      </c>
      <c r="R265" s="6">
        <f>($N$4*COS(DEGREES(Graphing!M265))) - $O$4</f>
        <v>-135.60539912773461</v>
      </c>
      <c r="S265" s="6">
        <f>($N$4*COS(DEGREES(Graphing!M265))) + $O$4</f>
        <v>464.39460087226541</v>
      </c>
      <c r="U265" s="6">
        <v>0</v>
      </c>
      <c r="V265" s="6">
        <v>-743</v>
      </c>
      <c r="W265" s="6">
        <f>IF(AND($W$4 + 'Unlike Size Quad'!$F$2*$N$3&lt;Table13[[#This Row],[NS AXIS]],Table13[[#This Row],[NS AXIS]]&lt;$V$3 - 'Unlike Size Quad'!$F$2*$N$3), Table13[NS AXIS], 0)</f>
        <v>0</v>
      </c>
      <c r="X265" s="6">
        <f>$V$6 - 'Unlike Size Quad'!$F$3*$N$4</f>
        <v>71.401690832311886</v>
      </c>
      <c r="Y265" s="6">
        <f>$W$5 +'Unlike Size Quad'!$F$3*$N$4</f>
        <v>-71.406763299232722</v>
      </c>
      <c r="Z265" s="6">
        <f>Table13[[#This Row],[NS AXIS]]</f>
        <v>-743</v>
      </c>
      <c r="AA265" s="6">
        <f>IF(AND($W$5 + 'Unlike Size Quad'!$F$3*$N$4&lt;Table13[[#This Row],[NS AXIS]],Table13[[#This Row],[NS AXIS]]&lt;$V$6 - 'Unlike Size Quad'!$F$3*$N$4), Table13[NS AXIS], 0)</f>
        <v>0</v>
      </c>
      <c r="AB265" s="16">
        <f>$V$3 -'Unlike Size Quad'!$F$2*$N$3</f>
        <v>127.00056361139596</v>
      </c>
      <c r="AC265" s="16">
        <f>$W$4 + 'Unlike Size Quad'!$F$2*$N$3</f>
        <v>-127.00507248755457</v>
      </c>
      <c r="AF265" s="46">
        <v>258</v>
      </c>
      <c r="AG265" s="6">
        <f t="shared" si="16"/>
        <v>171.63192671940203</v>
      </c>
      <c r="AH265" s="46">
        <f t="shared" si="17"/>
        <v>-286.19362889171055</v>
      </c>
      <c r="AI265" s="46">
        <f t="shared" si="18"/>
        <v>63.806371108289454</v>
      </c>
      <c r="AJ265" s="16">
        <f t="shared" si="19"/>
        <v>-628.36807328059797</v>
      </c>
      <c r="AK265" s="16">
        <f>Table6[[#This Row],[T1]]</f>
        <v>-286.19362889171055</v>
      </c>
      <c r="AL265" s="16">
        <f>Table6[[#This Row],[T2]]</f>
        <v>63.806371108289454</v>
      </c>
      <c r="AN265" s="46">
        <v>-743</v>
      </c>
      <c r="AO265" s="63">
        <f>IF(OR(Table15[[#This Row],[Diagonal Flag]]&lt;-$AG$6, Table15[[#This Row],[Diagonal Flag]]&gt;$AG$6),0,Table15[[#This Row],[Diagonal Flag]])</f>
        <v>0</v>
      </c>
      <c r="AP265" s="63">
        <f>Graphing!$AO265/$AP$6</f>
        <v>0</v>
      </c>
      <c r="AQ265" s="64">
        <f>Graphing!$AO265/$AQ$6</f>
        <v>0</v>
      </c>
    </row>
    <row r="266" spans="1:43" x14ac:dyDescent="0.25">
      <c r="A266" s="6">
        <v>263</v>
      </c>
      <c r="B266" s="6">
        <f>COS(DEGREES(Graphing!A266))</f>
        <v>-0.14038375486831137</v>
      </c>
      <c r="C266" s="6">
        <f>SIN(DEGREES(Graphing!A266))</f>
        <v>0.99009716764016342</v>
      </c>
      <c r="D266" s="6">
        <f>Table2[[#This Row],[x (Big)]]*$A$2</f>
        <v>-0.10528781615123353</v>
      </c>
      <c r="E266" s="6">
        <f>$A$2 *Table2[[#This Row],[y (Big)]]</f>
        <v>0.74257287573012254</v>
      </c>
      <c r="G266" s="15">
        <v>0.25900000000000001</v>
      </c>
      <c r="H266" s="6">
        <f>IF(AND($H$3&lt;Table3[[#This Row],[Percentage]],Table3[[#This Row],[Percentage]]&lt;$H$5), 1, 0)</f>
        <v>1</v>
      </c>
      <c r="I266" s="6">
        <f>IF(AND($I$3&lt;Table3[[#This Row],[Percentage]],Table3[[#This Row],[Percentage]]&lt;$I$5), 1, 0)</f>
        <v>1</v>
      </c>
      <c r="J266" s="6">
        <f>IF(AND($J$3&lt;Table3[[#This Row],[Percentage]],Table3[[#This Row],[Percentage]]&lt;$J$5), 1, 0)</f>
        <v>1</v>
      </c>
      <c r="K266" s="6">
        <f>IF(AND($K$3&lt;Table3[[#This Row],[Percentage]],Table3[[#This Row],[Percentage]]&lt;$K$5), 1, 0)</f>
        <v>1</v>
      </c>
      <c r="M266" s="6">
        <v>261</v>
      </c>
      <c r="N266" s="6">
        <f>$N$3*COS(DEGREES(Graphing!M266))</f>
        <v>248.02003711422904</v>
      </c>
      <c r="O266" s="6">
        <f>($N$3*SIN(DEGREES(Graphing!M266))) + $O$3</f>
        <v>562.79106852267489</v>
      </c>
      <c r="P266" s="16">
        <f>($N$3*SIN(DEGREES(Graphing!M266))) - $O$3</f>
        <v>-453.20893147732511</v>
      </c>
      <c r="Q266" s="6">
        <f>$N$4*SIN(DEGREES(Graphing!M266))</f>
        <v>41.093301392006154</v>
      </c>
      <c r="R266" s="6">
        <f>($N$4*COS(DEGREES(Graphing!M266))) - $O$4</f>
        <v>-113.98497216432821</v>
      </c>
      <c r="S266" s="6">
        <f>($N$4*COS(DEGREES(Graphing!M266))) + $O$4</f>
        <v>486.01502783567179</v>
      </c>
      <c r="U266" s="6">
        <v>0</v>
      </c>
      <c r="V266" s="6">
        <v>-742</v>
      </c>
      <c r="W266" s="6">
        <f>IF(AND($W$4 + 'Unlike Size Quad'!$F$2*$N$3&lt;Table13[[#This Row],[NS AXIS]],Table13[[#This Row],[NS AXIS]]&lt;$V$3 - 'Unlike Size Quad'!$F$2*$N$3), Table13[NS AXIS], 0)</f>
        <v>0</v>
      </c>
      <c r="X266" s="6">
        <f>$V$6 - 'Unlike Size Quad'!$F$3*$N$4</f>
        <v>71.401690832311886</v>
      </c>
      <c r="Y266" s="6">
        <f>$W$5 +'Unlike Size Quad'!$F$3*$N$4</f>
        <v>-71.406763299232722</v>
      </c>
      <c r="Z266" s="6">
        <f>Table13[[#This Row],[NS AXIS]]</f>
        <v>-742</v>
      </c>
      <c r="AA266" s="6">
        <f>IF(AND($W$5 + 'Unlike Size Quad'!$F$3*$N$4&lt;Table13[[#This Row],[NS AXIS]],Table13[[#This Row],[NS AXIS]]&lt;$V$6 - 'Unlike Size Quad'!$F$3*$N$4), Table13[NS AXIS], 0)</f>
        <v>0</v>
      </c>
      <c r="AB266" s="16">
        <f>$V$3 -'Unlike Size Quad'!$F$2*$N$3</f>
        <v>127.00056361139596</v>
      </c>
      <c r="AC266" s="16">
        <f>$W$4 + 'Unlike Size Quad'!$F$2*$N$3</f>
        <v>-127.00507248755457</v>
      </c>
      <c r="AF266" s="46">
        <v>259</v>
      </c>
      <c r="AG266" s="6">
        <f t="shared" si="16"/>
        <v>156.89813618251864</v>
      </c>
      <c r="AH266" s="46">
        <f t="shared" si="17"/>
        <v>-101.39644160458849</v>
      </c>
      <c r="AI266" s="46">
        <f t="shared" si="18"/>
        <v>248.60355839541151</v>
      </c>
      <c r="AJ266" s="16">
        <f t="shared" si="19"/>
        <v>-643.10186381748133</v>
      </c>
      <c r="AK266" s="16">
        <f>Table6[[#This Row],[T1]]</f>
        <v>-101.39644160458849</v>
      </c>
      <c r="AL266" s="16">
        <f>Table6[[#This Row],[T2]]</f>
        <v>248.60355839541151</v>
      </c>
      <c r="AN266" s="46">
        <v>-742</v>
      </c>
      <c r="AO266" s="61">
        <f>IF(OR(Table15[[#This Row],[Diagonal Flag]]&lt;-$AG$6, Table15[[#This Row],[Diagonal Flag]]&gt;$AG$6),0,Table15[[#This Row],[Diagonal Flag]])</f>
        <v>0</v>
      </c>
      <c r="AP266" s="61">
        <f>Graphing!$AO266/$AP$6</f>
        <v>0</v>
      </c>
      <c r="AQ266" s="62">
        <f>Graphing!$AO266/$AQ$6</f>
        <v>0</v>
      </c>
    </row>
    <row r="267" spans="1:43" x14ac:dyDescent="0.25">
      <c r="A267" s="6">
        <v>264</v>
      </c>
      <c r="B267" s="6">
        <f>COS(DEGREES(Graphing!A267))</f>
        <v>-0.77578660147000811</v>
      </c>
      <c r="C267" s="6">
        <f>SIN(DEGREES(Graphing!A267))</f>
        <v>0.63099536367521347</v>
      </c>
      <c r="D267" s="6">
        <f>Table2[[#This Row],[x (Big)]]*$A$2</f>
        <v>-0.58183995110250608</v>
      </c>
      <c r="E267" s="6">
        <f>$A$2 *Table2[[#This Row],[y (Big)]]</f>
        <v>0.4732465227564101</v>
      </c>
      <c r="G267" s="15">
        <v>0.26</v>
      </c>
      <c r="H267" s="6">
        <f>IF(AND($H$3&lt;Table3[[#This Row],[Percentage]],Table3[[#This Row],[Percentage]]&lt;$H$5), 1, 0)</f>
        <v>1</v>
      </c>
      <c r="I267" s="6">
        <f>IF(AND($I$3&lt;Table3[[#This Row],[Percentage]],Table3[[#This Row],[Percentage]]&lt;$I$5), 1, 0)</f>
        <v>1</v>
      </c>
      <c r="J267" s="6">
        <f>IF(AND($J$3&lt;Table3[[#This Row],[Percentage]],Table3[[#This Row],[Percentage]]&lt;$J$5), 1, 0)</f>
        <v>1</v>
      </c>
      <c r="K267" s="6">
        <f>IF(AND($K$3&lt;Table3[[#This Row],[Percentage]],Table3[[#This Row],[Percentage]]&lt;$K$5), 1, 0)</f>
        <v>1</v>
      </c>
      <c r="M267" s="6">
        <v>262</v>
      </c>
      <c r="N267" s="6">
        <f>$N$3*COS(DEGREES(Graphing!M267))</f>
        <v>144.7292604734202</v>
      </c>
      <c r="O267" s="6">
        <f>($N$3*SIN(DEGREES(Graphing!M267))) + $O$3</f>
        <v>716.73294220802063</v>
      </c>
      <c r="P267" s="16">
        <f>($N$3*SIN(DEGREES(Graphing!M267))) - $O$3</f>
        <v>-299.26705779197937</v>
      </c>
      <c r="Q267" s="6">
        <f>$N$4*SIN(DEGREES(Graphing!M267))</f>
        <v>156.5497066560155</v>
      </c>
      <c r="R267" s="6">
        <f>($N$4*COS(DEGREES(Graphing!M267))) - $O$4</f>
        <v>-191.45305464493487</v>
      </c>
      <c r="S267" s="6">
        <f>($N$4*COS(DEGREES(Graphing!M267))) + $O$4</f>
        <v>408.54694535506513</v>
      </c>
      <c r="U267" s="6">
        <v>0</v>
      </c>
      <c r="V267" s="6">
        <v>-741</v>
      </c>
      <c r="W267" s="6">
        <f>IF(AND($W$4 + 'Unlike Size Quad'!$F$2*$N$3&lt;Table13[[#This Row],[NS AXIS]],Table13[[#This Row],[NS AXIS]]&lt;$V$3 - 'Unlike Size Quad'!$F$2*$N$3), Table13[NS AXIS], 0)</f>
        <v>0</v>
      </c>
      <c r="X267" s="6">
        <f>$V$6 - 'Unlike Size Quad'!$F$3*$N$4</f>
        <v>71.401690832311886</v>
      </c>
      <c r="Y267" s="6">
        <f>$W$5 +'Unlike Size Quad'!$F$3*$N$4</f>
        <v>-71.406763299232722</v>
      </c>
      <c r="Z267" s="6">
        <f>Table13[[#This Row],[NS AXIS]]</f>
        <v>-741</v>
      </c>
      <c r="AA267" s="6">
        <f>IF(AND($W$5 + 'Unlike Size Quad'!$F$3*$N$4&lt;Table13[[#This Row],[NS AXIS]],Table13[[#This Row],[NS AXIS]]&lt;$V$6 - 'Unlike Size Quad'!$F$3*$N$4), Table13[NS AXIS], 0)</f>
        <v>0</v>
      </c>
      <c r="AB267" s="16">
        <f>$V$3 -'Unlike Size Quad'!$F$2*$N$3</f>
        <v>127.00056361139596</v>
      </c>
      <c r="AC267" s="16">
        <f>$W$4 + 'Unlike Size Quad'!$F$2*$N$3</f>
        <v>-127.00507248755457</v>
      </c>
      <c r="AF267" s="46">
        <v>260</v>
      </c>
      <c r="AG267" s="6">
        <f t="shared" si="16"/>
        <v>271.66249216106553</v>
      </c>
      <c r="AH267" s="46">
        <f t="shared" si="17"/>
        <v>44.192801163020505</v>
      </c>
      <c r="AI267" s="46">
        <f t="shared" si="18"/>
        <v>394.19280116302048</v>
      </c>
      <c r="AJ267" s="16">
        <f t="shared" si="19"/>
        <v>-528.33750783893447</v>
      </c>
      <c r="AK267" s="16">
        <f>Table6[[#This Row],[T1]]</f>
        <v>44.192801163020505</v>
      </c>
      <c r="AL267" s="16">
        <f>Table6[[#This Row],[T2]]</f>
        <v>394.19280116302048</v>
      </c>
      <c r="AN267" s="46">
        <v>-741</v>
      </c>
      <c r="AO267" s="63">
        <f>IF(OR(Table15[[#This Row],[Diagonal Flag]]&lt;-$AG$6, Table15[[#This Row],[Diagonal Flag]]&gt;$AG$6),0,Table15[[#This Row],[Diagonal Flag]])</f>
        <v>0</v>
      </c>
      <c r="AP267" s="63">
        <f>Graphing!$AO267/$AP$6</f>
        <v>0</v>
      </c>
      <c r="AQ267" s="64">
        <f>Graphing!$AO267/$AQ$6</f>
        <v>0</v>
      </c>
    </row>
    <row r="268" spans="1:43" x14ac:dyDescent="0.25">
      <c r="A268" s="6">
        <v>265</v>
      </c>
      <c r="B268" s="6">
        <f>COS(DEGREES(Graphing!A268))</f>
        <v>-0.99793499825268783</v>
      </c>
      <c r="C268" s="6">
        <f>SIN(DEGREES(Graphing!A268))</f>
        <v>-6.4231917785537232E-2</v>
      </c>
      <c r="D268" s="6">
        <f>Table2[[#This Row],[x (Big)]]*$A$2</f>
        <v>-0.74845124868951585</v>
      </c>
      <c r="E268" s="6">
        <f>$A$2 *Table2[[#This Row],[y (Big)]]</f>
        <v>-4.8173938339152927E-2</v>
      </c>
      <c r="G268" s="15">
        <v>0.26100000000000001</v>
      </c>
      <c r="H268" s="6">
        <f>IF(AND($H$3&lt;Table3[[#This Row],[Percentage]],Table3[[#This Row],[Percentage]]&lt;$H$5), 1, 0)</f>
        <v>1</v>
      </c>
      <c r="I268" s="6">
        <f>IF(AND($I$3&lt;Table3[[#This Row],[Percentage]],Table3[[#This Row],[Percentage]]&lt;$I$5), 1, 0)</f>
        <v>1</v>
      </c>
      <c r="J268" s="6">
        <f>IF(AND($J$3&lt;Table3[[#This Row],[Percentage]],Table3[[#This Row],[Percentage]]&lt;$J$5), 1, 0)</f>
        <v>1</v>
      </c>
      <c r="K268" s="6">
        <f>IF(AND($K$3&lt;Table3[[#This Row],[Percentage]],Table3[[#This Row],[Percentage]]&lt;$K$5), 1, 0)</f>
        <v>1</v>
      </c>
      <c r="M268" s="6">
        <v>263</v>
      </c>
      <c r="N268" s="6">
        <f>$N$3*COS(DEGREES(Graphing!M268))</f>
        <v>-35.65747373655109</v>
      </c>
      <c r="O268" s="6">
        <f>($N$3*SIN(DEGREES(Graphing!M268))) + $O$3</f>
        <v>759.48468058060155</v>
      </c>
      <c r="P268" s="16">
        <f>($N$3*SIN(DEGREES(Graphing!M268))) - $O$3</f>
        <v>-256.51531941939845</v>
      </c>
      <c r="Q268" s="6">
        <f>$N$4*SIN(DEGREES(Graphing!M268))</f>
        <v>188.61351043545113</v>
      </c>
      <c r="R268" s="6">
        <f>($N$4*COS(DEGREES(Graphing!M268))) - $O$4</f>
        <v>-326.74310530241331</v>
      </c>
      <c r="S268" s="6">
        <f>($N$4*COS(DEGREES(Graphing!M268))) + $O$4</f>
        <v>273.25689469758669</v>
      </c>
      <c r="U268" s="6">
        <v>0</v>
      </c>
      <c r="V268" s="6">
        <v>-740</v>
      </c>
      <c r="W268" s="6">
        <f>IF(AND($W$4 + 'Unlike Size Quad'!$F$2*$N$3&lt;Table13[[#This Row],[NS AXIS]],Table13[[#This Row],[NS AXIS]]&lt;$V$3 - 'Unlike Size Quad'!$F$2*$N$3), Table13[NS AXIS], 0)</f>
        <v>0</v>
      </c>
      <c r="X268" s="6">
        <f>$V$6 - 'Unlike Size Quad'!$F$3*$N$4</f>
        <v>71.401690832311886</v>
      </c>
      <c r="Y268" s="6">
        <f>$W$5 +'Unlike Size Quad'!$F$3*$N$4</f>
        <v>-71.406763299232722</v>
      </c>
      <c r="Z268" s="6">
        <f>Table13[[#This Row],[NS AXIS]]</f>
        <v>-740</v>
      </c>
      <c r="AA268" s="6">
        <f>IF(AND($W$5 + 'Unlike Size Quad'!$F$3*$N$4&lt;Table13[[#This Row],[NS AXIS]],Table13[[#This Row],[NS AXIS]]&lt;$V$6 - 'Unlike Size Quad'!$F$3*$N$4), Table13[NS AXIS], 0)</f>
        <v>0</v>
      </c>
      <c r="AB268" s="16">
        <f>$V$3 -'Unlike Size Quad'!$F$2*$N$3</f>
        <v>127.00056361139596</v>
      </c>
      <c r="AC268" s="16">
        <f>$W$4 + 'Unlike Size Quad'!$F$2*$N$3</f>
        <v>-127.00507248755457</v>
      </c>
      <c r="AF268" s="46">
        <v>261</v>
      </c>
      <c r="AG268" s="6">
        <f t="shared" si="16"/>
        <v>454.79106852267489</v>
      </c>
      <c r="AH268" s="46">
        <f t="shared" si="17"/>
        <v>73.020037114229041</v>
      </c>
      <c r="AI268" s="46">
        <f t="shared" si="18"/>
        <v>423.02003711422901</v>
      </c>
      <c r="AJ268" s="16">
        <f t="shared" si="19"/>
        <v>-345.20893147732511</v>
      </c>
      <c r="AK268" s="16">
        <f>Table6[[#This Row],[T1]]</f>
        <v>73.020037114229041</v>
      </c>
      <c r="AL268" s="16">
        <f>Table6[[#This Row],[T2]]</f>
        <v>423.02003711422901</v>
      </c>
      <c r="AN268" s="46">
        <v>-740</v>
      </c>
      <c r="AO268" s="61">
        <f>IF(OR(Table15[[#This Row],[Diagonal Flag]]&lt;-$AG$6, Table15[[#This Row],[Diagonal Flag]]&gt;$AG$6),0,Table15[[#This Row],[Diagonal Flag]])</f>
        <v>0</v>
      </c>
      <c r="AP268" s="61">
        <f>Graphing!$AO268/$AP$6</f>
        <v>0</v>
      </c>
      <c r="AQ268" s="62">
        <f>Graphing!$AO268/$AQ$6</f>
        <v>0</v>
      </c>
    </row>
    <row r="269" spans="1:43" x14ac:dyDescent="0.25">
      <c r="A269" s="6">
        <v>266</v>
      </c>
      <c r="B269" s="6">
        <f>COS(DEGREES(Graphing!A269))</f>
        <v>-0.68849251955928514</v>
      </c>
      <c r="C269" s="6">
        <f>SIN(DEGREES(Graphing!A269))</f>
        <v>-0.72524344223916104</v>
      </c>
      <c r="D269" s="6">
        <f>Table2[[#This Row],[x (Big)]]*$A$2</f>
        <v>-0.51636938966946389</v>
      </c>
      <c r="E269" s="6">
        <f>$A$2 *Table2[[#This Row],[y (Big)]]</f>
        <v>-0.54393258167937075</v>
      </c>
      <c r="G269" s="15">
        <v>0.26200000000000001</v>
      </c>
      <c r="H269" s="6">
        <f>IF(AND($H$3&lt;Table3[[#This Row],[Percentage]],Table3[[#This Row],[Percentage]]&lt;$H$5), 1, 0)</f>
        <v>1</v>
      </c>
      <c r="I269" s="6">
        <f>IF(AND($I$3&lt;Table3[[#This Row],[Percentage]],Table3[[#This Row],[Percentage]]&lt;$I$5), 1, 0)</f>
        <v>1</v>
      </c>
      <c r="J269" s="6">
        <f>IF(AND($J$3&lt;Table3[[#This Row],[Percentage]],Table3[[#This Row],[Percentage]]&lt;$J$5), 1, 0)</f>
        <v>1</v>
      </c>
      <c r="K269" s="6">
        <f>IF(AND($K$3&lt;Table3[[#This Row],[Percentage]],Table3[[#This Row],[Percentage]]&lt;$K$5), 1, 0)</f>
        <v>1</v>
      </c>
      <c r="M269" s="6">
        <v>264</v>
      </c>
      <c r="N269" s="6">
        <f>$N$3*COS(DEGREES(Graphing!M269))</f>
        <v>-197.04979677338207</v>
      </c>
      <c r="O269" s="6">
        <f>($N$3*SIN(DEGREES(Graphing!M269))) + $O$3</f>
        <v>668.27282237350425</v>
      </c>
      <c r="P269" s="16">
        <f>($N$3*SIN(DEGREES(Graphing!M269))) - $O$3</f>
        <v>-347.72717762649575</v>
      </c>
      <c r="Q269" s="6">
        <f>$N$4*SIN(DEGREES(Graphing!M269))</f>
        <v>120.20461678012816</v>
      </c>
      <c r="R269" s="6">
        <f>($N$4*COS(DEGREES(Graphing!M269))) - $O$4</f>
        <v>-447.78734758003657</v>
      </c>
      <c r="S269" s="6">
        <f>($N$4*COS(DEGREES(Graphing!M269))) + $O$4</f>
        <v>152.21265241996346</v>
      </c>
      <c r="U269" s="6">
        <v>0</v>
      </c>
      <c r="V269" s="6">
        <v>-739</v>
      </c>
      <c r="W269" s="6">
        <f>IF(AND($W$4 + 'Unlike Size Quad'!$F$2*$N$3&lt;Table13[[#This Row],[NS AXIS]],Table13[[#This Row],[NS AXIS]]&lt;$V$3 - 'Unlike Size Quad'!$F$2*$N$3), Table13[NS AXIS], 0)</f>
        <v>0</v>
      </c>
      <c r="X269" s="6">
        <f>$V$6 - 'Unlike Size Quad'!$F$3*$N$4</f>
        <v>71.401690832311886</v>
      </c>
      <c r="Y269" s="6">
        <f>$W$5 +'Unlike Size Quad'!$F$3*$N$4</f>
        <v>-71.406763299232722</v>
      </c>
      <c r="Z269" s="6">
        <f>Table13[[#This Row],[NS AXIS]]</f>
        <v>-739</v>
      </c>
      <c r="AA269" s="6">
        <f>IF(AND($W$5 + 'Unlike Size Quad'!$F$3*$N$4&lt;Table13[[#This Row],[NS AXIS]],Table13[[#This Row],[NS AXIS]]&lt;$V$6 - 'Unlike Size Quad'!$F$3*$N$4), Table13[NS AXIS], 0)</f>
        <v>0</v>
      </c>
      <c r="AB269" s="16">
        <f>$V$3 -'Unlike Size Quad'!$F$2*$N$3</f>
        <v>127.00056361139596</v>
      </c>
      <c r="AC269" s="16">
        <f>$W$4 + 'Unlike Size Quad'!$F$2*$N$3</f>
        <v>-127.00507248755457</v>
      </c>
      <c r="AF269" s="46">
        <v>262</v>
      </c>
      <c r="AG269" s="6">
        <f t="shared" si="16"/>
        <v>608.73294220802063</v>
      </c>
      <c r="AH269" s="46">
        <f t="shared" si="17"/>
        <v>-30.270739526579803</v>
      </c>
      <c r="AI269" s="46">
        <f t="shared" si="18"/>
        <v>319.7292604734202</v>
      </c>
      <c r="AJ269" s="16">
        <f t="shared" si="19"/>
        <v>-191.26705779197934</v>
      </c>
      <c r="AK269" s="16">
        <f>Table6[[#This Row],[T1]]</f>
        <v>-30.270739526579803</v>
      </c>
      <c r="AL269" s="16">
        <f>Table6[[#This Row],[T2]]</f>
        <v>319.7292604734202</v>
      </c>
      <c r="AN269" s="46">
        <v>-739</v>
      </c>
      <c r="AO269" s="63">
        <f>IF(OR(Table15[[#This Row],[Diagonal Flag]]&lt;-$AG$6, Table15[[#This Row],[Diagonal Flag]]&gt;$AG$6),0,Table15[[#This Row],[Diagonal Flag]])</f>
        <v>0</v>
      </c>
      <c r="AP269" s="63">
        <f>Graphing!$AO269/$AP$6</f>
        <v>0</v>
      </c>
      <c r="AQ269" s="64">
        <f>Graphing!$AO269/$AQ$6</f>
        <v>0</v>
      </c>
    </row>
    <row r="270" spans="1:43" x14ac:dyDescent="0.25">
      <c r="A270" s="6">
        <v>267</v>
      </c>
      <c r="B270" s="6">
        <f>COS(DEGREES(Graphing!A270))</f>
        <v>-1.2296352627583076E-2</v>
      </c>
      <c r="C270" s="6">
        <f>SIN(DEGREES(Graphing!A270))</f>
        <v>-0.99992439699812208</v>
      </c>
      <c r="D270" s="6">
        <f>Table2[[#This Row],[x (Big)]]*$A$2</f>
        <v>-9.222264470687306E-3</v>
      </c>
      <c r="E270" s="6">
        <f>$A$2 *Table2[[#This Row],[y (Big)]]</f>
        <v>-0.74994329774859159</v>
      </c>
      <c r="G270" s="15">
        <v>0.26300000000000001</v>
      </c>
      <c r="H270" s="6">
        <f>IF(AND($H$3&lt;Table3[[#This Row],[Percentage]],Table3[[#This Row],[Percentage]]&lt;$H$5), 1, 0)</f>
        <v>1</v>
      </c>
      <c r="I270" s="6">
        <f>IF(AND($I$3&lt;Table3[[#This Row],[Percentage]],Table3[[#This Row],[Percentage]]&lt;$I$5), 1, 0)</f>
        <v>1</v>
      </c>
      <c r="J270" s="6">
        <f>IF(AND($J$3&lt;Table3[[#This Row],[Percentage]],Table3[[#This Row],[Percentage]]&lt;$J$5), 1, 0)</f>
        <v>1</v>
      </c>
      <c r="K270" s="6">
        <f>IF(AND($K$3&lt;Table3[[#This Row],[Percentage]],Table3[[#This Row],[Percentage]]&lt;$K$5), 1, 0)</f>
        <v>1</v>
      </c>
      <c r="M270" s="6">
        <v>265</v>
      </c>
      <c r="N270" s="6">
        <f>$N$3*COS(DEGREES(Graphing!M270))</f>
        <v>-253.47548955618271</v>
      </c>
      <c r="O270" s="6">
        <f>($N$3*SIN(DEGREES(Graphing!M270))) + $O$3</f>
        <v>491.68509288247355</v>
      </c>
      <c r="P270" s="16">
        <f>($N$3*SIN(DEGREES(Graphing!M270))) - $O$3</f>
        <v>-524.31490711752645</v>
      </c>
      <c r="Q270" s="6">
        <f>$N$4*SIN(DEGREES(Graphing!M270))</f>
        <v>-12.236180338144843</v>
      </c>
      <c r="R270" s="6">
        <f>($N$4*COS(DEGREES(Graphing!M270))) - $O$4</f>
        <v>-490.10661716713707</v>
      </c>
      <c r="S270" s="6">
        <f>($N$4*COS(DEGREES(Graphing!M270))) + $O$4</f>
        <v>109.89338283286295</v>
      </c>
      <c r="U270" s="6">
        <v>0</v>
      </c>
      <c r="V270" s="6">
        <v>-738</v>
      </c>
      <c r="W270" s="6">
        <f>IF(AND($W$4 + 'Unlike Size Quad'!$F$2*$N$3&lt;Table13[[#This Row],[NS AXIS]],Table13[[#This Row],[NS AXIS]]&lt;$V$3 - 'Unlike Size Quad'!$F$2*$N$3), Table13[NS AXIS], 0)</f>
        <v>0</v>
      </c>
      <c r="X270" s="6">
        <f>$V$6 - 'Unlike Size Quad'!$F$3*$N$4</f>
        <v>71.401690832311886</v>
      </c>
      <c r="Y270" s="6">
        <f>$W$5 +'Unlike Size Quad'!$F$3*$N$4</f>
        <v>-71.406763299232722</v>
      </c>
      <c r="Z270" s="6">
        <f>Table13[[#This Row],[NS AXIS]]</f>
        <v>-738</v>
      </c>
      <c r="AA270" s="6">
        <f>IF(AND($W$5 + 'Unlike Size Quad'!$F$3*$N$4&lt;Table13[[#This Row],[NS AXIS]],Table13[[#This Row],[NS AXIS]]&lt;$V$6 - 'Unlike Size Quad'!$F$3*$N$4), Table13[NS AXIS], 0)</f>
        <v>0</v>
      </c>
      <c r="AB270" s="16">
        <f>$V$3 -'Unlike Size Quad'!$F$2*$N$3</f>
        <v>127.00056361139596</v>
      </c>
      <c r="AC270" s="16">
        <f>$W$4 + 'Unlike Size Quad'!$F$2*$N$3</f>
        <v>-127.00507248755457</v>
      </c>
      <c r="AF270" s="46">
        <v>263</v>
      </c>
      <c r="AG270" s="6">
        <f t="shared" si="16"/>
        <v>651.48468058060155</v>
      </c>
      <c r="AH270" s="46">
        <f t="shared" si="17"/>
        <v>-210.65747373655108</v>
      </c>
      <c r="AI270" s="46">
        <f t="shared" si="18"/>
        <v>139.34252626344892</v>
      </c>
      <c r="AJ270" s="16">
        <f t="shared" si="19"/>
        <v>-148.51531941939848</v>
      </c>
      <c r="AK270" s="16">
        <f>Table6[[#This Row],[T1]]</f>
        <v>-210.65747373655108</v>
      </c>
      <c r="AL270" s="16">
        <f>Table6[[#This Row],[T2]]</f>
        <v>139.34252626344892</v>
      </c>
      <c r="AN270" s="46">
        <v>-738</v>
      </c>
      <c r="AO270" s="61">
        <f>IF(OR(Table15[[#This Row],[Diagonal Flag]]&lt;-$AG$6, Table15[[#This Row],[Diagonal Flag]]&gt;$AG$6),0,Table15[[#This Row],[Diagonal Flag]])</f>
        <v>0</v>
      </c>
      <c r="AP270" s="61">
        <f>Graphing!$AO270/$AP$6</f>
        <v>0</v>
      </c>
      <c r="AQ270" s="62">
        <f>Graphing!$AO270/$AQ$6</f>
        <v>0</v>
      </c>
    </row>
    <row r="271" spans="1:43" x14ac:dyDescent="0.25">
      <c r="A271" s="6">
        <v>268</v>
      </c>
      <c r="B271" s="6">
        <f>COS(DEGREES(Graphing!A271))</f>
        <v>0.67044996924397449</v>
      </c>
      <c r="C271" s="6">
        <f>SIN(DEGREES(Graphing!A271))</f>
        <v>-0.74195474170649633</v>
      </c>
      <c r="D271" s="6">
        <f>Table2[[#This Row],[x (Big)]]*$A$2</f>
        <v>0.50283747693298086</v>
      </c>
      <c r="E271" s="6">
        <f>$A$2 *Table2[[#This Row],[y (Big)]]</f>
        <v>-0.55646605627987222</v>
      </c>
      <c r="G271" s="15">
        <v>0.26400000000000001</v>
      </c>
      <c r="H271" s="6">
        <f>IF(AND($H$3&lt;Table3[[#This Row],[Percentage]],Table3[[#This Row],[Percentage]]&lt;$H$5), 1, 0)</f>
        <v>1</v>
      </c>
      <c r="I271" s="6">
        <f>IF(AND($I$3&lt;Table3[[#This Row],[Percentage]],Table3[[#This Row],[Percentage]]&lt;$I$5), 1, 0)</f>
        <v>1</v>
      </c>
      <c r="J271" s="6">
        <f>IF(AND($J$3&lt;Table3[[#This Row],[Percentage]],Table3[[#This Row],[Percentage]]&lt;$J$5), 1, 0)</f>
        <v>1</v>
      </c>
      <c r="K271" s="6">
        <f>IF(AND($K$3&lt;Table3[[#This Row],[Percentage]],Table3[[#This Row],[Percentage]]&lt;$K$5), 1, 0)</f>
        <v>1</v>
      </c>
      <c r="M271" s="6">
        <v>266</v>
      </c>
      <c r="N271" s="6">
        <f>$N$3*COS(DEGREES(Graphing!M271))</f>
        <v>-174.87709996805842</v>
      </c>
      <c r="O271" s="6">
        <f>($N$3*SIN(DEGREES(Graphing!M271))) + $O$3</f>
        <v>323.78816567125307</v>
      </c>
      <c r="P271" s="16">
        <f>($N$3*SIN(DEGREES(Graphing!M271))) - $O$3</f>
        <v>-692.21183432874693</v>
      </c>
      <c r="Q271" s="6">
        <f>$N$4*SIN(DEGREES(Graphing!M271))</f>
        <v>-138.15887574656017</v>
      </c>
      <c r="R271" s="6">
        <f>($N$4*COS(DEGREES(Graphing!M271))) - $O$4</f>
        <v>-431.1578249760438</v>
      </c>
      <c r="S271" s="6">
        <f>($N$4*COS(DEGREES(Graphing!M271))) + $O$4</f>
        <v>168.84217502395617</v>
      </c>
      <c r="U271" s="6">
        <v>0</v>
      </c>
      <c r="V271" s="6">
        <v>-737</v>
      </c>
      <c r="W271" s="6">
        <f>IF(AND($W$4 + 'Unlike Size Quad'!$F$2*$N$3&lt;Table13[[#This Row],[NS AXIS]],Table13[[#This Row],[NS AXIS]]&lt;$V$3 - 'Unlike Size Quad'!$F$2*$N$3), Table13[NS AXIS], 0)</f>
        <v>0</v>
      </c>
      <c r="X271" s="6">
        <f>$V$6 - 'Unlike Size Quad'!$F$3*$N$4</f>
        <v>71.401690832311886</v>
      </c>
      <c r="Y271" s="6">
        <f>$W$5 +'Unlike Size Quad'!$F$3*$N$4</f>
        <v>-71.406763299232722</v>
      </c>
      <c r="Z271" s="6">
        <f>Table13[[#This Row],[NS AXIS]]</f>
        <v>-737</v>
      </c>
      <c r="AA271" s="6">
        <f>IF(AND($W$5 + 'Unlike Size Quad'!$F$3*$N$4&lt;Table13[[#This Row],[NS AXIS]],Table13[[#This Row],[NS AXIS]]&lt;$V$6 - 'Unlike Size Quad'!$F$3*$N$4), Table13[NS AXIS], 0)</f>
        <v>0</v>
      </c>
      <c r="AB271" s="16">
        <f>$V$3 -'Unlike Size Quad'!$F$2*$N$3</f>
        <v>127.00056361139596</v>
      </c>
      <c r="AC271" s="16">
        <f>$W$4 + 'Unlike Size Quad'!$F$2*$N$3</f>
        <v>-127.00507248755457</v>
      </c>
      <c r="AF271" s="46">
        <v>264</v>
      </c>
      <c r="AG271" s="6">
        <f t="shared" si="16"/>
        <v>560.27282237350425</v>
      </c>
      <c r="AH271" s="46">
        <f t="shared" si="17"/>
        <v>-372.04979677338207</v>
      </c>
      <c r="AI271" s="46">
        <f t="shared" si="18"/>
        <v>-22.04979677338207</v>
      </c>
      <c r="AJ271" s="16">
        <f t="shared" si="19"/>
        <v>-239.72717762649577</v>
      </c>
      <c r="AK271" s="16">
        <f>Table6[[#This Row],[T1]]</f>
        <v>-372.04979677338207</v>
      </c>
      <c r="AL271" s="16">
        <f>Table6[[#This Row],[T2]]</f>
        <v>-22.04979677338207</v>
      </c>
      <c r="AN271" s="46">
        <v>-737</v>
      </c>
      <c r="AO271" s="63">
        <f>IF(OR(Table15[[#This Row],[Diagonal Flag]]&lt;-$AG$6, Table15[[#This Row],[Diagonal Flag]]&gt;$AG$6),0,Table15[[#This Row],[Diagonal Flag]])</f>
        <v>0</v>
      </c>
      <c r="AP271" s="63">
        <f>Graphing!$AO271/$AP$6</f>
        <v>0</v>
      </c>
      <c r="AQ271" s="64">
        <f>Graphing!$AO271/$AQ$6</f>
        <v>0</v>
      </c>
    </row>
    <row r="272" spans="1:43" x14ac:dyDescent="0.25">
      <c r="A272" s="6">
        <v>269</v>
      </c>
      <c r="B272" s="6">
        <f>COS(DEGREES(Graphing!A272))</f>
        <v>0.99605370493771839</v>
      </c>
      <c r="C272" s="6">
        <f>SIN(DEGREES(Graphing!A272))</f>
        <v>-8.8752559849531551E-2</v>
      </c>
      <c r="D272" s="6">
        <f>Table2[[#This Row],[x (Big)]]*$A$2</f>
        <v>0.74704027870328882</v>
      </c>
      <c r="E272" s="6">
        <f>$A$2 *Table2[[#This Row],[y (Big)]]</f>
        <v>-6.656441988714866E-2</v>
      </c>
      <c r="G272" s="15">
        <v>0.26500000000000001</v>
      </c>
      <c r="H272" s="6">
        <f>IF(AND($H$3&lt;Table3[[#This Row],[Percentage]],Table3[[#This Row],[Percentage]]&lt;$H$5), 1, 0)</f>
        <v>1</v>
      </c>
      <c r="I272" s="6">
        <f>IF(AND($I$3&lt;Table3[[#This Row],[Percentage]],Table3[[#This Row],[Percentage]]&lt;$I$5), 1, 0)</f>
        <v>1</v>
      </c>
      <c r="J272" s="6">
        <f>IF(AND($J$3&lt;Table3[[#This Row],[Percentage]],Table3[[#This Row],[Percentage]]&lt;$J$5), 1, 0)</f>
        <v>1</v>
      </c>
      <c r="K272" s="6">
        <f>IF(AND($K$3&lt;Table3[[#This Row],[Percentage]],Table3[[#This Row],[Percentage]]&lt;$K$5), 1, 0)</f>
        <v>1</v>
      </c>
      <c r="M272" s="6">
        <v>267</v>
      </c>
      <c r="N272" s="6">
        <f>$N$3*COS(DEGREES(Graphing!M272))</f>
        <v>-3.1232735674061014</v>
      </c>
      <c r="O272" s="6">
        <f>($N$3*SIN(DEGREES(Graphing!M272))) + $O$3</f>
        <v>254.019203162477</v>
      </c>
      <c r="P272" s="16">
        <f>($N$3*SIN(DEGREES(Graphing!M272))) - $O$3</f>
        <v>-761.98079683752303</v>
      </c>
      <c r="Q272" s="6">
        <f>$N$4*SIN(DEGREES(Graphing!M272))</f>
        <v>-190.48559762814224</v>
      </c>
      <c r="R272" s="6">
        <f>($N$4*COS(DEGREES(Graphing!M272))) - $O$4</f>
        <v>-302.34245517555456</v>
      </c>
      <c r="S272" s="6">
        <f>($N$4*COS(DEGREES(Graphing!M272))) + $O$4</f>
        <v>297.65754482444544</v>
      </c>
      <c r="U272" s="6">
        <v>0</v>
      </c>
      <c r="V272" s="6">
        <v>-736</v>
      </c>
      <c r="W272" s="6">
        <f>IF(AND($W$4 + 'Unlike Size Quad'!$F$2*$N$3&lt;Table13[[#This Row],[NS AXIS]],Table13[[#This Row],[NS AXIS]]&lt;$V$3 - 'Unlike Size Quad'!$F$2*$N$3), Table13[NS AXIS], 0)</f>
        <v>0</v>
      </c>
      <c r="X272" s="6">
        <f>$V$6 - 'Unlike Size Quad'!$F$3*$N$4</f>
        <v>71.401690832311886</v>
      </c>
      <c r="Y272" s="6">
        <f>$W$5 +'Unlike Size Quad'!$F$3*$N$4</f>
        <v>-71.406763299232722</v>
      </c>
      <c r="Z272" s="6">
        <f>Table13[[#This Row],[NS AXIS]]</f>
        <v>-736</v>
      </c>
      <c r="AA272" s="6">
        <f>IF(AND($W$5 + 'Unlike Size Quad'!$F$3*$N$4&lt;Table13[[#This Row],[NS AXIS]],Table13[[#This Row],[NS AXIS]]&lt;$V$6 - 'Unlike Size Quad'!$F$3*$N$4), Table13[NS AXIS], 0)</f>
        <v>0</v>
      </c>
      <c r="AB272" s="16">
        <f>$V$3 -'Unlike Size Quad'!$F$2*$N$3</f>
        <v>127.00056361139596</v>
      </c>
      <c r="AC272" s="16">
        <f>$W$4 + 'Unlike Size Quad'!$F$2*$N$3</f>
        <v>-127.00507248755457</v>
      </c>
      <c r="AF272" s="46">
        <v>265</v>
      </c>
      <c r="AG272" s="6">
        <f t="shared" si="16"/>
        <v>383.68509288247355</v>
      </c>
      <c r="AH272" s="46">
        <f t="shared" si="17"/>
        <v>-428.47548955618271</v>
      </c>
      <c r="AI272" s="46">
        <f t="shared" si="18"/>
        <v>-78.475489556182708</v>
      </c>
      <c r="AJ272" s="16">
        <f t="shared" si="19"/>
        <v>-416.31490711752645</v>
      </c>
      <c r="AK272" s="16">
        <f>Table6[[#This Row],[T1]]</f>
        <v>-428.47548955618271</v>
      </c>
      <c r="AL272" s="16">
        <f>Table6[[#This Row],[T2]]</f>
        <v>-78.475489556182708</v>
      </c>
      <c r="AN272" s="46">
        <v>-736</v>
      </c>
      <c r="AO272" s="61">
        <f>IF(OR(Table15[[#This Row],[Diagonal Flag]]&lt;-$AG$6, Table15[[#This Row],[Diagonal Flag]]&gt;$AG$6),0,Table15[[#This Row],[Diagonal Flag]])</f>
        <v>0</v>
      </c>
      <c r="AP272" s="61">
        <f>Graphing!$AO272/$AP$6</f>
        <v>0</v>
      </c>
      <c r="AQ272" s="62">
        <f>Graphing!$AO272/$AQ$6</f>
        <v>0</v>
      </c>
    </row>
    <row r="273" spans="1:43" x14ac:dyDescent="0.25">
      <c r="A273" s="6">
        <v>270</v>
      </c>
      <c r="B273" s="6">
        <f>COS(DEGREES(Graphing!A273))</f>
        <v>0.79106871295266423</v>
      </c>
      <c r="C273" s="6">
        <f>SIN(DEGREES(Graphing!A273))</f>
        <v>0.61172730148932808</v>
      </c>
      <c r="D273" s="6">
        <f>Table2[[#This Row],[x (Big)]]*$A$2</f>
        <v>0.5933015347144982</v>
      </c>
      <c r="E273" s="6">
        <f>$A$2 *Table2[[#This Row],[y (Big)]]</f>
        <v>0.45879547611699606</v>
      </c>
      <c r="G273" s="15">
        <v>0.26600000000000001</v>
      </c>
      <c r="H273" s="6">
        <f>IF(AND($H$3&lt;Table3[[#This Row],[Percentage]],Table3[[#This Row],[Percentage]]&lt;$H$5), 1, 0)</f>
        <v>1</v>
      </c>
      <c r="I273" s="6">
        <f>IF(AND($I$3&lt;Table3[[#This Row],[Percentage]],Table3[[#This Row],[Percentage]]&lt;$I$5), 1, 0)</f>
        <v>1</v>
      </c>
      <c r="J273" s="6">
        <f>IF(AND($J$3&lt;Table3[[#This Row],[Percentage]],Table3[[#This Row],[Percentage]]&lt;$J$5), 1, 0)</f>
        <v>1</v>
      </c>
      <c r="K273" s="6">
        <f>IF(AND($K$3&lt;Table3[[#This Row],[Percentage]],Table3[[#This Row],[Percentage]]&lt;$K$5), 1, 0)</f>
        <v>1</v>
      </c>
      <c r="M273" s="6">
        <v>268</v>
      </c>
      <c r="N273" s="6">
        <f>$N$3*COS(DEGREES(Graphing!M273))</f>
        <v>170.29429218796952</v>
      </c>
      <c r="O273" s="6">
        <f>($N$3*SIN(DEGREES(Graphing!M273))) + $O$3</f>
        <v>319.54349560654993</v>
      </c>
      <c r="P273" s="16">
        <f>($N$3*SIN(DEGREES(Graphing!M273))) - $O$3</f>
        <v>-696.45650439345013</v>
      </c>
      <c r="Q273" s="6">
        <f>$N$4*SIN(DEGREES(Graphing!M273))</f>
        <v>-141.34237829508754</v>
      </c>
      <c r="R273" s="6">
        <f>($N$4*COS(DEGREES(Graphing!M273))) - $O$4</f>
        <v>-172.27928085902286</v>
      </c>
      <c r="S273" s="6">
        <f>($N$4*COS(DEGREES(Graphing!M273))) + $O$4</f>
        <v>427.72071914097717</v>
      </c>
      <c r="U273" s="6">
        <v>0</v>
      </c>
      <c r="V273" s="6">
        <v>-735</v>
      </c>
      <c r="W273" s="6">
        <f>IF(AND($W$4 + 'Unlike Size Quad'!$F$2*$N$3&lt;Table13[[#This Row],[NS AXIS]],Table13[[#This Row],[NS AXIS]]&lt;$V$3 - 'Unlike Size Quad'!$F$2*$N$3), Table13[NS AXIS], 0)</f>
        <v>0</v>
      </c>
      <c r="X273" s="6">
        <f>$V$6 - 'Unlike Size Quad'!$F$3*$N$4</f>
        <v>71.401690832311886</v>
      </c>
      <c r="Y273" s="6">
        <f>$W$5 +'Unlike Size Quad'!$F$3*$N$4</f>
        <v>-71.406763299232722</v>
      </c>
      <c r="Z273" s="6">
        <f>Table13[[#This Row],[NS AXIS]]</f>
        <v>-735</v>
      </c>
      <c r="AA273" s="6">
        <f>IF(AND($W$5 + 'Unlike Size Quad'!$F$3*$N$4&lt;Table13[[#This Row],[NS AXIS]],Table13[[#This Row],[NS AXIS]]&lt;$V$6 - 'Unlike Size Quad'!$F$3*$N$4), Table13[NS AXIS], 0)</f>
        <v>0</v>
      </c>
      <c r="AB273" s="16">
        <f>$V$3 -'Unlike Size Quad'!$F$2*$N$3</f>
        <v>127.00056361139596</v>
      </c>
      <c r="AC273" s="16">
        <f>$W$4 + 'Unlike Size Quad'!$F$2*$N$3</f>
        <v>-127.00507248755457</v>
      </c>
      <c r="AF273" s="46">
        <v>266</v>
      </c>
      <c r="AG273" s="6">
        <f t="shared" si="16"/>
        <v>215.7881656712531</v>
      </c>
      <c r="AH273" s="46">
        <f t="shared" si="17"/>
        <v>-349.87709996805842</v>
      </c>
      <c r="AI273" s="46">
        <f t="shared" si="18"/>
        <v>0.12290003194158317</v>
      </c>
      <c r="AJ273" s="16">
        <f t="shared" si="19"/>
        <v>-584.21183432874693</v>
      </c>
      <c r="AK273" s="16">
        <f>Table6[[#This Row],[T1]]</f>
        <v>-349.87709996805842</v>
      </c>
      <c r="AL273" s="16">
        <f>Table6[[#This Row],[T2]]</f>
        <v>0.12290003194158317</v>
      </c>
      <c r="AN273" s="46">
        <v>-735</v>
      </c>
      <c r="AO273" s="63">
        <f>IF(OR(Table15[[#This Row],[Diagonal Flag]]&lt;-$AG$6, Table15[[#This Row],[Diagonal Flag]]&gt;$AG$6),0,Table15[[#This Row],[Diagonal Flag]])</f>
        <v>0</v>
      </c>
      <c r="AP273" s="63">
        <f>Graphing!$AO273/$AP$6</f>
        <v>0</v>
      </c>
      <c r="AQ273" s="64">
        <f>Graphing!$AO273/$AQ$6</f>
        <v>0</v>
      </c>
    </row>
    <row r="274" spans="1:43" x14ac:dyDescent="0.25">
      <c r="A274" s="6">
        <v>271</v>
      </c>
      <c r="B274" s="6">
        <f>COS(DEGREES(Graphing!A274))</f>
        <v>0.16468862968756359</v>
      </c>
      <c r="C274" s="6">
        <f>SIN(DEGREES(Graphing!A274))</f>
        <v>0.98634560639343472</v>
      </c>
      <c r="D274" s="6">
        <f>Table2[[#This Row],[x (Big)]]*$A$2</f>
        <v>0.12351647226567269</v>
      </c>
      <c r="E274" s="6">
        <f>$A$2 *Table2[[#This Row],[y (Big)]]</f>
        <v>0.73975920479507606</v>
      </c>
      <c r="G274" s="15">
        <v>0.26700000000000002</v>
      </c>
      <c r="H274" s="6">
        <f>IF(AND($H$3&lt;Table3[[#This Row],[Percentage]],Table3[[#This Row],[Percentage]]&lt;$H$5), 1, 0)</f>
        <v>1</v>
      </c>
      <c r="I274" s="6">
        <f>IF(AND($I$3&lt;Table3[[#This Row],[Percentage]],Table3[[#This Row],[Percentage]]&lt;$I$5), 1, 0)</f>
        <v>1</v>
      </c>
      <c r="J274" s="6">
        <f>IF(AND($J$3&lt;Table3[[#This Row],[Percentage]],Table3[[#This Row],[Percentage]]&lt;$J$5), 1, 0)</f>
        <v>1</v>
      </c>
      <c r="K274" s="6">
        <f>IF(AND($K$3&lt;Table3[[#This Row],[Percentage]],Table3[[#This Row],[Percentage]]&lt;$K$5), 1, 0)</f>
        <v>1</v>
      </c>
      <c r="M274" s="6">
        <v>269</v>
      </c>
      <c r="N274" s="6">
        <f>$N$3*COS(DEGREES(Graphing!M274))</f>
        <v>252.99764105418046</v>
      </c>
      <c r="O274" s="6">
        <f>($N$3*SIN(DEGREES(Graphing!M274))) + $O$3</f>
        <v>485.45684979821897</v>
      </c>
      <c r="P274" s="16">
        <f>($N$3*SIN(DEGREES(Graphing!M274))) - $O$3</f>
        <v>-530.54315020178103</v>
      </c>
      <c r="Q274" s="6">
        <f>$N$4*SIN(DEGREES(Graphing!M274))</f>
        <v>-16.90736265133576</v>
      </c>
      <c r="R274" s="6">
        <f>($N$4*COS(DEGREES(Graphing!M274))) - $O$4</f>
        <v>-110.25176920936465</v>
      </c>
      <c r="S274" s="6">
        <f>($N$4*COS(DEGREES(Graphing!M274))) + $O$4</f>
        <v>489.74823079063538</v>
      </c>
      <c r="U274" s="6">
        <v>0</v>
      </c>
      <c r="V274" s="6">
        <v>-734</v>
      </c>
      <c r="W274" s="6">
        <f>IF(AND($W$4 + 'Unlike Size Quad'!$F$2*$N$3&lt;Table13[[#This Row],[NS AXIS]],Table13[[#This Row],[NS AXIS]]&lt;$V$3 - 'Unlike Size Quad'!$F$2*$N$3), Table13[NS AXIS], 0)</f>
        <v>0</v>
      </c>
      <c r="X274" s="6">
        <f>$V$6 - 'Unlike Size Quad'!$F$3*$N$4</f>
        <v>71.401690832311886</v>
      </c>
      <c r="Y274" s="6">
        <f>$W$5 +'Unlike Size Quad'!$F$3*$N$4</f>
        <v>-71.406763299232722</v>
      </c>
      <c r="Z274" s="6">
        <f>Table13[[#This Row],[NS AXIS]]</f>
        <v>-734</v>
      </c>
      <c r="AA274" s="6">
        <f>IF(AND($W$5 + 'Unlike Size Quad'!$F$3*$N$4&lt;Table13[[#This Row],[NS AXIS]],Table13[[#This Row],[NS AXIS]]&lt;$V$6 - 'Unlike Size Quad'!$F$3*$N$4), Table13[NS AXIS], 0)</f>
        <v>0</v>
      </c>
      <c r="AB274" s="16">
        <f>$V$3 -'Unlike Size Quad'!$F$2*$N$3</f>
        <v>127.00056361139596</v>
      </c>
      <c r="AC274" s="16">
        <f>$W$4 + 'Unlike Size Quad'!$F$2*$N$3</f>
        <v>-127.00507248755457</v>
      </c>
      <c r="AF274" s="46">
        <v>267</v>
      </c>
      <c r="AG274" s="6">
        <f t="shared" si="16"/>
        <v>146.019203162477</v>
      </c>
      <c r="AH274" s="46">
        <f t="shared" si="17"/>
        <v>-178.1232735674061</v>
      </c>
      <c r="AI274" s="46">
        <f t="shared" si="18"/>
        <v>171.8767264325939</v>
      </c>
      <c r="AJ274" s="16">
        <f t="shared" si="19"/>
        <v>-653.98079683752303</v>
      </c>
      <c r="AK274" s="16">
        <f>Table6[[#This Row],[T1]]</f>
        <v>-178.1232735674061</v>
      </c>
      <c r="AL274" s="16">
        <f>Table6[[#This Row],[T2]]</f>
        <v>171.8767264325939</v>
      </c>
      <c r="AN274" s="46">
        <v>-734</v>
      </c>
      <c r="AO274" s="61">
        <f>IF(OR(Table15[[#This Row],[Diagonal Flag]]&lt;-$AG$6, Table15[[#This Row],[Diagonal Flag]]&gt;$AG$6),0,Table15[[#This Row],[Diagonal Flag]])</f>
        <v>0</v>
      </c>
      <c r="AP274" s="61">
        <f>Graphing!$AO274/$AP$6</f>
        <v>0</v>
      </c>
      <c r="AQ274" s="62">
        <f>Graphing!$AO274/$AQ$6</f>
        <v>0</v>
      </c>
    </row>
    <row r="275" spans="1:43" x14ac:dyDescent="0.25">
      <c r="A275" s="6">
        <v>272</v>
      </c>
      <c r="B275" s="6">
        <f>COS(DEGREES(Graphing!A275))</f>
        <v>-0.54941958515910971</v>
      </c>
      <c r="C275" s="6">
        <f>SIN(DEGREES(Graphing!A275))</f>
        <v>0.8355465992053297</v>
      </c>
      <c r="D275" s="6">
        <f>Table2[[#This Row],[x (Big)]]*$A$2</f>
        <v>-0.41206468886933229</v>
      </c>
      <c r="E275" s="6">
        <f>$A$2 *Table2[[#This Row],[y (Big)]]</f>
        <v>0.62665994940399727</v>
      </c>
      <c r="G275" s="15">
        <v>0.26800000000000002</v>
      </c>
      <c r="H275" s="6">
        <f>IF(AND($H$3&lt;Table3[[#This Row],[Percentage]],Table3[[#This Row],[Percentage]]&lt;$H$5), 1, 0)</f>
        <v>1</v>
      </c>
      <c r="I275" s="6">
        <f>IF(AND($I$3&lt;Table3[[#This Row],[Percentage]],Table3[[#This Row],[Percentage]]&lt;$I$5), 1, 0)</f>
        <v>1</v>
      </c>
      <c r="J275" s="6">
        <f>IF(AND($J$3&lt;Table3[[#This Row],[Percentage]],Table3[[#This Row],[Percentage]]&lt;$J$5), 1, 0)</f>
        <v>1</v>
      </c>
      <c r="K275" s="6">
        <f>IF(AND($K$3&lt;Table3[[#This Row],[Percentage]],Table3[[#This Row],[Percentage]]&lt;$K$5), 1, 0)</f>
        <v>1</v>
      </c>
      <c r="M275" s="6">
        <v>270</v>
      </c>
      <c r="N275" s="6">
        <f>$N$3*COS(DEGREES(Graphing!M275))</f>
        <v>200.93145308997671</v>
      </c>
      <c r="O275" s="6">
        <f>($N$3*SIN(DEGREES(Graphing!M275))) + $O$3</f>
        <v>663.37873457828937</v>
      </c>
      <c r="P275" s="16">
        <f>($N$3*SIN(DEGREES(Graphing!M275))) - $O$3</f>
        <v>-352.62126542171063</v>
      </c>
      <c r="Q275" s="6">
        <f>$N$4*SIN(DEGREES(Graphing!M275))</f>
        <v>116.534050933717</v>
      </c>
      <c r="R275" s="6">
        <f>($N$4*COS(DEGREES(Graphing!M275))) - $O$4</f>
        <v>-149.30141018251746</v>
      </c>
      <c r="S275" s="6">
        <f>($N$4*COS(DEGREES(Graphing!M275))) + $O$4</f>
        <v>450.69858981748257</v>
      </c>
      <c r="U275" s="6">
        <v>0</v>
      </c>
      <c r="V275" s="6">
        <v>-733</v>
      </c>
      <c r="W275" s="6">
        <f>IF(AND($W$4 + 'Unlike Size Quad'!$F$2*$N$3&lt;Table13[[#This Row],[NS AXIS]],Table13[[#This Row],[NS AXIS]]&lt;$V$3 - 'Unlike Size Quad'!$F$2*$N$3), Table13[NS AXIS], 0)</f>
        <v>0</v>
      </c>
      <c r="X275" s="6">
        <f>$V$6 - 'Unlike Size Quad'!$F$3*$N$4</f>
        <v>71.401690832311886</v>
      </c>
      <c r="Y275" s="6">
        <f>$W$5 +'Unlike Size Quad'!$F$3*$N$4</f>
        <v>-71.406763299232722</v>
      </c>
      <c r="Z275" s="6">
        <f>Table13[[#This Row],[NS AXIS]]</f>
        <v>-733</v>
      </c>
      <c r="AA275" s="6">
        <f>IF(AND($W$5 + 'Unlike Size Quad'!$F$3*$N$4&lt;Table13[[#This Row],[NS AXIS]],Table13[[#This Row],[NS AXIS]]&lt;$V$6 - 'Unlike Size Quad'!$F$3*$N$4), Table13[NS AXIS], 0)</f>
        <v>0</v>
      </c>
      <c r="AB275" s="16">
        <f>$V$3 -'Unlike Size Quad'!$F$2*$N$3</f>
        <v>127.00056361139596</v>
      </c>
      <c r="AC275" s="16">
        <f>$W$4 + 'Unlike Size Quad'!$F$2*$N$3</f>
        <v>-127.00507248755457</v>
      </c>
      <c r="AF275" s="46">
        <v>268</v>
      </c>
      <c r="AG275" s="6">
        <f t="shared" si="16"/>
        <v>211.54349560654993</v>
      </c>
      <c r="AH275" s="46">
        <f t="shared" si="17"/>
        <v>-4.7057078120304823</v>
      </c>
      <c r="AI275" s="46">
        <f t="shared" si="18"/>
        <v>345.29429218796952</v>
      </c>
      <c r="AJ275" s="16">
        <f t="shared" si="19"/>
        <v>-588.45650439345013</v>
      </c>
      <c r="AK275" s="16">
        <f>Table6[[#This Row],[T1]]</f>
        <v>-4.7057078120304823</v>
      </c>
      <c r="AL275" s="16">
        <f>Table6[[#This Row],[T2]]</f>
        <v>345.29429218796952</v>
      </c>
      <c r="AN275" s="46">
        <v>-733</v>
      </c>
      <c r="AO275" s="63">
        <f>IF(OR(Table15[[#This Row],[Diagonal Flag]]&lt;-$AG$6, Table15[[#This Row],[Diagonal Flag]]&gt;$AG$6),0,Table15[[#This Row],[Diagonal Flag]])</f>
        <v>0</v>
      </c>
      <c r="AP275" s="63">
        <f>Graphing!$AO275/$AP$6</f>
        <v>0</v>
      </c>
      <c r="AQ275" s="64">
        <f>Graphing!$AO275/$AQ$6</f>
        <v>0</v>
      </c>
    </row>
    <row r="276" spans="1:43" x14ac:dyDescent="0.25">
      <c r="A276" s="6">
        <v>273</v>
      </c>
      <c r="B276" s="6">
        <f>COS(DEGREES(Graphing!A276))</f>
        <v>-0.97085699600526254</v>
      </c>
      <c r="C276" s="6">
        <f>SIN(DEGREES(Graphing!A276))</f>
        <v>0.23965953623346112</v>
      </c>
      <c r="D276" s="6">
        <f>Table2[[#This Row],[x (Big)]]*$A$2</f>
        <v>-0.72814274700394688</v>
      </c>
      <c r="E276" s="6">
        <f>$A$2 *Table2[[#This Row],[y (Big)]]</f>
        <v>0.17974465217509583</v>
      </c>
      <c r="G276" s="15">
        <v>0.26900000000000002</v>
      </c>
      <c r="H276" s="6">
        <f>IF(AND($H$3&lt;Table3[[#This Row],[Percentage]],Table3[[#This Row],[Percentage]]&lt;$H$5), 1, 0)</f>
        <v>1</v>
      </c>
      <c r="I276" s="6">
        <f>IF(AND($I$3&lt;Table3[[#This Row],[Percentage]],Table3[[#This Row],[Percentage]]&lt;$I$5), 1, 0)</f>
        <v>1</v>
      </c>
      <c r="J276" s="6">
        <f>IF(AND($J$3&lt;Table3[[#This Row],[Percentage]],Table3[[#This Row],[Percentage]]&lt;$J$5), 1, 0)</f>
        <v>1</v>
      </c>
      <c r="K276" s="6">
        <f>IF(AND($K$3&lt;Table3[[#This Row],[Percentage]],Table3[[#This Row],[Percentage]]&lt;$K$5), 1, 0)</f>
        <v>1</v>
      </c>
      <c r="M276" s="6">
        <v>271</v>
      </c>
      <c r="N276" s="6">
        <f>$N$3*COS(DEGREES(Graphing!M276))</f>
        <v>41.830911940641151</v>
      </c>
      <c r="O276" s="6">
        <f>($N$3*SIN(DEGREES(Graphing!M276))) + $O$3</f>
        <v>758.53178402393246</v>
      </c>
      <c r="P276" s="16">
        <f>($N$3*SIN(DEGREES(Graphing!M276))) - $O$3</f>
        <v>-257.46821597606754</v>
      </c>
      <c r="Q276" s="6">
        <f>$N$4*SIN(DEGREES(Graphing!M276))</f>
        <v>187.89883801794932</v>
      </c>
      <c r="R276" s="6">
        <f>($N$4*COS(DEGREES(Graphing!M276))) - $O$4</f>
        <v>-268.62681604451916</v>
      </c>
      <c r="S276" s="6">
        <f>($N$4*COS(DEGREES(Graphing!M276))) + $O$4</f>
        <v>331.37318395548084</v>
      </c>
      <c r="U276" s="6">
        <v>0</v>
      </c>
      <c r="V276" s="6">
        <v>-732</v>
      </c>
      <c r="W276" s="6">
        <f>IF(AND($W$4 + 'Unlike Size Quad'!$F$2*$N$3&lt;Table13[[#This Row],[NS AXIS]],Table13[[#This Row],[NS AXIS]]&lt;$V$3 - 'Unlike Size Quad'!$F$2*$N$3), Table13[NS AXIS], 0)</f>
        <v>0</v>
      </c>
      <c r="X276" s="6">
        <f>$V$6 - 'Unlike Size Quad'!$F$3*$N$4</f>
        <v>71.401690832311886</v>
      </c>
      <c r="Y276" s="6">
        <f>$W$5 +'Unlike Size Quad'!$F$3*$N$4</f>
        <v>-71.406763299232722</v>
      </c>
      <c r="Z276" s="6">
        <f>Table13[[#This Row],[NS AXIS]]</f>
        <v>-732</v>
      </c>
      <c r="AA276" s="6">
        <f>IF(AND($W$5 + 'Unlike Size Quad'!$F$3*$N$4&lt;Table13[[#This Row],[NS AXIS]],Table13[[#This Row],[NS AXIS]]&lt;$V$6 - 'Unlike Size Quad'!$F$3*$N$4), Table13[NS AXIS], 0)</f>
        <v>0</v>
      </c>
      <c r="AB276" s="16">
        <f>$V$3 -'Unlike Size Quad'!$F$2*$N$3</f>
        <v>127.00056361139596</v>
      </c>
      <c r="AC276" s="16">
        <f>$W$4 + 'Unlike Size Quad'!$F$2*$N$3</f>
        <v>-127.00507248755457</v>
      </c>
      <c r="AF276" s="46">
        <v>269</v>
      </c>
      <c r="AG276" s="6">
        <f t="shared" si="16"/>
        <v>377.45684979821897</v>
      </c>
      <c r="AH276" s="46">
        <f t="shared" si="17"/>
        <v>77.997641054180463</v>
      </c>
      <c r="AI276" s="46">
        <f t="shared" si="18"/>
        <v>427.99764105418046</v>
      </c>
      <c r="AJ276" s="16">
        <f t="shared" si="19"/>
        <v>-422.54315020178103</v>
      </c>
      <c r="AK276" s="16">
        <f>Table6[[#This Row],[T1]]</f>
        <v>77.997641054180463</v>
      </c>
      <c r="AL276" s="16">
        <f>Table6[[#This Row],[T2]]</f>
        <v>427.99764105418046</v>
      </c>
      <c r="AN276" s="46">
        <v>-732</v>
      </c>
      <c r="AO276" s="61">
        <f>IF(OR(Table15[[#This Row],[Diagonal Flag]]&lt;-$AG$6, Table15[[#This Row],[Diagonal Flag]]&gt;$AG$6),0,Table15[[#This Row],[Diagonal Flag]])</f>
        <v>0</v>
      </c>
      <c r="AP276" s="61">
        <f>Graphing!$AO276/$AP$6</f>
        <v>0</v>
      </c>
      <c r="AQ276" s="62">
        <f>Graphing!$AO276/$AQ$6</f>
        <v>0</v>
      </c>
    </row>
    <row r="277" spans="1:43" x14ac:dyDescent="0.25">
      <c r="A277" s="6">
        <v>274</v>
      </c>
      <c r="B277" s="6">
        <f>COS(DEGREES(Graphing!A277))</f>
        <v>-0.87512773630608742</v>
      </c>
      <c r="C277" s="6">
        <f>SIN(DEGREES(Graphing!A277))</f>
        <v>-0.48389197673425327</v>
      </c>
      <c r="D277" s="6">
        <f>Table2[[#This Row],[x (Big)]]*$A$2</f>
        <v>-0.65634580222956562</v>
      </c>
      <c r="E277" s="6">
        <f>$A$2 *Table2[[#This Row],[y (Big)]]</f>
        <v>-0.36291898255068994</v>
      </c>
      <c r="G277" s="15">
        <v>0.27</v>
      </c>
      <c r="H277" s="6">
        <f>IF(AND($H$3&lt;Table3[[#This Row],[Percentage]],Table3[[#This Row],[Percentage]]&lt;$H$5), 1, 0)</f>
        <v>1</v>
      </c>
      <c r="I277" s="6">
        <f>IF(AND($I$3&lt;Table3[[#This Row],[Percentage]],Table3[[#This Row],[Percentage]]&lt;$I$5), 1, 0)</f>
        <v>1</v>
      </c>
      <c r="J277" s="6">
        <f>IF(AND($J$3&lt;Table3[[#This Row],[Percentage]],Table3[[#This Row],[Percentage]]&lt;$J$5), 1, 0)</f>
        <v>0</v>
      </c>
      <c r="K277" s="6">
        <f>IF(AND($K$3&lt;Table3[[#This Row],[Percentage]],Table3[[#This Row],[Percentage]]&lt;$K$5), 1, 0)</f>
        <v>0</v>
      </c>
      <c r="M277" s="6">
        <v>272</v>
      </c>
      <c r="N277" s="6">
        <f>$N$3*COS(DEGREES(Graphing!M277))</f>
        <v>-139.55257463041386</v>
      </c>
      <c r="O277" s="6">
        <f>($N$3*SIN(DEGREES(Graphing!M277))) + $O$3</f>
        <v>720.22883619815377</v>
      </c>
      <c r="P277" s="16">
        <f>($N$3*SIN(DEGREES(Graphing!M277))) - $O$3</f>
        <v>-295.77116380184623</v>
      </c>
      <c r="Q277" s="6">
        <f>$N$4*SIN(DEGREES(Graphing!M277))</f>
        <v>159.1716271486153</v>
      </c>
      <c r="R277" s="6">
        <f>($N$4*COS(DEGREES(Graphing!M277))) - $O$4</f>
        <v>-404.66443097281041</v>
      </c>
      <c r="S277" s="6">
        <f>($N$4*COS(DEGREES(Graphing!M277))) + $O$4</f>
        <v>195.33556902718959</v>
      </c>
      <c r="U277" s="6">
        <v>0</v>
      </c>
      <c r="V277" s="6">
        <v>-731</v>
      </c>
      <c r="W277" s="6">
        <f>IF(AND($W$4 + 'Unlike Size Quad'!$F$2*$N$3&lt;Table13[[#This Row],[NS AXIS]],Table13[[#This Row],[NS AXIS]]&lt;$V$3 - 'Unlike Size Quad'!$F$2*$N$3), Table13[NS AXIS], 0)</f>
        <v>0</v>
      </c>
      <c r="X277" s="6">
        <f>$V$6 - 'Unlike Size Quad'!$F$3*$N$4</f>
        <v>71.401690832311886</v>
      </c>
      <c r="Y277" s="6">
        <f>$W$5 +'Unlike Size Quad'!$F$3*$N$4</f>
        <v>-71.406763299232722</v>
      </c>
      <c r="Z277" s="6">
        <f>Table13[[#This Row],[NS AXIS]]</f>
        <v>-731</v>
      </c>
      <c r="AA277" s="6">
        <f>IF(AND($W$5 + 'Unlike Size Quad'!$F$3*$N$4&lt;Table13[[#This Row],[NS AXIS]],Table13[[#This Row],[NS AXIS]]&lt;$V$6 - 'Unlike Size Quad'!$F$3*$N$4), Table13[NS AXIS], 0)</f>
        <v>0</v>
      </c>
      <c r="AB277" s="16">
        <f>$V$3 -'Unlike Size Quad'!$F$2*$N$3</f>
        <v>127.00056361139596</v>
      </c>
      <c r="AC277" s="16">
        <f>$W$4 + 'Unlike Size Quad'!$F$2*$N$3</f>
        <v>-127.00507248755457</v>
      </c>
      <c r="AF277" s="46">
        <v>270</v>
      </c>
      <c r="AG277" s="6">
        <f t="shared" si="16"/>
        <v>555.37873457828937</v>
      </c>
      <c r="AH277" s="46">
        <f t="shared" si="17"/>
        <v>25.931453089976713</v>
      </c>
      <c r="AI277" s="46">
        <f t="shared" si="18"/>
        <v>375.93145308997669</v>
      </c>
      <c r="AJ277" s="16">
        <f t="shared" si="19"/>
        <v>-244.62126542171066</v>
      </c>
      <c r="AK277" s="16">
        <f>Table6[[#This Row],[T1]]</f>
        <v>25.931453089976713</v>
      </c>
      <c r="AL277" s="16">
        <f>Table6[[#This Row],[T2]]</f>
        <v>375.93145308997669</v>
      </c>
      <c r="AN277" s="46">
        <v>-731</v>
      </c>
      <c r="AO277" s="63">
        <f>IF(OR(Table15[[#This Row],[Diagonal Flag]]&lt;-$AG$6, Table15[[#This Row],[Diagonal Flag]]&gt;$AG$6),0,Table15[[#This Row],[Diagonal Flag]])</f>
        <v>0</v>
      </c>
      <c r="AP277" s="63">
        <f>Graphing!$AO277/$AP$6</f>
        <v>0</v>
      </c>
      <c r="AQ277" s="64">
        <f>Graphing!$AO277/$AQ$6</f>
        <v>0</v>
      </c>
    </row>
    <row r="278" spans="1:43" x14ac:dyDescent="0.25">
      <c r="A278" s="6">
        <v>275</v>
      </c>
      <c r="B278" s="6">
        <f>COS(DEGREES(Graphing!A278))</f>
        <v>-0.31322590994585309</v>
      </c>
      <c r="C278" s="6">
        <f>SIN(DEGREES(Graphing!A278))</f>
        <v>-0.9496786452998679</v>
      </c>
      <c r="D278" s="6">
        <f>Table2[[#This Row],[x (Big)]]*$A$2</f>
        <v>-0.23491943245938982</v>
      </c>
      <c r="E278" s="6">
        <f>$A$2 *Table2[[#This Row],[y (Big)]]</f>
        <v>-0.71225898397490095</v>
      </c>
      <c r="G278" s="15">
        <v>0.27100000000000002</v>
      </c>
      <c r="H278" s="6">
        <f>IF(AND($H$3&lt;Table3[[#This Row],[Percentage]],Table3[[#This Row],[Percentage]]&lt;$H$5), 1, 0)</f>
        <v>1</v>
      </c>
      <c r="I278" s="6">
        <f>IF(AND($I$3&lt;Table3[[#This Row],[Percentage]],Table3[[#This Row],[Percentage]]&lt;$I$5), 1, 0)</f>
        <v>1</v>
      </c>
      <c r="J278" s="6">
        <f>IF(AND($J$3&lt;Table3[[#This Row],[Percentage]],Table3[[#This Row],[Percentage]]&lt;$J$5), 1, 0)</f>
        <v>0</v>
      </c>
      <c r="K278" s="6">
        <f>IF(AND($K$3&lt;Table3[[#This Row],[Percentage]],Table3[[#This Row],[Percentage]]&lt;$K$5), 1, 0)</f>
        <v>0</v>
      </c>
      <c r="M278" s="6">
        <v>273</v>
      </c>
      <c r="N278" s="6">
        <f>$N$3*COS(DEGREES(Graphing!M278))</f>
        <v>-246.59767698533668</v>
      </c>
      <c r="O278" s="6">
        <f>($N$3*SIN(DEGREES(Graphing!M278))) + $O$3</f>
        <v>568.8735222032991</v>
      </c>
      <c r="P278" s="16">
        <f>($N$3*SIN(DEGREES(Graphing!M278))) - $O$3</f>
        <v>-447.1264777967009</v>
      </c>
      <c r="Q278" s="6">
        <f>$N$4*SIN(DEGREES(Graphing!M278))</f>
        <v>45.655141652474342</v>
      </c>
      <c r="R278" s="6">
        <f>($N$4*COS(DEGREES(Graphing!M278))) - $O$4</f>
        <v>-484.94825773900254</v>
      </c>
      <c r="S278" s="6">
        <f>($N$4*COS(DEGREES(Graphing!M278))) + $O$4</f>
        <v>115.05174226099749</v>
      </c>
      <c r="U278" s="6">
        <v>0</v>
      </c>
      <c r="V278" s="6">
        <v>-730</v>
      </c>
      <c r="W278" s="6">
        <f>IF(AND($W$4 + 'Unlike Size Quad'!$F$2*$N$3&lt;Table13[[#This Row],[NS AXIS]],Table13[[#This Row],[NS AXIS]]&lt;$V$3 - 'Unlike Size Quad'!$F$2*$N$3), Table13[NS AXIS], 0)</f>
        <v>0</v>
      </c>
      <c r="X278" s="6">
        <f>$V$6 - 'Unlike Size Quad'!$F$3*$N$4</f>
        <v>71.401690832311886</v>
      </c>
      <c r="Y278" s="6">
        <f>$W$5 +'Unlike Size Quad'!$F$3*$N$4</f>
        <v>-71.406763299232722</v>
      </c>
      <c r="Z278" s="6">
        <f>Table13[[#This Row],[NS AXIS]]</f>
        <v>-730</v>
      </c>
      <c r="AA278" s="6">
        <f>IF(AND($W$5 + 'Unlike Size Quad'!$F$3*$N$4&lt;Table13[[#This Row],[NS AXIS]],Table13[[#This Row],[NS AXIS]]&lt;$V$6 - 'Unlike Size Quad'!$F$3*$N$4), Table13[NS AXIS], 0)</f>
        <v>0</v>
      </c>
      <c r="AB278" s="16">
        <f>$V$3 -'Unlike Size Quad'!$F$2*$N$3</f>
        <v>127.00056361139596</v>
      </c>
      <c r="AC278" s="16">
        <f>$W$4 + 'Unlike Size Quad'!$F$2*$N$3</f>
        <v>-127.00507248755457</v>
      </c>
      <c r="AF278" s="46">
        <v>271</v>
      </c>
      <c r="AG278" s="6">
        <f t="shared" si="16"/>
        <v>650.53178402393246</v>
      </c>
      <c r="AH278" s="46">
        <f t="shared" si="17"/>
        <v>-133.16908805935884</v>
      </c>
      <c r="AI278" s="46">
        <f t="shared" si="18"/>
        <v>216.83091194064116</v>
      </c>
      <c r="AJ278" s="16">
        <f t="shared" si="19"/>
        <v>-149.46821597606757</v>
      </c>
      <c r="AK278" s="16">
        <f>Table6[[#This Row],[T1]]</f>
        <v>-133.16908805935884</v>
      </c>
      <c r="AL278" s="16">
        <f>Table6[[#This Row],[T2]]</f>
        <v>216.83091194064116</v>
      </c>
      <c r="AN278" s="46">
        <v>-730</v>
      </c>
      <c r="AO278" s="61">
        <f>IF(OR(Table15[[#This Row],[Diagonal Flag]]&lt;-$AG$6, Table15[[#This Row],[Diagonal Flag]]&gt;$AG$6),0,Table15[[#This Row],[Diagonal Flag]])</f>
        <v>0</v>
      </c>
      <c r="AP278" s="61">
        <f>Graphing!$AO278/$AP$6</f>
        <v>0</v>
      </c>
      <c r="AQ278" s="62">
        <f>Graphing!$AO278/$AQ$6</f>
        <v>0</v>
      </c>
    </row>
    <row r="279" spans="1:43" x14ac:dyDescent="0.25">
      <c r="A279" s="6">
        <v>276</v>
      </c>
      <c r="B279" s="6">
        <f>COS(DEGREES(Graphing!A279))</f>
        <v>0.41552850298710609</v>
      </c>
      <c r="C279" s="6">
        <f>SIN(DEGREES(Graphing!A279))</f>
        <v>-0.90958015765807831</v>
      </c>
      <c r="D279" s="6">
        <f>Table2[[#This Row],[x (Big)]]*$A$2</f>
        <v>0.31164637724032956</v>
      </c>
      <c r="E279" s="6">
        <f>$A$2 *Table2[[#This Row],[y (Big)]]</f>
        <v>-0.68218511824355876</v>
      </c>
      <c r="G279" s="15">
        <v>0.27200000000000002</v>
      </c>
      <c r="H279" s="6">
        <f>IF(AND($H$3&lt;Table3[[#This Row],[Percentage]],Table3[[#This Row],[Percentage]]&lt;$H$5), 1, 0)</f>
        <v>1</v>
      </c>
      <c r="I279" s="6">
        <f>IF(AND($I$3&lt;Table3[[#This Row],[Percentage]],Table3[[#This Row],[Percentage]]&lt;$I$5), 1, 0)</f>
        <v>1</v>
      </c>
      <c r="J279" s="6">
        <f>IF(AND($J$3&lt;Table3[[#This Row],[Percentage]],Table3[[#This Row],[Percentage]]&lt;$J$5), 1, 0)</f>
        <v>0</v>
      </c>
      <c r="K279" s="6">
        <f>IF(AND($K$3&lt;Table3[[#This Row],[Percentage]],Table3[[#This Row],[Percentage]]&lt;$K$5), 1, 0)</f>
        <v>0</v>
      </c>
      <c r="M279" s="6">
        <v>274</v>
      </c>
      <c r="N279" s="6">
        <f>$N$3*COS(DEGREES(Graphing!M279))</f>
        <v>-222.28244502174621</v>
      </c>
      <c r="O279" s="6">
        <f>($N$3*SIN(DEGREES(Graphing!M279))) + $O$3</f>
        <v>385.09143790949969</v>
      </c>
      <c r="P279" s="16">
        <f>($N$3*SIN(DEGREES(Graphing!M279))) - $O$3</f>
        <v>-630.90856209050037</v>
      </c>
      <c r="Q279" s="6">
        <f>$N$4*SIN(DEGREES(Graphing!M279))</f>
        <v>-92.181421567875248</v>
      </c>
      <c r="R279" s="6">
        <f>($N$4*COS(DEGREES(Graphing!M279))) - $O$4</f>
        <v>-466.71183376630967</v>
      </c>
      <c r="S279" s="6">
        <f>($N$4*COS(DEGREES(Graphing!M279))) + $O$4</f>
        <v>133.28816623369033</v>
      </c>
      <c r="U279" s="6">
        <v>0</v>
      </c>
      <c r="V279" s="6">
        <v>-729</v>
      </c>
      <c r="W279" s="6">
        <f>IF(AND($W$4 + 'Unlike Size Quad'!$F$2*$N$3&lt;Table13[[#This Row],[NS AXIS]],Table13[[#This Row],[NS AXIS]]&lt;$V$3 - 'Unlike Size Quad'!$F$2*$N$3), Table13[NS AXIS], 0)</f>
        <v>0</v>
      </c>
      <c r="X279" s="6">
        <f>$V$6 - 'Unlike Size Quad'!$F$3*$N$4</f>
        <v>71.401690832311886</v>
      </c>
      <c r="Y279" s="6">
        <f>$W$5 +'Unlike Size Quad'!$F$3*$N$4</f>
        <v>-71.406763299232722</v>
      </c>
      <c r="Z279" s="6">
        <f>Table13[[#This Row],[NS AXIS]]</f>
        <v>-729</v>
      </c>
      <c r="AA279" s="6">
        <f>IF(AND($W$5 + 'Unlike Size Quad'!$F$3*$N$4&lt;Table13[[#This Row],[NS AXIS]],Table13[[#This Row],[NS AXIS]]&lt;$V$6 - 'Unlike Size Quad'!$F$3*$N$4), Table13[NS AXIS], 0)</f>
        <v>0</v>
      </c>
      <c r="AB279" s="16">
        <f>$V$3 -'Unlike Size Quad'!$F$2*$N$3</f>
        <v>127.00056361139596</v>
      </c>
      <c r="AC279" s="16">
        <f>$W$4 + 'Unlike Size Quad'!$F$2*$N$3</f>
        <v>-127.00507248755457</v>
      </c>
      <c r="AF279" s="46">
        <v>272</v>
      </c>
      <c r="AG279" s="6">
        <f t="shared" si="16"/>
        <v>612.22883619815377</v>
      </c>
      <c r="AH279" s="46">
        <f t="shared" si="17"/>
        <v>-314.55257463041386</v>
      </c>
      <c r="AI279" s="46">
        <f t="shared" si="18"/>
        <v>35.447425369586142</v>
      </c>
      <c r="AJ279" s="16">
        <f t="shared" si="19"/>
        <v>-187.77116380184626</v>
      </c>
      <c r="AK279" s="16">
        <f>Table6[[#This Row],[T1]]</f>
        <v>-314.55257463041386</v>
      </c>
      <c r="AL279" s="16">
        <f>Table6[[#This Row],[T2]]</f>
        <v>35.447425369586142</v>
      </c>
      <c r="AN279" s="46">
        <v>-729</v>
      </c>
      <c r="AO279" s="63">
        <f>IF(OR(Table15[[#This Row],[Diagonal Flag]]&lt;-$AG$6, Table15[[#This Row],[Diagonal Flag]]&gt;$AG$6),0,Table15[[#This Row],[Diagonal Flag]])</f>
        <v>0</v>
      </c>
      <c r="AP279" s="63">
        <f>Graphing!$AO279/$AP$6</f>
        <v>0</v>
      </c>
      <c r="AQ279" s="64">
        <f>Graphing!$AO279/$AQ$6</f>
        <v>0</v>
      </c>
    </row>
    <row r="280" spans="1:43" x14ac:dyDescent="0.25">
      <c r="A280" s="6">
        <v>277</v>
      </c>
      <c r="B280" s="6">
        <f>COS(DEGREES(Graphing!A280))</f>
        <v>0.92293467071877844</v>
      </c>
      <c r="C280" s="6">
        <f>SIN(DEGREES(Graphing!A280))</f>
        <v>-0.38495661260097863</v>
      </c>
      <c r="D280" s="6">
        <f>Table2[[#This Row],[x (Big)]]*$A$2</f>
        <v>0.69220100303908383</v>
      </c>
      <c r="E280" s="6">
        <f>$A$2 *Table2[[#This Row],[y (Big)]]</f>
        <v>-0.28871745945073396</v>
      </c>
      <c r="G280" s="15">
        <v>0.27300000000000002</v>
      </c>
      <c r="H280" s="6">
        <f>IF(AND($H$3&lt;Table3[[#This Row],[Percentage]],Table3[[#This Row],[Percentage]]&lt;$H$5), 1, 0)</f>
        <v>1</v>
      </c>
      <c r="I280" s="6">
        <f>IF(AND($I$3&lt;Table3[[#This Row],[Percentage]],Table3[[#This Row],[Percentage]]&lt;$I$5), 1, 0)</f>
        <v>1</v>
      </c>
      <c r="J280" s="6">
        <f>IF(AND($J$3&lt;Table3[[#This Row],[Percentage]],Table3[[#This Row],[Percentage]]&lt;$J$5), 1, 0)</f>
        <v>0</v>
      </c>
      <c r="K280" s="6">
        <f>IF(AND($K$3&lt;Table3[[#This Row],[Percentage]],Table3[[#This Row],[Percentage]]&lt;$K$5), 1, 0)</f>
        <v>0</v>
      </c>
      <c r="M280" s="6">
        <v>275</v>
      </c>
      <c r="N280" s="6">
        <f>$N$3*COS(DEGREES(Graphing!M280))</f>
        <v>-79.559381126246677</v>
      </c>
      <c r="O280" s="6">
        <f>($N$3*SIN(DEGREES(Graphing!M280))) + $O$3</f>
        <v>266.78162409383356</v>
      </c>
      <c r="P280" s="16">
        <f>($N$3*SIN(DEGREES(Graphing!M280))) - $O$3</f>
        <v>-749.21837590616644</v>
      </c>
      <c r="Q280" s="6">
        <f>$N$4*SIN(DEGREES(Graphing!M280))</f>
        <v>-180.91378192962483</v>
      </c>
      <c r="R280" s="6">
        <f>($N$4*COS(DEGREES(Graphing!M280))) - $O$4</f>
        <v>-359.66953584468502</v>
      </c>
      <c r="S280" s="6">
        <f>($N$4*COS(DEGREES(Graphing!M280))) + $O$4</f>
        <v>240.33046415531498</v>
      </c>
      <c r="U280" s="6">
        <v>0</v>
      </c>
      <c r="V280" s="6">
        <v>-728</v>
      </c>
      <c r="W280" s="6">
        <f>IF(AND($W$4 + 'Unlike Size Quad'!$F$2*$N$3&lt;Table13[[#This Row],[NS AXIS]],Table13[[#This Row],[NS AXIS]]&lt;$V$3 - 'Unlike Size Quad'!$F$2*$N$3), Table13[NS AXIS], 0)</f>
        <v>0</v>
      </c>
      <c r="X280" s="6">
        <f>$V$6 - 'Unlike Size Quad'!$F$3*$N$4</f>
        <v>71.401690832311886</v>
      </c>
      <c r="Y280" s="6">
        <f>$W$5 +'Unlike Size Quad'!$F$3*$N$4</f>
        <v>-71.406763299232722</v>
      </c>
      <c r="Z280" s="6">
        <f>Table13[[#This Row],[NS AXIS]]</f>
        <v>-728</v>
      </c>
      <c r="AA280" s="6">
        <f>IF(AND($W$5 + 'Unlike Size Quad'!$F$3*$N$4&lt;Table13[[#This Row],[NS AXIS]],Table13[[#This Row],[NS AXIS]]&lt;$V$6 - 'Unlike Size Quad'!$F$3*$N$4), Table13[NS AXIS], 0)</f>
        <v>0</v>
      </c>
      <c r="AB280" s="16">
        <f>$V$3 -'Unlike Size Quad'!$F$2*$N$3</f>
        <v>127.00056361139596</v>
      </c>
      <c r="AC280" s="16">
        <f>$W$4 + 'Unlike Size Quad'!$F$2*$N$3</f>
        <v>-127.00507248755457</v>
      </c>
      <c r="AF280" s="46">
        <v>273</v>
      </c>
      <c r="AG280" s="6">
        <f t="shared" si="16"/>
        <v>460.8735222032991</v>
      </c>
      <c r="AH280" s="46">
        <f t="shared" si="17"/>
        <v>-421.59767698533665</v>
      </c>
      <c r="AI280" s="46">
        <f t="shared" si="18"/>
        <v>-71.597676985336676</v>
      </c>
      <c r="AJ280" s="16">
        <f t="shared" si="19"/>
        <v>-339.1264777967009</v>
      </c>
      <c r="AK280" s="16">
        <f>Table6[[#This Row],[T1]]</f>
        <v>-421.59767698533665</v>
      </c>
      <c r="AL280" s="16">
        <f>Table6[[#This Row],[T2]]</f>
        <v>-71.597676985336676</v>
      </c>
      <c r="AN280" s="46">
        <v>-728</v>
      </c>
      <c r="AO280" s="61">
        <f>IF(OR(Table15[[#This Row],[Diagonal Flag]]&lt;-$AG$6, Table15[[#This Row],[Diagonal Flag]]&gt;$AG$6),0,Table15[[#This Row],[Diagonal Flag]])</f>
        <v>0</v>
      </c>
      <c r="AP280" s="61">
        <f>Graphing!$AO280/$AP$6</f>
        <v>0</v>
      </c>
      <c r="AQ280" s="62">
        <f>Graphing!$AO280/$AQ$6</f>
        <v>0</v>
      </c>
    </row>
    <row r="281" spans="1:43" x14ac:dyDescent="0.25">
      <c r="A281" s="6">
        <v>278</v>
      </c>
      <c r="B281" s="6">
        <f>COS(DEGREES(Graphing!A281))</f>
        <v>0.93870195367972742</v>
      </c>
      <c r="C281" s="6">
        <f>SIN(DEGREES(Graphing!A281))</f>
        <v>0.34472981037018374</v>
      </c>
      <c r="D281" s="6">
        <f>Table2[[#This Row],[x (Big)]]*$A$2</f>
        <v>0.70402646525979562</v>
      </c>
      <c r="E281" s="6">
        <f>$A$2 *Table2[[#This Row],[y (Big)]]</f>
        <v>0.25854735777763782</v>
      </c>
      <c r="G281" s="15">
        <v>0.27400000000000002</v>
      </c>
      <c r="H281" s="6">
        <f>IF(AND($H$3&lt;Table3[[#This Row],[Percentage]],Table3[[#This Row],[Percentage]]&lt;$H$5), 1, 0)</f>
        <v>1</v>
      </c>
      <c r="I281" s="6">
        <f>IF(AND($I$3&lt;Table3[[#This Row],[Percentage]],Table3[[#This Row],[Percentage]]&lt;$I$5), 1, 0)</f>
        <v>1</v>
      </c>
      <c r="J281" s="6">
        <f>IF(AND($J$3&lt;Table3[[#This Row],[Percentage]],Table3[[#This Row],[Percentage]]&lt;$J$5), 1, 0)</f>
        <v>0</v>
      </c>
      <c r="K281" s="6">
        <f>IF(AND($K$3&lt;Table3[[#This Row],[Percentage]],Table3[[#This Row],[Percentage]]&lt;$K$5), 1, 0)</f>
        <v>0</v>
      </c>
      <c r="M281" s="6">
        <v>276</v>
      </c>
      <c r="N281" s="6">
        <f>$N$3*COS(DEGREES(Graphing!M281))</f>
        <v>105.54423975872494</v>
      </c>
      <c r="O281" s="6">
        <f>($N$3*SIN(DEGREES(Graphing!M281))) + $O$3</f>
        <v>276.96663995484812</v>
      </c>
      <c r="P281" s="16">
        <f>($N$3*SIN(DEGREES(Graphing!M281))) - $O$3</f>
        <v>-739.03336004515188</v>
      </c>
      <c r="Q281" s="6">
        <f>$N$4*SIN(DEGREES(Graphing!M281))</f>
        <v>-173.27502003386391</v>
      </c>
      <c r="R281" s="6">
        <f>($N$4*COS(DEGREES(Graphing!M281))) - $O$4</f>
        <v>-220.84182018095629</v>
      </c>
      <c r="S281" s="6">
        <f>($N$4*COS(DEGREES(Graphing!M281))) + $O$4</f>
        <v>379.15817981904371</v>
      </c>
      <c r="U281" s="6">
        <v>0</v>
      </c>
      <c r="V281" s="6">
        <v>-727</v>
      </c>
      <c r="W281" s="6">
        <f>IF(AND($W$4 + 'Unlike Size Quad'!$F$2*$N$3&lt;Table13[[#This Row],[NS AXIS]],Table13[[#This Row],[NS AXIS]]&lt;$V$3 - 'Unlike Size Quad'!$F$2*$N$3), Table13[NS AXIS], 0)</f>
        <v>0</v>
      </c>
      <c r="X281" s="6">
        <f>$V$6 - 'Unlike Size Quad'!$F$3*$N$4</f>
        <v>71.401690832311886</v>
      </c>
      <c r="Y281" s="6">
        <f>$W$5 +'Unlike Size Quad'!$F$3*$N$4</f>
        <v>-71.406763299232722</v>
      </c>
      <c r="Z281" s="6">
        <f>Table13[[#This Row],[NS AXIS]]</f>
        <v>-727</v>
      </c>
      <c r="AA281" s="6">
        <f>IF(AND($W$5 + 'Unlike Size Quad'!$F$3*$N$4&lt;Table13[[#This Row],[NS AXIS]],Table13[[#This Row],[NS AXIS]]&lt;$V$6 - 'Unlike Size Quad'!$F$3*$N$4), Table13[NS AXIS], 0)</f>
        <v>0</v>
      </c>
      <c r="AB281" s="16">
        <f>$V$3 -'Unlike Size Quad'!$F$2*$N$3</f>
        <v>127.00056361139596</v>
      </c>
      <c r="AC281" s="16">
        <f>$W$4 + 'Unlike Size Quad'!$F$2*$N$3</f>
        <v>-127.00507248755457</v>
      </c>
      <c r="AF281" s="46">
        <v>274</v>
      </c>
      <c r="AG281" s="6">
        <f t="shared" si="16"/>
        <v>277.09143790949969</v>
      </c>
      <c r="AH281" s="46">
        <f t="shared" si="17"/>
        <v>-397.28244502174618</v>
      </c>
      <c r="AI281" s="46">
        <f t="shared" si="18"/>
        <v>-47.282445021746213</v>
      </c>
      <c r="AJ281" s="16">
        <f t="shared" si="19"/>
        <v>-522.90856209050037</v>
      </c>
      <c r="AK281" s="16">
        <f>Table6[[#This Row],[T1]]</f>
        <v>-397.28244502174618</v>
      </c>
      <c r="AL281" s="16">
        <f>Table6[[#This Row],[T2]]</f>
        <v>-47.282445021746213</v>
      </c>
      <c r="AN281" s="46">
        <v>-727</v>
      </c>
      <c r="AO281" s="63">
        <f>IF(OR(Table15[[#This Row],[Diagonal Flag]]&lt;-$AG$6, Table15[[#This Row],[Diagonal Flag]]&gt;$AG$6),0,Table15[[#This Row],[Diagonal Flag]])</f>
        <v>0</v>
      </c>
      <c r="AP281" s="63">
        <f>Graphing!$AO281/$AP$6</f>
        <v>0</v>
      </c>
      <c r="AQ281" s="64">
        <f>Graphing!$AO281/$AQ$6</f>
        <v>0</v>
      </c>
    </row>
    <row r="282" spans="1:43" x14ac:dyDescent="0.25">
      <c r="A282" s="6">
        <v>279</v>
      </c>
      <c r="B282" s="6">
        <f>COS(DEGREES(Graphing!A282))</f>
        <v>0.45443126398570621</v>
      </c>
      <c r="C282" s="6">
        <f>SIN(DEGREES(Graphing!A282))</f>
        <v>0.89078180623110692</v>
      </c>
      <c r="D282" s="6">
        <f>Table2[[#This Row],[x (Big)]]*$A$2</f>
        <v>0.34082344798927966</v>
      </c>
      <c r="E282" s="6">
        <f>$A$2 *Table2[[#This Row],[y (Big)]]</f>
        <v>0.66808635467333022</v>
      </c>
      <c r="G282" s="15">
        <v>0.27500000000000002</v>
      </c>
      <c r="H282" s="6">
        <f>IF(AND($H$3&lt;Table3[[#This Row],[Percentage]],Table3[[#This Row],[Percentage]]&lt;$H$5), 1, 0)</f>
        <v>1</v>
      </c>
      <c r="I282" s="6">
        <f>IF(AND($I$3&lt;Table3[[#This Row],[Percentage]],Table3[[#This Row],[Percentage]]&lt;$I$5), 1, 0)</f>
        <v>1</v>
      </c>
      <c r="J282" s="6">
        <f>IF(AND($J$3&lt;Table3[[#This Row],[Percentage]],Table3[[#This Row],[Percentage]]&lt;$J$5), 1, 0)</f>
        <v>0</v>
      </c>
      <c r="K282" s="6">
        <f>IF(AND($K$3&lt;Table3[[#This Row],[Percentage]],Table3[[#This Row],[Percentage]]&lt;$K$5), 1, 0)</f>
        <v>0</v>
      </c>
      <c r="M282" s="6">
        <v>277</v>
      </c>
      <c r="N282" s="6">
        <f>$N$3*COS(DEGREES(Graphing!M282))</f>
        <v>234.42540636256973</v>
      </c>
      <c r="O282" s="6">
        <f>($N$3*SIN(DEGREES(Graphing!M282))) + $O$3</f>
        <v>410.22102039935146</v>
      </c>
      <c r="P282" s="16">
        <f>($N$3*SIN(DEGREES(Graphing!M282))) - $O$3</f>
        <v>-605.77897960064854</v>
      </c>
      <c r="Q282" s="6">
        <f>$N$4*SIN(DEGREES(Graphing!M282))</f>
        <v>-73.334234700486434</v>
      </c>
      <c r="R282" s="6">
        <f>($N$4*COS(DEGREES(Graphing!M282))) - $O$4</f>
        <v>-124.18094522807272</v>
      </c>
      <c r="S282" s="6">
        <f>($N$4*COS(DEGREES(Graphing!M282))) + $O$4</f>
        <v>475.81905477192731</v>
      </c>
      <c r="U282" s="6">
        <v>0</v>
      </c>
      <c r="V282" s="6">
        <v>-726</v>
      </c>
      <c r="W282" s="6">
        <f>IF(AND($W$4 + 'Unlike Size Quad'!$F$2*$N$3&lt;Table13[[#This Row],[NS AXIS]],Table13[[#This Row],[NS AXIS]]&lt;$V$3 - 'Unlike Size Quad'!$F$2*$N$3), Table13[NS AXIS], 0)</f>
        <v>0</v>
      </c>
      <c r="X282" s="6">
        <f>$V$6 - 'Unlike Size Quad'!$F$3*$N$4</f>
        <v>71.401690832311886</v>
      </c>
      <c r="Y282" s="6">
        <f>$W$5 +'Unlike Size Quad'!$F$3*$N$4</f>
        <v>-71.406763299232722</v>
      </c>
      <c r="Z282" s="6">
        <f>Table13[[#This Row],[NS AXIS]]</f>
        <v>-726</v>
      </c>
      <c r="AA282" s="6">
        <f>IF(AND($W$5 + 'Unlike Size Quad'!$F$3*$N$4&lt;Table13[[#This Row],[NS AXIS]],Table13[[#This Row],[NS AXIS]]&lt;$V$6 - 'Unlike Size Quad'!$F$3*$N$4), Table13[NS AXIS], 0)</f>
        <v>0</v>
      </c>
      <c r="AB282" s="16">
        <f>$V$3 -'Unlike Size Quad'!$F$2*$N$3</f>
        <v>127.00056361139596</v>
      </c>
      <c r="AC282" s="16">
        <f>$W$4 + 'Unlike Size Quad'!$F$2*$N$3</f>
        <v>-127.00507248755457</v>
      </c>
      <c r="AF282" s="46">
        <v>275</v>
      </c>
      <c r="AG282" s="6">
        <f t="shared" si="16"/>
        <v>158.78162409383356</v>
      </c>
      <c r="AH282" s="46">
        <f t="shared" si="17"/>
        <v>-254.55938112624668</v>
      </c>
      <c r="AI282" s="46">
        <f t="shared" si="18"/>
        <v>95.440618873753323</v>
      </c>
      <c r="AJ282" s="16">
        <f t="shared" si="19"/>
        <v>-641.21837590616644</v>
      </c>
      <c r="AK282" s="16">
        <f>Table6[[#This Row],[T1]]</f>
        <v>-254.55938112624668</v>
      </c>
      <c r="AL282" s="16">
        <f>Table6[[#This Row],[T2]]</f>
        <v>95.440618873753323</v>
      </c>
      <c r="AN282" s="46">
        <v>-726</v>
      </c>
      <c r="AO282" s="61">
        <f>IF(OR(Table15[[#This Row],[Diagonal Flag]]&lt;-$AG$6, Table15[[#This Row],[Diagonal Flag]]&gt;$AG$6),0,Table15[[#This Row],[Diagonal Flag]])</f>
        <v>0</v>
      </c>
      <c r="AP282" s="61">
        <f>Graphing!$AO282/$AP$6</f>
        <v>0</v>
      </c>
      <c r="AQ282" s="62">
        <f>Graphing!$AO282/$AQ$6</f>
        <v>0</v>
      </c>
    </row>
    <row r="283" spans="1:43" x14ac:dyDescent="0.25">
      <c r="A283" s="6">
        <v>280</v>
      </c>
      <c r="B283" s="6">
        <f>COS(DEGREES(Graphing!A283))</f>
        <v>-0.27191081702021258</v>
      </c>
      <c r="C283" s="6">
        <f>SIN(DEGREES(Graphing!A283))</f>
        <v>0.96232245509880965</v>
      </c>
      <c r="D283" s="6">
        <f>Table2[[#This Row],[x (Big)]]*$A$2</f>
        <v>-0.20393311276515944</v>
      </c>
      <c r="E283" s="6">
        <f>$A$2 *Table2[[#This Row],[y (Big)]]</f>
        <v>0.72174184132410724</v>
      </c>
      <c r="G283" s="15">
        <v>0.27600000000000002</v>
      </c>
      <c r="H283" s="6">
        <f>IF(AND($H$3&lt;Table3[[#This Row],[Percentage]],Table3[[#This Row],[Percentage]]&lt;$H$5), 1, 0)</f>
        <v>1</v>
      </c>
      <c r="I283" s="6">
        <f>IF(AND($I$3&lt;Table3[[#This Row],[Percentage]],Table3[[#This Row],[Percentage]]&lt;$I$5), 1, 0)</f>
        <v>1</v>
      </c>
      <c r="J283" s="6">
        <f>IF(AND($J$3&lt;Table3[[#This Row],[Percentage]],Table3[[#This Row],[Percentage]]&lt;$J$5), 1, 0)</f>
        <v>0</v>
      </c>
      <c r="K283" s="6">
        <f>IF(AND($K$3&lt;Table3[[#This Row],[Percentage]],Table3[[#This Row],[Percentage]]&lt;$K$5), 1, 0)</f>
        <v>0</v>
      </c>
      <c r="M283" s="6">
        <v>278</v>
      </c>
      <c r="N283" s="6">
        <f>$N$3*COS(DEGREES(Graphing!M283))</f>
        <v>238.43029623465077</v>
      </c>
      <c r="O283" s="6">
        <f>($N$3*SIN(DEGREES(Graphing!M283))) + $O$3</f>
        <v>595.56137183402666</v>
      </c>
      <c r="P283" s="16">
        <f>($N$3*SIN(DEGREES(Graphing!M283))) - $O$3</f>
        <v>-420.43862816597334</v>
      </c>
      <c r="Q283" s="6">
        <f>$N$4*SIN(DEGREES(Graphing!M283))</f>
        <v>65.671028875520008</v>
      </c>
      <c r="R283" s="6">
        <f>($N$4*COS(DEGREES(Graphing!M283))) - $O$4</f>
        <v>-121.17727782401192</v>
      </c>
      <c r="S283" s="6">
        <f>($N$4*COS(DEGREES(Graphing!M283))) + $O$4</f>
        <v>478.82272217598808</v>
      </c>
      <c r="U283" s="6">
        <v>0</v>
      </c>
      <c r="V283" s="6">
        <v>-725</v>
      </c>
      <c r="W283" s="6">
        <f>IF(AND($W$4 + 'Unlike Size Quad'!$F$2*$N$3&lt;Table13[[#This Row],[NS AXIS]],Table13[[#This Row],[NS AXIS]]&lt;$V$3 - 'Unlike Size Quad'!$F$2*$N$3), Table13[NS AXIS], 0)</f>
        <v>0</v>
      </c>
      <c r="X283" s="6">
        <f>$V$6 - 'Unlike Size Quad'!$F$3*$N$4</f>
        <v>71.401690832311886</v>
      </c>
      <c r="Y283" s="6">
        <f>$W$5 +'Unlike Size Quad'!$F$3*$N$4</f>
        <v>-71.406763299232722</v>
      </c>
      <c r="Z283" s="6">
        <f>Table13[[#This Row],[NS AXIS]]</f>
        <v>-725</v>
      </c>
      <c r="AA283" s="6">
        <f>IF(AND($W$5 + 'Unlike Size Quad'!$F$3*$N$4&lt;Table13[[#This Row],[NS AXIS]],Table13[[#This Row],[NS AXIS]]&lt;$V$6 - 'Unlike Size Quad'!$F$3*$N$4), Table13[NS AXIS], 0)</f>
        <v>0</v>
      </c>
      <c r="AB283" s="16">
        <f>$V$3 -'Unlike Size Quad'!$F$2*$N$3</f>
        <v>127.00056361139596</v>
      </c>
      <c r="AC283" s="16">
        <f>$W$4 + 'Unlike Size Quad'!$F$2*$N$3</f>
        <v>-127.00507248755457</v>
      </c>
      <c r="AF283" s="46">
        <v>276</v>
      </c>
      <c r="AG283" s="6">
        <f t="shared" si="16"/>
        <v>168.96663995484812</v>
      </c>
      <c r="AH283" s="46">
        <f t="shared" si="17"/>
        <v>-69.455760241275058</v>
      </c>
      <c r="AI283" s="46">
        <f t="shared" si="18"/>
        <v>280.54423975872493</v>
      </c>
      <c r="AJ283" s="16">
        <f t="shared" si="19"/>
        <v>-631.03336004515188</v>
      </c>
      <c r="AK283" s="16">
        <f>Table6[[#This Row],[T1]]</f>
        <v>-69.455760241275058</v>
      </c>
      <c r="AL283" s="16">
        <f>Table6[[#This Row],[T2]]</f>
        <v>280.54423975872493</v>
      </c>
      <c r="AN283" s="46">
        <v>-725</v>
      </c>
      <c r="AO283" s="63">
        <f>IF(OR(Table15[[#This Row],[Diagonal Flag]]&lt;-$AG$6, Table15[[#This Row],[Diagonal Flag]]&gt;$AG$6),0,Table15[[#This Row],[Diagonal Flag]])</f>
        <v>0</v>
      </c>
      <c r="AP283" s="63">
        <f>Graphing!$AO283/$AP$6</f>
        <v>0</v>
      </c>
      <c r="AQ283" s="64">
        <f>Graphing!$AO283/$AQ$6</f>
        <v>0</v>
      </c>
    </row>
    <row r="284" spans="1:43" x14ac:dyDescent="0.25">
      <c r="A284" s="6">
        <v>281</v>
      </c>
      <c r="B284" s="6">
        <f>COS(DEGREES(Graphing!A284))</f>
        <v>-0.85340848478851572</v>
      </c>
      <c r="C284" s="6">
        <f>SIN(DEGREES(Graphing!A284))</f>
        <v>0.52124270555180885</v>
      </c>
      <c r="D284" s="6">
        <f>Table2[[#This Row],[x (Big)]]*$A$2</f>
        <v>-0.64005636359138673</v>
      </c>
      <c r="E284" s="6">
        <f>$A$2 *Table2[[#This Row],[y (Big)]]</f>
        <v>0.39093202916385661</v>
      </c>
      <c r="G284" s="15">
        <v>0.27700000000000002</v>
      </c>
      <c r="H284" s="6">
        <f>IF(AND($H$3&lt;Table3[[#This Row],[Percentage]],Table3[[#This Row],[Percentage]]&lt;$H$5), 1, 0)</f>
        <v>1</v>
      </c>
      <c r="I284" s="6">
        <f>IF(AND($I$3&lt;Table3[[#This Row],[Percentage]],Table3[[#This Row],[Percentage]]&lt;$I$5), 1, 0)</f>
        <v>1</v>
      </c>
      <c r="J284" s="6">
        <f>IF(AND($J$3&lt;Table3[[#This Row],[Percentage]],Table3[[#This Row],[Percentage]]&lt;$J$5), 1, 0)</f>
        <v>0</v>
      </c>
      <c r="K284" s="6">
        <f>IF(AND($K$3&lt;Table3[[#This Row],[Percentage]],Table3[[#This Row],[Percentage]]&lt;$K$5), 1, 0)</f>
        <v>0</v>
      </c>
      <c r="M284" s="6">
        <v>279</v>
      </c>
      <c r="N284" s="6">
        <f>$N$3*COS(DEGREES(Graphing!M284))</f>
        <v>115.42554105236938</v>
      </c>
      <c r="O284" s="6">
        <f>($N$3*SIN(DEGREES(Graphing!M284))) + $O$3</f>
        <v>734.25857878270119</v>
      </c>
      <c r="P284" s="16">
        <f>($N$3*SIN(DEGREES(Graphing!M284))) - $O$3</f>
        <v>-281.74142121729881</v>
      </c>
      <c r="Q284" s="6">
        <f>$N$4*SIN(DEGREES(Graphing!M284))</f>
        <v>169.69393408702587</v>
      </c>
      <c r="R284" s="6">
        <f>($N$4*COS(DEGREES(Graphing!M284))) - $O$4</f>
        <v>-213.43084421072297</v>
      </c>
      <c r="S284" s="6">
        <f>($N$4*COS(DEGREES(Graphing!M284))) + $O$4</f>
        <v>386.56915578927703</v>
      </c>
      <c r="U284" s="6">
        <v>0</v>
      </c>
      <c r="V284" s="6">
        <v>-724</v>
      </c>
      <c r="W284" s="6">
        <f>IF(AND($W$4 + 'Unlike Size Quad'!$F$2*$N$3&lt;Table13[[#This Row],[NS AXIS]],Table13[[#This Row],[NS AXIS]]&lt;$V$3 - 'Unlike Size Quad'!$F$2*$N$3), Table13[NS AXIS], 0)</f>
        <v>0</v>
      </c>
      <c r="X284" s="6">
        <f>$V$6 - 'Unlike Size Quad'!$F$3*$N$4</f>
        <v>71.401690832311886</v>
      </c>
      <c r="Y284" s="6">
        <f>$W$5 +'Unlike Size Quad'!$F$3*$N$4</f>
        <v>-71.406763299232722</v>
      </c>
      <c r="Z284" s="6">
        <f>Table13[[#This Row],[NS AXIS]]</f>
        <v>-724</v>
      </c>
      <c r="AA284" s="6">
        <f>IF(AND($W$5 + 'Unlike Size Quad'!$F$3*$N$4&lt;Table13[[#This Row],[NS AXIS]],Table13[[#This Row],[NS AXIS]]&lt;$V$6 - 'Unlike Size Quad'!$F$3*$N$4), Table13[NS AXIS], 0)</f>
        <v>0</v>
      </c>
      <c r="AB284" s="16">
        <f>$V$3 -'Unlike Size Quad'!$F$2*$N$3</f>
        <v>127.00056361139596</v>
      </c>
      <c r="AC284" s="16">
        <f>$W$4 + 'Unlike Size Quad'!$F$2*$N$3</f>
        <v>-127.00507248755457</v>
      </c>
      <c r="AF284" s="46">
        <v>277</v>
      </c>
      <c r="AG284" s="6">
        <f t="shared" si="16"/>
        <v>302.22102039935146</v>
      </c>
      <c r="AH284" s="46">
        <f t="shared" si="17"/>
        <v>59.425406362569731</v>
      </c>
      <c r="AI284" s="46">
        <f t="shared" si="18"/>
        <v>409.42540636256973</v>
      </c>
      <c r="AJ284" s="16">
        <f t="shared" si="19"/>
        <v>-497.77897960064854</v>
      </c>
      <c r="AK284" s="16">
        <f>Table6[[#This Row],[T1]]</f>
        <v>59.425406362569731</v>
      </c>
      <c r="AL284" s="16">
        <f>Table6[[#This Row],[T2]]</f>
        <v>409.42540636256973</v>
      </c>
      <c r="AN284" s="46">
        <v>-724</v>
      </c>
      <c r="AO284" s="61">
        <f>IF(OR(Table15[[#This Row],[Diagonal Flag]]&lt;-$AG$6, Table15[[#This Row],[Diagonal Flag]]&gt;$AG$6),0,Table15[[#This Row],[Diagonal Flag]])</f>
        <v>0</v>
      </c>
      <c r="AP284" s="61">
        <f>Graphing!$AO284/$AP$6</f>
        <v>0</v>
      </c>
      <c r="AQ284" s="62">
        <f>Graphing!$AO284/$AQ$6</f>
        <v>0</v>
      </c>
    </row>
    <row r="285" spans="1:43" x14ac:dyDescent="0.25">
      <c r="A285" s="6">
        <v>282</v>
      </c>
      <c r="B285" s="6">
        <f>COS(DEGREES(Graphing!A285))</f>
        <v>-0.98030323316650059</v>
      </c>
      <c r="C285" s="6">
        <f>SIN(DEGREES(Graphing!A285))</f>
        <v>-0.19749828111481263</v>
      </c>
      <c r="D285" s="6">
        <f>Table2[[#This Row],[x (Big)]]*$A$2</f>
        <v>-0.73522742487487547</v>
      </c>
      <c r="E285" s="6">
        <f>$A$2 *Table2[[#This Row],[y (Big)]]</f>
        <v>-0.14812371083610948</v>
      </c>
      <c r="G285" s="15">
        <v>0.27800000000000002</v>
      </c>
      <c r="H285" s="6">
        <f>IF(AND($H$3&lt;Table3[[#This Row],[Percentage]],Table3[[#This Row],[Percentage]]&lt;$H$5), 1, 0)</f>
        <v>1</v>
      </c>
      <c r="I285" s="6">
        <f>IF(AND($I$3&lt;Table3[[#This Row],[Percentage]],Table3[[#This Row],[Percentage]]&lt;$I$5), 1, 0)</f>
        <v>1</v>
      </c>
      <c r="J285" s="6">
        <f>IF(AND($J$3&lt;Table3[[#This Row],[Percentage]],Table3[[#This Row],[Percentage]]&lt;$J$5), 1, 0)</f>
        <v>0</v>
      </c>
      <c r="K285" s="6">
        <f>IF(AND($K$3&lt;Table3[[#This Row],[Percentage]],Table3[[#This Row],[Percentage]]&lt;$K$5), 1, 0)</f>
        <v>0</v>
      </c>
      <c r="M285" s="6">
        <v>280</v>
      </c>
      <c r="N285" s="6">
        <f>$N$3*COS(DEGREES(Graphing!M285))</f>
        <v>-69.065347523133994</v>
      </c>
      <c r="O285" s="6">
        <f>($N$3*SIN(DEGREES(Graphing!M285))) + $O$3</f>
        <v>752.42990359509758</v>
      </c>
      <c r="P285" s="16">
        <f>($N$3*SIN(DEGREES(Graphing!M285))) - $O$3</f>
        <v>-263.57009640490236</v>
      </c>
      <c r="Q285" s="6">
        <f>$N$4*SIN(DEGREES(Graphing!M285))</f>
        <v>183.32242769632325</v>
      </c>
      <c r="R285" s="6">
        <f>($N$4*COS(DEGREES(Graphing!M285))) - $O$4</f>
        <v>-351.79901064235048</v>
      </c>
      <c r="S285" s="6">
        <f>($N$4*COS(DEGREES(Graphing!M285))) + $O$4</f>
        <v>248.20098935764952</v>
      </c>
      <c r="U285" s="6">
        <v>0</v>
      </c>
      <c r="V285" s="6">
        <v>-723</v>
      </c>
      <c r="W285" s="6">
        <f>IF(AND($W$4 + 'Unlike Size Quad'!$F$2*$N$3&lt;Table13[[#This Row],[NS AXIS]],Table13[[#This Row],[NS AXIS]]&lt;$V$3 - 'Unlike Size Quad'!$F$2*$N$3), Table13[NS AXIS], 0)</f>
        <v>0</v>
      </c>
      <c r="X285" s="6">
        <f>$V$6 - 'Unlike Size Quad'!$F$3*$N$4</f>
        <v>71.401690832311886</v>
      </c>
      <c r="Y285" s="6">
        <f>$W$5 +'Unlike Size Quad'!$F$3*$N$4</f>
        <v>-71.406763299232722</v>
      </c>
      <c r="Z285" s="6">
        <f>Table13[[#This Row],[NS AXIS]]</f>
        <v>-723</v>
      </c>
      <c r="AA285" s="6">
        <f>IF(AND($W$5 + 'Unlike Size Quad'!$F$3*$N$4&lt;Table13[[#This Row],[NS AXIS]],Table13[[#This Row],[NS AXIS]]&lt;$V$6 - 'Unlike Size Quad'!$F$3*$N$4), Table13[NS AXIS], 0)</f>
        <v>0</v>
      </c>
      <c r="AB285" s="16">
        <f>$V$3 -'Unlike Size Quad'!$F$2*$N$3</f>
        <v>127.00056361139596</v>
      </c>
      <c r="AC285" s="16">
        <f>$W$4 + 'Unlike Size Quad'!$F$2*$N$3</f>
        <v>-127.00507248755457</v>
      </c>
      <c r="AF285" s="46">
        <v>278</v>
      </c>
      <c r="AG285" s="6">
        <f t="shared" si="16"/>
        <v>487.56137183402666</v>
      </c>
      <c r="AH285" s="46">
        <f t="shared" si="17"/>
        <v>63.430296234650768</v>
      </c>
      <c r="AI285" s="46">
        <f t="shared" si="18"/>
        <v>413.43029623465077</v>
      </c>
      <c r="AJ285" s="16">
        <f t="shared" si="19"/>
        <v>-312.43862816597334</v>
      </c>
      <c r="AK285" s="16">
        <f>Table6[[#This Row],[T1]]</f>
        <v>63.430296234650768</v>
      </c>
      <c r="AL285" s="16">
        <f>Table6[[#This Row],[T2]]</f>
        <v>413.43029623465077</v>
      </c>
      <c r="AN285" s="46">
        <v>-723</v>
      </c>
      <c r="AO285" s="63">
        <f>IF(OR(Table15[[#This Row],[Diagonal Flag]]&lt;-$AG$6, Table15[[#This Row],[Diagonal Flag]]&gt;$AG$6),0,Table15[[#This Row],[Diagonal Flag]])</f>
        <v>0</v>
      </c>
      <c r="AP285" s="63">
        <f>Graphing!$AO285/$AP$6</f>
        <v>0</v>
      </c>
      <c r="AQ285" s="64">
        <f>Graphing!$AO285/$AQ$6</f>
        <v>0</v>
      </c>
    </row>
    <row r="286" spans="1:43" x14ac:dyDescent="0.25">
      <c r="A286" s="6">
        <v>283</v>
      </c>
      <c r="B286" s="6">
        <f>COS(DEGREES(Graphing!A286))</f>
        <v>-0.58499938658243078</v>
      </c>
      <c r="C286" s="6">
        <f>SIN(DEGREES(Graphing!A286))</f>
        <v>-0.81103373400751944</v>
      </c>
      <c r="D286" s="6">
        <f>Table2[[#This Row],[x (Big)]]*$A$2</f>
        <v>-0.43874953993682309</v>
      </c>
      <c r="E286" s="6">
        <f>$A$2 *Table2[[#This Row],[y (Big)]]</f>
        <v>-0.6082753005056396</v>
      </c>
      <c r="G286" s="15">
        <v>0.27900000000000003</v>
      </c>
      <c r="H286" s="6">
        <f>IF(AND($H$3&lt;Table3[[#This Row],[Percentage]],Table3[[#This Row],[Percentage]]&lt;$H$5), 1, 0)</f>
        <v>1</v>
      </c>
      <c r="I286" s="6">
        <f>IF(AND($I$3&lt;Table3[[#This Row],[Percentage]],Table3[[#This Row],[Percentage]]&lt;$I$5), 1, 0)</f>
        <v>1</v>
      </c>
      <c r="J286" s="6">
        <f>IF(AND($J$3&lt;Table3[[#This Row],[Percentage]],Table3[[#This Row],[Percentage]]&lt;$J$5), 1, 0)</f>
        <v>0</v>
      </c>
      <c r="K286" s="6">
        <f>IF(AND($K$3&lt;Table3[[#This Row],[Percentage]],Table3[[#This Row],[Percentage]]&lt;$K$5), 1, 0)</f>
        <v>0</v>
      </c>
      <c r="M286" s="6">
        <v>281</v>
      </c>
      <c r="N286" s="6">
        <f>$N$3*COS(DEGREES(Graphing!M286))</f>
        <v>-216.76575513628299</v>
      </c>
      <c r="O286" s="6">
        <f>($N$3*SIN(DEGREES(Graphing!M286))) + $O$3</f>
        <v>640.3956472101595</v>
      </c>
      <c r="P286" s="16">
        <f>($N$3*SIN(DEGREES(Graphing!M286))) - $O$3</f>
        <v>-375.60435278984056</v>
      </c>
      <c r="Q286" s="6">
        <f>$N$4*SIN(DEGREES(Graphing!M286))</f>
        <v>99.296735407619579</v>
      </c>
      <c r="R286" s="6">
        <f>($N$4*COS(DEGREES(Graphing!M286))) - $O$4</f>
        <v>-462.57431635221224</v>
      </c>
      <c r="S286" s="6">
        <f>($N$4*COS(DEGREES(Graphing!M286))) + $O$4</f>
        <v>137.42568364778776</v>
      </c>
      <c r="U286" s="6">
        <v>0</v>
      </c>
      <c r="V286" s="6">
        <v>-722</v>
      </c>
      <c r="W286" s="6">
        <f>IF(AND($W$4 + 'Unlike Size Quad'!$F$2*$N$3&lt;Table13[[#This Row],[NS AXIS]],Table13[[#This Row],[NS AXIS]]&lt;$V$3 - 'Unlike Size Quad'!$F$2*$N$3), Table13[NS AXIS], 0)</f>
        <v>0</v>
      </c>
      <c r="X286" s="6">
        <f>$V$6 - 'Unlike Size Quad'!$F$3*$N$4</f>
        <v>71.401690832311886</v>
      </c>
      <c r="Y286" s="6">
        <f>$W$5 +'Unlike Size Quad'!$F$3*$N$4</f>
        <v>-71.406763299232722</v>
      </c>
      <c r="Z286" s="6">
        <f>Table13[[#This Row],[NS AXIS]]</f>
        <v>-722</v>
      </c>
      <c r="AA286" s="6">
        <f>IF(AND($W$5 + 'Unlike Size Quad'!$F$3*$N$4&lt;Table13[[#This Row],[NS AXIS]],Table13[[#This Row],[NS AXIS]]&lt;$V$6 - 'Unlike Size Quad'!$F$3*$N$4), Table13[NS AXIS], 0)</f>
        <v>0</v>
      </c>
      <c r="AB286" s="16">
        <f>$V$3 -'Unlike Size Quad'!$F$2*$N$3</f>
        <v>127.00056361139596</v>
      </c>
      <c r="AC286" s="16">
        <f>$W$4 + 'Unlike Size Quad'!$F$2*$N$3</f>
        <v>-127.00507248755457</v>
      </c>
      <c r="AF286" s="46">
        <v>279</v>
      </c>
      <c r="AG286" s="6">
        <f t="shared" si="16"/>
        <v>626.25857878270119</v>
      </c>
      <c r="AH286" s="46">
        <f t="shared" si="17"/>
        <v>-59.574458947630617</v>
      </c>
      <c r="AI286" s="46">
        <f t="shared" si="18"/>
        <v>290.4255410523694</v>
      </c>
      <c r="AJ286" s="16">
        <f t="shared" si="19"/>
        <v>-173.74142121729884</v>
      </c>
      <c r="AK286" s="16">
        <f>Table6[[#This Row],[T1]]</f>
        <v>-59.574458947630617</v>
      </c>
      <c r="AL286" s="16">
        <f>Table6[[#This Row],[T2]]</f>
        <v>290.4255410523694</v>
      </c>
      <c r="AN286" s="46">
        <v>-722</v>
      </c>
      <c r="AO286" s="61">
        <f>IF(OR(Table15[[#This Row],[Diagonal Flag]]&lt;-$AG$6, Table15[[#This Row],[Diagonal Flag]]&gt;$AG$6),0,Table15[[#This Row],[Diagonal Flag]])</f>
        <v>0</v>
      </c>
      <c r="AP286" s="61">
        <f>Graphing!$AO286/$AP$6</f>
        <v>0</v>
      </c>
      <c r="AQ286" s="62">
        <f>Graphing!$AO286/$AQ$6</f>
        <v>0</v>
      </c>
    </row>
    <row r="287" spans="1:43" x14ac:dyDescent="0.25">
      <c r="A287" s="6">
        <v>284</v>
      </c>
      <c r="B287" s="6">
        <f>COS(DEGREES(Graphing!A287))</f>
        <v>0.12192829984173859</v>
      </c>
      <c r="C287" s="6">
        <f>SIN(DEGREES(Graphing!A287))</f>
        <v>-0.99253891092374968</v>
      </c>
      <c r="D287" s="6">
        <f>Table2[[#This Row],[x (Big)]]*$A$2</f>
        <v>9.1446224881303939E-2</v>
      </c>
      <c r="E287" s="6">
        <f>$A$2 *Table2[[#This Row],[y (Big)]]</f>
        <v>-0.74440418319281232</v>
      </c>
      <c r="G287" s="15">
        <v>0.28000000000000003</v>
      </c>
      <c r="H287" s="6">
        <f>IF(AND($H$3&lt;Table3[[#This Row],[Percentage]],Table3[[#This Row],[Percentage]]&lt;$H$5), 1, 0)</f>
        <v>1</v>
      </c>
      <c r="I287" s="6">
        <f>IF(AND($I$3&lt;Table3[[#This Row],[Percentage]],Table3[[#This Row],[Percentage]]&lt;$I$5), 1, 0)</f>
        <v>1</v>
      </c>
      <c r="J287" s="6">
        <f>IF(AND($J$3&lt;Table3[[#This Row],[Percentage]],Table3[[#This Row],[Percentage]]&lt;$J$5), 1, 0)</f>
        <v>0</v>
      </c>
      <c r="K287" s="6">
        <f>IF(AND($K$3&lt;Table3[[#This Row],[Percentage]],Table3[[#This Row],[Percentage]]&lt;$K$5), 1, 0)</f>
        <v>0</v>
      </c>
      <c r="M287" s="6">
        <v>282</v>
      </c>
      <c r="N287" s="6">
        <f>$N$3*COS(DEGREES(Graphing!M287))</f>
        <v>-248.99702122429116</v>
      </c>
      <c r="O287" s="6">
        <f>($N$3*SIN(DEGREES(Graphing!M287))) + $O$3</f>
        <v>457.83543659683761</v>
      </c>
      <c r="P287" s="16">
        <f>($N$3*SIN(DEGREES(Graphing!M287))) - $O$3</f>
        <v>-558.16456340316245</v>
      </c>
      <c r="Q287" s="6">
        <f>$N$4*SIN(DEGREES(Graphing!M287))</f>
        <v>-37.623422552371807</v>
      </c>
      <c r="R287" s="6">
        <f>($N$4*COS(DEGREES(Graphing!M287))) - $O$4</f>
        <v>-486.74776591821836</v>
      </c>
      <c r="S287" s="6">
        <f>($N$4*COS(DEGREES(Graphing!M287))) + $O$4</f>
        <v>113.25223408178164</v>
      </c>
      <c r="U287" s="6">
        <v>0</v>
      </c>
      <c r="V287" s="6">
        <v>-721</v>
      </c>
      <c r="W287" s="6">
        <f>IF(AND($W$4 + 'Unlike Size Quad'!$F$2*$N$3&lt;Table13[[#This Row],[NS AXIS]],Table13[[#This Row],[NS AXIS]]&lt;$V$3 - 'Unlike Size Quad'!$F$2*$N$3), Table13[NS AXIS], 0)</f>
        <v>0</v>
      </c>
      <c r="X287" s="6">
        <f>$V$6 - 'Unlike Size Quad'!$F$3*$N$4</f>
        <v>71.401690832311886</v>
      </c>
      <c r="Y287" s="6">
        <f>$W$5 +'Unlike Size Quad'!$F$3*$N$4</f>
        <v>-71.406763299232722</v>
      </c>
      <c r="Z287" s="6">
        <f>Table13[[#This Row],[NS AXIS]]</f>
        <v>-721</v>
      </c>
      <c r="AA287" s="6">
        <f>IF(AND($W$5 + 'Unlike Size Quad'!$F$3*$N$4&lt;Table13[[#This Row],[NS AXIS]],Table13[[#This Row],[NS AXIS]]&lt;$V$6 - 'Unlike Size Quad'!$F$3*$N$4), Table13[NS AXIS], 0)</f>
        <v>0</v>
      </c>
      <c r="AB287" s="16">
        <f>$V$3 -'Unlike Size Quad'!$F$2*$N$3</f>
        <v>127.00056361139596</v>
      </c>
      <c r="AC287" s="16">
        <f>$W$4 + 'Unlike Size Quad'!$F$2*$N$3</f>
        <v>-127.00507248755457</v>
      </c>
      <c r="AF287" s="46">
        <v>280</v>
      </c>
      <c r="AG287" s="6">
        <f t="shared" si="16"/>
        <v>644.42990359509758</v>
      </c>
      <c r="AH287" s="46">
        <f t="shared" si="17"/>
        <v>-244.06534752313399</v>
      </c>
      <c r="AI287" s="46">
        <f t="shared" si="18"/>
        <v>105.93465247686601</v>
      </c>
      <c r="AJ287" s="16">
        <f t="shared" si="19"/>
        <v>-155.57009640490236</v>
      </c>
      <c r="AK287" s="16">
        <f>Table6[[#This Row],[T1]]</f>
        <v>-244.06534752313399</v>
      </c>
      <c r="AL287" s="16">
        <f>Table6[[#This Row],[T2]]</f>
        <v>105.93465247686601</v>
      </c>
      <c r="AN287" s="46">
        <v>-721</v>
      </c>
      <c r="AO287" s="63">
        <f>IF(OR(Table15[[#This Row],[Diagonal Flag]]&lt;-$AG$6, Table15[[#This Row],[Diagonal Flag]]&gt;$AG$6),0,Table15[[#This Row],[Diagonal Flag]])</f>
        <v>0</v>
      </c>
      <c r="AP287" s="63">
        <f>Graphing!$AO287/$AP$6</f>
        <v>0</v>
      </c>
      <c r="AQ287" s="64">
        <f>Graphing!$AO287/$AQ$6</f>
        <v>0</v>
      </c>
    </row>
    <row r="288" spans="1:43" x14ac:dyDescent="0.25">
      <c r="A288" s="6">
        <v>285</v>
      </c>
      <c r="B288" s="6">
        <f>COS(DEGREES(Graphing!A288))</f>
        <v>0.76390589255071784</v>
      </c>
      <c r="C288" s="6">
        <f>SIN(DEGREES(Graphing!A288))</f>
        <v>-0.64532765888832866</v>
      </c>
      <c r="D288" s="6">
        <f>Table2[[#This Row],[x (Big)]]*$A$2</f>
        <v>0.57292941941303832</v>
      </c>
      <c r="E288" s="6">
        <f>$A$2 *Table2[[#This Row],[y (Big)]]</f>
        <v>-0.48399574416624647</v>
      </c>
      <c r="G288" s="15">
        <v>0.28100000000000003</v>
      </c>
      <c r="H288" s="6">
        <f>IF(AND($H$3&lt;Table3[[#This Row],[Percentage]],Table3[[#This Row],[Percentage]]&lt;$H$5), 1, 0)</f>
        <v>1</v>
      </c>
      <c r="I288" s="6">
        <f>IF(AND($I$3&lt;Table3[[#This Row],[Percentage]],Table3[[#This Row],[Percentage]]&lt;$I$5), 1, 0)</f>
        <v>1</v>
      </c>
      <c r="J288" s="6">
        <f>IF(AND($J$3&lt;Table3[[#This Row],[Percentage]],Table3[[#This Row],[Percentage]]&lt;$J$5), 1, 0)</f>
        <v>0</v>
      </c>
      <c r="K288" s="6">
        <f>IF(AND($K$3&lt;Table3[[#This Row],[Percentage]],Table3[[#This Row],[Percentage]]&lt;$K$5), 1, 0)</f>
        <v>0</v>
      </c>
      <c r="M288" s="6">
        <v>283</v>
      </c>
      <c r="N288" s="6">
        <f>$N$3*COS(DEGREES(Graphing!M288))</f>
        <v>-148.58984419193743</v>
      </c>
      <c r="O288" s="6">
        <f>($N$3*SIN(DEGREES(Graphing!M288))) + $O$3</f>
        <v>301.99743156209007</v>
      </c>
      <c r="P288" s="16">
        <f>($N$3*SIN(DEGREES(Graphing!M288))) - $O$3</f>
        <v>-714.00256843790999</v>
      </c>
      <c r="Q288" s="6">
        <f>$N$4*SIN(DEGREES(Graphing!M288))</f>
        <v>-154.50192632843246</v>
      </c>
      <c r="R288" s="6">
        <f>($N$4*COS(DEGREES(Graphing!M288))) - $O$4</f>
        <v>-411.44238314395307</v>
      </c>
      <c r="S288" s="6">
        <f>($N$4*COS(DEGREES(Graphing!M288))) + $O$4</f>
        <v>188.55761685604693</v>
      </c>
      <c r="U288" s="6">
        <v>0</v>
      </c>
      <c r="V288" s="6">
        <v>-720</v>
      </c>
      <c r="W288" s="6">
        <f>IF(AND($W$4 + 'Unlike Size Quad'!$F$2*$N$3&lt;Table13[[#This Row],[NS AXIS]],Table13[[#This Row],[NS AXIS]]&lt;$V$3 - 'Unlike Size Quad'!$F$2*$N$3), Table13[NS AXIS], 0)</f>
        <v>0</v>
      </c>
      <c r="X288" s="6">
        <f>$V$6 - 'Unlike Size Quad'!$F$3*$N$4</f>
        <v>71.401690832311886</v>
      </c>
      <c r="Y288" s="6">
        <f>$W$5 +'Unlike Size Quad'!$F$3*$N$4</f>
        <v>-71.406763299232722</v>
      </c>
      <c r="Z288" s="6">
        <f>Table13[[#This Row],[NS AXIS]]</f>
        <v>-720</v>
      </c>
      <c r="AA288" s="6">
        <f>IF(AND($W$5 + 'Unlike Size Quad'!$F$3*$N$4&lt;Table13[[#This Row],[NS AXIS]],Table13[[#This Row],[NS AXIS]]&lt;$V$6 - 'Unlike Size Quad'!$F$3*$N$4), Table13[NS AXIS], 0)</f>
        <v>0</v>
      </c>
      <c r="AB288" s="16">
        <f>$V$3 -'Unlike Size Quad'!$F$2*$N$3</f>
        <v>127.00056361139596</v>
      </c>
      <c r="AC288" s="16">
        <f>$W$4 + 'Unlike Size Quad'!$F$2*$N$3</f>
        <v>-127.00507248755457</v>
      </c>
      <c r="AF288" s="46">
        <v>281</v>
      </c>
      <c r="AG288" s="6">
        <f t="shared" si="16"/>
        <v>532.3956472101595</v>
      </c>
      <c r="AH288" s="46">
        <f t="shared" si="17"/>
        <v>-391.76575513628302</v>
      </c>
      <c r="AI288" s="46">
        <f t="shared" si="18"/>
        <v>-41.765755136282991</v>
      </c>
      <c r="AJ288" s="16">
        <f t="shared" si="19"/>
        <v>-267.60435278984056</v>
      </c>
      <c r="AK288" s="16">
        <f>Table6[[#This Row],[T1]]</f>
        <v>-391.76575513628302</v>
      </c>
      <c r="AL288" s="16">
        <f>Table6[[#This Row],[T2]]</f>
        <v>-41.765755136282991</v>
      </c>
      <c r="AN288" s="46">
        <v>-720</v>
      </c>
      <c r="AO288" s="61">
        <f>IF(OR(Table15[[#This Row],[Diagonal Flag]]&lt;-$AG$6, Table15[[#This Row],[Diagonal Flag]]&gt;$AG$6),0,Table15[[#This Row],[Diagonal Flag]])</f>
        <v>0</v>
      </c>
      <c r="AP288" s="61">
        <f>Graphing!$AO288/$AP$6</f>
        <v>0</v>
      </c>
      <c r="AQ288" s="62">
        <f>Graphing!$AO288/$AQ$6</f>
        <v>0</v>
      </c>
    </row>
    <row r="289" spans="1:43" x14ac:dyDescent="0.25">
      <c r="A289" s="6">
        <v>286</v>
      </c>
      <c r="B289" s="6">
        <f>COS(DEGREES(Graphing!A289))</f>
        <v>0.99895778076643527</v>
      </c>
      <c r="C289" s="6">
        <f>SIN(DEGREES(Graphing!A289))</f>
        <v>4.5643753638353698E-2</v>
      </c>
      <c r="D289" s="6">
        <f>Table2[[#This Row],[x (Big)]]*$A$2</f>
        <v>0.74921833557482642</v>
      </c>
      <c r="E289" s="6">
        <f>$A$2 *Table2[[#This Row],[y (Big)]]</f>
        <v>3.423281522876527E-2</v>
      </c>
      <c r="G289" s="15">
        <v>0.28199999999999997</v>
      </c>
      <c r="H289" s="6">
        <f>IF(AND($H$3&lt;Table3[[#This Row],[Percentage]],Table3[[#This Row],[Percentage]]&lt;$H$5), 1, 0)</f>
        <v>1</v>
      </c>
      <c r="I289" s="6">
        <f>IF(AND($I$3&lt;Table3[[#This Row],[Percentage]],Table3[[#This Row],[Percentage]]&lt;$I$5), 1, 0)</f>
        <v>1</v>
      </c>
      <c r="J289" s="6">
        <f>IF(AND($J$3&lt;Table3[[#This Row],[Percentage]],Table3[[#This Row],[Percentage]]&lt;$J$5), 1, 0)</f>
        <v>0</v>
      </c>
      <c r="K289" s="6">
        <f>IF(AND($K$3&lt;Table3[[#This Row],[Percentage]],Table3[[#This Row],[Percentage]]&lt;$K$5), 1, 0)</f>
        <v>0</v>
      </c>
      <c r="M289" s="6">
        <v>284</v>
      </c>
      <c r="N289" s="6">
        <f>$N$3*COS(DEGREES(Graphing!M289))</f>
        <v>30.969788159801602</v>
      </c>
      <c r="O289" s="6">
        <f>($N$3*SIN(DEGREES(Graphing!M289))) + $O$3</f>
        <v>255.89511662536759</v>
      </c>
      <c r="P289" s="16">
        <f>($N$3*SIN(DEGREES(Graphing!M289))) - $O$3</f>
        <v>-760.10488337463244</v>
      </c>
      <c r="Q289" s="6">
        <f>$N$4*SIN(DEGREES(Graphing!M289))</f>
        <v>-189.07866253097433</v>
      </c>
      <c r="R289" s="6">
        <f>($N$4*COS(DEGREES(Graphing!M289))) - $O$4</f>
        <v>-276.77265888014881</v>
      </c>
      <c r="S289" s="6">
        <f>($N$4*COS(DEGREES(Graphing!M289))) + $O$4</f>
        <v>323.22734111985119</v>
      </c>
      <c r="U289" s="6">
        <v>0</v>
      </c>
      <c r="V289" s="6">
        <v>-719</v>
      </c>
      <c r="W289" s="6">
        <f>IF(AND($W$4 + 'Unlike Size Quad'!$F$2*$N$3&lt;Table13[[#This Row],[NS AXIS]],Table13[[#This Row],[NS AXIS]]&lt;$V$3 - 'Unlike Size Quad'!$F$2*$N$3), Table13[NS AXIS], 0)</f>
        <v>0</v>
      </c>
      <c r="X289" s="6">
        <f>$V$6 - 'Unlike Size Quad'!$F$3*$N$4</f>
        <v>71.401690832311886</v>
      </c>
      <c r="Y289" s="6">
        <f>$W$5 +'Unlike Size Quad'!$F$3*$N$4</f>
        <v>-71.406763299232722</v>
      </c>
      <c r="Z289" s="6">
        <f>Table13[[#This Row],[NS AXIS]]</f>
        <v>-719</v>
      </c>
      <c r="AA289" s="6">
        <f>IF(AND($W$5 + 'Unlike Size Quad'!$F$3*$N$4&lt;Table13[[#This Row],[NS AXIS]],Table13[[#This Row],[NS AXIS]]&lt;$V$6 - 'Unlike Size Quad'!$F$3*$N$4), Table13[NS AXIS], 0)</f>
        <v>0</v>
      </c>
      <c r="AB289" s="16">
        <f>$V$3 -'Unlike Size Quad'!$F$2*$N$3</f>
        <v>127.00056361139596</v>
      </c>
      <c r="AC289" s="16">
        <f>$W$4 + 'Unlike Size Quad'!$F$2*$N$3</f>
        <v>-127.00507248755457</v>
      </c>
      <c r="AF289" s="46">
        <v>282</v>
      </c>
      <c r="AG289" s="6">
        <f t="shared" si="16"/>
        <v>349.83543659683761</v>
      </c>
      <c r="AH289" s="46">
        <f t="shared" si="17"/>
        <v>-423.99702122429119</v>
      </c>
      <c r="AI289" s="46">
        <f t="shared" si="18"/>
        <v>-73.99702122429116</v>
      </c>
      <c r="AJ289" s="16">
        <f t="shared" si="19"/>
        <v>-450.16456340316239</v>
      </c>
      <c r="AK289" s="16">
        <f>Table6[[#This Row],[T1]]</f>
        <v>-423.99702122429119</v>
      </c>
      <c r="AL289" s="16">
        <f>Table6[[#This Row],[T2]]</f>
        <v>-73.99702122429116</v>
      </c>
      <c r="AN289" s="46">
        <v>-719</v>
      </c>
      <c r="AO289" s="63">
        <f>IF(OR(Table15[[#This Row],[Diagonal Flag]]&lt;-$AG$6, Table15[[#This Row],[Diagonal Flag]]&gt;$AG$6),0,Table15[[#This Row],[Diagonal Flag]])</f>
        <v>0</v>
      </c>
      <c r="AP289" s="63">
        <f>Graphing!$AO289/$AP$6</f>
        <v>0</v>
      </c>
      <c r="AQ289" s="64">
        <f>Graphing!$AO289/$AQ$6</f>
        <v>0</v>
      </c>
    </row>
    <row r="290" spans="1:43" x14ac:dyDescent="0.25">
      <c r="A290" s="6">
        <v>287</v>
      </c>
      <c r="B290" s="6">
        <f>COS(DEGREES(Graphing!A290))</f>
        <v>0.70187396658444912</v>
      </c>
      <c r="C290" s="6">
        <f>SIN(DEGREES(Graphing!A290))</f>
        <v>0.7123011547309267</v>
      </c>
      <c r="D290" s="6">
        <f>Table2[[#This Row],[x (Big)]]*$A$2</f>
        <v>0.52640547493833689</v>
      </c>
      <c r="E290" s="6">
        <f>$A$2 *Table2[[#This Row],[y (Big)]]</f>
        <v>0.534225866048195</v>
      </c>
      <c r="G290" s="15">
        <v>0.28299999999999997</v>
      </c>
      <c r="H290" s="6">
        <f>IF(AND($H$3&lt;Table3[[#This Row],[Percentage]],Table3[[#This Row],[Percentage]]&lt;$H$5), 1, 0)</f>
        <v>1</v>
      </c>
      <c r="I290" s="6">
        <f>IF(AND($I$3&lt;Table3[[#This Row],[Percentage]],Table3[[#This Row],[Percentage]]&lt;$I$5), 1, 0)</f>
        <v>1</v>
      </c>
      <c r="J290" s="6">
        <f>IF(AND($J$3&lt;Table3[[#This Row],[Percentage]],Table3[[#This Row],[Percentage]]&lt;$J$5), 1, 0)</f>
        <v>0</v>
      </c>
      <c r="K290" s="6">
        <f>IF(AND($K$3&lt;Table3[[#This Row],[Percentage]],Table3[[#This Row],[Percentage]]&lt;$K$5), 1, 0)</f>
        <v>0</v>
      </c>
      <c r="M290" s="6">
        <v>285</v>
      </c>
      <c r="N290" s="6">
        <f>$N$3*COS(DEGREES(Graphing!M290))</f>
        <v>194.03209670788232</v>
      </c>
      <c r="O290" s="6">
        <f>($N$3*SIN(DEGREES(Graphing!M290))) + $O$3</f>
        <v>344.0867746423645</v>
      </c>
      <c r="P290" s="16">
        <f>($N$3*SIN(DEGREES(Graphing!M290))) - $O$3</f>
        <v>-671.9132253576355</v>
      </c>
      <c r="Q290" s="6">
        <f>$N$4*SIN(DEGREES(Graphing!M290))</f>
        <v>-122.93491901822661</v>
      </c>
      <c r="R290" s="6">
        <f>($N$4*COS(DEGREES(Graphing!M290))) - $O$4</f>
        <v>-154.47592746908825</v>
      </c>
      <c r="S290" s="6">
        <f>($N$4*COS(DEGREES(Graphing!M290))) + $O$4</f>
        <v>445.52407253091178</v>
      </c>
      <c r="U290" s="6">
        <v>0</v>
      </c>
      <c r="V290" s="6">
        <v>-718</v>
      </c>
      <c r="W290" s="6">
        <f>IF(AND($W$4 + 'Unlike Size Quad'!$F$2*$N$3&lt;Table13[[#This Row],[NS AXIS]],Table13[[#This Row],[NS AXIS]]&lt;$V$3 - 'Unlike Size Quad'!$F$2*$N$3), Table13[NS AXIS], 0)</f>
        <v>0</v>
      </c>
      <c r="X290" s="6">
        <f>$V$6 - 'Unlike Size Quad'!$F$3*$N$4</f>
        <v>71.401690832311886</v>
      </c>
      <c r="Y290" s="6">
        <f>$W$5 +'Unlike Size Quad'!$F$3*$N$4</f>
        <v>-71.406763299232722</v>
      </c>
      <c r="Z290" s="6">
        <f>Table13[[#This Row],[NS AXIS]]</f>
        <v>-718</v>
      </c>
      <c r="AA290" s="6">
        <f>IF(AND($W$5 + 'Unlike Size Quad'!$F$3*$N$4&lt;Table13[[#This Row],[NS AXIS]],Table13[[#This Row],[NS AXIS]]&lt;$V$6 - 'Unlike Size Quad'!$F$3*$N$4), Table13[NS AXIS], 0)</f>
        <v>0</v>
      </c>
      <c r="AB290" s="16">
        <f>$V$3 -'Unlike Size Quad'!$F$2*$N$3</f>
        <v>127.00056361139596</v>
      </c>
      <c r="AC290" s="16">
        <f>$W$4 + 'Unlike Size Quad'!$F$2*$N$3</f>
        <v>-127.00507248755457</v>
      </c>
      <c r="AF290" s="46">
        <v>283</v>
      </c>
      <c r="AG290" s="6">
        <f t="shared" si="16"/>
        <v>193.99743156209007</v>
      </c>
      <c r="AH290" s="46">
        <f t="shared" si="17"/>
        <v>-323.58984419193746</v>
      </c>
      <c r="AI290" s="46">
        <f t="shared" si="18"/>
        <v>26.410155808062569</v>
      </c>
      <c r="AJ290" s="16">
        <f t="shared" si="19"/>
        <v>-606.00256843790999</v>
      </c>
      <c r="AK290" s="16">
        <f>Table6[[#This Row],[T1]]</f>
        <v>-323.58984419193746</v>
      </c>
      <c r="AL290" s="16">
        <f>Table6[[#This Row],[T2]]</f>
        <v>26.410155808062569</v>
      </c>
      <c r="AN290" s="46">
        <v>-718</v>
      </c>
      <c r="AO290" s="61">
        <f>IF(OR(Table15[[#This Row],[Diagonal Flag]]&lt;-$AG$6, Table15[[#This Row],[Diagonal Flag]]&gt;$AG$6),0,Table15[[#This Row],[Diagonal Flag]])</f>
        <v>0</v>
      </c>
      <c r="AP290" s="61">
        <f>Graphing!$AO290/$AP$6</f>
        <v>0</v>
      </c>
      <c r="AQ290" s="62">
        <f>Graphing!$AO290/$AQ$6</f>
        <v>0</v>
      </c>
    </row>
    <row r="291" spans="1:43" x14ac:dyDescent="0.25">
      <c r="A291" s="6">
        <v>288</v>
      </c>
      <c r="B291" s="6">
        <f>COS(DEGREES(Graphing!A291))</f>
        <v>3.0908289331435058E-2</v>
      </c>
      <c r="C291" s="6">
        <f>SIN(DEGREES(Graphing!A291))</f>
        <v>0.99952222469067908</v>
      </c>
      <c r="D291" s="6">
        <f>Table2[[#This Row],[x (Big)]]*$A$2</f>
        <v>2.3181216998576296E-2</v>
      </c>
      <c r="E291" s="6">
        <f>$A$2 *Table2[[#This Row],[y (Big)]]</f>
        <v>0.74964166851800929</v>
      </c>
      <c r="G291" s="15">
        <v>0.28399999999999997</v>
      </c>
      <c r="H291" s="6">
        <f>IF(AND($H$3&lt;Table3[[#This Row],[Percentage]],Table3[[#This Row],[Percentage]]&lt;$H$5), 1, 0)</f>
        <v>1</v>
      </c>
      <c r="I291" s="6">
        <f>IF(AND($I$3&lt;Table3[[#This Row],[Percentage]],Table3[[#This Row],[Percentage]]&lt;$I$5), 1, 0)</f>
        <v>1</v>
      </c>
      <c r="J291" s="6">
        <f>IF(AND($J$3&lt;Table3[[#This Row],[Percentage]],Table3[[#This Row],[Percentage]]&lt;$J$5), 1, 0)</f>
        <v>0</v>
      </c>
      <c r="K291" s="6">
        <f>IF(AND($K$3&lt;Table3[[#This Row],[Percentage]],Table3[[#This Row],[Percentage]]&lt;$K$5), 1, 0)</f>
        <v>0</v>
      </c>
      <c r="M291" s="6">
        <v>286</v>
      </c>
      <c r="N291" s="6">
        <f>$N$3*COS(DEGREES(Graphing!M291))</f>
        <v>253.73527631467456</v>
      </c>
      <c r="O291" s="6">
        <f>($N$3*SIN(DEGREES(Graphing!M291))) + $O$3</f>
        <v>519.59351342414186</v>
      </c>
      <c r="P291" s="16">
        <f>($N$3*SIN(DEGREES(Graphing!M291))) - $O$3</f>
        <v>-496.40648657585814</v>
      </c>
      <c r="Q291" s="6">
        <f>$N$4*SIN(DEGREES(Graphing!M291))</f>
        <v>8.6951350681063797</v>
      </c>
      <c r="R291" s="6">
        <f>($N$4*COS(DEGREES(Graphing!M291))) - $O$4</f>
        <v>-109.69854276399408</v>
      </c>
      <c r="S291" s="6">
        <f>($N$4*COS(DEGREES(Graphing!M291))) + $O$4</f>
        <v>490.30145723600594</v>
      </c>
      <c r="U291" s="6">
        <v>0</v>
      </c>
      <c r="V291" s="6">
        <v>-717</v>
      </c>
      <c r="W291" s="6">
        <f>IF(AND($W$4 + 'Unlike Size Quad'!$F$2*$N$3&lt;Table13[[#This Row],[NS AXIS]],Table13[[#This Row],[NS AXIS]]&lt;$V$3 - 'Unlike Size Quad'!$F$2*$N$3), Table13[NS AXIS], 0)</f>
        <v>0</v>
      </c>
      <c r="X291" s="6">
        <f>$V$6 - 'Unlike Size Quad'!$F$3*$N$4</f>
        <v>71.401690832311886</v>
      </c>
      <c r="Y291" s="6">
        <f>$W$5 +'Unlike Size Quad'!$F$3*$N$4</f>
        <v>-71.406763299232722</v>
      </c>
      <c r="Z291" s="6">
        <f>Table13[[#This Row],[NS AXIS]]</f>
        <v>-717</v>
      </c>
      <c r="AA291" s="6">
        <f>IF(AND($W$5 + 'Unlike Size Quad'!$F$3*$N$4&lt;Table13[[#This Row],[NS AXIS]],Table13[[#This Row],[NS AXIS]]&lt;$V$6 - 'Unlike Size Quad'!$F$3*$N$4), Table13[NS AXIS], 0)</f>
        <v>0</v>
      </c>
      <c r="AB291" s="16">
        <f>$V$3 -'Unlike Size Quad'!$F$2*$N$3</f>
        <v>127.00056361139596</v>
      </c>
      <c r="AC291" s="16">
        <f>$W$4 + 'Unlike Size Quad'!$F$2*$N$3</f>
        <v>-127.00507248755457</v>
      </c>
      <c r="AF291" s="46">
        <v>284</v>
      </c>
      <c r="AG291" s="6">
        <f t="shared" si="16"/>
        <v>147.89511662536759</v>
      </c>
      <c r="AH291" s="46">
        <f t="shared" si="17"/>
        <v>-144.0302118401984</v>
      </c>
      <c r="AI291" s="46">
        <f t="shared" si="18"/>
        <v>205.9697881598016</v>
      </c>
      <c r="AJ291" s="16">
        <f t="shared" si="19"/>
        <v>-652.10488337463244</v>
      </c>
      <c r="AK291" s="16">
        <f>Table6[[#This Row],[T1]]</f>
        <v>-144.0302118401984</v>
      </c>
      <c r="AL291" s="16">
        <f>Table6[[#This Row],[T2]]</f>
        <v>205.9697881598016</v>
      </c>
      <c r="AN291" s="46">
        <v>-717</v>
      </c>
      <c r="AO291" s="63">
        <f>IF(OR(Table15[[#This Row],[Diagonal Flag]]&lt;-$AG$6, Table15[[#This Row],[Diagonal Flag]]&gt;$AG$6),0,Table15[[#This Row],[Diagonal Flag]])</f>
        <v>0</v>
      </c>
      <c r="AP291" s="63">
        <f>Graphing!$AO291/$AP$6</f>
        <v>0</v>
      </c>
      <c r="AQ291" s="64">
        <f>Graphing!$AO291/$AQ$6</f>
        <v>0</v>
      </c>
    </row>
    <row r="292" spans="1:43" x14ac:dyDescent="0.25">
      <c r="A292" s="6">
        <v>289</v>
      </c>
      <c r="B292" s="6">
        <f>COS(DEGREES(Graphing!A292))</f>
        <v>-0.65652195185730211</v>
      </c>
      <c r="C292" s="6">
        <f>SIN(DEGREES(Graphing!A292))</f>
        <v>0.75430691812383521</v>
      </c>
      <c r="D292" s="6">
        <f>Table2[[#This Row],[x (Big)]]*$A$2</f>
        <v>-0.49239146389297661</v>
      </c>
      <c r="E292" s="6">
        <f>$A$2 *Table2[[#This Row],[y (Big)]]</f>
        <v>0.56573018859287638</v>
      </c>
      <c r="G292" s="15">
        <v>0.28499999999999998</v>
      </c>
      <c r="H292" s="6">
        <f>IF(AND($H$3&lt;Table3[[#This Row],[Percentage]],Table3[[#This Row],[Percentage]]&lt;$H$5), 1, 0)</f>
        <v>1</v>
      </c>
      <c r="I292" s="6">
        <f>IF(AND($I$3&lt;Table3[[#This Row],[Percentage]],Table3[[#This Row],[Percentage]]&lt;$I$5), 1, 0)</f>
        <v>1</v>
      </c>
      <c r="J292" s="6">
        <f>IF(AND($J$3&lt;Table3[[#This Row],[Percentage]],Table3[[#This Row],[Percentage]]&lt;$J$5), 1, 0)</f>
        <v>0</v>
      </c>
      <c r="K292" s="6">
        <f>IF(AND($K$3&lt;Table3[[#This Row],[Percentage]],Table3[[#This Row],[Percentage]]&lt;$K$5), 1, 0)</f>
        <v>0</v>
      </c>
      <c r="M292" s="6">
        <v>287</v>
      </c>
      <c r="N292" s="6">
        <f>$N$3*COS(DEGREES(Graphing!M292))</f>
        <v>178.27598751245009</v>
      </c>
      <c r="O292" s="6">
        <f>($N$3*SIN(DEGREES(Graphing!M292))) + $O$3</f>
        <v>688.92449330165539</v>
      </c>
      <c r="P292" s="16">
        <f>($N$3*SIN(DEGREES(Graphing!M292))) - $O$3</f>
        <v>-327.07550669834461</v>
      </c>
      <c r="Q292" s="6">
        <f>$N$4*SIN(DEGREES(Graphing!M292))</f>
        <v>135.69336997624154</v>
      </c>
      <c r="R292" s="6">
        <f>($N$4*COS(DEGREES(Graphing!M292))) - $O$4</f>
        <v>-166.29300936566244</v>
      </c>
      <c r="S292" s="6">
        <f>($N$4*COS(DEGREES(Graphing!M292))) + $O$4</f>
        <v>433.70699063433756</v>
      </c>
      <c r="U292" s="6">
        <v>0</v>
      </c>
      <c r="V292" s="6">
        <v>-716</v>
      </c>
      <c r="W292" s="6">
        <f>IF(AND($W$4 + 'Unlike Size Quad'!$F$2*$N$3&lt;Table13[[#This Row],[NS AXIS]],Table13[[#This Row],[NS AXIS]]&lt;$V$3 - 'Unlike Size Quad'!$F$2*$N$3), Table13[NS AXIS], 0)</f>
        <v>0</v>
      </c>
      <c r="X292" s="6">
        <f>$V$6 - 'Unlike Size Quad'!$F$3*$N$4</f>
        <v>71.401690832311886</v>
      </c>
      <c r="Y292" s="6">
        <f>$W$5 +'Unlike Size Quad'!$F$3*$N$4</f>
        <v>-71.406763299232722</v>
      </c>
      <c r="Z292" s="6">
        <f>Table13[[#This Row],[NS AXIS]]</f>
        <v>-716</v>
      </c>
      <c r="AA292" s="6">
        <f>IF(AND($W$5 + 'Unlike Size Quad'!$F$3*$N$4&lt;Table13[[#This Row],[NS AXIS]],Table13[[#This Row],[NS AXIS]]&lt;$V$6 - 'Unlike Size Quad'!$F$3*$N$4), Table13[NS AXIS], 0)</f>
        <v>0</v>
      </c>
      <c r="AB292" s="16">
        <f>$V$3 -'Unlike Size Quad'!$F$2*$N$3</f>
        <v>127.00056361139596</v>
      </c>
      <c r="AC292" s="16">
        <f>$W$4 + 'Unlike Size Quad'!$F$2*$N$3</f>
        <v>-127.00507248755457</v>
      </c>
      <c r="AF292" s="46">
        <v>285</v>
      </c>
      <c r="AG292" s="6">
        <f t="shared" si="16"/>
        <v>236.08677464236453</v>
      </c>
      <c r="AH292" s="46">
        <f t="shared" si="17"/>
        <v>19.032096707882317</v>
      </c>
      <c r="AI292" s="46">
        <f t="shared" si="18"/>
        <v>369.03209670788232</v>
      </c>
      <c r="AJ292" s="16">
        <f t="shared" si="19"/>
        <v>-563.9132253576355</v>
      </c>
      <c r="AK292" s="16">
        <f>Table6[[#This Row],[T1]]</f>
        <v>19.032096707882317</v>
      </c>
      <c r="AL292" s="16">
        <f>Table6[[#This Row],[T2]]</f>
        <v>369.03209670788232</v>
      </c>
      <c r="AN292" s="46">
        <v>-716</v>
      </c>
      <c r="AO292" s="61">
        <f>IF(OR(Table15[[#This Row],[Diagonal Flag]]&lt;-$AG$6, Table15[[#This Row],[Diagonal Flag]]&gt;$AG$6),0,Table15[[#This Row],[Diagonal Flag]])</f>
        <v>0</v>
      </c>
      <c r="AP292" s="61">
        <f>Graphing!$AO292/$AP$6</f>
        <v>0</v>
      </c>
      <c r="AQ292" s="62">
        <f>Graphing!$AO292/$AQ$6</f>
        <v>0</v>
      </c>
    </row>
    <row r="293" spans="1:43" x14ac:dyDescent="0.25">
      <c r="A293" s="6">
        <v>290</v>
      </c>
      <c r="B293" s="6">
        <f>COS(DEGREES(Graphing!A293))</f>
        <v>-0.99422893475312779</v>
      </c>
      <c r="C293" s="6">
        <f>SIN(DEGREES(Graphing!A293))</f>
        <v>0.10727919322804751</v>
      </c>
      <c r="D293" s="6">
        <f>Table2[[#This Row],[x (Big)]]*$A$2</f>
        <v>-0.74567170106484582</v>
      </c>
      <c r="E293" s="6">
        <f>$A$2 *Table2[[#This Row],[y (Big)]]</f>
        <v>8.0459394921035626E-2</v>
      </c>
      <c r="G293" s="15">
        <v>0.28599999999999998</v>
      </c>
      <c r="H293" s="6">
        <f>IF(AND($H$3&lt;Table3[[#This Row],[Percentage]],Table3[[#This Row],[Percentage]]&lt;$H$5), 1, 0)</f>
        <v>1</v>
      </c>
      <c r="I293" s="6">
        <f>IF(AND($I$3&lt;Table3[[#This Row],[Percentage]],Table3[[#This Row],[Percentage]]&lt;$I$5), 1, 0)</f>
        <v>1</v>
      </c>
      <c r="J293" s="6">
        <f>IF(AND($J$3&lt;Table3[[#This Row],[Percentage]],Table3[[#This Row],[Percentage]]&lt;$J$5), 1, 0)</f>
        <v>0</v>
      </c>
      <c r="K293" s="6">
        <f>IF(AND($K$3&lt;Table3[[#This Row],[Percentage]],Table3[[#This Row],[Percentage]]&lt;$K$5), 1, 0)</f>
        <v>0</v>
      </c>
      <c r="M293" s="6">
        <v>288</v>
      </c>
      <c r="N293" s="6">
        <f>$N$3*COS(DEGREES(Graphing!M293))</f>
        <v>7.850705490184505</v>
      </c>
      <c r="O293" s="6">
        <f>($N$3*SIN(DEGREES(Graphing!M293))) + $O$3</f>
        <v>761.87864507143252</v>
      </c>
      <c r="P293" s="16">
        <f>($N$3*SIN(DEGREES(Graphing!M293))) - $O$3</f>
        <v>-254.12135492856751</v>
      </c>
      <c r="Q293" s="6">
        <f>$N$4*SIN(DEGREES(Graphing!M293))</f>
        <v>190.40898380357436</v>
      </c>
      <c r="R293" s="6">
        <f>($N$4*COS(DEGREES(Graphing!M293))) - $O$4</f>
        <v>-294.11197088236162</v>
      </c>
      <c r="S293" s="6">
        <f>($N$4*COS(DEGREES(Graphing!M293))) + $O$4</f>
        <v>305.88802911763838</v>
      </c>
      <c r="U293" s="6">
        <v>0</v>
      </c>
      <c r="V293" s="6">
        <v>-715</v>
      </c>
      <c r="W293" s="6">
        <f>IF(AND($W$4 + 'Unlike Size Quad'!$F$2*$N$3&lt;Table13[[#This Row],[NS AXIS]],Table13[[#This Row],[NS AXIS]]&lt;$V$3 - 'Unlike Size Quad'!$F$2*$N$3), Table13[NS AXIS], 0)</f>
        <v>0</v>
      </c>
      <c r="X293" s="6">
        <f>$V$6 - 'Unlike Size Quad'!$F$3*$N$4</f>
        <v>71.401690832311886</v>
      </c>
      <c r="Y293" s="6">
        <f>$W$5 +'Unlike Size Quad'!$F$3*$N$4</f>
        <v>-71.406763299232722</v>
      </c>
      <c r="Z293" s="6">
        <f>Table13[[#This Row],[NS AXIS]]</f>
        <v>-715</v>
      </c>
      <c r="AA293" s="6">
        <f>IF(AND($W$5 + 'Unlike Size Quad'!$F$3*$N$4&lt;Table13[[#This Row],[NS AXIS]],Table13[[#This Row],[NS AXIS]]&lt;$V$6 - 'Unlike Size Quad'!$F$3*$N$4), Table13[NS AXIS], 0)</f>
        <v>0</v>
      </c>
      <c r="AB293" s="16">
        <f>$V$3 -'Unlike Size Quad'!$F$2*$N$3</f>
        <v>127.00056361139596</v>
      </c>
      <c r="AC293" s="16">
        <f>$W$4 + 'Unlike Size Quad'!$F$2*$N$3</f>
        <v>-127.00507248755457</v>
      </c>
      <c r="AF293" s="46">
        <v>286</v>
      </c>
      <c r="AG293" s="6">
        <f t="shared" si="16"/>
        <v>411.59351342414186</v>
      </c>
      <c r="AH293" s="46">
        <f t="shared" si="17"/>
        <v>78.735276314674564</v>
      </c>
      <c r="AI293" s="46">
        <f t="shared" si="18"/>
        <v>428.73527631467459</v>
      </c>
      <c r="AJ293" s="16">
        <f t="shared" si="19"/>
        <v>-388.40648657585814</v>
      </c>
      <c r="AK293" s="16">
        <f>Table6[[#This Row],[T1]]</f>
        <v>78.735276314674564</v>
      </c>
      <c r="AL293" s="16">
        <f>Table6[[#This Row],[T2]]</f>
        <v>428.73527631467459</v>
      </c>
      <c r="AN293" s="46">
        <v>-715</v>
      </c>
      <c r="AO293" s="63">
        <f>IF(OR(Table15[[#This Row],[Diagonal Flag]]&lt;-$AG$6, Table15[[#This Row],[Diagonal Flag]]&gt;$AG$6),0,Table15[[#This Row],[Diagonal Flag]])</f>
        <v>0</v>
      </c>
      <c r="AP293" s="63">
        <f>Graphing!$AO293/$AP$6</f>
        <v>0</v>
      </c>
      <c r="AQ293" s="64">
        <f>Graphing!$AO293/$AQ$6</f>
        <v>0</v>
      </c>
    </row>
    <row r="294" spans="1:43" x14ac:dyDescent="0.25">
      <c r="A294" s="6">
        <v>291</v>
      </c>
      <c r="B294" s="6">
        <f>COS(DEGREES(Graphing!A294))</f>
        <v>-0.80231922841120384</v>
      </c>
      <c r="C294" s="6">
        <f>SIN(DEGREES(Graphing!A294))</f>
        <v>-0.59689517984454399</v>
      </c>
      <c r="D294" s="6">
        <f>Table2[[#This Row],[x (Big)]]*$A$2</f>
        <v>-0.60173942130840286</v>
      </c>
      <c r="E294" s="6">
        <f>$A$2 *Table2[[#This Row],[y (Big)]]</f>
        <v>-0.44767138488340796</v>
      </c>
      <c r="G294" s="15">
        <v>0.28699999999999998</v>
      </c>
      <c r="H294" s="6">
        <f>IF(AND($H$3&lt;Table3[[#This Row],[Percentage]],Table3[[#This Row],[Percentage]]&lt;$H$5), 1, 0)</f>
        <v>1</v>
      </c>
      <c r="I294" s="6">
        <f>IF(AND($I$3&lt;Table3[[#This Row],[Percentage]],Table3[[#This Row],[Percentage]]&lt;$I$5), 1, 0)</f>
        <v>1</v>
      </c>
      <c r="J294" s="6">
        <f>IF(AND($J$3&lt;Table3[[#This Row],[Percentage]],Table3[[#This Row],[Percentage]]&lt;$J$5), 1, 0)</f>
        <v>0</v>
      </c>
      <c r="K294" s="6">
        <f>IF(AND($K$3&lt;Table3[[#This Row],[Percentage]],Table3[[#This Row],[Percentage]]&lt;$K$5), 1, 0)</f>
        <v>0</v>
      </c>
      <c r="M294" s="6">
        <v>289</v>
      </c>
      <c r="N294" s="6">
        <f>$N$3*COS(DEGREES(Graphing!M294))</f>
        <v>-166.75657577175474</v>
      </c>
      <c r="O294" s="6">
        <f>($N$3*SIN(DEGREES(Graphing!M294))) + $O$3</f>
        <v>699.59395720345412</v>
      </c>
      <c r="P294" s="16">
        <f>($N$3*SIN(DEGREES(Graphing!M294))) - $O$3</f>
        <v>-316.40604279654588</v>
      </c>
      <c r="Q294" s="6">
        <f>$N$4*SIN(DEGREES(Graphing!M294))</f>
        <v>143.69546790259062</v>
      </c>
      <c r="R294" s="6">
        <f>($N$4*COS(DEGREES(Graphing!M294))) - $O$4</f>
        <v>-425.06743182881604</v>
      </c>
      <c r="S294" s="6">
        <f>($N$4*COS(DEGREES(Graphing!M294))) + $O$4</f>
        <v>174.93256817118396</v>
      </c>
      <c r="U294" s="6">
        <v>0</v>
      </c>
      <c r="V294" s="6">
        <v>-714</v>
      </c>
      <c r="W294" s="6">
        <f>IF(AND($W$4 + 'Unlike Size Quad'!$F$2*$N$3&lt;Table13[[#This Row],[NS AXIS]],Table13[[#This Row],[NS AXIS]]&lt;$V$3 - 'Unlike Size Quad'!$F$2*$N$3), Table13[NS AXIS], 0)</f>
        <v>0</v>
      </c>
      <c r="X294" s="6">
        <f>$V$6 - 'Unlike Size Quad'!$F$3*$N$4</f>
        <v>71.401690832311886</v>
      </c>
      <c r="Y294" s="6">
        <f>$W$5 +'Unlike Size Quad'!$F$3*$N$4</f>
        <v>-71.406763299232722</v>
      </c>
      <c r="Z294" s="6">
        <f>Table13[[#This Row],[NS AXIS]]</f>
        <v>-714</v>
      </c>
      <c r="AA294" s="6">
        <f>IF(AND($W$5 + 'Unlike Size Quad'!$F$3*$N$4&lt;Table13[[#This Row],[NS AXIS]],Table13[[#This Row],[NS AXIS]]&lt;$V$6 - 'Unlike Size Quad'!$F$3*$N$4), Table13[NS AXIS], 0)</f>
        <v>0</v>
      </c>
      <c r="AB294" s="16">
        <f>$V$3 -'Unlike Size Quad'!$F$2*$N$3</f>
        <v>127.00056361139596</v>
      </c>
      <c r="AC294" s="16">
        <f>$W$4 + 'Unlike Size Quad'!$F$2*$N$3</f>
        <v>-127.00507248755457</v>
      </c>
      <c r="AF294" s="46">
        <v>287</v>
      </c>
      <c r="AG294" s="6">
        <f t="shared" si="16"/>
        <v>580.92449330165539</v>
      </c>
      <c r="AH294" s="46">
        <f t="shared" si="17"/>
        <v>3.2759875124500866</v>
      </c>
      <c r="AI294" s="46">
        <f t="shared" si="18"/>
        <v>353.27598751245011</v>
      </c>
      <c r="AJ294" s="16">
        <f t="shared" si="19"/>
        <v>-219.07550669834461</v>
      </c>
      <c r="AK294" s="16">
        <f>Table6[[#This Row],[T1]]</f>
        <v>3.2759875124500866</v>
      </c>
      <c r="AL294" s="16">
        <f>Table6[[#This Row],[T2]]</f>
        <v>353.27598751245011</v>
      </c>
      <c r="AN294" s="46">
        <v>-714</v>
      </c>
      <c r="AO294" s="61">
        <f>IF(OR(Table15[[#This Row],[Diagonal Flag]]&lt;-$AG$6, Table15[[#This Row],[Diagonal Flag]]&gt;$AG$6),0,Table15[[#This Row],[Diagonal Flag]])</f>
        <v>0</v>
      </c>
      <c r="AP294" s="61">
        <f>Graphing!$AO294/$AP$6</f>
        <v>0</v>
      </c>
      <c r="AQ294" s="62">
        <f>Graphing!$AO294/$AQ$6</f>
        <v>0</v>
      </c>
    </row>
    <row r="295" spans="1:43" x14ac:dyDescent="0.25">
      <c r="A295" s="6">
        <v>292</v>
      </c>
      <c r="B295" s="6">
        <f>COS(DEGREES(Graphing!A295))</f>
        <v>-0.18302138377451399</v>
      </c>
      <c r="C295" s="6">
        <f>SIN(DEGREES(Graphing!A295))</f>
        <v>-0.98310893245929876</v>
      </c>
      <c r="D295" s="6">
        <f>Table2[[#This Row],[x (Big)]]*$A$2</f>
        <v>-0.13726603783088548</v>
      </c>
      <c r="E295" s="6">
        <f>$A$2 *Table2[[#This Row],[y (Big)]]</f>
        <v>-0.73733169934447407</v>
      </c>
      <c r="G295" s="15">
        <v>0.28799999999999998</v>
      </c>
      <c r="H295" s="6">
        <f>IF(AND($H$3&lt;Table3[[#This Row],[Percentage]],Table3[[#This Row],[Percentage]]&lt;$H$5), 1, 0)</f>
        <v>1</v>
      </c>
      <c r="I295" s="6">
        <f>IF(AND($I$3&lt;Table3[[#This Row],[Percentage]],Table3[[#This Row],[Percentage]]&lt;$I$5), 1, 0)</f>
        <v>1</v>
      </c>
      <c r="J295" s="6">
        <f>IF(AND($J$3&lt;Table3[[#This Row],[Percentage]],Table3[[#This Row],[Percentage]]&lt;$J$5), 1, 0)</f>
        <v>0</v>
      </c>
      <c r="K295" s="6">
        <f>IF(AND($K$3&lt;Table3[[#This Row],[Percentage]],Table3[[#This Row],[Percentage]]&lt;$K$5), 1, 0)</f>
        <v>0</v>
      </c>
      <c r="M295" s="6">
        <v>290</v>
      </c>
      <c r="N295" s="6">
        <f>$N$3*COS(DEGREES(Graphing!M295))</f>
        <v>-252.53414942729447</v>
      </c>
      <c r="O295" s="6">
        <f>($N$3*SIN(DEGREES(Graphing!M295))) + $O$3</f>
        <v>535.24891507992402</v>
      </c>
      <c r="P295" s="16">
        <f>($N$3*SIN(DEGREES(Graphing!M295))) - $O$3</f>
        <v>-480.75108492007593</v>
      </c>
      <c r="Q295" s="6">
        <f>$N$4*SIN(DEGREES(Graphing!M295))</f>
        <v>20.436686309943049</v>
      </c>
      <c r="R295" s="6">
        <f>($N$4*COS(DEGREES(Graphing!M295))) - $O$4</f>
        <v>-489.40061207047086</v>
      </c>
      <c r="S295" s="6">
        <f>($N$4*COS(DEGREES(Graphing!M295))) + $O$4</f>
        <v>110.59938792952914</v>
      </c>
      <c r="U295" s="6">
        <v>0</v>
      </c>
      <c r="V295" s="6">
        <v>-713</v>
      </c>
      <c r="W295" s="6">
        <f>IF(AND($W$4 + 'Unlike Size Quad'!$F$2*$N$3&lt;Table13[[#This Row],[NS AXIS]],Table13[[#This Row],[NS AXIS]]&lt;$V$3 - 'Unlike Size Quad'!$F$2*$N$3), Table13[NS AXIS], 0)</f>
        <v>0</v>
      </c>
      <c r="X295" s="6">
        <f>$V$6 - 'Unlike Size Quad'!$F$3*$N$4</f>
        <v>71.401690832311886</v>
      </c>
      <c r="Y295" s="6">
        <f>$W$5 +'Unlike Size Quad'!$F$3*$N$4</f>
        <v>-71.406763299232722</v>
      </c>
      <c r="Z295" s="6">
        <f>Table13[[#This Row],[NS AXIS]]</f>
        <v>-713</v>
      </c>
      <c r="AA295" s="6">
        <f>IF(AND($W$5 + 'Unlike Size Quad'!$F$3*$N$4&lt;Table13[[#This Row],[NS AXIS]],Table13[[#This Row],[NS AXIS]]&lt;$V$6 - 'Unlike Size Quad'!$F$3*$N$4), Table13[NS AXIS], 0)</f>
        <v>0</v>
      </c>
      <c r="AB295" s="16">
        <f>$V$3 -'Unlike Size Quad'!$F$2*$N$3</f>
        <v>127.00056361139596</v>
      </c>
      <c r="AC295" s="16">
        <f>$W$4 + 'Unlike Size Quad'!$F$2*$N$3</f>
        <v>-127.00507248755457</v>
      </c>
      <c r="AF295" s="46">
        <v>288</v>
      </c>
      <c r="AG295" s="6">
        <f t="shared" si="16"/>
        <v>653.87864507143252</v>
      </c>
      <c r="AH295" s="46">
        <f t="shared" si="17"/>
        <v>-167.14929450981549</v>
      </c>
      <c r="AI295" s="46">
        <f t="shared" si="18"/>
        <v>182.85070549018451</v>
      </c>
      <c r="AJ295" s="16">
        <f t="shared" si="19"/>
        <v>-146.12135492856751</v>
      </c>
      <c r="AK295" s="16">
        <f>Table6[[#This Row],[T1]]</f>
        <v>-167.14929450981549</v>
      </c>
      <c r="AL295" s="16">
        <f>Table6[[#This Row],[T2]]</f>
        <v>182.85070549018451</v>
      </c>
      <c r="AN295" s="46">
        <v>-713</v>
      </c>
      <c r="AO295" s="63">
        <f>IF(OR(Table15[[#This Row],[Diagonal Flag]]&lt;-$AG$6, Table15[[#This Row],[Diagonal Flag]]&gt;$AG$6),0,Table15[[#This Row],[Diagonal Flag]])</f>
        <v>0</v>
      </c>
      <c r="AP295" s="63">
        <f>Graphing!$AO295/$AP$6</f>
        <v>0</v>
      </c>
      <c r="AQ295" s="64">
        <f>Graphing!$AO295/$AQ$6</f>
        <v>0</v>
      </c>
    </row>
    <row r="296" spans="1:43" x14ac:dyDescent="0.25">
      <c r="A296" s="6">
        <v>293</v>
      </c>
      <c r="B296" s="6">
        <f>COS(DEGREES(Graphing!A296))</f>
        <v>0.53377028340762234</v>
      </c>
      <c r="C296" s="6">
        <f>SIN(DEGREES(Graphing!A296))</f>
        <v>-0.8456295196780601</v>
      </c>
      <c r="D296" s="6">
        <f>Table2[[#This Row],[x (Big)]]*$A$2</f>
        <v>0.40032771255571675</v>
      </c>
      <c r="E296" s="6">
        <f>$A$2 *Table2[[#This Row],[y (Big)]]</f>
        <v>-0.63422213975854502</v>
      </c>
      <c r="G296" s="15">
        <v>0.28899999999999998</v>
      </c>
      <c r="H296" s="6">
        <f>IF(AND($H$3&lt;Table3[[#This Row],[Percentage]],Table3[[#This Row],[Percentage]]&lt;$H$5), 1, 0)</f>
        <v>1</v>
      </c>
      <c r="I296" s="6">
        <f>IF(AND($I$3&lt;Table3[[#This Row],[Percentage]],Table3[[#This Row],[Percentage]]&lt;$I$5), 1, 0)</f>
        <v>1</v>
      </c>
      <c r="J296" s="6">
        <f>IF(AND($J$3&lt;Table3[[#This Row],[Percentage]],Table3[[#This Row],[Percentage]]&lt;$J$5), 1, 0)</f>
        <v>0</v>
      </c>
      <c r="K296" s="6">
        <f>IF(AND($K$3&lt;Table3[[#This Row],[Percentage]],Table3[[#This Row],[Percentage]]&lt;$K$5), 1, 0)</f>
        <v>0</v>
      </c>
      <c r="M296" s="6">
        <v>291</v>
      </c>
      <c r="N296" s="6">
        <f>$N$3*COS(DEGREES(Graphing!M296))</f>
        <v>-203.78908401644577</v>
      </c>
      <c r="O296" s="6">
        <f>($N$3*SIN(DEGREES(Graphing!M296))) + $O$3</f>
        <v>356.38862431948581</v>
      </c>
      <c r="P296" s="16">
        <f>($N$3*SIN(DEGREES(Graphing!M296))) - $O$3</f>
        <v>-659.61137568051413</v>
      </c>
      <c r="Q296" s="6">
        <f>$N$4*SIN(DEGREES(Graphing!M296))</f>
        <v>-113.70853176038563</v>
      </c>
      <c r="R296" s="6">
        <f>($N$4*COS(DEGREES(Graphing!M296))) - $O$4</f>
        <v>-452.84181301233434</v>
      </c>
      <c r="S296" s="6">
        <f>($N$4*COS(DEGREES(Graphing!M296))) + $O$4</f>
        <v>147.15818698766566</v>
      </c>
      <c r="U296" s="6">
        <v>0</v>
      </c>
      <c r="V296" s="6">
        <v>-712</v>
      </c>
      <c r="W296" s="6">
        <f>IF(AND($W$4 + 'Unlike Size Quad'!$F$2*$N$3&lt;Table13[[#This Row],[NS AXIS]],Table13[[#This Row],[NS AXIS]]&lt;$V$3 - 'Unlike Size Quad'!$F$2*$N$3), Table13[NS AXIS], 0)</f>
        <v>0</v>
      </c>
      <c r="X296" s="6">
        <f>$V$6 - 'Unlike Size Quad'!$F$3*$N$4</f>
        <v>71.401690832311886</v>
      </c>
      <c r="Y296" s="6">
        <f>$W$5 +'Unlike Size Quad'!$F$3*$N$4</f>
        <v>-71.406763299232722</v>
      </c>
      <c r="Z296" s="6">
        <f>Table13[[#This Row],[NS AXIS]]</f>
        <v>-712</v>
      </c>
      <c r="AA296" s="6">
        <f>IF(AND($W$5 + 'Unlike Size Quad'!$F$3*$N$4&lt;Table13[[#This Row],[NS AXIS]],Table13[[#This Row],[NS AXIS]]&lt;$V$6 - 'Unlike Size Quad'!$F$3*$N$4), Table13[NS AXIS], 0)</f>
        <v>0</v>
      </c>
      <c r="AB296" s="16">
        <f>$V$3 -'Unlike Size Quad'!$F$2*$N$3</f>
        <v>127.00056361139596</v>
      </c>
      <c r="AC296" s="16">
        <f>$W$4 + 'Unlike Size Quad'!$F$2*$N$3</f>
        <v>-127.00507248755457</v>
      </c>
      <c r="AF296" s="46">
        <v>289</v>
      </c>
      <c r="AG296" s="6">
        <f t="shared" si="16"/>
        <v>591.59395720345412</v>
      </c>
      <c r="AH296" s="46">
        <f t="shared" si="17"/>
        <v>-341.75657577175474</v>
      </c>
      <c r="AI296" s="46">
        <f t="shared" si="18"/>
        <v>8.2434242282452601</v>
      </c>
      <c r="AJ296" s="16">
        <f t="shared" si="19"/>
        <v>-208.40604279654585</v>
      </c>
      <c r="AK296" s="16">
        <f>Table6[[#This Row],[T1]]</f>
        <v>-341.75657577175474</v>
      </c>
      <c r="AL296" s="16">
        <f>Table6[[#This Row],[T2]]</f>
        <v>8.2434242282452601</v>
      </c>
      <c r="AN296" s="46">
        <v>-712</v>
      </c>
      <c r="AO296" s="61">
        <f>IF(OR(Table15[[#This Row],[Diagonal Flag]]&lt;-$AG$6, Table15[[#This Row],[Diagonal Flag]]&gt;$AG$6),0,Table15[[#This Row],[Diagonal Flag]])</f>
        <v>0</v>
      </c>
      <c r="AP296" s="61">
        <f>Graphing!$AO296/$AP$6</f>
        <v>0</v>
      </c>
      <c r="AQ296" s="62">
        <f>Graphing!$AO296/$AQ$6</f>
        <v>0</v>
      </c>
    </row>
    <row r="297" spans="1:43" x14ac:dyDescent="0.25">
      <c r="A297" s="6">
        <v>294</v>
      </c>
      <c r="B297" s="6">
        <f>COS(DEGREES(Graphing!A297))</f>
        <v>0.96622738695926591</v>
      </c>
      <c r="C297" s="6">
        <f>SIN(DEGREES(Graphing!A297))</f>
        <v>-0.2576909713006435</v>
      </c>
      <c r="D297" s="6">
        <f>Table2[[#This Row],[x (Big)]]*$A$2</f>
        <v>0.72467054021944943</v>
      </c>
      <c r="E297" s="6">
        <f>$A$2 *Table2[[#This Row],[y (Big)]]</f>
        <v>-0.19326822847548264</v>
      </c>
      <c r="G297" s="15">
        <v>0.28999999999999998</v>
      </c>
      <c r="H297" s="6">
        <f>IF(AND($H$3&lt;Table3[[#This Row],[Percentage]],Table3[[#This Row],[Percentage]]&lt;$H$5), 1, 0)</f>
        <v>1</v>
      </c>
      <c r="I297" s="6">
        <f>IF(AND($I$3&lt;Table3[[#This Row],[Percentage]],Table3[[#This Row],[Percentage]]&lt;$I$5), 1, 0)</f>
        <v>1</v>
      </c>
      <c r="J297" s="6">
        <f>IF(AND($J$3&lt;Table3[[#This Row],[Percentage]],Table3[[#This Row],[Percentage]]&lt;$J$5), 1, 0)</f>
        <v>0</v>
      </c>
      <c r="K297" s="6">
        <f>IF(AND($K$3&lt;Table3[[#This Row],[Percentage]],Table3[[#This Row],[Percentage]]&lt;$K$5), 1, 0)</f>
        <v>0</v>
      </c>
      <c r="M297" s="6">
        <v>292</v>
      </c>
      <c r="N297" s="6">
        <f>$N$3*COS(DEGREES(Graphing!M297))</f>
        <v>-46.487431478726556</v>
      </c>
      <c r="O297" s="6">
        <f>($N$3*SIN(DEGREES(Graphing!M297))) + $O$3</f>
        <v>258.29033115533809</v>
      </c>
      <c r="P297" s="16">
        <f>($N$3*SIN(DEGREES(Graphing!M297))) - $O$3</f>
        <v>-757.70966884466191</v>
      </c>
      <c r="Q297" s="6">
        <f>$N$4*SIN(DEGREES(Graphing!M297))</f>
        <v>-187.2822516334964</v>
      </c>
      <c r="R297" s="6">
        <f>($N$4*COS(DEGREES(Graphing!M297))) - $O$4</f>
        <v>-334.86557360904493</v>
      </c>
      <c r="S297" s="6">
        <f>($N$4*COS(DEGREES(Graphing!M297))) + $O$4</f>
        <v>265.13442639095507</v>
      </c>
      <c r="U297" s="6">
        <v>0</v>
      </c>
      <c r="V297" s="6">
        <v>-711</v>
      </c>
      <c r="W297" s="6">
        <f>IF(AND($W$4 + 'Unlike Size Quad'!$F$2*$N$3&lt;Table13[[#This Row],[NS AXIS]],Table13[[#This Row],[NS AXIS]]&lt;$V$3 - 'Unlike Size Quad'!$F$2*$N$3), Table13[NS AXIS], 0)</f>
        <v>0</v>
      </c>
      <c r="X297" s="6">
        <f>$V$6 - 'Unlike Size Quad'!$F$3*$N$4</f>
        <v>71.401690832311886</v>
      </c>
      <c r="Y297" s="6">
        <f>$W$5 +'Unlike Size Quad'!$F$3*$N$4</f>
        <v>-71.406763299232722</v>
      </c>
      <c r="Z297" s="6">
        <f>Table13[[#This Row],[NS AXIS]]</f>
        <v>-711</v>
      </c>
      <c r="AA297" s="6">
        <f>IF(AND($W$5 + 'Unlike Size Quad'!$F$3*$N$4&lt;Table13[[#This Row],[NS AXIS]],Table13[[#This Row],[NS AXIS]]&lt;$V$6 - 'Unlike Size Quad'!$F$3*$N$4), Table13[NS AXIS], 0)</f>
        <v>0</v>
      </c>
      <c r="AB297" s="16">
        <f>$V$3 -'Unlike Size Quad'!$F$2*$N$3</f>
        <v>127.00056361139596</v>
      </c>
      <c r="AC297" s="16">
        <f>$W$4 + 'Unlike Size Quad'!$F$2*$N$3</f>
        <v>-127.00507248755457</v>
      </c>
      <c r="AF297" s="46">
        <v>290</v>
      </c>
      <c r="AG297" s="6">
        <f t="shared" si="16"/>
        <v>427.24891507992407</v>
      </c>
      <c r="AH297" s="46">
        <f t="shared" si="17"/>
        <v>-427.53414942729444</v>
      </c>
      <c r="AI297" s="46">
        <f t="shared" si="18"/>
        <v>-77.534149427294466</v>
      </c>
      <c r="AJ297" s="16">
        <f t="shared" si="19"/>
        <v>-372.75108492007593</v>
      </c>
      <c r="AK297" s="16">
        <f>Table6[[#This Row],[T1]]</f>
        <v>-427.53414942729444</v>
      </c>
      <c r="AL297" s="16">
        <f>Table6[[#This Row],[T2]]</f>
        <v>-77.534149427294466</v>
      </c>
      <c r="AN297" s="46">
        <v>-711</v>
      </c>
      <c r="AO297" s="63">
        <f>IF(OR(Table15[[#This Row],[Diagonal Flag]]&lt;-$AG$6, Table15[[#This Row],[Diagonal Flag]]&gt;$AG$6),0,Table15[[#This Row],[Diagonal Flag]])</f>
        <v>0</v>
      </c>
      <c r="AP297" s="63">
        <f>Graphing!$AO297/$AP$6</f>
        <v>0</v>
      </c>
      <c r="AQ297" s="64">
        <f>Graphing!$AO297/$AQ$6</f>
        <v>0</v>
      </c>
    </row>
    <row r="298" spans="1:43" x14ac:dyDescent="0.25">
      <c r="A298" s="6">
        <v>295</v>
      </c>
      <c r="B298" s="6">
        <f>COS(DEGREES(Graphing!A298))</f>
        <v>0.8839839704950907</v>
      </c>
      <c r="C298" s="6">
        <f>SIN(DEGREES(Graphing!A298))</f>
        <v>0.46751720814076414</v>
      </c>
      <c r="D298" s="6">
        <f>Table2[[#This Row],[x (Big)]]*$A$2</f>
        <v>0.66298797787131802</v>
      </c>
      <c r="E298" s="6">
        <f>$A$2 *Table2[[#This Row],[y (Big)]]</f>
        <v>0.35063790610557311</v>
      </c>
      <c r="G298" s="15">
        <v>0.29099999999999998</v>
      </c>
      <c r="H298" s="6">
        <f>IF(AND($H$3&lt;Table3[[#This Row],[Percentage]],Table3[[#This Row],[Percentage]]&lt;$H$5), 1, 0)</f>
        <v>1</v>
      </c>
      <c r="I298" s="6">
        <f>IF(AND($I$3&lt;Table3[[#This Row],[Percentage]],Table3[[#This Row],[Percentage]]&lt;$I$5), 1, 0)</f>
        <v>1</v>
      </c>
      <c r="J298" s="6">
        <f>IF(AND($J$3&lt;Table3[[#This Row],[Percentage]],Table3[[#This Row],[Percentage]]&lt;$J$5), 1, 0)</f>
        <v>0</v>
      </c>
      <c r="K298" s="6">
        <f>IF(AND($K$3&lt;Table3[[#This Row],[Percentage]],Table3[[#This Row],[Percentage]]&lt;$K$5), 1, 0)</f>
        <v>0</v>
      </c>
      <c r="M298" s="6">
        <v>293</v>
      </c>
      <c r="N298" s="6">
        <f>$N$3*COS(DEGREES(Graphing!M298))</f>
        <v>135.57765198553608</v>
      </c>
      <c r="O298" s="6">
        <f>($N$3*SIN(DEGREES(Graphing!M298))) + $O$3</f>
        <v>293.21010200177273</v>
      </c>
      <c r="P298" s="16">
        <f>($N$3*SIN(DEGREES(Graphing!M298))) - $O$3</f>
        <v>-722.78989799822727</v>
      </c>
      <c r="Q298" s="6">
        <f>$N$4*SIN(DEGREES(Graphing!M298))</f>
        <v>-161.09242349867046</v>
      </c>
      <c r="R298" s="6">
        <f>($N$4*COS(DEGREES(Graphing!M298))) - $O$4</f>
        <v>-198.31676101084793</v>
      </c>
      <c r="S298" s="6">
        <f>($N$4*COS(DEGREES(Graphing!M298))) + $O$4</f>
        <v>401.68323898915207</v>
      </c>
      <c r="U298" s="6">
        <v>0</v>
      </c>
      <c r="V298" s="6">
        <v>-710</v>
      </c>
      <c r="W298" s="6">
        <f>IF(AND($W$4 + 'Unlike Size Quad'!$F$2*$N$3&lt;Table13[[#This Row],[NS AXIS]],Table13[[#This Row],[NS AXIS]]&lt;$V$3 - 'Unlike Size Quad'!$F$2*$N$3), Table13[NS AXIS], 0)</f>
        <v>0</v>
      </c>
      <c r="X298" s="6">
        <f>$V$6 - 'Unlike Size Quad'!$F$3*$N$4</f>
        <v>71.401690832311886</v>
      </c>
      <c r="Y298" s="6">
        <f>$W$5 +'Unlike Size Quad'!$F$3*$N$4</f>
        <v>-71.406763299232722</v>
      </c>
      <c r="Z298" s="6">
        <f>Table13[[#This Row],[NS AXIS]]</f>
        <v>-710</v>
      </c>
      <c r="AA298" s="6">
        <f>IF(AND($W$5 + 'Unlike Size Quad'!$F$3*$N$4&lt;Table13[[#This Row],[NS AXIS]],Table13[[#This Row],[NS AXIS]]&lt;$V$6 - 'Unlike Size Quad'!$F$3*$N$4), Table13[NS AXIS], 0)</f>
        <v>0</v>
      </c>
      <c r="AB298" s="16">
        <f>$V$3 -'Unlike Size Quad'!$F$2*$N$3</f>
        <v>127.00056361139596</v>
      </c>
      <c r="AC298" s="16">
        <f>$W$4 + 'Unlike Size Quad'!$F$2*$N$3</f>
        <v>-127.00507248755457</v>
      </c>
      <c r="AF298" s="46">
        <v>291</v>
      </c>
      <c r="AG298" s="6">
        <f t="shared" si="16"/>
        <v>248.38862431948581</v>
      </c>
      <c r="AH298" s="46">
        <f t="shared" si="17"/>
        <v>-378.78908401644577</v>
      </c>
      <c r="AI298" s="46">
        <f t="shared" si="18"/>
        <v>-28.78908401644577</v>
      </c>
      <c r="AJ298" s="16">
        <f t="shared" si="19"/>
        <v>-551.61137568051413</v>
      </c>
      <c r="AK298" s="16">
        <f>Table6[[#This Row],[T1]]</f>
        <v>-378.78908401644577</v>
      </c>
      <c r="AL298" s="16">
        <f>Table6[[#This Row],[T2]]</f>
        <v>-28.78908401644577</v>
      </c>
      <c r="AN298" s="46">
        <v>-710</v>
      </c>
      <c r="AO298" s="61">
        <f>IF(OR(Table15[[#This Row],[Diagonal Flag]]&lt;-$AG$6, Table15[[#This Row],[Diagonal Flag]]&gt;$AG$6),0,Table15[[#This Row],[Diagonal Flag]])</f>
        <v>0</v>
      </c>
      <c r="AP298" s="61">
        <f>Graphing!$AO298/$AP$6</f>
        <v>0</v>
      </c>
      <c r="AQ298" s="62">
        <f>Graphing!$AO298/$AQ$6</f>
        <v>0</v>
      </c>
    </row>
    <row r="299" spans="1:43" x14ac:dyDescent="0.25">
      <c r="A299" s="6">
        <v>296</v>
      </c>
      <c r="B299" s="6">
        <f>COS(DEGREES(Graphing!A299))</f>
        <v>0.33085035215894915</v>
      </c>
      <c r="C299" s="6">
        <f>SIN(DEGREES(Graphing!A299))</f>
        <v>0.94368323312237534</v>
      </c>
      <c r="D299" s="6">
        <f>Table2[[#This Row],[x (Big)]]*$A$2</f>
        <v>0.24813776411921185</v>
      </c>
      <c r="E299" s="6">
        <f>$A$2 *Table2[[#This Row],[y (Big)]]</f>
        <v>0.70776242484178153</v>
      </c>
      <c r="G299" s="15">
        <v>0.29199999999999998</v>
      </c>
      <c r="H299" s="6">
        <f>IF(AND($H$3&lt;Table3[[#This Row],[Percentage]],Table3[[#This Row],[Percentage]]&lt;$H$5), 1, 0)</f>
        <v>1</v>
      </c>
      <c r="I299" s="6">
        <f>IF(AND($I$3&lt;Table3[[#This Row],[Percentage]],Table3[[#This Row],[Percentage]]&lt;$I$5), 1, 0)</f>
        <v>1</v>
      </c>
      <c r="J299" s="6">
        <f>IF(AND($J$3&lt;Table3[[#This Row],[Percentage]],Table3[[#This Row],[Percentage]]&lt;$J$5), 1, 0)</f>
        <v>0</v>
      </c>
      <c r="K299" s="6">
        <f>IF(AND($K$3&lt;Table3[[#This Row],[Percentage]],Table3[[#This Row],[Percentage]]&lt;$K$5), 1, 0)</f>
        <v>0</v>
      </c>
      <c r="M299" s="6">
        <v>294</v>
      </c>
      <c r="N299" s="6">
        <f>$N$3*COS(DEGREES(Graphing!M299))</f>
        <v>245.42175628765355</v>
      </c>
      <c r="O299" s="6">
        <f>($N$3*SIN(DEGREES(Graphing!M299))) + $O$3</f>
        <v>442.54649328963654</v>
      </c>
      <c r="P299" s="16">
        <f>($N$3*SIN(DEGREES(Graphing!M299))) - $O$3</f>
        <v>-573.4535067103634</v>
      </c>
      <c r="Q299" s="6">
        <f>$N$4*SIN(DEGREES(Graphing!M299))</f>
        <v>-49.090130032772585</v>
      </c>
      <c r="R299" s="6">
        <f>($N$4*COS(DEGREES(Graphing!M299))) - $O$4</f>
        <v>-115.93368278425984</v>
      </c>
      <c r="S299" s="6">
        <f>($N$4*COS(DEGREES(Graphing!M299))) + $O$4</f>
        <v>484.06631721574013</v>
      </c>
      <c r="U299" s="6">
        <v>0</v>
      </c>
      <c r="V299" s="6">
        <v>-709</v>
      </c>
      <c r="W299" s="6">
        <f>IF(AND($W$4 + 'Unlike Size Quad'!$F$2*$N$3&lt;Table13[[#This Row],[NS AXIS]],Table13[[#This Row],[NS AXIS]]&lt;$V$3 - 'Unlike Size Quad'!$F$2*$N$3), Table13[NS AXIS], 0)</f>
        <v>0</v>
      </c>
      <c r="X299" s="6">
        <f>$V$6 - 'Unlike Size Quad'!$F$3*$N$4</f>
        <v>71.401690832311886</v>
      </c>
      <c r="Y299" s="6">
        <f>$W$5 +'Unlike Size Quad'!$F$3*$N$4</f>
        <v>-71.406763299232722</v>
      </c>
      <c r="Z299" s="6">
        <f>Table13[[#This Row],[NS AXIS]]</f>
        <v>-709</v>
      </c>
      <c r="AA299" s="6">
        <f>IF(AND($W$5 + 'Unlike Size Quad'!$F$3*$N$4&lt;Table13[[#This Row],[NS AXIS]],Table13[[#This Row],[NS AXIS]]&lt;$V$6 - 'Unlike Size Quad'!$F$3*$N$4), Table13[NS AXIS], 0)</f>
        <v>0</v>
      </c>
      <c r="AB299" s="16">
        <f>$V$3 -'Unlike Size Quad'!$F$2*$N$3</f>
        <v>127.00056361139596</v>
      </c>
      <c r="AC299" s="16">
        <f>$W$4 + 'Unlike Size Quad'!$F$2*$N$3</f>
        <v>-127.00507248755457</v>
      </c>
      <c r="AF299" s="46">
        <v>292</v>
      </c>
      <c r="AG299" s="6">
        <f t="shared" si="16"/>
        <v>150.29033115533812</v>
      </c>
      <c r="AH299" s="46">
        <f t="shared" si="17"/>
        <v>-221.48743147872656</v>
      </c>
      <c r="AI299" s="46">
        <f t="shared" si="18"/>
        <v>128.51256852127344</v>
      </c>
      <c r="AJ299" s="16">
        <f t="shared" si="19"/>
        <v>-649.70966884466191</v>
      </c>
      <c r="AK299" s="16">
        <f>Table6[[#This Row],[T1]]</f>
        <v>-221.48743147872656</v>
      </c>
      <c r="AL299" s="16">
        <f>Table6[[#This Row],[T2]]</f>
        <v>128.51256852127344</v>
      </c>
      <c r="AN299" s="46">
        <v>-709</v>
      </c>
      <c r="AO299" s="63">
        <f>IF(OR(Table15[[#This Row],[Diagonal Flag]]&lt;-$AG$6, Table15[[#This Row],[Diagonal Flag]]&gt;$AG$6),0,Table15[[#This Row],[Diagonal Flag]])</f>
        <v>0</v>
      </c>
      <c r="AP299" s="63">
        <f>Graphing!$AO299/$AP$6</f>
        <v>0</v>
      </c>
      <c r="AQ299" s="64">
        <f>Graphing!$AO299/$AQ$6</f>
        <v>0</v>
      </c>
    </row>
    <row r="300" spans="1:43" x14ac:dyDescent="0.25">
      <c r="A300" s="6">
        <v>297</v>
      </c>
      <c r="B300" s="6">
        <f>COS(DEGREES(Graphing!A300))</f>
        <v>-0.39852423243621127</v>
      </c>
      <c r="C300" s="6">
        <f>SIN(DEGREES(Graphing!A300))</f>
        <v>0.91715780330384189</v>
      </c>
      <c r="D300" s="6">
        <f>Table2[[#This Row],[x (Big)]]*$A$2</f>
        <v>-0.29889317432715845</v>
      </c>
      <c r="E300" s="6">
        <f>$A$2 *Table2[[#This Row],[y (Big)]]</f>
        <v>0.68786835247788147</v>
      </c>
      <c r="G300" s="15">
        <v>0.29299999999999998</v>
      </c>
      <c r="H300" s="6">
        <f>IF(AND($H$3&lt;Table3[[#This Row],[Percentage]],Table3[[#This Row],[Percentage]]&lt;$H$5), 1, 0)</f>
        <v>1</v>
      </c>
      <c r="I300" s="6">
        <f>IF(AND($I$3&lt;Table3[[#This Row],[Percentage]],Table3[[#This Row],[Percentage]]&lt;$I$5), 1, 0)</f>
        <v>1</v>
      </c>
      <c r="J300" s="6">
        <f>IF(AND($J$3&lt;Table3[[#This Row],[Percentage]],Table3[[#This Row],[Percentage]]&lt;$J$5), 1, 0)</f>
        <v>0</v>
      </c>
      <c r="K300" s="6">
        <f>IF(AND($K$3&lt;Table3[[#This Row],[Percentage]],Table3[[#This Row],[Percentage]]&lt;$K$5), 1, 0)</f>
        <v>0</v>
      </c>
      <c r="M300" s="6">
        <v>295</v>
      </c>
      <c r="N300" s="6">
        <f>$N$3*COS(DEGREES(Graphing!M300))</f>
        <v>224.53192850575303</v>
      </c>
      <c r="O300" s="6">
        <f>($N$3*SIN(DEGREES(Graphing!M300))) + $O$3</f>
        <v>626.74937086775412</v>
      </c>
      <c r="P300" s="16">
        <f>($N$3*SIN(DEGREES(Graphing!M300))) - $O$3</f>
        <v>-389.25062913224588</v>
      </c>
      <c r="Q300" s="6">
        <f>$N$4*SIN(DEGREES(Graphing!M300))</f>
        <v>89.062028150815564</v>
      </c>
      <c r="R300" s="6">
        <f>($N$4*COS(DEGREES(Graphing!M300))) - $O$4</f>
        <v>-131.60105362068524</v>
      </c>
      <c r="S300" s="6">
        <f>($N$4*COS(DEGREES(Graphing!M300))) + $O$4</f>
        <v>468.39894637931479</v>
      </c>
      <c r="U300" s="6">
        <v>0</v>
      </c>
      <c r="V300" s="6">
        <v>-708</v>
      </c>
      <c r="W300" s="6">
        <f>IF(AND($W$4 + 'Unlike Size Quad'!$F$2*$N$3&lt;Table13[[#This Row],[NS AXIS]],Table13[[#This Row],[NS AXIS]]&lt;$V$3 - 'Unlike Size Quad'!$F$2*$N$3), Table13[NS AXIS], 0)</f>
        <v>0</v>
      </c>
      <c r="X300" s="6">
        <f>$V$6 - 'Unlike Size Quad'!$F$3*$N$4</f>
        <v>71.401690832311886</v>
      </c>
      <c r="Y300" s="6">
        <f>$W$5 +'Unlike Size Quad'!$F$3*$N$4</f>
        <v>-71.406763299232722</v>
      </c>
      <c r="Z300" s="6">
        <f>Table13[[#This Row],[NS AXIS]]</f>
        <v>-708</v>
      </c>
      <c r="AA300" s="6">
        <f>IF(AND($W$5 + 'Unlike Size Quad'!$F$3*$N$4&lt;Table13[[#This Row],[NS AXIS]],Table13[[#This Row],[NS AXIS]]&lt;$V$6 - 'Unlike Size Quad'!$F$3*$N$4), Table13[NS AXIS], 0)</f>
        <v>0</v>
      </c>
      <c r="AB300" s="16">
        <f>$V$3 -'Unlike Size Quad'!$F$2*$N$3</f>
        <v>127.00056361139596</v>
      </c>
      <c r="AC300" s="16">
        <f>$W$4 + 'Unlike Size Quad'!$F$2*$N$3</f>
        <v>-127.00507248755457</v>
      </c>
      <c r="AF300" s="46">
        <v>293</v>
      </c>
      <c r="AG300" s="6">
        <f t="shared" si="16"/>
        <v>185.21010200177273</v>
      </c>
      <c r="AH300" s="46">
        <f t="shared" si="17"/>
        <v>-39.422348014463921</v>
      </c>
      <c r="AI300" s="46">
        <f t="shared" si="18"/>
        <v>310.57765198553608</v>
      </c>
      <c r="AJ300" s="16">
        <f t="shared" si="19"/>
        <v>-614.78989799822727</v>
      </c>
      <c r="AK300" s="16">
        <f>Table6[[#This Row],[T1]]</f>
        <v>-39.422348014463921</v>
      </c>
      <c r="AL300" s="16">
        <f>Table6[[#This Row],[T2]]</f>
        <v>310.57765198553608</v>
      </c>
      <c r="AN300" s="46">
        <v>-708</v>
      </c>
      <c r="AO300" s="61">
        <f>IF(OR(Table15[[#This Row],[Diagonal Flag]]&lt;-$AG$6, Table15[[#This Row],[Diagonal Flag]]&gt;$AG$6),0,Table15[[#This Row],[Diagonal Flag]])</f>
        <v>0</v>
      </c>
      <c r="AP300" s="61">
        <f>Graphing!$AO300/$AP$6</f>
        <v>0</v>
      </c>
      <c r="AQ300" s="62">
        <f>Graphing!$AO300/$AQ$6</f>
        <v>0</v>
      </c>
    </row>
    <row r="301" spans="1:43" x14ac:dyDescent="0.25">
      <c r="A301" s="6">
        <v>298</v>
      </c>
      <c r="B301" s="6">
        <f>COS(DEGREES(Graphing!A301))</f>
        <v>-0.91560859172597941</v>
      </c>
      <c r="C301" s="6">
        <f>SIN(DEGREES(Graphing!A301))</f>
        <v>0.40207077331928609</v>
      </c>
      <c r="D301" s="6">
        <f>Table2[[#This Row],[x (Big)]]*$A$2</f>
        <v>-0.68670644379448453</v>
      </c>
      <c r="E301" s="6">
        <f>$A$2 *Table2[[#This Row],[y (Big)]]</f>
        <v>0.30155307998946457</v>
      </c>
      <c r="G301" s="15">
        <v>0.29399999999999998</v>
      </c>
      <c r="H301" s="6">
        <f>IF(AND($H$3&lt;Table3[[#This Row],[Percentage]],Table3[[#This Row],[Percentage]]&lt;$H$5), 1, 0)</f>
        <v>1</v>
      </c>
      <c r="I301" s="6">
        <f>IF(AND($I$3&lt;Table3[[#This Row],[Percentage]],Table3[[#This Row],[Percentage]]&lt;$I$5), 1, 0)</f>
        <v>1</v>
      </c>
      <c r="J301" s="6">
        <f>IF(AND($J$3&lt;Table3[[#This Row],[Percentage]],Table3[[#This Row],[Percentage]]&lt;$J$5), 1, 0)</f>
        <v>0</v>
      </c>
      <c r="K301" s="6">
        <f>IF(AND($K$3&lt;Table3[[#This Row],[Percentage]],Table3[[#This Row],[Percentage]]&lt;$K$5), 1, 0)</f>
        <v>0</v>
      </c>
      <c r="M301" s="6">
        <v>296</v>
      </c>
      <c r="N301" s="6">
        <f>$N$3*COS(DEGREES(Graphing!M301))</f>
        <v>84.035989448373087</v>
      </c>
      <c r="O301" s="6">
        <f>($N$3*SIN(DEGREES(Graphing!M301))) + $O$3</f>
        <v>747.69554121308329</v>
      </c>
      <c r="P301" s="16">
        <f>($N$3*SIN(DEGREES(Graphing!M301))) - $O$3</f>
        <v>-268.30445878691665</v>
      </c>
      <c r="Q301" s="6">
        <f>$N$4*SIN(DEGREES(Graphing!M301))</f>
        <v>179.77165590981249</v>
      </c>
      <c r="R301" s="6">
        <f>($N$4*COS(DEGREES(Graphing!M301))) - $O$4</f>
        <v>-236.97300791372018</v>
      </c>
      <c r="S301" s="6">
        <f>($N$4*COS(DEGREES(Graphing!M301))) + $O$4</f>
        <v>363.02699208627979</v>
      </c>
      <c r="U301" s="6">
        <v>0</v>
      </c>
      <c r="V301" s="6">
        <v>-707</v>
      </c>
      <c r="W301" s="6">
        <f>IF(AND($W$4 + 'Unlike Size Quad'!$F$2*$N$3&lt;Table13[[#This Row],[NS AXIS]],Table13[[#This Row],[NS AXIS]]&lt;$V$3 - 'Unlike Size Quad'!$F$2*$N$3), Table13[NS AXIS], 0)</f>
        <v>0</v>
      </c>
      <c r="X301" s="6">
        <f>$V$6 - 'Unlike Size Quad'!$F$3*$N$4</f>
        <v>71.401690832311886</v>
      </c>
      <c r="Y301" s="6">
        <f>$W$5 +'Unlike Size Quad'!$F$3*$N$4</f>
        <v>-71.406763299232722</v>
      </c>
      <c r="Z301" s="6">
        <f>Table13[[#This Row],[NS AXIS]]</f>
        <v>-707</v>
      </c>
      <c r="AA301" s="6">
        <f>IF(AND($W$5 + 'Unlike Size Quad'!$F$3*$N$4&lt;Table13[[#This Row],[NS AXIS]],Table13[[#This Row],[NS AXIS]]&lt;$V$6 - 'Unlike Size Quad'!$F$3*$N$4), Table13[NS AXIS], 0)</f>
        <v>0</v>
      </c>
      <c r="AB301" s="16">
        <f>$V$3 -'Unlike Size Quad'!$F$2*$N$3</f>
        <v>127.00056361139596</v>
      </c>
      <c r="AC301" s="16">
        <f>$W$4 + 'Unlike Size Quad'!$F$2*$N$3</f>
        <v>-127.00507248755457</v>
      </c>
      <c r="AF301" s="46">
        <v>294</v>
      </c>
      <c r="AG301" s="6">
        <f t="shared" si="16"/>
        <v>334.54649328963654</v>
      </c>
      <c r="AH301" s="46">
        <f t="shared" si="17"/>
        <v>70.421756287653551</v>
      </c>
      <c r="AI301" s="46">
        <f t="shared" si="18"/>
        <v>420.42175628765358</v>
      </c>
      <c r="AJ301" s="16">
        <f t="shared" si="19"/>
        <v>-465.45350671036346</v>
      </c>
      <c r="AK301" s="16">
        <f>Table6[[#This Row],[T1]]</f>
        <v>70.421756287653551</v>
      </c>
      <c r="AL301" s="16">
        <f>Table6[[#This Row],[T2]]</f>
        <v>420.42175628765358</v>
      </c>
      <c r="AN301" s="46">
        <v>-707</v>
      </c>
      <c r="AO301" s="63">
        <f>IF(OR(Table15[[#This Row],[Diagonal Flag]]&lt;-$AG$6, Table15[[#This Row],[Diagonal Flag]]&gt;$AG$6),0,Table15[[#This Row],[Diagonal Flag]])</f>
        <v>0</v>
      </c>
      <c r="AP301" s="63">
        <f>Graphing!$AO301/$AP$6</f>
        <v>0</v>
      </c>
      <c r="AQ301" s="64">
        <f>Graphing!$AO301/$AQ$6</f>
        <v>0</v>
      </c>
    </row>
    <row r="302" spans="1:43" x14ac:dyDescent="0.25">
      <c r="A302" s="6">
        <v>299</v>
      </c>
      <c r="B302" s="6">
        <f>COS(DEGREES(Graphing!A302))</f>
        <v>-0.94495660173321527</v>
      </c>
      <c r="C302" s="6">
        <f>SIN(DEGREES(Graphing!A302))</f>
        <v>-0.32719569196554782</v>
      </c>
      <c r="D302" s="6">
        <f>Table2[[#This Row],[x (Big)]]*$A$2</f>
        <v>-0.70871745129991148</v>
      </c>
      <c r="E302" s="6">
        <f>$A$2 *Table2[[#This Row],[y (Big)]]</f>
        <v>-0.24539676897416085</v>
      </c>
      <c r="G302" s="15">
        <v>0.29499999999999998</v>
      </c>
      <c r="H302" s="6">
        <f>IF(AND($H$3&lt;Table3[[#This Row],[Percentage]],Table3[[#This Row],[Percentage]]&lt;$H$5), 1, 0)</f>
        <v>1</v>
      </c>
      <c r="I302" s="6">
        <f>IF(AND($I$3&lt;Table3[[#This Row],[Percentage]],Table3[[#This Row],[Percentage]]&lt;$I$5), 1, 0)</f>
        <v>1</v>
      </c>
      <c r="J302" s="6">
        <f>IF(AND($J$3&lt;Table3[[#This Row],[Percentage]],Table3[[#This Row],[Percentage]]&lt;$J$5), 1, 0)</f>
        <v>0</v>
      </c>
      <c r="K302" s="6">
        <f>IF(AND($K$3&lt;Table3[[#This Row],[Percentage]],Table3[[#This Row],[Percentage]]&lt;$K$5), 1, 0)</f>
        <v>0</v>
      </c>
      <c r="M302" s="6">
        <v>297</v>
      </c>
      <c r="N302" s="6">
        <f>$N$3*COS(DEGREES(Graphing!M302))</f>
        <v>-101.22515503879767</v>
      </c>
      <c r="O302" s="6">
        <f>($N$3*SIN(DEGREES(Graphing!M302))) + $O$3</f>
        <v>740.95808203917591</v>
      </c>
      <c r="P302" s="16">
        <f>($N$3*SIN(DEGREES(Graphing!M302))) - $O$3</f>
        <v>-275.04191796082415</v>
      </c>
      <c r="Q302" s="6">
        <f>$N$4*SIN(DEGREES(Graphing!M302))</f>
        <v>174.71856152938187</v>
      </c>
      <c r="R302" s="6">
        <f>($N$4*COS(DEGREES(Graphing!M302))) - $O$4</f>
        <v>-375.91886627909827</v>
      </c>
      <c r="S302" s="6">
        <f>($N$4*COS(DEGREES(Graphing!M302))) + $O$4</f>
        <v>224.08113372090173</v>
      </c>
      <c r="U302" s="6">
        <v>0</v>
      </c>
      <c r="V302" s="6">
        <v>-706</v>
      </c>
      <c r="W302" s="6">
        <f>IF(AND($W$4 + 'Unlike Size Quad'!$F$2*$N$3&lt;Table13[[#This Row],[NS AXIS]],Table13[[#This Row],[NS AXIS]]&lt;$V$3 - 'Unlike Size Quad'!$F$2*$N$3), Table13[NS AXIS], 0)</f>
        <v>0</v>
      </c>
      <c r="X302" s="6">
        <f>$V$6 - 'Unlike Size Quad'!$F$3*$N$4</f>
        <v>71.401690832311886</v>
      </c>
      <c r="Y302" s="6">
        <f>$W$5 +'Unlike Size Quad'!$F$3*$N$4</f>
        <v>-71.406763299232722</v>
      </c>
      <c r="Z302" s="6">
        <f>Table13[[#This Row],[NS AXIS]]</f>
        <v>-706</v>
      </c>
      <c r="AA302" s="6">
        <f>IF(AND($W$5 + 'Unlike Size Quad'!$F$3*$N$4&lt;Table13[[#This Row],[NS AXIS]],Table13[[#This Row],[NS AXIS]]&lt;$V$6 - 'Unlike Size Quad'!$F$3*$N$4), Table13[NS AXIS], 0)</f>
        <v>0</v>
      </c>
      <c r="AB302" s="16">
        <f>$V$3 -'Unlike Size Quad'!$F$2*$N$3</f>
        <v>127.00056361139596</v>
      </c>
      <c r="AC302" s="16">
        <f>$W$4 + 'Unlike Size Quad'!$F$2*$N$3</f>
        <v>-127.00507248755457</v>
      </c>
      <c r="AF302" s="46">
        <v>295</v>
      </c>
      <c r="AG302" s="6">
        <f t="shared" si="16"/>
        <v>518.74937086775412</v>
      </c>
      <c r="AH302" s="46">
        <f t="shared" si="17"/>
        <v>49.531928505753029</v>
      </c>
      <c r="AI302" s="46">
        <f t="shared" si="18"/>
        <v>399.53192850575306</v>
      </c>
      <c r="AJ302" s="16">
        <f t="shared" si="19"/>
        <v>-281.25062913224588</v>
      </c>
      <c r="AK302" s="16">
        <f>Table6[[#This Row],[T1]]</f>
        <v>49.531928505753029</v>
      </c>
      <c r="AL302" s="16">
        <f>Table6[[#This Row],[T2]]</f>
        <v>399.53192850575306</v>
      </c>
      <c r="AN302" s="46">
        <v>-706</v>
      </c>
      <c r="AO302" s="61">
        <f>IF(OR(Table15[[#This Row],[Diagonal Flag]]&lt;-$AG$6, Table15[[#This Row],[Diagonal Flag]]&gt;$AG$6),0,Table15[[#This Row],[Diagonal Flag]])</f>
        <v>0</v>
      </c>
      <c r="AP302" s="61">
        <f>Graphing!$AO302/$AP$6</f>
        <v>0</v>
      </c>
      <c r="AQ302" s="62">
        <f>Graphing!$AO302/$AQ$6</f>
        <v>0</v>
      </c>
    </row>
    <row r="303" spans="1:43" x14ac:dyDescent="0.25">
      <c r="A303" s="6">
        <v>300</v>
      </c>
      <c r="B303" s="6">
        <f>COS(DEGREES(Graphing!A303))</f>
        <v>-0.4709348450905112</v>
      </c>
      <c r="C303" s="6">
        <f>SIN(DEGREES(Graphing!A303))</f>
        <v>-0.88216799515714472</v>
      </c>
      <c r="D303" s="6">
        <f>Table2[[#This Row],[x (Big)]]*$A$2</f>
        <v>-0.35320113381788343</v>
      </c>
      <c r="E303" s="6">
        <f>$A$2 *Table2[[#This Row],[y (Big)]]</f>
        <v>-0.66162599636785857</v>
      </c>
      <c r="G303" s="15">
        <v>0.29599999999999999</v>
      </c>
      <c r="H303" s="6">
        <f>IF(AND($H$3&lt;Table3[[#This Row],[Percentage]],Table3[[#This Row],[Percentage]]&lt;$H$5), 1, 0)</f>
        <v>1</v>
      </c>
      <c r="I303" s="6">
        <f>IF(AND($I$3&lt;Table3[[#This Row],[Percentage]],Table3[[#This Row],[Percentage]]&lt;$I$5), 1, 0)</f>
        <v>1</v>
      </c>
      <c r="J303" s="6">
        <f>IF(AND($J$3&lt;Table3[[#This Row],[Percentage]],Table3[[#This Row],[Percentage]]&lt;$J$5), 1, 0)</f>
        <v>0</v>
      </c>
      <c r="K303" s="6">
        <f>IF(AND($K$3&lt;Table3[[#This Row],[Percentage]],Table3[[#This Row],[Percentage]]&lt;$K$5), 1, 0)</f>
        <v>0</v>
      </c>
      <c r="M303" s="6">
        <v>298</v>
      </c>
      <c r="N303" s="6">
        <f>$N$3*COS(DEGREES(Graphing!M303))</f>
        <v>-232.56458229839876</v>
      </c>
      <c r="O303" s="6">
        <f>($N$3*SIN(DEGREES(Graphing!M303))) + $O$3</f>
        <v>610.12597642309868</v>
      </c>
      <c r="P303" s="16">
        <f>($N$3*SIN(DEGREES(Graphing!M303))) - $O$3</f>
        <v>-405.87402357690132</v>
      </c>
      <c r="Q303" s="6">
        <f>$N$4*SIN(DEGREES(Graphing!M303))</f>
        <v>76.594482317323994</v>
      </c>
      <c r="R303" s="6">
        <f>($N$4*COS(DEGREES(Graphing!M303))) - $O$4</f>
        <v>-474.42343672379911</v>
      </c>
      <c r="S303" s="6">
        <f>($N$4*COS(DEGREES(Graphing!M303))) + $O$4</f>
        <v>125.57656327620091</v>
      </c>
      <c r="U303" s="6">
        <v>0</v>
      </c>
      <c r="V303" s="6">
        <v>-705</v>
      </c>
      <c r="W303" s="6">
        <f>IF(AND($W$4 + 'Unlike Size Quad'!$F$2*$N$3&lt;Table13[[#This Row],[NS AXIS]],Table13[[#This Row],[NS AXIS]]&lt;$V$3 - 'Unlike Size Quad'!$F$2*$N$3), Table13[NS AXIS], 0)</f>
        <v>0</v>
      </c>
      <c r="X303" s="6">
        <f>$V$6 - 'Unlike Size Quad'!$F$3*$N$4</f>
        <v>71.401690832311886</v>
      </c>
      <c r="Y303" s="6">
        <f>$W$5 +'Unlike Size Quad'!$F$3*$N$4</f>
        <v>-71.406763299232722</v>
      </c>
      <c r="Z303" s="6">
        <f>Table13[[#This Row],[NS AXIS]]</f>
        <v>-705</v>
      </c>
      <c r="AA303" s="6">
        <f>IF(AND($W$5 + 'Unlike Size Quad'!$F$3*$N$4&lt;Table13[[#This Row],[NS AXIS]],Table13[[#This Row],[NS AXIS]]&lt;$V$6 - 'Unlike Size Quad'!$F$3*$N$4), Table13[NS AXIS], 0)</f>
        <v>0</v>
      </c>
      <c r="AB303" s="16">
        <f>$V$3 -'Unlike Size Quad'!$F$2*$N$3</f>
        <v>127.00056361139596</v>
      </c>
      <c r="AC303" s="16">
        <f>$W$4 + 'Unlike Size Quad'!$F$2*$N$3</f>
        <v>-127.00507248755457</v>
      </c>
      <c r="AF303" s="46">
        <v>296</v>
      </c>
      <c r="AG303" s="6">
        <f t="shared" si="16"/>
        <v>639.69554121308329</v>
      </c>
      <c r="AH303" s="46">
        <f t="shared" si="17"/>
        <v>-90.964010551626913</v>
      </c>
      <c r="AI303" s="46">
        <f t="shared" si="18"/>
        <v>259.03598944837307</v>
      </c>
      <c r="AJ303" s="16">
        <f t="shared" si="19"/>
        <v>-160.30445878691665</v>
      </c>
      <c r="AK303" s="16">
        <f>Table6[[#This Row],[T1]]</f>
        <v>-90.964010551626913</v>
      </c>
      <c r="AL303" s="16">
        <f>Table6[[#This Row],[T2]]</f>
        <v>259.03598944837307</v>
      </c>
      <c r="AN303" s="46">
        <v>-705</v>
      </c>
      <c r="AO303" s="63">
        <f>IF(OR(Table15[[#This Row],[Diagonal Flag]]&lt;-$AG$6, Table15[[#This Row],[Diagonal Flag]]&gt;$AG$6),0,Table15[[#This Row],[Diagonal Flag]])</f>
        <v>0</v>
      </c>
      <c r="AP303" s="63">
        <f>Graphing!$AO303/$AP$6</f>
        <v>0</v>
      </c>
      <c r="AQ303" s="64">
        <f>Graphing!$AO303/$AQ$6</f>
        <v>0</v>
      </c>
    </row>
    <row r="304" spans="1:43" x14ac:dyDescent="0.25">
      <c r="A304" s="6">
        <v>301</v>
      </c>
      <c r="B304" s="6">
        <f>COS(DEGREES(Graphing!A304))</f>
        <v>0.25394961005679834</v>
      </c>
      <c r="C304" s="6">
        <f>SIN(DEGREES(Graphing!A304))</f>
        <v>-0.96721744998319792</v>
      </c>
      <c r="D304" s="6">
        <f>Table2[[#This Row],[x (Big)]]*$A$2</f>
        <v>0.19046220754259874</v>
      </c>
      <c r="E304" s="6">
        <f>$A$2 *Table2[[#This Row],[y (Big)]]</f>
        <v>-0.72541308748739841</v>
      </c>
      <c r="G304" s="15">
        <v>0.29699999999999999</v>
      </c>
      <c r="H304" s="6">
        <f>IF(AND($H$3&lt;Table3[[#This Row],[Percentage]],Table3[[#This Row],[Percentage]]&lt;$H$5), 1, 0)</f>
        <v>1</v>
      </c>
      <c r="I304" s="6">
        <f>IF(AND($I$3&lt;Table3[[#This Row],[Percentage]],Table3[[#This Row],[Percentage]]&lt;$I$5), 1, 0)</f>
        <v>1</v>
      </c>
      <c r="J304" s="6">
        <f>IF(AND($J$3&lt;Table3[[#This Row],[Percentage]],Table3[[#This Row],[Percentage]]&lt;$J$5), 1, 0)</f>
        <v>0</v>
      </c>
      <c r="K304" s="6">
        <f>IF(AND($K$3&lt;Table3[[#This Row],[Percentage]],Table3[[#This Row],[Percentage]]&lt;$K$5), 1, 0)</f>
        <v>0</v>
      </c>
      <c r="M304" s="6">
        <v>299</v>
      </c>
      <c r="N304" s="6">
        <f>$N$3*COS(DEGREES(Graphing!M304))</f>
        <v>-240.01897684023669</v>
      </c>
      <c r="O304" s="6">
        <f>($N$3*SIN(DEGREES(Graphing!M304))) + $O$3</f>
        <v>424.89229424075086</v>
      </c>
      <c r="P304" s="16">
        <f>($N$3*SIN(DEGREES(Graphing!M304))) - $O$3</f>
        <v>-591.10770575924914</v>
      </c>
      <c r="Q304" s="6">
        <f>$N$4*SIN(DEGREES(Graphing!M304))</f>
        <v>-62.330779319436857</v>
      </c>
      <c r="R304" s="6">
        <f>($N$4*COS(DEGREES(Graphing!M304))) - $O$4</f>
        <v>-480.0142326301775</v>
      </c>
      <c r="S304" s="6">
        <f>($N$4*COS(DEGREES(Graphing!M304))) + $O$4</f>
        <v>119.9857673698225</v>
      </c>
      <c r="U304" s="6">
        <v>0</v>
      </c>
      <c r="V304" s="6">
        <v>-704</v>
      </c>
      <c r="W304" s="6">
        <f>IF(AND($W$4 + 'Unlike Size Quad'!$F$2*$N$3&lt;Table13[[#This Row],[NS AXIS]],Table13[[#This Row],[NS AXIS]]&lt;$V$3 - 'Unlike Size Quad'!$F$2*$N$3), Table13[NS AXIS], 0)</f>
        <v>0</v>
      </c>
      <c r="X304" s="6">
        <f>$V$6 - 'Unlike Size Quad'!$F$3*$N$4</f>
        <v>71.401690832311886</v>
      </c>
      <c r="Y304" s="6">
        <f>$W$5 +'Unlike Size Quad'!$F$3*$N$4</f>
        <v>-71.406763299232722</v>
      </c>
      <c r="Z304" s="6">
        <f>Table13[[#This Row],[NS AXIS]]</f>
        <v>-704</v>
      </c>
      <c r="AA304" s="6">
        <f>IF(AND($W$5 + 'Unlike Size Quad'!$F$3*$N$4&lt;Table13[[#This Row],[NS AXIS]],Table13[[#This Row],[NS AXIS]]&lt;$V$6 - 'Unlike Size Quad'!$F$3*$N$4), Table13[NS AXIS], 0)</f>
        <v>0</v>
      </c>
      <c r="AB304" s="16">
        <f>$V$3 -'Unlike Size Quad'!$F$2*$N$3</f>
        <v>127.00056361139596</v>
      </c>
      <c r="AC304" s="16">
        <f>$W$4 + 'Unlike Size Quad'!$F$2*$N$3</f>
        <v>-127.00507248755457</v>
      </c>
      <c r="AF304" s="46">
        <v>297</v>
      </c>
      <c r="AG304" s="6">
        <f t="shared" si="16"/>
        <v>632.95808203917591</v>
      </c>
      <c r="AH304" s="46">
        <f t="shared" si="17"/>
        <v>-276.22515503879765</v>
      </c>
      <c r="AI304" s="46">
        <f t="shared" si="18"/>
        <v>73.774844961202334</v>
      </c>
      <c r="AJ304" s="16">
        <f t="shared" si="19"/>
        <v>-167.04191796082415</v>
      </c>
      <c r="AK304" s="16">
        <f>Table6[[#This Row],[T1]]</f>
        <v>-276.22515503879765</v>
      </c>
      <c r="AL304" s="16">
        <f>Table6[[#This Row],[T2]]</f>
        <v>73.774844961202334</v>
      </c>
      <c r="AN304" s="46">
        <v>-704</v>
      </c>
      <c r="AO304" s="61">
        <f>IF(OR(Table15[[#This Row],[Diagonal Flag]]&lt;-$AG$6, Table15[[#This Row],[Diagonal Flag]]&gt;$AG$6),0,Table15[[#This Row],[Diagonal Flag]])</f>
        <v>0</v>
      </c>
      <c r="AP304" s="61">
        <f>Graphing!$AO304/$AP$6</f>
        <v>0</v>
      </c>
      <c r="AQ304" s="62">
        <f>Graphing!$AO304/$AQ$6</f>
        <v>0</v>
      </c>
    </row>
    <row r="305" spans="1:43" x14ac:dyDescent="0.25">
      <c r="A305" s="6">
        <v>302</v>
      </c>
      <c r="B305" s="6">
        <f>COS(DEGREES(Graphing!A305))</f>
        <v>0.84355742316502347</v>
      </c>
      <c r="C305" s="6">
        <f>SIN(DEGREES(Graphing!A305))</f>
        <v>-0.53703898724690879</v>
      </c>
      <c r="D305" s="6">
        <f>Table2[[#This Row],[x (Big)]]*$A$2</f>
        <v>0.63266806737376757</v>
      </c>
      <c r="E305" s="6">
        <f>$A$2 *Table2[[#This Row],[y (Big)]]</f>
        <v>-0.4027792404351816</v>
      </c>
      <c r="G305" s="15">
        <v>0.29799999999999999</v>
      </c>
      <c r="H305" s="6">
        <f>IF(AND($H$3&lt;Table3[[#This Row],[Percentage]],Table3[[#This Row],[Percentage]]&lt;$H$5), 1, 0)</f>
        <v>1</v>
      </c>
      <c r="I305" s="6">
        <f>IF(AND($I$3&lt;Table3[[#This Row],[Percentage]],Table3[[#This Row],[Percentage]]&lt;$I$5), 1, 0)</f>
        <v>1</v>
      </c>
      <c r="J305" s="6">
        <f>IF(AND($J$3&lt;Table3[[#This Row],[Percentage]],Table3[[#This Row],[Percentage]]&lt;$J$5), 1, 0)</f>
        <v>0</v>
      </c>
      <c r="K305" s="6">
        <f>IF(AND($K$3&lt;Table3[[#This Row],[Percentage]],Table3[[#This Row],[Percentage]]&lt;$K$5), 1, 0)</f>
        <v>0</v>
      </c>
      <c r="M305" s="6">
        <v>300</v>
      </c>
      <c r="N305" s="6">
        <f>$N$3*COS(DEGREES(Graphing!M305))</f>
        <v>-119.61745065298985</v>
      </c>
      <c r="O305" s="6">
        <f>($N$3*SIN(DEGREES(Graphing!M305))) + $O$3</f>
        <v>283.92932923008527</v>
      </c>
      <c r="P305" s="16">
        <f>($N$3*SIN(DEGREES(Graphing!M305))) - $O$3</f>
        <v>-732.07067076991473</v>
      </c>
      <c r="Q305" s="6">
        <f>$N$4*SIN(DEGREES(Graphing!M305))</f>
        <v>-168.05300307743607</v>
      </c>
      <c r="R305" s="6">
        <f>($N$4*COS(DEGREES(Graphing!M305))) - $O$4</f>
        <v>-389.71308798974235</v>
      </c>
      <c r="S305" s="6">
        <f>($N$4*COS(DEGREES(Graphing!M305))) + $O$4</f>
        <v>210.28691201025762</v>
      </c>
      <c r="U305" s="6">
        <v>0</v>
      </c>
      <c r="V305" s="6">
        <v>-703</v>
      </c>
      <c r="W305" s="6">
        <f>IF(AND($W$4 + 'Unlike Size Quad'!$F$2*$N$3&lt;Table13[[#This Row],[NS AXIS]],Table13[[#This Row],[NS AXIS]]&lt;$V$3 - 'Unlike Size Quad'!$F$2*$N$3), Table13[NS AXIS], 0)</f>
        <v>0</v>
      </c>
      <c r="X305" s="6">
        <f>$V$6 - 'Unlike Size Quad'!$F$3*$N$4</f>
        <v>71.401690832311886</v>
      </c>
      <c r="Y305" s="6">
        <f>$W$5 +'Unlike Size Quad'!$F$3*$N$4</f>
        <v>-71.406763299232722</v>
      </c>
      <c r="Z305" s="6">
        <f>Table13[[#This Row],[NS AXIS]]</f>
        <v>-703</v>
      </c>
      <c r="AA305" s="6">
        <f>IF(AND($W$5 + 'Unlike Size Quad'!$F$3*$N$4&lt;Table13[[#This Row],[NS AXIS]],Table13[[#This Row],[NS AXIS]]&lt;$V$6 - 'Unlike Size Quad'!$F$3*$N$4), Table13[NS AXIS], 0)</f>
        <v>0</v>
      </c>
      <c r="AB305" s="16">
        <f>$V$3 -'Unlike Size Quad'!$F$2*$N$3</f>
        <v>127.00056361139596</v>
      </c>
      <c r="AC305" s="16">
        <f>$W$4 + 'Unlike Size Quad'!$F$2*$N$3</f>
        <v>-127.00507248755457</v>
      </c>
      <c r="AF305" s="46">
        <v>298</v>
      </c>
      <c r="AG305" s="6">
        <f t="shared" si="16"/>
        <v>502.12597642309868</v>
      </c>
      <c r="AH305" s="46">
        <f t="shared" si="17"/>
        <v>-407.56458229839876</v>
      </c>
      <c r="AI305" s="46">
        <f t="shared" si="18"/>
        <v>-57.564582298398761</v>
      </c>
      <c r="AJ305" s="16">
        <f t="shared" si="19"/>
        <v>-297.87402357690132</v>
      </c>
      <c r="AK305" s="16">
        <f>Table6[[#This Row],[T1]]</f>
        <v>-407.56458229839876</v>
      </c>
      <c r="AL305" s="16">
        <f>Table6[[#This Row],[T2]]</f>
        <v>-57.564582298398761</v>
      </c>
      <c r="AN305" s="46">
        <v>-703</v>
      </c>
      <c r="AO305" s="63">
        <f>IF(OR(Table15[[#This Row],[Diagonal Flag]]&lt;-$AG$6, Table15[[#This Row],[Diagonal Flag]]&gt;$AG$6),0,Table15[[#This Row],[Diagonal Flag]])</f>
        <v>0</v>
      </c>
      <c r="AP305" s="63">
        <f>Graphing!$AO305/$AP$6</f>
        <v>0</v>
      </c>
      <c r="AQ305" s="64">
        <f>Graphing!$AO305/$AQ$6</f>
        <v>0</v>
      </c>
    </row>
    <row r="306" spans="1:43" x14ac:dyDescent="0.25">
      <c r="A306" s="6">
        <v>303</v>
      </c>
      <c r="B306" s="6">
        <f>COS(DEGREES(Graphing!A306))</f>
        <v>0.98380988759842813</v>
      </c>
      <c r="C306" s="6">
        <f>SIN(DEGREES(Graphing!A306))</f>
        <v>0.17921524785455101</v>
      </c>
      <c r="D306" s="6">
        <f>Table2[[#This Row],[x (Big)]]*$A$2</f>
        <v>0.73785741569882113</v>
      </c>
      <c r="E306" s="6">
        <f>$A$2 *Table2[[#This Row],[y (Big)]]</f>
        <v>0.13441143589091326</v>
      </c>
      <c r="G306" s="15">
        <v>0.29899999999999999</v>
      </c>
      <c r="H306" s="6">
        <f>IF(AND($H$3&lt;Table3[[#This Row],[Percentage]],Table3[[#This Row],[Percentage]]&lt;$H$5), 1, 0)</f>
        <v>1</v>
      </c>
      <c r="I306" s="6">
        <f>IF(AND($I$3&lt;Table3[[#This Row],[Percentage]],Table3[[#This Row],[Percentage]]&lt;$I$5), 1, 0)</f>
        <v>1</v>
      </c>
      <c r="J306" s="6">
        <f>IF(AND($J$3&lt;Table3[[#This Row],[Percentage]],Table3[[#This Row],[Percentage]]&lt;$J$5), 1, 0)</f>
        <v>0</v>
      </c>
      <c r="K306" s="6">
        <f>IF(AND($K$3&lt;Table3[[#This Row],[Percentage]],Table3[[#This Row],[Percentage]]&lt;$K$5), 1, 0)</f>
        <v>0</v>
      </c>
      <c r="M306" s="6">
        <v>301</v>
      </c>
      <c r="N306" s="6">
        <f>$N$3*COS(DEGREES(Graphing!M306))</f>
        <v>64.503200954426774</v>
      </c>
      <c r="O306" s="6">
        <f>($N$3*SIN(DEGREES(Graphing!M306))) + $O$3</f>
        <v>262.3267677042677</v>
      </c>
      <c r="P306" s="16">
        <f>($N$3*SIN(DEGREES(Graphing!M306))) - $O$3</f>
        <v>-753.6732322957323</v>
      </c>
      <c r="Q306" s="6">
        <f>$N$4*SIN(DEGREES(Graphing!M306))</f>
        <v>-184.2549242217992</v>
      </c>
      <c r="R306" s="6">
        <f>($N$4*COS(DEGREES(Graphing!M306))) - $O$4</f>
        <v>-251.62259928417993</v>
      </c>
      <c r="S306" s="6">
        <f>($N$4*COS(DEGREES(Graphing!M306))) + $O$4</f>
        <v>348.3774007158201</v>
      </c>
      <c r="U306" s="6">
        <v>0</v>
      </c>
      <c r="V306" s="6">
        <v>-702</v>
      </c>
      <c r="W306" s="6">
        <f>IF(AND($W$4 + 'Unlike Size Quad'!$F$2*$N$3&lt;Table13[[#This Row],[NS AXIS]],Table13[[#This Row],[NS AXIS]]&lt;$V$3 - 'Unlike Size Quad'!$F$2*$N$3), Table13[NS AXIS], 0)</f>
        <v>0</v>
      </c>
      <c r="X306" s="6">
        <f>$V$6 - 'Unlike Size Quad'!$F$3*$N$4</f>
        <v>71.401690832311886</v>
      </c>
      <c r="Y306" s="6">
        <f>$W$5 +'Unlike Size Quad'!$F$3*$N$4</f>
        <v>-71.406763299232722</v>
      </c>
      <c r="Z306" s="6">
        <f>Table13[[#This Row],[NS AXIS]]</f>
        <v>-702</v>
      </c>
      <c r="AA306" s="6">
        <f>IF(AND($W$5 + 'Unlike Size Quad'!$F$3*$N$4&lt;Table13[[#This Row],[NS AXIS]],Table13[[#This Row],[NS AXIS]]&lt;$V$6 - 'Unlike Size Quad'!$F$3*$N$4), Table13[NS AXIS], 0)</f>
        <v>0</v>
      </c>
      <c r="AB306" s="16">
        <f>$V$3 -'Unlike Size Quad'!$F$2*$N$3</f>
        <v>127.00056361139596</v>
      </c>
      <c r="AC306" s="16">
        <f>$W$4 + 'Unlike Size Quad'!$F$2*$N$3</f>
        <v>-127.00507248755457</v>
      </c>
      <c r="AF306" s="46">
        <v>299</v>
      </c>
      <c r="AG306" s="6">
        <f t="shared" si="16"/>
        <v>316.89229424075086</v>
      </c>
      <c r="AH306" s="46">
        <f t="shared" si="17"/>
        <v>-415.01897684023669</v>
      </c>
      <c r="AI306" s="46">
        <f t="shared" si="18"/>
        <v>-65.018976840236689</v>
      </c>
      <c r="AJ306" s="16">
        <f t="shared" si="19"/>
        <v>-483.10770575924914</v>
      </c>
      <c r="AK306" s="16">
        <f>Table6[[#This Row],[T1]]</f>
        <v>-415.01897684023669</v>
      </c>
      <c r="AL306" s="16">
        <f>Table6[[#This Row],[T2]]</f>
        <v>-65.018976840236689</v>
      </c>
      <c r="AN306" s="46">
        <v>-702</v>
      </c>
      <c r="AO306" s="61">
        <f>IF(OR(Table15[[#This Row],[Diagonal Flag]]&lt;-$AG$6, Table15[[#This Row],[Diagonal Flag]]&gt;$AG$6),0,Table15[[#This Row],[Diagonal Flag]])</f>
        <v>0</v>
      </c>
      <c r="AP306" s="61">
        <f>Graphing!$AO306/$AP$6</f>
        <v>0</v>
      </c>
      <c r="AQ306" s="62">
        <f>Graphing!$AO306/$AQ$6</f>
        <v>0</v>
      </c>
    </row>
    <row r="307" spans="1:43" x14ac:dyDescent="0.25">
      <c r="A307" s="6">
        <v>304</v>
      </c>
      <c r="B307" s="6">
        <f>COS(DEGREES(Graphing!A307))</f>
        <v>0.59999579422377669</v>
      </c>
      <c r="C307" s="6">
        <f>SIN(DEGREES(Graphing!A307))</f>
        <v>0.80000315431489355</v>
      </c>
      <c r="D307" s="6">
        <f>Table2[[#This Row],[x (Big)]]*$A$2</f>
        <v>0.44999684566783249</v>
      </c>
      <c r="E307" s="6">
        <f>$A$2 *Table2[[#This Row],[y (Big)]]</f>
        <v>0.60000236573617016</v>
      </c>
      <c r="G307" s="15">
        <v>0.3</v>
      </c>
      <c r="H307" s="6">
        <f>IF(AND($H$3&lt;Table3[[#This Row],[Percentage]],Table3[[#This Row],[Percentage]]&lt;$H$5), 1, 0)</f>
        <v>1</v>
      </c>
      <c r="I307" s="6">
        <f>IF(AND($I$3&lt;Table3[[#This Row],[Percentage]],Table3[[#This Row],[Percentage]]&lt;$I$5), 1, 0)</f>
        <v>1</v>
      </c>
      <c r="J307" s="6">
        <f>IF(AND($J$3&lt;Table3[[#This Row],[Percentage]],Table3[[#This Row],[Percentage]]&lt;$J$5), 1, 0)</f>
        <v>0</v>
      </c>
      <c r="K307" s="6">
        <f>IF(AND($K$3&lt;Table3[[#This Row],[Percentage]],Table3[[#This Row],[Percentage]]&lt;$K$5), 1, 0)</f>
        <v>0</v>
      </c>
      <c r="M307" s="6">
        <v>302</v>
      </c>
      <c r="N307" s="6">
        <f>$N$3*COS(DEGREES(Graphing!M307))</f>
        <v>214.26358548391596</v>
      </c>
      <c r="O307" s="6">
        <f>($N$3*SIN(DEGREES(Graphing!M307))) + $O$3</f>
        <v>371.59209723928518</v>
      </c>
      <c r="P307" s="16">
        <f>($N$3*SIN(DEGREES(Graphing!M307))) - $O$3</f>
        <v>-644.40790276071482</v>
      </c>
      <c r="Q307" s="6">
        <f>$N$4*SIN(DEGREES(Graphing!M307))</f>
        <v>-102.30592707053613</v>
      </c>
      <c r="R307" s="6">
        <f>($N$4*COS(DEGREES(Graphing!M307))) - $O$4</f>
        <v>-139.30231088706302</v>
      </c>
      <c r="S307" s="6">
        <f>($N$4*COS(DEGREES(Graphing!M307))) + $O$4</f>
        <v>460.69768911293698</v>
      </c>
      <c r="U307" s="6">
        <v>0</v>
      </c>
      <c r="V307" s="6">
        <v>-701</v>
      </c>
      <c r="W307" s="6">
        <f>IF(AND($W$4 + 'Unlike Size Quad'!$F$2*$N$3&lt;Table13[[#This Row],[NS AXIS]],Table13[[#This Row],[NS AXIS]]&lt;$V$3 - 'Unlike Size Quad'!$F$2*$N$3), Table13[NS AXIS], 0)</f>
        <v>0</v>
      </c>
      <c r="X307" s="6">
        <f>$V$6 - 'Unlike Size Quad'!$F$3*$N$4</f>
        <v>71.401690832311886</v>
      </c>
      <c r="Y307" s="6">
        <f>$W$5 +'Unlike Size Quad'!$F$3*$N$4</f>
        <v>-71.406763299232722</v>
      </c>
      <c r="Z307" s="6">
        <f>Table13[[#This Row],[NS AXIS]]</f>
        <v>-701</v>
      </c>
      <c r="AA307" s="6">
        <f>IF(AND($W$5 + 'Unlike Size Quad'!$F$3*$N$4&lt;Table13[[#This Row],[NS AXIS]],Table13[[#This Row],[NS AXIS]]&lt;$V$6 - 'Unlike Size Quad'!$F$3*$N$4), Table13[NS AXIS], 0)</f>
        <v>0</v>
      </c>
      <c r="AB307" s="16">
        <f>$V$3 -'Unlike Size Quad'!$F$2*$N$3</f>
        <v>127.00056361139596</v>
      </c>
      <c r="AC307" s="16">
        <f>$W$4 + 'Unlike Size Quad'!$F$2*$N$3</f>
        <v>-127.00507248755457</v>
      </c>
      <c r="AF307" s="46">
        <v>300</v>
      </c>
      <c r="AG307" s="6">
        <f t="shared" si="16"/>
        <v>175.92932923008524</v>
      </c>
      <c r="AH307" s="46">
        <f t="shared" si="17"/>
        <v>-294.61745065298987</v>
      </c>
      <c r="AI307" s="46">
        <f t="shared" si="18"/>
        <v>55.382549347010155</v>
      </c>
      <c r="AJ307" s="16">
        <f t="shared" si="19"/>
        <v>-624.07067076991473</v>
      </c>
      <c r="AK307" s="16">
        <f>Table6[[#This Row],[T1]]</f>
        <v>-294.61745065298987</v>
      </c>
      <c r="AL307" s="16">
        <f>Table6[[#This Row],[T2]]</f>
        <v>55.382549347010155</v>
      </c>
      <c r="AN307" s="46">
        <v>-701</v>
      </c>
      <c r="AO307" s="63">
        <f>IF(OR(Table15[[#This Row],[Diagonal Flag]]&lt;-$AG$6, Table15[[#This Row],[Diagonal Flag]]&gt;$AG$6),0,Table15[[#This Row],[Diagonal Flag]])</f>
        <v>0</v>
      </c>
      <c r="AP307" s="63">
        <f>Graphing!$AO307/$AP$6</f>
        <v>0</v>
      </c>
      <c r="AQ307" s="64">
        <f>Graphing!$AO307/$AQ$6</f>
        <v>0</v>
      </c>
    </row>
    <row r="308" spans="1:43" x14ac:dyDescent="0.25">
      <c r="A308" s="6">
        <v>305</v>
      </c>
      <c r="B308" s="6">
        <f>COS(DEGREES(Graphing!A308))</f>
        <v>-0.10343058862047676</v>
      </c>
      <c r="C308" s="6">
        <f>SIN(DEGREES(Graphing!A308))</f>
        <v>0.99463667403611344</v>
      </c>
      <c r="D308" s="6">
        <f>Table2[[#This Row],[x (Big)]]*$A$2</f>
        <v>-7.7572941465357564E-2</v>
      </c>
      <c r="E308" s="6">
        <f>$A$2 *Table2[[#This Row],[y (Big)]]</f>
        <v>0.74597750552708508</v>
      </c>
      <c r="G308" s="15">
        <v>0.30099999999999999</v>
      </c>
      <c r="H308" s="6">
        <f>IF(AND($H$3&lt;Table3[[#This Row],[Percentage]],Table3[[#This Row],[Percentage]]&lt;$H$5), 1, 0)</f>
        <v>1</v>
      </c>
      <c r="I308" s="6">
        <f>IF(AND($I$3&lt;Table3[[#This Row],[Percentage]],Table3[[#This Row],[Percentage]]&lt;$I$5), 1, 0)</f>
        <v>1</v>
      </c>
      <c r="J308" s="6">
        <f>IF(AND($J$3&lt;Table3[[#This Row],[Percentage]],Table3[[#This Row],[Percentage]]&lt;$J$5), 1, 0)</f>
        <v>0</v>
      </c>
      <c r="K308" s="6">
        <f>IF(AND($K$3&lt;Table3[[#This Row],[Percentage]],Table3[[#This Row],[Percentage]]&lt;$K$5), 1, 0)</f>
        <v>0</v>
      </c>
      <c r="M308" s="6">
        <v>303</v>
      </c>
      <c r="N308" s="6">
        <f>$N$3*COS(DEGREES(Graphing!M308))</f>
        <v>249.88771145000075</v>
      </c>
      <c r="O308" s="6">
        <f>($N$3*SIN(DEGREES(Graphing!M308))) + $O$3</f>
        <v>553.52067295505594</v>
      </c>
      <c r="P308" s="16">
        <f>($N$3*SIN(DEGREES(Graphing!M308))) - $O$3</f>
        <v>-462.47932704494406</v>
      </c>
      <c r="Q308" s="6">
        <f>$N$4*SIN(DEGREES(Graphing!M308))</f>
        <v>34.140504716291964</v>
      </c>
      <c r="R308" s="6">
        <f>($N$4*COS(DEGREES(Graphing!M308))) - $O$4</f>
        <v>-112.58421641249944</v>
      </c>
      <c r="S308" s="6">
        <f>($N$4*COS(DEGREES(Graphing!M308))) + $O$4</f>
        <v>487.41578358750053</v>
      </c>
      <c r="U308" s="6">
        <v>0</v>
      </c>
      <c r="V308" s="6">
        <v>-700</v>
      </c>
      <c r="W308" s="6">
        <f>IF(AND($W$4 + 'Unlike Size Quad'!$F$2*$N$3&lt;Table13[[#This Row],[NS AXIS]],Table13[[#This Row],[NS AXIS]]&lt;$V$3 - 'Unlike Size Quad'!$F$2*$N$3), Table13[NS AXIS], 0)</f>
        <v>0</v>
      </c>
      <c r="X308" s="6">
        <f>$V$6 - 'Unlike Size Quad'!$F$3*$N$4</f>
        <v>71.401690832311886</v>
      </c>
      <c r="Y308" s="6">
        <f>$W$5 +'Unlike Size Quad'!$F$3*$N$4</f>
        <v>-71.406763299232722</v>
      </c>
      <c r="Z308" s="6">
        <f>Table13[[#This Row],[NS AXIS]]</f>
        <v>-700</v>
      </c>
      <c r="AA308" s="6">
        <f>IF(AND($W$5 + 'Unlike Size Quad'!$F$3*$N$4&lt;Table13[[#This Row],[NS AXIS]],Table13[[#This Row],[NS AXIS]]&lt;$V$6 - 'Unlike Size Quad'!$F$3*$N$4), Table13[NS AXIS], 0)</f>
        <v>0</v>
      </c>
      <c r="AB308" s="16">
        <f>$V$3 -'Unlike Size Quad'!$F$2*$N$3</f>
        <v>127.00056361139596</v>
      </c>
      <c r="AC308" s="16">
        <f>$W$4 + 'Unlike Size Quad'!$F$2*$N$3</f>
        <v>-127.00507248755457</v>
      </c>
      <c r="AF308" s="46">
        <v>301</v>
      </c>
      <c r="AG308" s="6">
        <f t="shared" si="16"/>
        <v>154.32676770426772</v>
      </c>
      <c r="AH308" s="46">
        <f t="shared" si="17"/>
        <v>-110.49679904557323</v>
      </c>
      <c r="AI308" s="46">
        <f t="shared" si="18"/>
        <v>239.50320095442677</v>
      </c>
      <c r="AJ308" s="16">
        <f t="shared" si="19"/>
        <v>-645.6732322957323</v>
      </c>
      <c r="AK308" s="16">
        <f>Table6[[#This Row],[T1]]</f>
        <v>-110.49679904557323</v>
      </c>
      <c r="AL308" s="16">
        <f>Table6[[#This Row],[T2]]</f>
        <v>239.50320095442677</v>
      </c>
      <c r="AN308" s="46">
        <v>-700</v>
      </c>
      <c r="AO308" s="61">
        <f>IF(OR(Table15[[#This Row],[Diagonal Flag]]&lt;-$AG$6, Table15[[#This Row],[Diagonal Flag]]&gt;$AG$6),0,Table15[[#This Row],[Diagonal Flag]])</f>
        <v>0</v>
      </c>
      <c r="AP308" s="61">
        <f>Graphing!$AO308/$AP$6</f>
        <v>0</v>
      </c>
      <c r="AQ308" s="62">
        <f>Graphing!$AO308/$AQ$6</f>
        <v>0</v>
      </c>
    </row>
    <row r="309" spans="1:43" x14ac:dyDescent="0.25">
      <c r="A309" s="6">
        <v>306</v>
      </c>
      <c r="B309" s="6">
        <f>COS(DEGREES(Graphing!A309))</f>
        <v>-0.75176043987496077</v>
      </c>
      <c r="C309" s="6">
        <f>SIN(DEGREES(Graphing!A309))</f>
        <v>0.65943630552086341</v>
      </c>
      <c r="D309" s="6">
        <f>Table2[[#This Row],[x (Big)]]*$A$2</f>
        <v>-0.56382032990622055</v>
      </c>
      <c r="E309" s="6">
        <f>$A$2 *Table2[[#This Row],[y (Big)]]</f>
        <v>0.49457722914064756</v>
      </c>
      <c r="G309" s="15">
        <v>0.30199999999999999</v>
      </c>
      <c r="H309" s="6">
        <f>IF(AND($H$3&lt;Table3[[#This Row],[Percentage]],Table3[[#This Row],[Percentage]]&lt;$H$5), 1, 0)</f>
        <v>1</v>
      </c>
      <c r="I309" s="6">
        <f>IF(AND($I$3&lt;Table3[[#This Row],[Percentage]],Table3[[#This Row],[Percentage]]&lt;$I$5), 1, 0)</f>
        <v>1</v>
      </c>
      <c r="J309" s="6">
        <f>IF(AND($J$3&lt;Table3[[#This Row],[Percentage]],Table3[[#This Row],[Percentage]]&lt;$J$5), 1, 0)</f>
        <v>0</v>
      </c>
      <c r="K309" s="6">
        <f>IF(AND($K$3&lt;Table3[[#This Row],[Percentage]],Table3[[#This Row],[Percentage]]&lt;$K$5), 1, 0)</f>
        <v>0</v>
      </c>
      <c r="M309" s="6">
        <v>304</v>
      </c>
      <c r="N309" s="6">
        <f>$N$3*COS(DEGREES(Graphing!M309))</f>
        <v>152.39893173283929</v>
      </c>
      <c r="O309" s="6">
        <f>($N$3*SIN(DEGREES(Graphing!M309))) + $O$3</f>
        <v>711.20080119598299</v>
      </c>
      <c r="P309" s="16">
        <f>($N$3*SIN(DEGREES(Graphing!M309))) - $O$3</f>
        <v>-304.79919880401701</v>
      </c>
      <c r="Q309" s="6">
        <f>$N$4*SIN(DEGREES(Graphing!M309))</f>
        <v>152.40060089698721</v>
      </c>
      <c r="R309" s="6">
        <f>($N$4*COS(DEGREES(Graphing!M309))) - $O$4</f>
        <v>-185.70080120037053</v>
      </c>
      <c r="S309" s="6">
        <f>($N$4*COS(DEGREES(Graphing!M309))) + $O$4</f>
        <v>414.29919879962949</v>
      </c>
      <c r="U309" s="6">
        <v>0</v>
      </c>
      <c r="V309" s="6">
        <v>-699</v>
      </c>
      <c r="W309" s="6">
        <f>IF(AND($W$4 + 'Unlike Size Quad'!$F$2*$N$3&lt;Table13[[#This Row],[NS AXIS]],Table13[[#This Row],[NS AXIS]]&lt;$V$3 - 'Unlike Size Quad'!$F$2*$N$3), Table13[NS AXIS], 0)</f>
        <v>0</v>
      </c>
      <c r="X309" s="6">
        <f>$V$6 - 'Unlike Size Quad'!$F$3*$N$4</f>
        <v>71.401690832311886</v>
      </c>
      <c r="Y309" s="6">
        <f>$W$5 +'Unlike Size Quad'!$F$3*$N$4</f>
        <v>-71.406763299232722</v>
      </c>
      <c r="Z309" s="6">
        <f>Table13[[#This Row],[NS AXIS]]</f>
        <v>-699</v>
      </c>
      <c r="AA309" s="6">
        <f>IF(AND($W$5 + 'Unlike Size Quad'!$F$3*$N$4&lt;Table13[[#This Row],[NS AXIS]],Table13[[#This Row],[NS AXIS]]&lt;$V$6 - 'Unlike Size Quad'!$F$3*$N$4), Table13[NS AXIS], 0)</f>
        <v>0</v>
      </c>
      <c r="AB309" s="16">
        <f>$V$3 -'Unlike Size Quad'!$F$2*$N$3</f>
        <v>127.00056361139596</v>
      </c>
      <c r="AC309" s="16">
        <f>$W$4 + 'Unlike Size Quad'!$F$2*$N$3</f>
        <v>-127.00507248755457</v>
      </c>
      <c r="AF309" s="46">
        <v>302</v>
      </c>
      <c r="AG309" s="6">
        <f t="shared" si="16"/>
        <v>263.59209723928518</v>
      </c>
      <c r="AH309" s="46">
        <f t="shared" si="17"/>
        <v>39.263585483915961</v>
      </c>
      <c r="AI309" s="46">
        <f t="shared" si="18"/>
        <v>389.26358548391596</v>
      </c>
      <c r="AJ309" s="16">
        <f t="shared" si="19"/>
        <v>-536.40790276071482</v>
      </c>
      <c r="AK309" s="16">
        <f>Table6[[#This Row],[T1]]</f>
        <v>39.263585483915961</v>
      </c>
      <c r="AL309" s="16">
        <f>Table6[[#This Row],[T2]]</f>
        <v>389.26358548391596</v>
      </c>
      <c r="AN309" s="46">
        <v>-699</v>
      </c>
      <c r="AO309" s="63">
        <f>IF(OR(Table15[[#This Row],[Diagonal Flag]]&lt;-$AG$6, Table15[[#This Row],[Diagonal Flag]]&gt;$AG$6),0,Table15[[#This Row],[Diagonal Flag]])</f>
        <v>0</v>
      </c>
      <c r="AP309" s="63">
        <f>Graphing!$AO309/$AP$6</f>
        <v>0</v>
      </c>
      <c r="AQ309" s="64">
        <f>Graphing!$AO309/$AQ$6</f>
        <v>0</v>
      </c>
    </row>
    <row r="310" spans="1:43" x14ac:dyDescent="0.25">
      <c r="A310" s="6">
        <v>307</v>
      </c>
      <c r="B310" s="6">
        <f>COS(DEGREES(Graphing!A310))</f>
        <v>-0.99963435854752636</v>
      </c>
      <c r="C310" s="6">
        <f>SIN(DEGREES(Graphing!A310))</f>
        <v>-2.7039770917585384E-2</v>
      </c>
      <c r="D310" s="6">
        <f>Table2[[#This Row],[x (Big)]]*$A$2</f>
        <v>-0.7497257689106448</v>
      </c>
      <c r="E310" s="6">
        <f>$A$2 *Table2[[#This Row],[y (Big)]]</f>
        <v>-2.0279828188189037E-2</v>
      </c>
      <c r="G310" s="15">
        <v>0.30299999999999999</v>
      </c>
      <c r="H310" s="6">
        <f>IF(AND($H$3&lt;Table3[[#This Row],[Percentage]],Table3[[#This Row],[Percentage]]&lt;$H$5), 1, 0)</f>
        <v>1</v>
      </c>
      <c r="I310" s="6">
        <f>IF(AND($I$3&lt;Table3[[#This Row],[Percentage]],Table3[[#This Row],[Percentage]]&lt;$I$5), 1, 0)</f>
        <v>1</v>
      </c>
      <c r="J310" s="6">
        <f>IF(AND($J$3&lt;Table3[[#This Row],[Percentage]],Table3[[#This Row],[Percentage]]&lt;$J$5), 1, 0)</f>
        <v>0</v>
      </c>
      <c r="K310" s="6">
        <f>IF(AND($K$3&lt;Table3[[#This Row],[Percentage]],Table3[[#This Row],[Percentage]]&lt;$K$5), 1, 0)</f>
        <v>0</v>
      </c>
      <c r="M310" s="6">
        <v>305</v>
      </c>
      <c r="N310" s="6">
        <f>$N$3*COS(DEGREES(Graphing!M310))</f>
        <v>-26.271369509601097</v>
      </c>
      <c r="O310" s="6">
        <f>($N$3*SIN(DEGREES(Graphing!M310))) + $O$3</f>
        <v>760.63771520517275</v>
      </c>
      <c r="P310" s="16">
        <f>($N$3*SIN(DEGREES(Graphing!M310))) - $O$3</f>
        <v>-255.36228479482719</v>
      </c>
      <c r="Q310" s="6">
        <f>$N$4*SIN(DEGREES(Graphing!M310))</f>
        <v>189.47828640387962</v>
      </c>
      <c r="R310" s="6">
        <f>($N$4*COS(DEGREES(Graphing!M310))) - $O$4</f>
        <v>-319.7035271322008</v>
      </c>
      <c r="S310" s="6">
        <f>($N$4*COS(DEGREES(Graphing!M310))) + $O$4</f>
        <v>280.2964728677992</v>
      </c>
      <c r="U310" s="6">
        <v>0</v>
      </c>
      <c r="V310" s="6">
        <v>-698</v>
      </c>
      <c r="W310" s="6">
        <f>IF(AND($W$4 + 'Unlike Size Quad'!$F$2*$N$3&lt;Table13[[#This Row],[NS AXIS]],Table13[[#This Row],[NS AXIS]]&lt;$V$3 - 'Unlike Size Quad'!$F$2*$N$3), Table13[NS AXIS], 0)</f>
        <v>0</v>
      </c>
      <c r="X310" s="6">
        <f>$V$6 - 'Unlike Size Quad'!$F$3*$N$4</f>
        <v>71.401690832311886</v>
      </c>
      <c r="Y310" s="6">
        <f>$W$5 +'Unlike Size Quad'!$F$3*$N$4</f>
        <v>-71.406763299232722</v>
      </c>
      <c r="Z310" s="6">
        <f>Table13[[#This Row],[NS AXIS]]</f>
        <v>-698</v>
      </c>
      <c r="AA310" s="6">
        <f>IF(AND($W$5 + 'Unlike Size Quad'!$F$3*$N$4&lt;Table13[[#This Row],[NS AXIS]],Table13[[#This Row],[NS AXIS]]&lt;$V$6 - 'Unlike Size Quad'!$F$3*$N$4), Table13[NS AXIS], 0)</f>
        <v>0</v>
      </c>
      <c r="AB310" s="16">
        <f>$V$3 -'Unlike Size Quad'!$F$2*$N$3</f>
        <v>127.00056361139596</v>
      </c>
      <c r="AC310" s="16">
        <f>$W$4 + 'Unlike Size Quad'!$F$2*$N$3</f>
        <v>-127.00507248755457</v>
      </c>
      <c r="AF310" s="46">
        <v>303</v>
      </c>
      <c r="AG310" s="6">
        <f t="shared" si="16"/>
        <v>445.52067295505594</v>
      </c>
      <c r="AH310" s="46">
        <f t="shared" si="17"/>
        <v>74.887711450000751</v>
      </c>
      <c r="AI310" s="46">
        <f t="shared" si="18"/>
        <v>424.88771145000078</v>
      </c>
      <c r="AJ310" s="16">
        <f t="shared" si="19"/>
        <v>-354.47932704494406</v>
      </c>
      <c r="AK310" s="16">
        <f>Table6[[#This Row],[T1]]</f>
        <v>74.887711450000751</v>
      </c>
      <c r="AL310" s="16">
        <f>Table6[[#This Row],[T2]]</f>
        <v>424.88771145000078</v>
      </c>
      <c r="AN310" s="46">
        <v>-698</v>
      </c>
      <c r="AO310" s="61">
        <f>IF(OR(Table15[[#This Row],[Diagonal Flag]]&lt;-$AG$6, Table15[[#This Row],[Diagonal Flag]]&gt;$AG$6),0,Table15[[#This Row],[Diagonal Flag]])</f>
        <v>0</v>
      </c>
      <c r="AP310" s="61">
        <f>Graphing!$AO310/$AP$6</f>
        <v>0</v>
      </c>
      <c r="AQ310" s="62">
        <f>Graphing!$AO310/$AQ$6</f>
        <v>0</v>
      </c>
    </row>
    <row r="311" spans="1:43" x14ac:dyDescent="0.25">
      <c r="A311" s="6">
        <v>308</v>
      </c>
      <c r="B311" s="6">
        <f>COS(DEGREES(Graphing!A311))</f>
        <v>-0.71501216800788026</v>
      </c>
      <c r="C311" s="6">
        <f>SIN(DEGREES(Graphing!A311))</f>
        <v>-0.69911200790765338</v>
      </c>
      <c r="D311" s="6">
        <f>Table2[[#This Row],[x (Big)]]*$A$2</f>
        <v>-0.53625912600591019</v>
      </c>
      <c r="E311" s="6">
        <f>$A$2 *Table2[[#This Row],[y (Big)]]</f>
        <v>-0.52433400593073998</v>
      </c>
      <c r="G311" s="15">
        <v>0.30399999999999999</v>
      </c>
      <c r="H311" s="6">
        <f>IF(AND($H$3&lt;Table3[[#This Row],[Percentage]],Table3[[#This Row],[Percentage]]&lt;$H$5), 1, 0)</f>
        <v>1</v>
      </c>
      <c r="I311" s="6">
        <f>IF(AND($I$3&lt;Table3[[#This Row],[Percentage]],Table3[[#This Row],[Percentage]]&lt;$I$5), 1, 0)</f>
        <v>1</v>
      </c>
      <c r="J311" s="6">
        <f>IF(AND($J$3&lt;Table3[[#This Row],[Percentage]],Table3[[#This Row],[Percentage]]&lt;$J$5), 1, 0)</f>
        <v>0</v>
      </c>
      <c r="K311" s="6">
        <f>IF(AND($K$3&lt;Table3[[#This Row],[Percentage]],Table3[[#This Row],[Percentage]]&lt;$K$5), 1, 0)</f>
        <v>0</v>
      </c>
      <c r="M311" s="6">
        <v>306</v>
      </c>
      <c r="N311" s="6">
        <f>$N$3*COS(DEGREES(Graphing!M311))</f>
        <v>-190.94715172824004</v>
      </c>
      <c r="O311" s="6">
        <f>($N$3*SIN(DEGREES(Graphing!M311))) + $O$3</f>
        <v>675.49682160229929</v>
      </c>
      <c r="P311" s="16">
        <f>($N$3*SIN(DEGREES(Graphing!M311))) - $O$3</f>
        <v>-340.50317839770071</v>
      </c>
      <c r="Q311" s="6">
        <f>$N$4*SIN(DEGREES(Graphing!M311))</f>
        <v>125.62261620172448</v>
      </c>
      <c r="R311" s="6">
        <f>($N$4*COS(DEGREES(Graphing!M311))) - $O$4</f>
        <v>-443.21036379617999</v>
      </c>
      <c r="S311" s="6">
        <f>($N$4*COS(DEGREES(Graphing!M311))) + $O$4</f>
        <v>156.78963620381998</v>
      </c>
      <c r="U311" s="6">
        <v>0</v>
      </c>
      <c r="V311" s="6">
        <v>-697</v>
      </c>
      <c r="W311" s="6">
        <f>IF(AND($W$4 + 'Unlike Size Quad'!$F$2*$N$3&lt;Table13[[#This Row],[NS AXIS]],Table13[[#This Row],[NS AXIS]]&lt;$V$3 - 'Unlike Size Quad'!$F$2*$N$3), Table13[NS AXIS], 0)</f>
        <v>0</v>
      </c>
      <c r="X311" s="6">
        <f>$V$6 - 'Unlike Size Quad'!$F$3*$N$4</f>
        <v>71.401690832311886</v>
      </c>
      <c r="Y311" s="6">
        <f>$W$5 +'Unlike Size Quad'!$F$3*$N$4</f>
        <v>-71.406763299232722</v>
      </c>
      <c r="Z311" s="6">
        <f>Table13[[#This Row],[NS AXIS]]</f>
        <v>-697</v>
      </c>
      <c r="AA311" s="6">
        <f>IF(AND($W$5 + 'Unlike Size Quad'!$F$3*$N$4&lt;Table13[[#This Row],[NS AXIS]],Table13[[#This Row],[NS AXIS]]&lt;$V$6 - 'Unlike Size Quad'!$F$3*$N$4), Table13[NS AXIS], 0)</f>
        <v>0</v>
      </c>
      <c r="AB311" s="16">
        <f>$V$3 -'Unlike Size Quad'!$F$2*$N$3</f>
        <v>127.00056361139596</v>
      </c>
      <c r="AC311" s="16">
        <f>$W$4 + 'Unlike Size Quad'!$F$2*$N$3</f>
        <v>-127.00507248755457</v>
      </c>
      <c r="AF311" s="46">
        <v>304</v>
      </c>
      <c r="AG311" s="6">
        <f t="shared" si="16"/>
        <v>603.20080119598299</v>
      </c>
      <c r="AH311" s="46">
        <f t="shared" si="17"/>
        <v>-22.601068267160713</v>
      </c>
      <c r="AI311" s="46">
        <f t="shared" si="18"/>
        <v>327.39893173283929</v>
      </c>
      <c r="AJ311" s="16">
        <f t="shared" si="19"/>
        <v>-196.79919880401704</v>
      </c>
      <c r="AK311" s="16">
        <f>Table6[[#This Row],[T1]]</f>
        <v>-22.601068267160713</v>
      </c>
      <c r="AL311" s="16">
        <f>Table6[[#This Row],[T2]]</f>
        <v>327.39893173283929</v>
      </c>
      <c r="AN311" s="46">
        <v>-697</v>
      </c>
      <c r="AO311" s="63">
        <f>IF(OR(Table15[[#This Row],[Diagonal Flag]]&lt;-$AG$6, Table15[[#This Row],[Diagonal Flag]]&gt;$AG$6),0,Table15[[#This Row],[Diagonal Flag]])</f>
        <v>0</v>
      </c>
      <c r="AP311" s="63">
        <f>Graphing!$AO311/$AP$6</f>
        <v>0</v>
      </c>
      <c r="AQ311" s="64">
        <f>Graphing!$AO311/$AQ$6</f>
        <v>0</v>
      </c>
    </row>
    <row r="312" spans="1:43" x14ac:dyDescent="0.25">
      <c r="A312" s="6">
        <v>309</v>
      </c>
      <c r="B312" s="6">
        <f>COS(DEGREES(Graphing!A312))</f>
        <v>-4.950951427887032E-2</v>
      </c>
      <c r="C312" s="6">
        <f>SIN(DEGREES(Graphing!A312))</f>
        <v>-0.9987736520332674</v>
      </c>
      <c r="D312" s="6">
        <f>Table2[[#This Row],[x (Big)]]*$A$2</f>
        <v>-3.713213570915274E-2</v>
      </c>
      <c r="E312" s="6">
        <f>$A$2 *Table2[[#This Row],[y (Big)]]</f>
        <v>-0.74908023902495058</v>
      </c>
      <c r="G312" s="15">
        <v>0.30499999999999999</v>
      </c>
      <c r="H312" s="6">
        <f>IF(AND($H$3&lt;Table3[[#This Row],[Percentage]],Table3[[#This Row],[Percentage]]&lt;$H$5), 1, 0)</f>
        <v>1</v>
      </c>
      <c r="I312" s="6">
        <f>IF(AND($I$3&lt;Table3[[#This Row],[Percentage]],Table3[[#This Row],[Percentage]]&lt;$I$5), 1, 0)</f>
        <v>1</v>
      </c>
      <c r="J312" s="6">
        <f>IF(AND($J$3&lt;Table3[[#This Row],[Percentage]],Table3[[#This Row],[Percentage]]&lt;$J$5), 1, 0)</f>
        <v>0</v>
      </c>
      <c r="K312" s="6">
        <f>IF(AND($K$3&lt;Table3[[#This Row],[Percentage]],Table3[[#This Row],[Percentage]]&lt;$K$5), 1, 0)</f>
        <v>0</v>
      </c>
      <c r="M312" s="6">
        <v>307</v>
      </c>
      <c r="N312" s="6">
        <f>$N$3*COS(DEGREES(Graphing!M312))</f>
        <v>-253.9071270710717</v>
      </c>
      <c r="O312" s="6">
        <f>($N$3*SIN(DEGREES(Graphing!M312))) + $O$3</f>
        <v>501.13189818693331</v>
      </c>
      <c r="P312" s="16">
        <f>($N$3*SIN(DEGREES(Graphing!M312))) - $O$3</f>
        <v>-514.86810181306669</v>
      </c>
      <c r="Q312" s="6">
        <f>$N$4*SIN(DEGREES(Graphing!M312))</f>
        <v>-5.1510763598000153</v>
      </c>
      <c r="R312" s="6">
        <f>($N$4*COS(DEGREES(Graphing!M312))) - $O$4</f>
        <v>-490.43034530330374</v>
      </c>
      <c r="S312" s="6">
        <f>($N$4*COS(DEGREES(Graphing!M312))) + $O$4</f>
        <v>109.56965469669623</v>
      </c>
      <c r="U312" s="6">
        <v>0</v>
      </c>
      <c r="V312" s="6">
        <v>-696</v>
      </c>
      <c r="W312" s="6">
        <f>IF(AND($W$4 + 'Unlike Size Quad'!$F$2*$N$3&lt;Table13[[#This Row],[NS AXIS]],Table13[[#This Row],[NS AXIS]]&lt;$V$3 - 'Unlike Size Quad'!$F$2*$N$3), Table13[NS AXIS], 0)</f>
        <v>0</v>
      </c>
      <c r="X312" s="6">
        <f>$V$6 - 'Unlike Size Quad'!$F$3*$N$4</f>
        <v>71.401690832311886</v>
      </c>
      <c r="Y312" s="6">
        <f>$W$5 +'Unlike Size Quad'!$F$3*$N$4</f>
        <v>-71.406763299232722</v>
      </c>
      <c r="Z312" s="6">
        <f>Table13[[#This Row],[NS AXIS]]</f>
        <v>-696</v>
      </c>
      <c r="AA312" s="6">
        <f>IF(AND($W$5 + 'Unlike Size Quad'!$F$3*$N$4&lt;Table13[[#This Row],[NS AXIS]],Table13[[#This Row],[NS AXIS]]&lt;$V$6 - 'Unlike Size Quad'!$F$3*$N$4), Table13[NS AXIS], 0)</f>
        <v>0</v>
      </c>
      <c r="AB312" s="16">
        <f>$V$3 -'Unlike Size Quad'!$F$2*$N$3</f>
        <v>127.00056361139596</v>
      </c>
      <c r="AC312" s="16">
        <f>$W$4 + 'Unlike Size Quad'!$F$2*$N$3</f>
        <v>-127.00507248755457</v>
      </c>
      <c r="AF312" s="46">
        <v>305</v>
      </c>
      <c r="AG312" s="6">
        <f t="shared" si="16"/>
        <v>652.63771520517275</v>
      </c>
      <c r="AH312" s="46">
        <f t="shared" si="17"/>
        <v>-201.2713695096011</v>
      </c>
      <c r="AI312" s="46">
        <f t="shared" si="18"/>
        <v>148.7286304903989</v>
      </c>
      <c r="AJ312" s="16">
        <f t="shared" si="19"/>
        <v>-147.36228479482719</v>
      </c>
      <c r="AK312" s="16">
        <f>Table6[[#This Row],[T1]]</f>
        <v>-201.2713695096011</v>
      </c>
      <c r="AL312" s="16">
        <f>Table6[[#This Row],[T2]]</f>
        <v>148.7286304903989</v>
      </c>
      <c r="AN312" s="46">
        <v>-696</v>
      </c>
      <c r="AO312" s="61">
        <f>IF(OR(Table15[[#This Row],[Diagonal Flag]]&lt;-$AG$6, Table15[[#This Row],[Diagonal Flag]]&gt;$AG$6),0,Table15[[#This Row],[Diagonal Flag]])</f>
        <v>0</v>
      </c>
      <c r="AP312" s="61">
        <f>Graphing!$AO312/$AP$6</f>
        <v>0</v>
      </c>
      <c r="AQ312" s="62">
        <f>Graphing!$AO312/$AQ$6</f>
        <v>0</v>
      </c>
    </row>
    <row r="313" spans="1:43" x14ac:dyDescent="0.25">
      <c r="A313" s="6">
        <v>310</v>
      </c>
      <c r="B313" s="6">
        <f>COS(DEGREES(Graphing!A313))</f>
        <v>0.64236640633223374</v>
      </c>
      <c r="C313" s="6">
        <f>SIN(DEGREES(Graphing!A313))</f>
        <v>-0.76639767745982346</v>
      </c>
      <c r="D313" s="6">
        <f>Table2[[#This Row],[x (Big)]]*$A$2</f>
        <v>0.48177480474917533</v>
      </c>
      <c r="E313" s="6">
        <f>$A$2 *Table2[[#This Row],[y (Big)]]</f>
        <v>-0.57479825809486762</v>
      </c>
      <c r="G313" s="15">
        <v>0.30599999999999999</v>
      </c>
      <c r="H313" s="6">
        <f>IF(AND($H$3&lt;Table3[[#This Row],[Percentage]],Table3[[#This Row],[Percentage]]&lt;$H$5), 1, 0)</f>
        <v>1</v>
      </c>
      <c r="I313" s="6">
        <f>IF(AND($I$3&lt;Table3[[#This Row],[Percentage]],Table3[[#This Row],[Percentage]]&lt;$I$5), 1, 0)</f>
        <v>1</v>
      </c>
      <c r="J313" s="6">
        <f>IF(AND($J$3&lt;Table3[[#This Row],[Percentage]],Table3[[#This Row],[Percentage]]&lt;$J$5), 1, 0)</f>
        <v>0</v>
      </c>
      <c r="K313" s="6">
        <f>IF(AND($K$3&lt;Table3[[#This Row],[Percentage]],Table3[[#This Row],[Percentage]]&lt;$K$5), 1, 0)</f>
        <v>0</v>
      </c>
      <c r="M313" s="6">
        <v>308</v>
      </c>
      <c r="N313" s="6">
        <f>$N$3*COS(DEGREES(Graphing!M313))</f>
        <v>-181.6130906740016</v>
      </c>
      <c r="O313" s="6">
        <f>($N$3*SIN(DEGREES(Graphing!M313))) + $O$3</f>
        <v>330.42554999145602</v>
      </c>
      <c r="P313" s="16">
        <f>($N$3*SIN(DEGREES(Graphing!M313))) - $O$3</f>
        <v>-685.57445000854398</v>
      </c>
      <c r="Q313" s="6">
        <f>$N$4*SIN(DEGREES(Graphing!M313))</f>
        <v>-133.18083750640795</v>
      </c>
      <c r="R313" s="6">
        <f>($N$4*COS(DEGREES(Graphing!M313))) - $O$4</f>
        <v>-436.20981800550118</v>
      </c>
      <c r="S313" s="6">
        <f>($N$4*COS(DEGREES(Graphing!M313))) + $O$4</f>
        <v>163.79018199449882</v>
      </c>
      <c r="U313" s="6">
        <v>0</v>
      </c>
      <c r="V313" s="6">
        <v>-695</v>
      </c>
      <c r="W313" s="6">
        <f>IF(AND($W$4 + 'Unlike Size Quad'!$F$2*$N$3&lt;Table13[[#This Row],[NS AXIS]],Table13[[#This Row],[NS AXIS]]&lt;$V$3 - 'Unlike Size Quad'!$F$2*$N$3), Table13[NS AXIS], 0)</f>
        <v>0</v>
      </c>
      <c r="X313" s="6">
        <f>$V$6 - 'Unlike Size Quad'!$F$3*$N$4</f>
        <v>71.401690832311886</v>
      </c>
      <c r="Y313" s="6">
        <f>$W$5 +'Unlike Size Quad'!$F$3*$N$4</f>
        <v>-71.406763299232722</v>
      </c>
      <c r="Z313" s="6">
        <f>Table13[[#This Row],[NS AXIS]]</f>
        <v>-695</v>
      </c>
      <c r="AA313" s="6">
        <f>IF(AND($W$5 + 'Unlike Size Quad'!$F$3*$N$4&lt;Table13[[#This Row],[NS AXIS]],Table13[[#This Row],[NS AXIS]]&lt;$V$6 - 'Unlike Size Quad'!$F$3*$N$4), Table13[NS AXIS], 0)</f>
        <v>0</v>
      </c>
      <c r="AB313" s="16">
        <f>$V$3 -'Unlike Size Quad'!$F$2*$N$3</f>
        <v>127.00056361139596</v>
      </c>
      <c r="AC313" s="16">
        <f>$W$4 + 'Unlike Size Quad'!$F$2*$N$3</f>
        <v>-127.00507248755457</v>
      </c>
      <c r="AF313" s="46">
        <v>306</v>
      </c>
      <c r="AG313" s="6">
        <f t="shared" si="16"/>
        <v>567.49682160229929</v>
      </c>
      <c r="AH313" s="46">
        <f t="shared" si="17"/>
        <v>-365.94715172824004</v>
      </c>
      <c r="AI313" s="46">
        <f t="shared" si="18"/>
        <v>-15.947151728240044</v>
      </c>
      <c r="AJ313" s="16">
        <f t="shared" si="19"/>
        <v>-232.50317839770071</v>
      </c>
      <c r="AK313" s="16">
        <f>Table6[[#This Row],[T1]]</f>
        <v>-365.94715172824004</v>
      </c>
      <c r="AL313" s="16">
        <f>Table6[[#This Row],[T2]]</f>
        <v>-15.947151728240044</v>
      </c>
      <c r="AN313" s="46">
        <v>-695</v>
      </c>
      <c r="AO313" s="63">
        <f>IF(OR(Table15[[#This Row],[Diagonal Flag]]&lt;-$AG$6, Table15[[#This Row],[Diagonal Flag]]&gt;$AG$6),0,Table15[[#This Row],[Diagonal Flag]])</f>
        <v>0</v>
      </c>
      <c r="AP313" s="63">
        <f>Graphing!$AO313/$AP$6</f>
        <v>0</v>
      </c>
      <c r="AQ313" s="64">
        <f>Graphing!$AO313/$AQ$6</f>
        <v>0</v>
      </c>
    </row>
    <row r="314" spans="1:43" x14ac:dyDescent="0.25">
      <c r="A314" s="6">
        <v>311</v>
      </c>
      <c r="B314" s="6">
        <f>COS(DEGREES(Graphing!A314))</f>
        <v>0.99205959869302396</v>
      </c>
      <c r="C314" s="6">
        <f>SIN(DEGREES(Graphing!A314))</f>
        <v>-0.12576864728952267</v>
      </c>
      <c r="D314" s="6">
        <f>Table2[[#This Row],[x (Big)]]*$A$2</f>
        <v>0.744044699019768</v>
      </c>
      <c r="E314" s="6">
        <f>$A$2 *Table2[[#This Row],[y (Big)]]</f>
        <v>-9.4326485467142007E-2</v>
      </c>
      <c r="G314" s="15">
        <v>0.307</v>
      </c>
      <c r="H314" s="6">
        <f>IF(AND($H$3&lt;Table3[[#This Row],[Percentage]],Table3[[#This Row],[Percentage]]&lt;$H$5), 1, 0)</f>
        <v>1</v>
      </c>
      <c r="I314" s="6">
        <f>IF(AND($I$3&lt;Table3[[#This Row],[Percentage]],Table3[[#This Row],[Percentage]]&lt;$I$5), 1, 0)</f>
        <v>1</v>
      </c>
      <c r="J314" s="6">
        <f>IF(AND($J$3&lt;Table3[[#This Row],[Percentage]],Table3[[#This Row],[Percentage]]&lt;$J$5), 1, 0)</f>
        <v>0</v>
      </c>
      <c r="K314" s="6">
        <f>IF(AND($K$3&lt;Table3[[#This Row],[Percentage]],Table3[[#This Row],[Percentage]]&lt;$K$5), 1, 0)</f>
        <v>0</v>
      </c>
      <c r="M314" s="6">
        <v>309</v>
      </c>
      <c r="N314" s="6">
        <f>$N$3*COS(DEGREES(Graphing!M314))</f>
        <v>-12.575416626833061</v>
      </c>
      <c r="O314" s="6">
        <f>($N$3*SIN(DEGREES(Graphing!M314))) + $O$3</f>
        <v>254.31149238355007</v>
      </c>
      <c r="P314" s="16">
        <f>($N$3*SIN(DEGREES(Graphing!M314))) - $O$3</f>
        <v>-761.6885076164499</v>
      </c>
      <c r="Q314" s="6">
        <f>$N$4*SIN(DEGREES(Graphing!M314))</f>
        <v>-190.26638071233745</v>
      </c>
      <c r="R314" s="6">
        <f>($N$4*COS(DEGREES(Graphing!M314))) - $O$4</f>
        <v>-309.43156247012479</v>
      </c>
      <c r="S314" s="6">
        <f>($N$4*COS(DEGREES(Graphing!M314))) + $O$4</f>
        <v>290.56843752987521</v>
      </c>
      <c r="U314" s="6">
        <v>0</v>
      </c>
      <c r="V314" s="6">
        <v>-694</v>
      </c>
      <c r="W314" s="6">
        <f>IF(AND($W$4 + 'Unlike Size Quad'!$F$2*$N$3&lt;Table13[[#This Row],[NS AXIS]],Table13[[#This Row],[NS AXIS]]&lt;$V$3 - 'Unlike Size Quad'!$F$2*$N$3), Table13[NS AXIS], 0)</f>
        <v>0</v>
      </c>
      <c r="X314" s="6">
        <f>$V$6 - 'Unlike Size Quad'!$F$3*$N$4</f>
        <v>71.401690832311886</v>
      </c>
      <c r="Y314" s="6">
        <f>$W$5 +'Unlike Size Quad'!$F$3*$N$4</f>
        <v>-71.406763299232722</v>
      </c>
      <c r="Z314" s="6">
        <f>Table13[[#This Row],[NS AXIS]]</f>
        <v>-694</v>
      </c>
      <c r="AA314" s="6">
        <f>IF(AND($W$5 + 'Unlike Size Quad'!$F$3*$N$4&lt;Table13[[#This Row],[NS AXIS]],Table13[[#This Row],[NS AXIS]]&lt;$V$6 - 'Unlike Size Quad'!$F$3*$N$4), Table13[NS AXIS], 0)</f>
        <v>0</v>
      </c>
      <c r="AB314" s="16">
        <f>$V$3 -'Unlike Size Quad'!$F$2*$N$3</f>
        <v>127.00056361139596</v>
      </c>
      <c r="AC314" s="16">
        <f>$W$4 + 'Unlike Size Quad'!$F$2*$N$3</f>
        <v>-127.00507248755457</v>
      </c>
      <c r="AF314" s="46">
        <v>307</v>
      </c>
      <c r="AG314" s="6">
        <f t="shared" si="16"/>
        <v>393.13189818693331</v>
      </c>
      <c r="AH314" s="46">
        <f t="shared" si="17"/>
        <v>-428.90712707107173</v>
      </c>
      <c r="AI314" s="46">
        <f t="shared" si="18"/>
        <v>-78.907127071071699</v>
      </c>
      <c r="AJ314" s="16">
        <f t="shared" si="19"/>
        <v>-406.86810181306669</v>
      </c>
      <c r="AK314" s="16">
        <f>Table6[[#This Row],[T1]]</f>
        <v>-428.90712707107173</v>
      </c>
      <c r="AL314" s="16">
        <f>Table6[[#This Row],[T2]]</f>
        <v>-78.907127071071699</v>
      </c>
      <c r="AN314" s="46">
        <v>-694</v>
      </c>
      <c r="AO314" s="61">
        <f>IF(OR(Table15[[#This Row],[Diagonal Flag]]&lt;-$AG$6, Table15[[#This Row],[Diagonal Flag]]&gt;$AG$6),0,Table15[[#This Row],[Diagonal Flag]])</f>
        <v>0</v>
      </c>
      <c r="AP314" s="61">
        <f>Graphing!$AO314/$AP$6</f>
        <v>0</v>
      </c>
      <c r="AQ314" s="62">
        <f>Graphing!$AO314/$AQ$6</f>
        <v>0</v>
      </c>
    </row>
    <row r="315" spans="1:43" x14ac:dyDescent="0.25">
      <c r="A315" s="6">
        <v>312</v>
      </c>
      <c r="B315" s="6">
        <f>COS(DEGREES(Graphing!A315))</f>
        <v>0.81329168735761936</v>
      </c>
      <c r="C315" s="6">
        <f>SIN(DEGREES(Graphing!A315))</f>
        <v>0.58185619466926386</v>
      </c>
      <c r="D315" s="6">
        <f>Table2[[#This Row],[x (Big)]]*$A$2</f>
        <v>0.60996876551821455</v>
      </c>
      <c r="E315" s="6">
        <f>$A$2 *Table2[[#This Row],[y (Big)]]</f>
        <v>0.43639214600194787</v>
      </c>
      <c r="G315" s="15">
        <v>0.308</v>
      </c>
      <c r="H315" s="6">
        <f>IF(AND($H$3&lt;Table3[[#This Row],[Percentage]],Table3[[#This Row],[Percentage]]&lt;$H$5), 1, 0)</f>
        <v>1</v>
      </c>
      <c r="I315" s="6">
        <f>IF(AND($I$3&lt;Table3[[#This Row],[Percentage]],Table3[[#This Row],[Percentage]]&lt;$I$5), 1, 0)</f>
        <v>1</v>
      </c>
      <c r="J315" s="6">
        <f>IF(AND($J$3&lt;Table3[[#This Row],[Percentage]],Table3[[#This Row],[Percentage]]&lt;$J$5), 1, 0)</f>
        <v>0</v>
      </c>
      <c r="K315" s="6">
        <f>IF(AND($K$3&lt;Table3[[#This Row],[Percentage]],Table3[[#This Row],[Percentage]]&lt;$K$5), 1, 0)</f>
        <v>0</v>
      </c>
      <c r="M315" s="6">
        <v>310</v>
      </c>
      <c r="N315" s="6">
        <f>$N$3*COS(DEGREES(Graphing!M315))</f>
        <v>163.16106720838738</v>
      </c>
      <c r="O315" s="6">
        <f>($N$3*SIN(DEGREES(Graphing!M315))) + $O$3</f>
        <v>313.33498992520481</v>
      </c>
      <c r="P315" s="16">
        <f>($N$3*SIN(DEGREES(Graphing!M315))) - $O$3</f>
        <v>-702.66501007479519</v>
      </c>
      <c r="Q315" s="6">
        <f>$N$4*SIN(DEGREES(Graphing!M315))</f>
        <v>-145.99875755609636</v>
      </c>
      <c r="R315" s="6">
        <f>($N$4*COS(DEGREES(Graphing!M315))) - $O$4</f>
        <v>-177.62919959370947</v>
      </c>
      <c r="S315" s="6">
        <f>($N$4*COS(DEGREES(Graphing!M315))) + $O$4</f>
        <v>422.37080040629053</v>
      </c>
      <c r="U315" s="6">
        <v>0</v>
      </c>
      <c r="V315" s="6">
        <v>-693</v>
      </c>
      <c r="W315" s="6">
        <f>IF(AND($W$4 + 'Unlike Size Quad'!$F$2*$N$3&lt;Table13[[#This Row],[NS AXIS]],Table13[[#This Row],[NS AXIS]]&lt;$V$3 - 'Unlike Size Quad'!$F$2*$N$3), Table13[NS AXIS], 0)</f>
        <v>0</v>
      </c>
      <c r="X315" s="6">
        <f>$V$6 - 'Unlike Size Quad'!$F$3*$N$4</f>
        <v>71.401690832311886</v>
      </c>
      <c r="Y315" s="6">
        <f>$W$5 +'Unlike Size Quad'!$F$3*$N$4</f>
        <v>-71.406763299232722</v>
      </c>
      <c r="Z315" s="6">
        <f>Table13[[#This Row],[NS AXIS]]</f>
        <v>-693</v>
      </c>
      <c r="AA315" s="6">
        <f>IF(AND($W$5 + 'Unlike Size Quad'!$F$3*$N$4&lt;Table13[[#This Row],[NS AXIS]],Table13[[#This Row],[NS AXIS]]&lt;$V$6 - 'Unlike Size Quad'!$F$3*$N$4), Table13[NS AXIS], 0)</f>
        <v>0</v>
      </c>
      <c r="AB315" s="16">
        <f>$V$3 -'Unlike Size Quad'!$F$2*$N$3</f>
        <v>127.00056361139596</v>
      </c>
      <c r="AC315" s="16">
        <f>$W$4 + 'Unlike Size Quad'!$F$2*$N$3</f>
        <v>-127.00507248755457</v>
      </c>
      <c r="AF315" s="46">
        <v>308</v>
      </c>
      <c r="AG315" s="6">
        <f t="shared" si="16"/>
        <v>222.42554999145605</v>
      </c>
      <c r="AH315" s="46">
        <f t="shared" si="17"/>
        <v>-356.61309067400157</v>
      </c>
      <c r="AI315" s="46">
        <f t="shared" si="18"/>
        <v>-6.6130906740015973</v>
      </c>
      <c r="AJ315" s="16">
        <f t="shared" si="19"/>
        <v>-577.57445000854398</v>
      </c>
      <c r="AK315" s="16">
        <f>Table6[[#This Row],[T1]]</f>
        <v>-356.61309067400157</v>
      </c>
      <c r="AL315" s="16">
        <f>Table6[[#This Row],[T2]]</f>
        <v>-6.6130906740015973</v>
      </c>
      <c r="AN315" s="46">
        <v>-693</v>
      </c>
      <c r="AO315" s="63">
        <f>IF(OR(Table15[[#This Row],[Diagonal Flag]]&lt;-$AG$6, Table15[[#This Row],[Diagonal Flag]]&gt;$AG$6),0,Table15[[#This Row],[Diagonal Flag]])</f>
        <v>0</v>
      </c>
      <c r="AP315" s="63">
        <f>Graphing!$AO315/$AP$6</f>
        <v>0</v>
      </c>
      <c r="AQ315" s="64">
        <f>Graphing!$AO315/$AQ$6</f>
        <v>0</v>
      </c>
    </row>
    <row r="316" spans="1:43" x14ac:dyDescent="0.25">
      <c r="A316" s="6">
        <v>313</v>
      </c>
      <c r="B316" s="6">
        <f>COS(DEGREES(Graphing!A316))</f>
        <v>0.20129070888171913</v>
      </c>
      <c r="C316" s="6">
        <f>SIN(DEGREES(Graphing!A316))</f>
        <v>0.97953154646386709</v>
      </c>
      <c r="D316" s="6">
        <f>Table2[[#This Row],[x (Big)]]*$A$2</f>
        <v>0.15096803166128936</v>
      </c>
      <c r="E316" s="6">
        <f>$A$2 *Table2[[#This Row],[y (Big)]]</f>
        <v>0.73464865984790029</v>
      </c>
      <c r="G316" s="15">
        <v>0.309</v>
      </c>
      <c r="H316" s="6">
        <f>IF(AND($H$3&lt;Table3[[#This Row],[Percentage]],Table3[[#This Row],[Percentage]]&lt;$H$5), 1, 0)</f>
        <v>1</v>
      </c>
      <c r="I316" s="6">
        <f>IF(AND($I$3&lt;Table3[[#This Row],[Percentage]],Table3[[#This Row],[Percentage]]&lt;$I$5), 1, 0)</f>
        <v>1</v>
      </c>
      <c r="J316" s="6">
        <f>IF(AND($J$3&lt;Table3[[#This Row],[Percentage]],Table3[[#This Row],[Percentage]]&lt;$J$5), 1, 0)</f>
        <v>0</v>
      </c>
      <c r="K316" s="6">
        <f>IF(AND($K$3&lt;Table3[[#This Row],[Percentage]],Table3[[#This Row],[Percentage]]&lt;$K$5), 1, 0)</f>
        <v>0</v>
      </c>
      <c r="M316" s="6">
        <v>311</v>
      </c>
      <c r="N316" s="6">
        <f>$N$3*COS(DEGREES(Graphing!M316))</f>
        <v>251.9831380680281</v>
      </c>
      <c r="O316" s="6">
        <f>($N$3*SIN(DEGREES(Graphing!M316))) + $O$3</f>
        <v>476.05476358846124</v>
      </c>
      <c r="P316" s="16">
        <f>($N$3*SIN(DEGREES(Graphing!M316))) - $O$3</f>
        <v>-539.94523641153876</v>
      </c>
      <c r="Q316" s="6">
        <f>$N$4*SIN(DEGREES(Graphing!M316))</f>
        <v>-23.958927308654069</v>
      </c>
      <c r="R316" s="6">
        <f>($N$4*COS(DEGREES(Graphing!M316))) - $O$4</f>
        <v>-111.01264644897893</v>
      </c>
      <c r="S316" s="6">
        <f>($N$4*COS(DEGREES(Graphing!M316))) + $O$4</f>
        <v>488.9873535510211</v>
      </c>
      <c r="U316" s="6">
        <v>0</v>
      </c>
      <c r="V316" s="6">
        <v>-692</v>
      </c>
      <c r="W316" s="6">
        <f>IF(AND($W$4 + 'Unlike Size Quad'!$F$2*$N$3&lt;Table13[[#This Row],[NS AXIS]],Table13[[#This Row],[NS AXIS]]&lt;$V$3 - 'Unlike Size Quad'!$F$2*$N$3), Table13[NS AXIS], 0)</f>
        <v>0</v>
      </c>
      <c r="X316" s="6">
        <f>$V$6 - 'Unlike Size Quad'!$F$3*$N$4</f>
        <v>71.401690832311886</v>
      </c>
      <c r="Y316" s="6">
        <f>$W$5 +'Unlike Size Quad'!$F$3*$N$4</f>
        <v>-71.406763299232722</v>
      </c>
      <c r="Z316" s="6">
        <f>Table13[[#This Row],[NS AXIS]]</f>
        <v>-692</v>
      </c>
      <c r="AA316" s="6">
        <f>IF(AND($W$5 + 'Unlike Size Quad'!$F$3*$N$4&lt;Table13[[#This Row],[NS AXIS]],Table13[[#This Row],[NS AXIS]]&lt;$V$6 - 'Unlike Size Quad'!$F$3*$N$4), Table13[NS AXIS], 0)</f>
        <v>0</v>
      </c>
      <c r="AB316" s="16">
        <f>$V$3 -'Unlike Size Quad'!$F$2*$N$3</f>
        <v>127.00056361139596</v>
      </c>
      <c r="AC316" s="16">
        <f>$W$4 + 'Unlike Size Quad'!$F$2*$N$3</f>
        <v>-127.00507248755457</v>
      </c>
      <c r="AF316" s="46">
        <v>309</v>
      </c>
      <c r="AG316" s="6">
        <f t="shared" si="16"/>
        <v>146.31149238355007</v>
      </c>
      <c r="AH316" s="46">
        <f t="shared" si="17"/>
        <v>-187.57541662683306</v>
      </c>
      <c r="AI316" s="46">
        <f t="shared" si="18"/>
        <v>162.42458337316694</v>
      </c>
      <c r="AJ316" s="16">
        <f t="shared" si="19"/>
        <v>-653.6885076164499</v>
      </c>
      <c r="AK316" s="16">
        <f>Table6[[#This Row],[T1]]</f>
        <v>-187.57541662683306</v>
      </c>
      <c r="AL316" s="16">
        <f>Table6[[#This Row],[T2]]</f>
        <v>162.42458337316694</v>
      </c>
      <c r="AN316" s="46">
        <v>-692</v>
      </c>
      <c r="AO316" s="61">
        <f>IF(OR(Table15[[#This Row],[Diagonal Flag]]&lt;-$AG$6, Table15[[#This Row],[Diagonal Flag]]&gt;$AG$6),0,Table15[[#This Row],[Diagonal Flag]])</f>
        <v>0</v>
      </c>
      <c r="AP316" s="61">
        <f>Graphing!$AO316/$AP$6</f>
        <v>0</v>
      </c>
      <c r="AQ316" s="62">
        <f>Graphing!$AO316/$AQ$6</f>
        <v>0</v>
      </c>
    </row>
    <row r="317" spans="1:43" x14ac:dyDescent="0.25">
      <c r="A317" s="6">
        <v>314</v>
      </c>
      <c r="B317" s="6">
        <f>COS(DEGREES(Graphing!A317))</f>
        <v>-0.51793599506426791</v>
      </c>
      <c r="C317" s="6">
        <f>SIN(DEGREES(Graphing!A317))</f>
        <v>0.85541937376750277</v>
      </c>
      <c r="D317" s="6">
        <f>Table2[[#This Row],[x (Big)]]*$A$2</f>
        <v>-0.38845199629820093</v>
      </c>
      <c r="E317" s="6">
        <f>$A$2 *Table2[[#This Row],[y (Big)]]</f>
        <v>0.6415645303256271</v>
      </c>
      <c r="G317" s="15">
        <v>0.31</v>
      </c>
      <c r="H317" s="6">
        <f>IF(AND($H$3&lt;Table3[[#This Row],[Percentage]],Table3[[#This Row],[Percentage]]&lt;$H$5), 1, 0)</f>
        <v>1</v>
      </c>
      <c r="I317" s="6">
        <f>IF(AND($I$3&lt;Table3[[#This Row],[Percentage]],Table3[[#This Row],[Percentage]]&lt;$I$5), 1, 0)</f>
        <v>1</v>
      </c>
      <c r="J317" s="6">
        <f>IF(AND($J$3&lt;Table3[[#This Row],[Percentage]],Table3[[#This Row],[Percentage]]&lt;$J$5), 1, 0)</f>
        <v>0</v>
      </c>
      <c r="K317" s="6">
        <f>IF(AND($K$3&lt;Table3[[#This Row],[Percentage]],Table3[[#This Row],[Percentage]]&lt;$K$5), 1, 0)</f>
        <v>0</v>
      </c>
      <c r="M317" s="6">
        <v>312</v>
      </c>
      <c r="N317" s="6">
        <f>$N$3*COS(DEGREES(Graphing!M317))</f>
        <v>206.57608858883532</v>
      </c>
      <c r="O317" s="6">
        <f>($N$3*SIN(DEGREES(Graphing!M317))) + $O$3</f>
        <v>655.79147344599301</v>
      </c>
      <c r="P317" s="16">
        <f>($N$3*SIN(DEGREES(Graphing!M317))) - $O$3</f>
        <v>-360.20852655400699</v>
      </c>
      <c r="Q317" s="6">
        <f>$N$4*SIN(DEGREES(Graphing!M317))</f>
        <v>110.84360508449477</v>
      </c>
      <c r="R317" s="6">
        <f>($N$4*COS(DEGREES(Graphing!M317))) - $O$4</f>
        <v>-145.06793355837351</v>
      </c>
      <c r="S317" s="6">
        <f>($N$4*COS(DEGREES(Graphing!M317))) + $O$4</f>
        <v>454.93206644162649</v>
      </c>
      <c r="U317" s="6">
        <v>0</v>
      </c>
      <c r="V317" s="6">
        <v>-691</v>
      </c>
      <c r="W317" s="6">
        <f>IF(AND($W$4 + 'Unlike Size Quad'!$F$2*$N$3&lt;Table13[[#This Row],[NS AXIS]],Table13[[#This Row],[NS AXIS]]&lt;$V$3 - 'Unlike Size Quad'!$F$2*$N$3), Table13[NS AXIS], 0)</f>
        <v>0</v>
      </c>
      <c r="X317" s="6">
        <f>$V$6 - 'Unlike Size Quad'!$F$3*$N$4</f>
        <v>71.401690832311886</v>
      </c>
      <c r="Y317" s="6">
        <f>$W$5 +'Unlike Size Quad'!$F$3*$N$4</f>
        <v>-71.406763299232722</v>
      </c>
      <c r="Z317" s="6">
        <f>Table13[[#This Row],[NS AXIS]]</f>
        <v>-691</v>
      </c>
      <c r="AA317" s="6">
        <f>IF(AND($W$5 + 'Unlike Size Quad'!$F$3*$N$4&lt;Table13[[#This Row],[NS AXIS]],Table13[[#This Row],[NS AXIS]]&lt;$V$6 - 'Unlike Size Quad'!$F$3*$N$4), Table13[NS AXIS], 0)</f>
        <v>0</v>
      </c>
      <c r="AB317" s="16">
        <f>$V$3 -'Unlike Size Quad'!$F$2*$N$3</f>
        <v>127.00056361139596</v>
      </c>
      <c r="AC317" s="16">
        <f>$W$4 + 'Unlike Size Quad'!$F$2*$N$3</f>
        <v>-127.00507248755457</v>
      </c>
      <c r="AF317" s="46">
        <v>310</v>
      </c>
      <c r="AG317" s="6">
        <f t="shared" si="16"/>
        <v>205.33498992520484</v>
      </c>
      <c r="AH317" s="46">
        <f t="shared" si="17"/>
        <v>-11.838932791612621</v>
      </c>
      <c r="AI317" s="46">
        <f t="shared" si="18"/>
        <v>338.16106720838741</v>
      </c>
      <c r="AJ317" s="16">
        <f t="shared" si="19"/>
        <v>-594.66501007479519</v>
      </c>
      <c r="AK317" s="16">
        <f>Table6[[#This Row],[T1]]</f>
        <v>-11.838932791612621</v>
      </c>
      <c r="AL317" s="16">
        <f>Table6[[#This Row],[T2]]</f>
        <v>338.16106720838741</v>
      </c>
      <c r="AN317" s="46">
        <v>-691</v>
      </c>
      <c r="AO317" s="63">
        <f>IF(OR(Table15[[#This Row],[Diagonal Flag]]&lt;-$AG$6, Table15[[#This Row],[Diagonal Flag]]&gt;$AG$6),0,Table15[[#This Row],[Diagonal Flag]])</f>
        <v>0</v>
      </c>
      <c r="AP317" s="63">
        <f>Graphing!$AO317/$AP$6</f>
        <v>0</v>
      </c>
      <c r="AQ317" s="64">
        <f>Graphing!$AO317/$AQ$6</f>
        <v>0</v>
      </c>
    </row>
    <row r="318" spans="1:43" x14ac:dyDescent="0.25">
      <c r="A318" s="6">
        <v>315</v>
      </c>
      <c r="B318" s="6">
        <f>COS(DEGREES(Graphing!A318))</f>
        <v>-0.96126291642033368</v>
      </c>
      <c r="C318" s="6">
        <f>SIN(DEGREES(Graphing!A318))</f>
        <v>0.27563309945482695</v>
      </c>
      <c r="D318" s="6">
        <f>Table2[[#This Row],[x (Big)]]*$A$2</f>
        <v>-0.7209471873152502</v>
      </c>
      <c r="E318" s="6">
        <f>$A$2 *Table2[[#This Row],[y (Big)]]</f>
        <v>0.20672482459112021</v>
      </c>
      <c r="G318" s="15">
        <v>0.311</v>
      </c>
      <c r="H318" s="6">
        <f>IF(AND($H$3&lt;Table3[[#This Row],[Percentage]],Table3[[#This Row],[Percentage]]&lt;$H$5), 1, 0)</f>
        <v>1</v>
      </c>
      <c r="I318" s="6">
        <f>IF(AND($I$3&lt;Table3[[#This Row],[Percentage]],Table3[[#This Row],[Percentage]]&lt;$I$5), 1, 0)</f>
        <v>1</v>
      </c>
      <c r="J318" s="6">
        <f>IF(AND($J$3&lt;Table3[[#This Row],[Percentage]],Table3[[#This Row],[Percentage]]&lt;$J$5), 1, 0)</f>
        <v>0</v>
      </c>
      <c r="K318" s="6">
        <f>IF(AND($K$3&lt;Table3[[#This Row],[Percentage]],Table3[[#This Row],[Percentage]]&lt;$K$5), 1, 0)</f>
        <v>0</v>
      </c>
      <c r="M318" s="6">
        <v>313</v>
      </c>
      <c r="N318" s="6">
        <f>$N$3*COS(DEGREES(Graphing!M318))</f>
        <v>51.127840055956661</v>
      </c>
      <c r="O318" s="6">
        <f>($N$3*SIN(DEGREES(Graphing!M318))) + $O$3</f>
        <v>756.80101280182225</v>
      </c>
      <c r="P318" s="16">
        <f>($N$3*SIN(DEGREES(Graphing!M318))) - $O$3</f>
        <v>-259.19898719817775</v>
      </c>
      <c r="Q318" s="6">
        <f>$N$4*SIN(DEGREES(Graphing!M318))</f>
        <v>186.60075960136669</v>
      </c>
      <c r="R318" s="6">
        <f>($N$4*COS(DEGREES(Graphing!M318))) - $O$4</f>
        <v>-261.65411995803248</v>
      </c>
      <c r="S318" s="6">
        <f>($N$4*COS(DEGREES(Graphing!M318))) + $O$4</f>
        <v>338.34588004196752</v>
      </c>
      <c r="U318" s="6">
        <v>0</v>
      </c>
      <c r="V318" s="6">
        <v>-690</v>
      </c>
      <c r="W318" s="6">
        <f>IF(AND($W$4 + 'Unlike Size Quad'!$F$2*$N$3&lt;Table13[[#This Row],[NS AXIS]],Table13[[#This Row],[NS AXIS]]&lt;$V$3 - 'Unlike Size Quad'!$F$2*$N$3), Table13[NS AXIS], 0)</f>
        <v>0</v>
      </c>
      <c r="X318" s="6">
        <f>$V$6 - 'Unlike Size Quad'!$F$3*$N$4</f>
        <v>71.401690832311886</v>
      </c>
      <c r="Y318" s="6">
        <f>$W$5 +'Unlike Size Quad'!$F$3*$N$4</f>
        <v>-71.406763299232722</v>
      </c>
      <c r="Z318" s="6">
        <f>Table13[[#This Row],[NS AXIS]]</f>
        <v>-690</v>
      </c>
      <c r="AA318" s="6">
        <f>IF(AND($W$5 + 'Unlike Size Quad'!$F$3*$N$4&lt;Table13[[#This Row],[NS AXIS]],Table13[[#This Row],[NS AXIS]]&lt;$V$6 - 'Unlike Size Quad'!$F$3*$N$4), Table13[NS AXIS], 0)</f>
        <v>0</v>
      </c>
      <c r="AB318" s="16">
        <f>$V$3 -'Unlike Size Quad'!$F$2*$N$3</f>
        <v>127.00056361139596</v>
      </c>
      <c r="AC318" s="16">
        <f>$W$4 + 'Unlike Size Quad'!$F$2*$N$3</f>
        <v>-127.00507248755457</v>
      </c>
      <c r="AF318" s="46">
        <v>311</v>
      </c>
      <c r="AG318" s="6">
        <f t="shared" si="16"/>
        <v>368.05476358846124</v>
      </c>
      <c r="AH318" s="46">
        <f t="shared" si="17"/>
        <v>76.983138068028097</v>
      </c>
      <c r="AI318" s="46">
        <f t="shared" si="18"/>
        <v>426.9831380680281</v>
      </c>
      <c r="AJ318" s="16">
        <f t="shared" si="19"/>
        <v>-431.94523641153876</v>
      </c>
      <c r="AK318" s="16">
        <f>Table6[[#This Row],[T1]]</f>
        <v>76.983138068028097</v>
      </c>
      <c r="AL318" s="16">
        <f>Table6[[#This Row],[T2]]</f>
        <v>426.9831380680281</v>
      </c>
      <c r="AN318" s="46">
        <v>-690</v>
      </c>
      <c r="AO318" s="61">
        <f>IF(OR(Table15[[#This Row],[Diagonal Flag]]&lt;-$AG$6, Table15[[#This Row],[Diagonal Flag]]&gt;$AG$6),0,Table15[[#This Row],[Diagonal Flag]])</f>
        <v>0</v>
      </c>
      <c r="AP318" s="61">
        <f>Graphing!$AO318/$AP$6</f>
        <v>0</v>
      </c>
      <c r="AQ318" s="62">
        <f>Graphing!$AO318/$AQ$6</f>
        <v>0</v>
      </c>
    </row>
    <row r="319" spans="1:43" x14ac:dyDescent="0.25">
      <c r="A319" s="6">
        <v>316</v>
      </c>
      <c r="B319" s="6">
        <f>COS(DEGREES(Graphing!A319))</f>
        <v>-0.89253384595599128</v>
      </c>
      <c r="C319" s="6">
        <f>SIN(DEGREES(Graphing!A319))</f>
        <v>-0.45098041401263406</v>
      </c>
      <c r="D319" s="6">
        <f>Table2[[#This Row],[x (Big)]]*$A$2</f>
        <v>-0.66940038446699346</v>
      </c>
      <c r="E319" s="6">
        <f>$A$2 *Table2[[#This Row],[y (Big)]]</f>
        <v>-0.33823531050947553</v>
      </c>
      <c r="G319" s="15">
        <v>0.312</v>
      </c>
      <c r="H319" s="6">
        <f>IF(AND($H$3&lt;Table3[[#This Row],[Percentage]],Table3[[#This Row],[Percentage]]&lt;$H$5), 1, 0)</f>
        <v>1</v>
      </c>
      <c r="I319" s="6">
        <f>IF(AND($I$3&lt;Table3[[#This Row],[Percentage]],Table3[[#This Row],[Percentage]]&lt;$I$5), 1, 0)</f>
        <v>1</v>
      </c>
      <c r="J319" s="6">
        <f>IF(AND($J$3&lt;Table3[[#This Row],[Percentage]],Table3[[#This Row],[Percentage]]&lt;$J$5), 1, 0)</f>
        <v>0</v>
      </c>
      <c r="K319" s="6">
        <f>IF(AND($K$3&lt;Table3[[#This Row],[Percentage]],Table3[[#This Row],[Percentage]]&lt;$K$5), 1, 0)</f>
        <v>0</v>
      </c>
      <c r="M319" s="6">
        <v>314</v>
      </c>
      <c r="N319" s="6">
        <f>$N$3*COS(DEGREES(Graphing!M319))</f>
        <v>-131.55574274632406</v>
      </c>
      <c r="O319" s="6">
        <f>($N$3*SIN(DEGREES(Graphing!M319))) + $O$3</f>
        <v>725.27652093694564</v>
      </c>
      <c r="P319" s="16">
        <f>($N$3*SIN(DEGREES(Graphing!M319))) - $O$3</f>
        <v>-290.7234790630543</v>
      </c>
      <c r="Q319" s="6">
        <f>$N$4*SIN(DEGREES(Graphing!M319))</f>
        <v>162.95739070270929</v>
      </c>
      <c r="R319" s="6">
        <f>($N$4*COS(DEGREES(Graphing!M319))) - $O$4</f>
        <v>-398.66680705974306</v>
      </c>
      <c r="S319" s="6">
        <f>($N$4*COS(DEGREES(Graphing!M319))) + $O$4</f>
        <v>201.33319294025696</v>
      </c>
      <c r="U319" s="6">
        <v>0</v>
      </c>
      <c r="V319" s="6">
        <v>-689</v>
      </c>
      <c r="W319" s="6">
        <f>IF(AND($W$4 + 'Unlike Size Quad'!$F$2*$N$3&lt;Table13[[#This Row],[NS AXIS]],Table13[[#This Row],[NS AXIS]]&lt;$V$3 - 'Unlike Size Quad'!$F$2*$N$3), Table13[NS AXIS], 0)</f>
        <v>0</v>
      </c>
      <c r="X319" s="6">
        <f>$V$6 - 'Unlike Size Quad'!$F$3*$N$4</f>
        <v>71.401690832311886</v>
      </c>
      <c r="Y319" s="6">
        <f>$W$5 +'Unlike Size Quad'!$F$3*$N$4</f>
        <v>-71.406763299232722</v>
      </c>
      <c r="Z319" s="6">
        <f>Table13[[#This Row],[NS AXIS]]</f>
        <v>-689</v>
      </c>
      <c r="AA319" s="6">
        <f>IF(AND($W$5 + 'Unlike Size Quad'!$F$3*$N$4&lt;Table13[[#This Row],[NS AXIS]],Table13[[#This Row],[NS AXIS]]&lt;$V$6 - 'Unlike Size Quad'!$F$3*$N$4), Table13[NS AXIS], 0)</f>
        <v>0</v>
      </c>
      <c r="AB319" s="16">
        <f>$V$3 -'Unlike Size Quad'!$F$2*$N$3</f>
        <v>127.00056361139596</v>
      </c>
      <c r="AC319" s="16">
        <f>$W$4 + 'Unlike Size Quad'!$F$2*$N$3</f>
        <v>-127.00507248755457</v>
      </c>
      <c r="AF319" s="46">
        <v>312</v>
      </c>
      <c r="AG319" s="6">
        <f t="shared" si="16"/>
        <v>547.79147344599301</v>
      </c>
      <c r="AH319" s="46">
        <f t="shared" si="17"/>
        <v>31.576088588835319</v>
      </c>
      <c r="AI319" s="46">
        <f t="shared" si="18"/>
        <v>381.57608858883532</v>
      </c>
      <c r="AJ319" s="16">
        <f t="shared" si="19"/>
        <v>-252.20852655400697</v>
      </c>
      <c r="AK319" s="16">
        <f>Table6[[#This Row],[T1]]</f>
        <v>31.576088588835319</v>
      </c>
      <c r="AL319" s="16">
        <f>Table6[[#This Row],[T2]]</f>
        <v>381.57608858883532</v>
      </c>
      <c r="AN319" s="46">
        <v>-689</v>
      </c>
      <c r="AO319" s="63">
        <f>IF(OR(Table15[[#This Row],[Diagonal Flag]]&lt;-$AG$6, Table15[[#This Row],[Diagonal Flag]]&gt;$AG$6),0,Table15[[#This Row],[Diagonal Flag]])</f>
        <v>0</v>
      </c>
      <c r="AP319" s="63">
        <f>Graphing!$AO319/$AP$6</f>
        <v>0</v>
      </c>
      <c r="AQ319" s="64">
        <f>Graphing!$AO319/$AQ$6</f>
        <v>0</v>
      </c>
    </row>
    <row r="320" spans="1:43" x14ac:dyDescent="0.25">
      <c r="A320" s="6">
        <v>317</v>
      </c>
      <c r="B320" s="6">
        <f>COS(DEGREES(Graphing!A320))</f>
        <v>-0.34836013291018769</v>
      </c>
      <c r="C320" s="6">
        <f>SIN(DEGREES(Graphing!A320))</f>
        <v>-0.93736077248773131</v>
      </c>
      <c r="D320" s="6">
        <f>Table2[[#This Row],[x (Big)]]*$A$2</f>
        <v>-0.26127009968264076</v>
      </c>
      <c r="E320" s="6">
        <f>$A$2 *Table2[[#This Row],[y (Big)]]</f>
        <v>-0.70302057936579843</v>
      </c>
      <c r="G320" s="15">
        <v>0.313</v>
      </c>
      <c r="H320" s="6">
        <f>IF(AND($H$3&lt;Table3[[#This Row],[Percentage]],Table3[[#This Row],[Percentage]]&lt;$H$5), 1, 0)</f>
        <v>1</v>
      </c>
      <c r="I320" s="6">
        <f>IF(AND($I$3&lt;Table3[[#This Row],[Percentage]],Table3[[#This Row],[Percentage]]&lt;$I$5), 1, 0)</f>
        <v>1</v>
      </c>
      <c r="J320" s="6">
        <f>IF(AND($J$3&lt;Table3[[#This Row],[Percentage]],Table3[[#This Row],[Percentage]]&lt;$J$5), 1, 0)</f>
        <v>0</v>
      </c>
      <c r="K320" s="6">
        <f>IF(AND($K$3&lt;Table3[[#This Row],[Percentage]],Table3[[#This Row],[Percentage]]&lt;$K$5), 1, 0)</f>
        <v>0</v>
      </c>
      <c r="M320" s="6">
        <v>315</v>
      </c>
      <c r="N320" s="6">
        <f>$N$3*COS(DEGREES(Graphing!M320))</f>
        <v>-244.16078077076475</v>
      </c>
      <c r="O320" s="6">
        <f>($N$3*SIN(DEGREES(Graphing!M320))) + $O$3</f>
        <v>578.010807261526</v>
      </c>
      <c r="P320" s="16">
        <f>($N$3*SIN(DEGREES(Graphing!M320))) - $O$3</f>
        <v>-437.98919273847395</v>
      </c>
      <c r="Q320" s="6">
        <f>$N$4*SIN(DEGREES(Graphing!M320))</f>
        <v>52.508105446144533</v>
      </c>
      <c r="R320" s="6">
        <f>($N$4*COS(DEGREES(Graphing!M320))) - $O$4</f>
        <v>-483.12058557807359</v>
      </c>
      <c r="S320" s="6">
        <f>($N$4*COS(DEGREES(Graphing!M320))) + $O$4</f>
        <v>116.87941442192644</v>
      </c>
      <c r="U320" s="6">
        <v>0</v>
      </c>
      <c r="V320" s="6">
        <v>-688</v>
      </c>
      <c r="W320" s="6">
        <f>IF(AND($W$4 + 'Unlike Size Quad'!$F$2*$N$3&lt;Table13[[#This Row],[NS AXIS]],Table13[[#This Row],[NS AXIS]]&lt;$V$3 - 'Unlike Size Quad'!$F$2*$N$3), Table13[NS AXIS], 0)</f>
        <v>0</v>
      </c>
      <c r="X320" s="6">
        <f>$V$6 - 'Unlike Size Quad'!$F$3*$N$4</f>
        <v>71.401690832311886</v>
      </c>
      <c r="Y320" s="6">
        <f>$W$5 +'Unlike Size Quad'!$F$3*$N$4</f>
        <v>-71.406763299232722</v>
      </c>
      <c r="Z320" s="6">
        <f>Table13[[#This Row],[NS AXIS]]</f>
        <v>-688</v>
      </c>
      <c r="AA320" s="6">
        <f>IF(AND($W$5 + 'Unlike Size Quad'!$F$3*$N$4&lt;Table13[[#This Row],[NS AXIS]],Table13[[#This Row],[NS AXIS]]&lt;$V$6 - 'Unlike Size Quad'!$F$3*$N$4), Table13[NS AXIS], 0)</f>
        <v>0</v>
      </c>
      <c r="AB320" s="16">
        <f>$V$3 -'Unlike Size Quad'!$F$2*$N$3</f>
        <v>127.00056361139596</v>
      </c>
      <c r="AC320" s="16">
        <f>$W$4 + 'Unlike Size Quad'!$F$2*$N$3</f>
        <v>-127.00507248755457</v>
      </c>
      <c r="AF320" s="46">
        <v>313</v>
      </c>
      <c r="AG320" s="6">
        <f t="shared" si="16"/>
        <v>648.80101280182225</v>
      </c>
      <c r="AH320" s="46">
        <f t="shared" si="17"/>
        <v>-123.87215994404335</v>
      </c>
      <c r="AI320" s="46">
        <f t="shared" si="18"/>
        <v>226.12784005595665</v>
      </c>
      <c r="AJ320" s="16">
        <f t="shared" si="19"/>
        <v>-151.19898719817775</v>
      </c>
      <c r="AK320" s="16">
        <f>Table6[[#This Row],[T1]]</f>
        <v>-123.87215994404335</v>
      </c>
      <c r="AL320" s="16">
        <f>Table6[[#This Row],[T2]]</f>
        <v>226.12784005595665</v>
      </c>
      <c r="AN320" s="46">
        <v>-688</v>
      </c>
      <c r="AO320" s="61">
        <f>IF(OR(Table15[[#This Row],[Diagonal Flag]]&lt;-$AG$6, Table15[[#This Row],[Diagonal Flag]]&gt;$AG$6),0,Table15[[#This Row],[Diagonal Flag]])</f>
        <v>0</v>
      </c>
      <c r="AP320" s="61">
        <f>Graphing!$AO320/$AP$6</f>
        <v>0</v>
      </c>
      <c r="AQ320" s="62">
        <f>Graphing!$AO320/$AQ$6</f>
        <v>0</v>
      </c>
    </row>
    <row r="321" spans="1:43" x14ac:dyDescent="0.25">
      <c r="A321" s="6">
        <v>318</v>
      </c>
      <c r="B321" s="6">
        <f>COS(DEGREES(Graphing!A321))</f>
        <v>0.38138184696555655</v>
      </c>
      <c r="C321" s="6">
        <f>SIN(DEGREES(Graphing!A321))</f>
        <v>-0.92441759330139361</v>
      </c>
      <c r="D321" s="6">
        <f>Table2[[#This Row],[x (Big)]]*$A$2</f>
        <v>0.28603638522416741</v>
      </c>
      <c r="E321" s="6">
        <f>$A$2 *Table2[[#This Row],[y (Big)]]</f>
        <v>-0.69331319497604516</v>
      </c>
      <c r="G321" s="15">
        <v>0.314</v>
      </c>
      <c r="H321" s="6">
        <f>IF(AND($H$3&lt;Table3[[#This Row],[Percentage]],Table3[[#This Row],[Percentage]]&lt;$H$5), 1, 0)</f>
        <v>1</v>
      </c>
      <c r="I321" s="6">
        <f>IF(AND($I$3&lt;Table3[[#This Row],[Percentage]],Table3[[#This Row],[Percentage]]&lt;$I$5), 1, 0)</f>
        <v>1</v>
      </c>
      <c r="J321" s="6">
        <f>IF(AND($J$3&lt;Table3[[#This Row],[Percentage]],Table3[[#This Row],[Percentage]]&lt;$J$5), 1, 0)</f>
        <v>0</v>
      </c>
      <c r="K321" s="6">
        <f>IF(AND($K$3&lt;Table3[[#This Row],[Percentage]],Table3[[#This Row],[Percentage]]&lt;$K$5), 1, 0)</f>
        <v>0</v>
      </c>
      <c r="M321" s="6">
        <v>316</v>
      </c>
      <c r="N321" s="6">
        <f>$N$3*COS(DEGREES(Graphing!M321))</f>
        <v>-226.70359687282178</v>
      </c>
      <c r="O321" s="6">
        <f>($N$3*SIN(DEGREES(Graphing!M321))) + $O$3</f>
        <v>393.45097484079093</v>
      </c>
      <c r="P321" s="16">
        <f>($N$3*SIN(DEGREES(Graphing!M321))) - $O$3</f>
        <v>-622.54902515920901</v>
      </c>
      <c r="Q321" s="6">
        <f>$N$4*SIN(DEGREES(Graphing!M321))</f>
        <v>-85.911768869406785</v>
      </c>
      <c r="R321" s="6">
        <f>($N$4*COS(DEGREES(Graphing!M321))) - $O$4</f>
        <v>-470.0276976546163</v>
      </c>
      <c r="S321" s="6">
        <f>($N$4*COS(DEGREES(Graphing!M321))) + $O$4</f>
        <v>129.97230234538367</v>
      </c>
      <c r="U321" s="6">
        <v>0</v>
      </c>
      <c r="V321" s="6">
        <v>-687</v>
      </c>
      <c r="W321" s="6">
        <f>IF(AND($W$4 + 'Unlike Size Quad'!$F$2*$N$3&lt;Table13[[#This Row],[NS AXIS]],Table13[[#This Row],[NS AXIS]]&lt;$V$3 - 'Unlike Size Quad'!$F$2*$N$3), Table13[NS AXIS], 0)</f>
        <v>0</v>
      </c>
      <c r="X321" s="6">
        <f>$V$6 - 'Unlike Size Quad'!$F$3*$N$4</f>
        <v>71.401690832311886</v>
      </c>
      <c r="Y321" s="6">
        <f>$W$5 +'Unlike Size Quad'!$F$3*$N$4</f>
        <v>-71.406763299232722</v>
      </c>
      <c r="Z321" s="6">
        <f>Table13[[#This Row],[NS AXIS]]</f>
        <v>-687</v>
      </c>
      <c r="AA321" s="6">
        <f>IF(AND($W$5 + 'Unlike Size Quad'!$F$3*$N$4&lt;Table13[[#This Row],[NS AXIS]],Table13[[#This Row],[NS AXIS]]&lt;$V$6 - 'Unlike Size Quad'!$F$3*$N$4), Table13[NS AXIS], 0)</f>
        <v>0</v>
      </c>
      <c r="AB321" s="16">
        <f>$V$3 -'Unlike Size Quad'!$F$2*$N$3</f>
        <v>127.00056361139596</v>
      </c>
      <c r="AC321" s="16">
        <f>$W$4 + 'Unlike Size Quad'!$F$2*$N$3</f>
        <v>-127.00507248755457</v>
      </c>
      <c r="AF321" s="46">
        <v>314</v>
      </c>
      <c r="AG321" s="6">
        <f t="shared" si="16"/>
        <v>617.27652093694564</v>
      </c>
      <c r="AH321" s="46">
        <f t="shared" si="17"/>
        <v>-306.55574274632409</v>
      </c>
      <c r="AI321" s="46">
        <f t="shared" si="18"/>
        <v>43.444257253675943</v>
      </c>
      <c r="AJ321" s="16">
        <f t="shared" si="19"/>
        <v>-182.7234790630543</v>
      </c>
      <c r="AK321" s="16">
        <f>Table6[[#This Row],[T1]]</f>
        <v>-306.55574274632409</v>
      </c>
      <c r="AL321" s="16">
        <f>Table6[[#This Row],[T2]]</f>
        <v>43.444257253675943</v>
      </c>
      <c r="AN321" s="46">
        <v>-687</v>
      </c>
      <c r="AO321" s="63">
        <f>IF(OR(Table15[[#This Row],[Diagonal Flag]]&lt;-$AG$6, Table15[[#This Row],[Diagonal Flag]]&gt;$AG$6),0,Table15[[#This Row],[Diagonal Flag]])</f>
        <v>0</v>
      </c>
      <c r="AP321" s="63">
        <f>Graphing!$AO321/$AP$6</f>
        <v>0</v>
      </c>
      <c r="AQ321" s="64">
        <f>Graphing!$AO321/$AQ$6</f>
        <v>0</v>
      </c>
    </row>
    <row r="322" spans="1:43" x14ac:dyDescent="0.25">
      <c r="A322" s="6">
        <v>319</v>
      </c>
      <c r="B322" s="6">
        <f>COS(DEGREES(Graphing!A322))</f>
        <v>0.90796519399037656</v>
      </c>
      <c r="C322" s="6">
        <f>SIN(DEGREES(Graphing!A322))</f>
        <v>-0.41904559000425939</v>
      </c>
      <c r="D322" s="6">
        <f>Table2[[#This Row],[x (Big)]]*$A$2</f>
        <v>0.68097389549278242</v>
      </c>
      <c r="E322" s="6">
        <f>$A$2 *Table2[[#This Row],[y (Big)]]</f>
        <v>-0.31428419250319456</v>
      </c>
      <c r="G322" s="15">
        <v>0.315</v>
      </c>
      <c r="H322" s="6">
        <f>IF(AND($H$3&lt;Table3[[#This Row],[Percentage]],Table3[[#This Row],[Percentage]]&lt;$H$5), 1, 0)</f>
        <v>1</v>
      </c>
      <c r="I322" s="6">
        <f>IF(AND($I$3&lt;Table3[[#This Row],[Percentage]],Table3[[#This Row],[Percentage]]&lt;$I$5), 1, 0)</f>
        <v>1</v>
      </c>
      <c r="J322" s="6">
        <f>IF(AND($J$3&lt;Table3[[#This Row],[Percentage]],Table3[[#This Row],[Percentage]]&lt;$J$5), 1, 0)</f>
        <v>0</v>
      </c>
      <c r="K322" s="6">
        <f>IF(AND($K$3&lt;Table3[[#This Row],[Percentage]],Table3[[#This Row],[Percentage]]&lt;$K$5), 1, 0)</f>
        <v>0</v>
      </c>
      <c r="M322" s="6">
        <v>317</v>
      </c>
      <c r="N322" s="6">
        <f>$N$3*COS(DEGREES(Graphing!M322))</f>
        <v>-88.483473759187675</v>
      </c>
      <c r="O322" s="6">
        <f>($N$3*SIN(DEGREES(Graphing!M322))) + $O$3</f>
        <v>269.91036378811623</v>
      </c>
      <c r="P322" s="16">
        <f>($N$3*SIN(DEGREES(Graphing!M322))) - $O$3</f>
        <v>-746.08963621188377</v>
      </c>
      <c r="Q322" s="6">
        <f>$N$4*SIN(DEGREES(Graphing!M322))</f>
        <v>-178.5672271589128</v>
      </c>
      <c r="R322" s="6">
        <f>($N$4*COS(DEGREES(Graphing!M322))) - $O$4</f>
        <v>-366.36260531939075</v>
      </c>
      <c r="S322" s="6">
        <f>($N$4*COS(DEGREES(Graphing!M322))) + $O$4</f>
        <v>233.63739468060925</v>
      </c>
      <c r="U322" s="6">
        <v>0</v>
      </c>
      <c r="V322" s="6">
        <v>-686</v>
      </c>
      <c r="W322" s="6">
        <f>IF(AND($W$4 + 'Unlike Size Quad'!$F$2*$N$3&lt;Table13[[#This Row],[NS AXIS]],Table13[[#This Row],[NS AXIS]]&lt;$V$3 - 'Unlike Size Quad'!$F$2*$N$3), Table13[NS AXIS], 0)</f>
        <v>0</v>
      </c>
      <c r="X322" s="6">
        <f>$V$6 - 'Unlike Size Quad'!$F$3*$N$4</f>
        <v>71.401690832311886</v>
      </c>
      <c r="Y322" s="6">
        <f>$W$5 +'Unlike Size Quad'!$F$3*$N$4</f>
        <v>-71.406763299232722</v>
      </c>
      <c r="Z322" s="6">
        <f>Table13[[#This Row],[NS AXIS]]</f>
        <v>-686</v>
      </c>
      <c r="AA322" s="6">
        <f>IF(AND($W$5 + 'Unlike Size Quad'!$F$3*$N$4&lt;Table13[[#This Row],[NS AXIS]],Table13[[#This Row],[NS AXIS]]&lt;$V$6 - 'Unlike Size Quad'!$F$3*$N$4), Table13[NS AXIS], 0)</f>
        <v>0</v>
      </c>
      <c r="AB322" s="16">
        <f>$V$3 -'Unlike Size Quad'!$F$2*$N$3</f>
        <v>127.00056361139596</v>
      </c>
      <c r="AC322" s="16">
        <f>$W$4 + 'Unlike Size Quad'!$F$2*$N$3</f>
        <v>-127.00507248755457</v>
      </c>
      <c r="AF322" s="46">
        <v>315</v>
      </c>
      <c r="AG322" s="6">
        <f t="shared" si="16"/>
        <v>470.01080726152605</v>
      </c>
      <c r="AH322" s="46">
        <f t="shared" si="17"/>
        <v>-419.16078077076475</v>
      </c>
      <c r="AI322" s="46">
        <f t="shared" si="18"/>
        <v>-69.160780770764745</v>
      </c>
      <c r="AJ322" s="16">
        <f t="shared" si="19"/>
        <v>-329.98919273847395</v>
      </c>
      <c r="AK322" s="16">
        <f>Table6[[#This Row],[T1]]</f>
        <v>-419.16078077076475</v>
      </c>
      <c r="AL322" s="16">
        <f>Table6[[#This Row],[T2]]</f>
        <v>-69.160780770764745</v>
      </c>
      <c r="AN322" s="46">
        <v>-686</v>
      </c>
      <c r="AO322" s="61">
        <f>IF(OR(Table15[[#This Row],[Diagonal Flag]]&lt;-$AG$6, Table15[[#This Row],[Diagonal Flag]]&gt;$AG$6),0,Table15[[#This Row],[Diagonal Flag]])</f>
        <v>0</v>
      </c>
      <c r="AP322" s="61">
        <f>Graphing!$AO322/$AP$6</f>
        <v>0</v>
      </c>
      <c r="AQ322" s="62">
        <f>Graphing!$AO322/$AQ$6</f>
        <v>0</v>
      </c>
    </row>
    <row r="323" spans="1:43" x14ac:dyDescent="0.25">
      <c r="A323" s="6">
        <v>320</v>
      </c>
      <c r="B323" s="6">
        <f>COS(DEGREES(Graphing!A323))</f>
        <v>0.95088376002217745</v>
      </c>
      <c r="C323" s="6">
        <f>SIN(DEGREES(Graphing!A323))</f>
        <v>0.30954817868319973</v>
      </c>
      <c r="D323" s="6">
        <f>Table2[[#This Row],[x (Big)]]*$A$2</f>
        <v>0.71316282001663311</v>
      </c>
      <c r="E323" s="6">
        <f>$A$2 *Table2[[#This Row],[y (Big)]]</f>
        <v>0.23216113401239979</v>
      </c>
      <c r="G323" s="15">
        <v>0.316</v>
      </c>
      <c r="H323" s="6">
        <f>IF(AND($H$3&lt;Table3[[#This Row],[Percentage]],Table3[[#This Row],[Percentage]]&lt;$H$5), 1, 0)</f>
        <v>1</v>
      </c>
      <c r="I323" s="6">
        <f>IF(AND($I$3&lt;Table3[[#This Row],[Percentage]],Table3[[#This Row],[Percentage]]&lt;$I$5), 1, 0)</f>
        <v>1</v>
      </c>
      <c r="J323" s="6">
        <f>IF(AND($J$3&lt;Table3[[#This Row],[Percentage]],Table3[[#This Row],[Percentage]]&lt;$J$5), 1, 0)</f>
        <v>0</v>
      </c>
      <c r="K323" s="6">
        <f>IF(AND($K$3&lt;Table3[[#This Row],[Percentage]],Table3[[#This Row],[Percentage]]&lt;$K$5), 1, 0)</f>
        <v>0</v>
      </c>
      <c r="M323" s="6">
        <v>318</v>
      </c>
      <c r="N323" s="6">
        <f>$N$3*COS(DEGREES(Graphing!M323))</f>
        <v>96.87098912925137</v>
      </c>
      <c r="O323" s="6">
        <f>($N$3*SIN(DEGREES(Graphing!M323))) + $O$3</f>
        <v>273.19793130144603</v>
      </c>
      <c r="P323" s="16">
        <f>($N$3*SIN(DEGREES(Graphing!M323))) - $O$3</f>
        <v>-742.80206869855397</v>
      </c>
      <c r="Q323" s="6">
        <f>$N$4*SIN(DEGREES(Graphing!M323))</f>
        <v>-176.10155152391548</v>
      </c>
      <c r="R323" s="6">
        <f>($N$4*COS(DEGREES(Graphing!M323))) - $O$4</f>
        <v>-227.34675815306147</v>
      </c>
      <c r="S323" s="6">
        <f>($N$4*COS(DEGREES(Graphing!M323))) + $O$4</f>
        <v>372.6532418469385</v>
      </c>
      <c r="U323" s="6">
        <v>0</v>
      </c>
      <c r="V323" s="6">
        <v>-685</v>
      </c>
      <c r="W323" s="6">
        <f>IF(AND($W$4 + 'Unlike Size Quad'!$F$2*$N$3&lt;Table13[[#This Row],[NS AXIS]],Table13[[#This Row],[NS AXIS]]&lt;$V$3 - 'Unlike Size Quad'!$F$2*$N$3), Table13[NS AXIS], 0)</f>
        <v>0</v>
      </c>
      <c r="X323" s="6">
        <f>$V$6 - 'Unlike Size Quad'!$F$3*$N$4</f>
        <v>71.401690832311886</v>
      </c>
      <c r="Y323" s="6">
        <f>$W$5 +'Unlike Size Quad'!$F$3*$N$4</f>
        <v>-71.406763299232722</v>
      </c>
      <c r="Z323" s="6">
        <f>Table13[[#This Row],[NS AXIS]]</f>
        <v>-685</v>
      </c>
      <c r="AA323" s="6">
        <f>IF(AND($W$5 + 'Unlike Size Quad'!$F$3*$N$4&lt;Table13[[#This Row],[NS AXIS]],Table13[[#This Row],[NS AXIS]]&lt;$V$6 - 'Unlike Size Quad'!$F$3*$N$4), Table13[NS AXIS], 0)</f>
        <v>0</v>
      </c>
      <c r="AB323" s="16">
        <f>$V$3 -'Unlike Size Quad'!$F$2*$N$3</f>
        <v>127.00056361139596</v>
      </c>
      <c r="AC323" s="16">
        <f>$W$4 + 'Unlike Size Quad'!$F$2*$N$3</f>
        <v>-127.00507248755457</v>
      </c>
      <c r="AF323" s="46">
        <v>316</v>
      </c>
      <c r="AG323" s="6">
        <f t="shared" si="16"/>
        <v>285.45097484079093</v>
      </c>
      <c r="AH323" s="46">
        <f t="shared" si="17"/>
        <v>-401.70359687282178</v>
      </c>
      <c r="AI323" s="46">
        <f t="shared" si="18"/>
        <v>-51.703596872821777</v>
      </c>
      <c r="AJ323" s="16">
        <f t="shared" si="19"/>
        <v>-514.54902515920901</v>
      </c>
      <c r="AK323" s="16">
        <f>Table6[[#This Row],[T1]]</f>
        <v>-401.70359687282178</v>
      </c>
      <c r="AL323" s="16">
        <f>Table6[[#This Row],[T2]]</f>
        <v>-51.703596872821777</v>
      </c>
      <c r="AN323" s="46">
        <v>-685</v>
      </c>
      <c r="AO323" s="63">
        <f>IF(OR(Table15[[#This Row],[Diagonal Flag]]&lt;-$AG$6, Table15[[#This Row],[Diagonal Flag]]&gt;$AG$6),0,Table15[[#This Row],[Diagonal Flag]])</f>
        <v>0</v>
      </c>
      <c r="AP323" s="63">
        <f>Graphing!$AO323/$AP$6</f>
        <v>0</v>
      </c>
      <c r="AQ323" s="64">
        <f>Graphing!$AO323/$AQ$6</f>
        <v>0</v>
      </c>
    </row>
    <row r="324" spans="1:43" x14ac:dyDescent="0.25">
      <c r="A324" s="6">
        <v>321</v>
      </c>
      <c r="B324" s="6">
        <f>COS(DEGREES(Graphing!A324))</f>
        <v>0.48727521622093373</v>
      </c>
      <c r="C324" s="6">
        <f>SIN(DEGREES(Graphing!A324))</f>
        <v>0.87324845471196932</v>
      </c>
      <c r="D324" s="6">
        <f>Table2[[#This Row],[x (Big)]]*$A$2</f>
        <v>0.3654564121657003</v>
      </c>
      <c r="E324" s="6">
        <f>$A$2 *Table2[[#This Row],[y (Big)]]</f>
        <v>0.65493634103397702</v>
      </c>
      <c r="G324" s="15">
        <v>0.317</v>
      </c>
      <c r="H324" s="6">
        <f>IF(AND($H$3&lt;Table3[[#This Row],[Percentage]],Table3[[#This Row],[Percentage]]&lt;$H$5), 1, 0)</f>
        <v>1</v>
      </c>
      <c r="I324" s="6">
        <f>IF(AND($I$3&lt;Table3[[#This Row],[Percentage]],Table3[[#This Row],[Percentage]]&lt;$I$5), 1, 0)</f>
        <v>1</v>
      </c>
      <c r="J324" s="6">
        <f>IF(AND($J$3&lt;Table3[[#This Row],[Percentage]],Table3[[#This Row],[Percentage]]&lt;$J$5), 1, 0)</f>
        <v>0</v>
      </c>
      <c r="K324" s="6">
        <f>IF(AND($K$3&lt;Table3[[#This Row],[Percentage]],Table3[[#This Row],[Percentage]]&lt;$K$5), 1, 0)</f>
        <v>0</v>
      </c>
      <c r="M324" s="6">
        <v>319</v>
      </c>
      <c r="N324" s="6">
        <f>$N$3*COS(DEGREES(Graphing!M324))</f>
        <v>230.62315927355564</v>
      </c>
      <c r="O324" s="6">
        <f>($N$3*SIN(DEGREES(Graphing!M324))) + $O$3</f>
        <v>401.56242013891813</v>
      </c>
      <c r="P324" s="16">
        <f>($N$3*SIN(DEGREES(Graphing!M324))) - $O$3</f>
        <v>-614.43757986108187</v>
      </c>
      <c r="Q324" s="6">
        <f>$N$4*SIN(DEGREES(Graphing!M324))</f>
        <v>-79.828184895811418</v>
      </c>
      <c r="R324" s="6">
        <f>($N$4*COS(DEGREES(Graphing!M324))) - $O$4</f>
        <v>-127.03263054483327</v>
      </c>
      <c r="S324" s="6">
        <f>($N$4*COS(DEGREES(Graphing!M324))) + $O$4</f>
        <v>472.9673694551667</v>
      </c>
      <c r="U324" s="6">
        <v>0</v>
      </c>
      <c r="V324" s="6">
        <v>-684</v>
      </c>
      <c r="W324" s="6">
        <f>IF(AND($W$4 + 'Unlike Size Quad'!$F$2*$N$3&lt;Table13[[#This Row],[NS AXIS]],Table13[[#This Row],[NS AXIS]]&lt;$V$3 - 'Unlike Size Quad'!$F$2*$N$3), Table13[NS AXIS], 0)</f>
        <v>0</v>
      </c>
      <c r="X324" s="6">
        <f>$V$6 - 'Unlike Size Quad'!$F$3*$N$4</f>
        <v>71.401690832311886</v>
      </c>
      <c r="Y324" s="6">
        <f>$W$5 +'Unlike Size Quad'!$F$3*$N$4</f>
        <v>-71.406763299232722</v>
      </c>
      <c r="Z324" s="6">
        <f>Table13[[#This Row],[NS AXIS]]</f>
        <v>-684</v>
      </c>
      <c r="AA324" s="6">
        <f>IF(AND($W$5 + 'Unlike Size Quad'!$F$3*$N$4&lt;Table13[[#This Row],[NS AXIS]],Table13[[#This Row],[NS AXIS]]&lt;$V$6 - 'Unlike Size Quad'!$F$3*$N$4), Table13[NS AXIS], 0)</f>
        <v>0</v>
      </c>
      <c r="AB324" s="16">
        <f>$V$3 -'Unlike Size Quad'!$F$2*$N$3</f>
        <v>127.00056361139596</v>
      </c>
      <c r="AC324" s="16">
        <f>$W$4 + 'Unlike Size Quad'!$F$2*$N$3</f>
        <v>-127.00507248755457</v>
      </c>
      <c r="AF324" s="46">
        <v>317</v>
      </c>
      <c r="AG324" s="6">
        <f t="shared" si="16"/>
        <v>161.91036378811626</v>
      </c>
      <c r="AH324" s="46">
        <f t="shared" si="17"/>
        <v>-263.48347375918769</v>
      </c>
      <c r="AI324" s="46">
        <f t="shared" si="18"/>
        <v>86.516526240812325</v>
      </c>
      <c r="AJ324" s="16">
        <f t="shared" si="19"/>
        <v>-638.08963621188377</v>
      </c>
      <c r="AK324" s="16">
        <f>Table6[[#This Row],[T1]]</f>
        <v>-263.48347375918769</v>
      </c>
      <c r="AL324" s="16">
        <f>Table6[[#This Row],[T2]]</f>
        <v>86.516526240812325</v>
      </c>
      <c r="AN324" s="46">
        <v>-684</v>
      </c>
      <c r="AO324" s="61">
        <f>IF(OR(Table15[[#This Row],[Diagonal Flag]]&lt;-$AG$6, Table15[[#This Row],[Diagonal Flag]]&gt;$AG$6),0,Table15[[#This Row],[Diagonal Flag]])</f>
        <v>0</v>
      </c>
      <c r="AP324" s="61">
        <f>Graphing!$AO324/$AP$6</f>
        <v>0</v>
      </c>
      <c r="AQ324" s="62">
        <f>Graphing!$AO324/$AQ$6</f>
        <v>0</v>
      </c>
    </row>
    <row r="325" spans="1:43" x14ac:dyDescent="0.25">
      <c r="A325" s="6">
        <v>322</v>
      </c>
      <c r="B325" s="6">
        <f>COS(DEGREES(Graphing!A325))</f>
        <v>-0.23590039281224207</v>
      </c>
      <c r="C325" s="6">
        <f>SIN(DEGREES(Graphing!A325))</f>
        <v>0.97177724025160717</v>
      </c>
      <c r="D325" s="6">
        <f>Table2[[#This Row],[x (Big)]]*$A$2</f>
        <v>-0.17692529460918155</v>
      </c>
      <c r="E325" s="6">
        <f>$A$2 *Table2[[#This Row],[y (Big)]]</f>
        <v>0.72883293018870532</v>
      </c>
      <c r="G325" s="15">
        <v>0.318</v>
      </c>
      <c r="H325" s="6">
        <f>IF(AND($H$3&lt;Table3[[#This Row],[Percentage]],Table3[[#This Row],[Percentage]]&lt;$H$5), 1, 0)</f>
        <v>1</v>
      </c>
      <c r="I325" s="6">
        <f>IF(AND($I$3&lt;Table3[[#This Row],[Percentage]],Table3[[#This Row],[Percentage]]&lt;$I$5), 1, 0)</f>
        <v>1</v>
      </c>
      <c r="J325" s="6">
        <f>IF(AND($J$3&lt;Table3[[#This Row],[Percentage]],Table3[[#This Row],[Percentage]]&lt;$J$5), 1, 0)</f>
        <v>0</v>
      </c>
      <c r="K325" s="6">
        <f>IF(AND($K$3&lt;Table3[[#This Row],[Percentage]],Table3[[#This Row],[Percentage]]&lt;$K$5), 1, 0)</f>
        <v>0</v>
      </c>
      <c r="M325" s="6">
        <v>320</v>
      </c>
      <c r="N325" s="6">
        <f>$N$3*COS(DEGREES(Graphing!M325))</f>
        <v>241.52447504563307</v>
      </c>
      <c r="O325" s="6">
        <f>($N$3*SIN(DEGREES(Graphing!M325))) + $O$3</f>
        <v>586.62523738553273</v>
      </c>
      <c r="P325" s="16">
        <f>($N$3*SIN(DEGREES(Graphing!M325))) - $O$3</f>
        <v>-429.37476261446727</v>
      </c>
      <c r="Q325" s="6">
        <f>$N$4*SIN(DEGREES(Graphing!M325))</f>
        <v>58.968928039149546</v>
      </c>
      <c r="R325" s="6">
        <f>($N$4*COS(DEGREES(Graphing!M325))) - $O$4</f>
        <v>-118.85664371577519</v>
      </c>
      <c r="S325" s="6">
        <f>($N$4*COS(DEGREES(Graphing!M325))) + $O$4</f>
        <v>481.14335628422481</v>
      </c>
      <c r="U325" s="6">
        <v>0</v>
      </c>
      <c r="V325" s="6">
        <v>-683</v>
      </c>
      <c r="W325" s="6">
        <f>IF(AND($W$4 + 'Unlike Size Quad'!$F$2*$N$3&lt;Table13[[#This Row],[NS AXIS]],Table13[[#This Row],[NS AXIS]]&lt;$V$3 - 'Unlike Size Quad'!$F$2*$N$3), Table13[NS AXIS], 0)</f>
        <v>0</v>
      </c>
      <c r="X325" s="6">
        <f>$V$6 - 'Unlike Size Quad'!$F$3*$N$4</f>
        <v>71.401690832311886</v>
      </c>
      <c r="Y325" s="6">
        <f>$W$5 +'Unlike Size Quad'!$F$3*$N$4</f>
        <v>-71.406763299232722</v>
      </c>
      <c r="Z325" s="6">
        <f>Table13[[#This Row],[NS AXIS]]</f>
        <v>-683</v>
      </c>
      <c r="AA325" s="6">
        <f>IF(AND($W$5 + 'Unlike Size Quad'!$F$3*$N$4&lt;Table13[[#This Row],[NS AXIS]],Table13[[#This Row],[NS AXIS]]&lt;$V$6 - 'Unlike Size Quad'!$F$3*$N$4), Table13[NS AXIS], 0)</f>
        <v>0</v>
      </c>
      <c r="AB325" s="16">
        <f>$V$3 -'Unlike Size Quad'!$F$2*$N$3</f>
        <v>127.00056361139596</v>
      </c>
      <c r="AC325" s="16">
        <f>$W$4 + 'Unlike Size Quad'!$F$2*$N$3</f>
        <v>-127.00507248755457</v>
      </c>
      <c r="AF325" s="46">
        <v>318</v>
      </c>
      <c r="AG325" s="6">
        <f t="shared" si="16"/>
        <v>165.19793130144603</v>
      </c>
      <c r="AH325" s="46">
        <f t="shared" si="17"/>
        <v>-78.12901087074863</v>
      </c>
      <c r="AI325" s="46">
        <f t="shared" si="18"/>
        <v>271.87098912925137</v>
      </c>
      <c r="AJ325" s="16">
        <f t="shared" si="19"/>
        <v>-634.80206869855397</v>
      </c>
      <c r="AK325" s="16">
        <f>Table6[[#This Row],[T1]]</f>
        <v>-78.12901087074863</v>
      </c>
      <c r="AL325" s="16">
        <f>Table6[[#This Row],[T2]]</f>
        <v>271.87098912925137</v>
      </c>
      <c r="AN325" s="46">
        <v>-683</v>
      </c>
      <c r="AO325" s="63">
        <f>IF(OR(Table15[[#This Row],[Diagonal Flag]]&lt;-$AG$6, Table15[[#This Row],[Diagonal Flag]]&gt;$AG$6),0,Table15[[#This Row],[Diagonal Flag]])</f>
        <v>0</v>
      </c>
      <c r="AP325" s="63">
        <f>Graphing!$AO325/$AP$6</f>
        <v>0</v>
      </c>
      <c r="AQ325" s="64">
        <f>Graphing!$AO325/$AQ$6</f>
        <v>0</v>
      </c>
    </row>
    <row r="326" spans="1:43" x14ac:dyDescent="0.25">
      <c r="A326" s="6">
        <v>323</v>
      </c>
      <c r="B326" s="6">
        <f>COS(DEGREES(Graphing!A326))</f>
        <v>-0.83341401327924647</v>
      </c>
      <c r="C326" s="6">
        <f>SIN(DEGREES(Graphing!A326))</f>
        <v>0.55264914952416233</v>
      </c>
      <c r="D326" s="6">
        <f>Table2[[#This Row],[x (Big)]]*$A$2</f>
        <v>-0.62506050995943485</v>
      </c>
      <c r="E326" s="6">
        <f>$A$2 *Table2[[#This Row],[y (Big)]]</f>
        <v>0.41448686214312175</v>
      </c>
      <c r="G326" s="15">
        <v>0.31900000000000001</v>
      </c>
      <c r="H326" s="6">
        <f>IF(AND($H$3&lt;Table3[[#This Row],[Percentage]],Table3[[#This Row],[Percentage]]&lt;$H$5), 1, 0)</f>
        <v>1</v>
      </c>
      <c r="I326" s="6">
        <f>IF(AND($I$3&lt;Table3[[#This Row],[Percentage]],Table3[[#This Row],[Percentage]]&lt;$I$5), 1, 0)</f>
        <v>1</v>
      </c>
      <c r="J326" s="6">
        <f>IF(AND($J$3&lt;Table3[[#This Row],[Percentage]],Table3[[#This Row],[Percentage]]&lt;$J$5), 1, 0)</f>
        <v>0</v>
      </c>
      <c r="K326" s="6">
        <f>IF(AND($K$3&lt;Table3[[#This Row],[Percentage]],Table3[[#This Row],[Percentage]]&lt;$K$5), 1, 0)</f>
        <v>0</v>
      </c>
      <c r="M326" s="6">
        <v>321</v>
      </c>
      <c r="N326" s="6">
        <f>$N$3*COS(DEGREES(Graphing!M326))</f>
        <v>123.76790492011716</v>
      </c>
      <c r="O326" s="6">
        <f>($N$3*SIN(DEGREES(Graphing!M326))) + $O$3</f>
        <v>729.80510749684026</v>
      </c>
      <c r="P326" s="16">
        <f>($N$3*SIN(DEGREES(Graphing!M326))) - $O$3</f>
        <v>-286.19489250315979</v>
      </c>
      <c r="Q326" s="6">
        <f>$N$4*SIN(DEGREES(Graphing!M326))</f>
        <v>166.35383062263017</v>
      </c>
      <c r="R326" s="6">
        <f>($N$4*COS(DEGREES(Graphing!M326))) - $O$4</f>
        <v>-207.17407130991211</v>
      </c>
      <c r="S326" s="6">
        <f>($N$4*COS(DEGREES(Graphing!M326))) + $O$4</f>
        <v>392.82592869008789</v>
      </c>
      <c r="U326" s="6">
        <v>0</v>
      </c>
      <c r="V326" s="6">
        <v>-682</v>
      </c>
      <c r="W326" s="6">
        <f>IF(AND($W$4 + 'Unlike Size Quad'!$F$2*$N$3&lt;Table13[[#This Row],[NS AXIS]],Table13[[#This Row],[NS AXIS]]&lt;$V$3 - 'Unlike Size Quad'!$F$2*$N$3), Table13[NS AXIS], 0)</f>
        <v>0</v>
      </c>
      <c r="X326" s="6">
        <f>$V$6 - 'Unlike Size Quad'!$F$3*$N$4</f>
        <v>71.401690832311886</v>
      </c>
      <c r="Y326" s="6">
        <f>$W$5 +'Unlike Size Quad'!$F$3*$N$4</f>
        <v>-71.406763299232722</v>
      </c>
      <c r="Z326" s="6">
        <f>Table13[[#This Row],[NS AXIS]]</f>
        <v>-682</v>
      </c>
      <c r="AA326" s="6">
        <f>IF(AND($W$5 + 'Unlike Size Quad'!$F$3*$N$4&lt;Table13[[#This Row],[NS AXIS]],Table13[[#This Row],[NS AXIS]]&lt;$V$6 - 'Unlike Size Quad'!$F$3*$N$4), Table13[NS AXIS], 0)</f>
        <v>0</v>
      </c>
      <c r="AB326" s="16">
        <f>$V$3 -'Unlike Size Quad'!$F$2*$N$3</f>
        <v>127.00056361139596</v>
      </c>
      <c r="AC326" s="16">
        <f>$W$4 + 'Unlike Size Quad'!$F$2*$N$3</f>
        <v>-127.00507248755457</v>
      </c>
      <c r="AF326" s="46">
        <v>319</v>
      </c>
      <c r="AG326" s="6">
        <f t="shared" si="16"/>
        <v>293.56242013891813</v>
      </c>
      <c r="AH326" s="46">
        <f t="shared" si="17"/>
        <v>55.623159273555643</v>
      </c>
      <c r="AI326" s="46">
        <f t="shared" si="18"/>
        <v>405.62315927355564</v>
      </c>
      <c r="AJ326" s="16">
        <f t="shared" si="19"/>
        <v>-506.43757986108187</v>
      </c>
      <c r="AK326" s="16">
        <f>Table6[[#This Row],[T1]]</f>
        <v>55.623159273555643</v>
      </c>
      <c r="AL326" s="16">
        <f>Table6[[#This Row],[T2]]</f>
        <v>405.62315927355564</v>
      </c>
      <c r="AN326" s="46">
        <v>-682</v>
      </c>
      <c r="AO326" s="61">
        <f>IF(OR(Table15[[#This Row],[Diagonal Flag]]&lt;-$AG$6, Table15[[#This Row],[Diagonal Flag]]&gt;$AG$6),0,Table15[[#This Row],[Diagonal Flag]])</f>
        <v>0</v>
      </c>
      <c r="AP326" s="61">
        <f>Graphing!$AO326/$AP$6</f>
        <v>0</v>
      </c>
      <c r="AQ326" s="62">
        <f>Graphing!$AO326/$AQ$6</f>
        <v>0</v>
      </c>
    </row>
    <row r="327" spans="1:43" x14ac:dyDescent="0.25">
      <c r="A327" s="6">
        <v>324</v>
      </c>
      <c r="B327" s="6">
        <f>COS(DEGREES(Graphing!A327))</f>
        <v>-0.98697558704093169</v>
      </c>
      <c r="C327" s="6">
        <f>SIN(DEGREES(Graphing!A327))</f>
        <v>-0.16087010469695207</v>
      </c>
      <c r="D327" s="6">
        <f>Table2[[#This Row],[x (Big)]]*$A$2</f>
        <v>-0.7402316902806988</v>
      </c>
      <c r="E327" s="6">
        <f>$A$2 *Table2[[#This Row],[y (Big)]]</f>
        <v>-0.12065257852271405</v>
      </c>
      <c r="G327" s="15">
        <v>0.32</v>
      </c>
      <c r="H327" s="6">
        <f>IF(AND($H$3&lt;Table3[[#This Row],[Percentage]],Table3[[#This Row],[Percentage]]&lt;$H$5), 1, 0)</f>
        <v>1</v>
      </c>
      <c r="I327" s="6">
        <f>IF(AND($I$3&lt;Table3[[#This Row],[Percentage]],Table3[[#This Row],[Percentage]]&lt;$I$5), 1, 0)</f>
        <v>1</v>
      </c>
      <c r="J327" s="6">
        <f>IF(AND($J$3&lt;Table3[[#This Row],[Percentage]],Table3[[#This Row],[Percentage]]&lt;$J$5), 1, 0)</f>
        <v>0</v>
      </c>
      <c r="K327" s="6">
        <f>IF(AND($K$3&lt;Table3[[#This Row],[Percentage]],Table3[[#This Row],[Percentage]]&lt;$K$5), 1, 0)</f>
        <v>0</v>
      </c>
      <c r="M327" s="6">
        <v>322</v>
      </c>
      <c r="N327" s="6">
        <f>$N$3*COS(DEGREES(Graphing!M327))</f>
        <v>-59.918699774309488</v>
      </c>
      <c r="O327" s="6">
        <f>($N$3*SIN(DEGREES(Graphing!M327))) + $O$3</f>
        <v>754.83141902390821</v>
      </c>
      <c r="P327" s="16">
        <f>($N$3*SIN(DEGREES(Graphing!M327))) - $O$3</f>
        <v>-261.16858097609179</v>
      </c>
      <c r="Q327" s="6">
        <f>$N$4*SIN(DEGREES(Graphing!M327))</f>
        <v>185.12356426793116</v>
      </c>
      <c r="R327" s="6">
        <f>($N$4*COS(DEGREES(Graphing!M327))) - $O$4</f>
        <v>-344.93902483073214</v>
      </c>
      <c r="S327" s="6">
        <f>($N$4*COS(DEGREES(Graphing!M327))) + $O$4</f>
        <v>255.06097516926789</v>
      </c>
      <c r="U327" s="6">
        <v>0</v>
      </c>
      <c r="V327" s="6">
        <v>-681</v>
      </c>
      <c r="W327" s="6">
        <f>IF(AND($W$4 + 'Unlike Size Quad'!$F$2*$N$3&lt;Table13[[#This Row],[NS AXIS]],Table13[[#This Row],[NS AXIS]]&lt;$V$3 - 'Unlike Size Quad'!$F$2*$N$3), Table13[NS AXIS], 0)</f>
        <v>0</v>
      </c>
      <c r="X327" s="6">
        <f>$V$6 - 'Unlike Size Quad'!$F$3*$N$4</f>
        <v>71.401690832311886</v>
      </c>
      <c r="Y327" s="6">
        <f>$W$5 +'Unlike Size Quad'!$F$3*$N$4</f>
        <v>-71.406763299232722</v>
      </c>
      <c r="Z327" s="6">
        <f>Table13[[#This Row],[NS AXIS]]</f>
        <v>-681</v>
      </c>
      <c r="AA327" s="6">
        <f>IF(AND($W$5 + 'Unlike Size Quad'!$F$3*$N$4&lt;Table13[[#This Row],[NS AXIS]],Table13[[#This Row],[NS AXIS]]&lt;$V$6 - 'Unlike Size Quad'!$F$3*$N$4), Table13[NS AXIS], 0)</f>
        <v>0</v>
      </c>
      <c r="AB327" s="16">
        <f>$V$3 -'Unlike Size Quad'!$F$2*$N$3</f>
        <v>127.00056361139596</v>
      </c>
      <c r="AC327" s="16">
        <f>$W$4 + 'Unlike Size Quad'!$F$2*$N$3</f>
        <v>-127.00507248755457</v>
      </c>
      <c r="AF327" s="46">
        <v>320</v>
      </c>
      <c r="AG327" s="6">
        <f t="shared" si="16"/>
        <v>478.62523738553273</v>
      </c>
      <c r="AH327" s="46">
        <f t="shared" si="17"/>
        <v>66.524475045633068</v>
      </c>
      <c r="AI327" s="46">
        <f t="shared" si="18"/>
        <v>416.52447504563304</v>
      </c>
      <c r="AJ327" s="16">
        <f t="shared" si="19"/>
        <v>-321.37476261446727</v>
      </c>
      <c r="AK327" s="16">
        <f>Table6[[#This Row],[T1]]</f>
        <v>66.524475045633068</v>
      </c>
      <c r="AL327" s="16">
        <f>Table6[[#This Row],[T2]]</f>
        <v>416.52447504563304</v>
      </c>
      <c r="AN327" s="46">
        <v>-681</v>
      </c>
      <c r="AO327" s="63">
        <f>IF(OR(Table15[[#This Row],[Diagonal Flag]]&lt;-$AG$6, Table15[[#This Row],[Diagonal Flag]]&gt;$AG$6),0,Table15[[#This Row],[Diagonal Flag]])</f>
        <v>0</v>
      </c>
      <c r="AP327" s="63">
        <f>Graphing!$AO327/$AP$6</f>
        <v>0</v>
      </c>
      <c r="AQ327" s="64">
        <f>Graphing!$AO327/$AQ$6</f>
        <v>0</v>
      </c>
    </row>
    <row r="328" spans="1:43" x14ac:dyDescent="0.25">
      <c r="A328" s="6">
        <v>325</v>
      </c>
      <c r="B328" s="6">
        <f>COS(DEGREES(Graphing!A328))</f>
        <v>-0.61478426376296635</v>
      </c>
      <c r="C328" s="6">
        <f>SIN(DEGREES(Graphing!A328))</f>
        <v>-0.78869532078580729</v>
      </c>
      <c r="D328" s="6">
        <f>Table2[[#This Row],[x (Big)]]*$A$2</f>
        <v>-0.46108819782222477</v>
      </c>
      <c r="E328" s="6">
        <f>$A$2 *Table2[[#This Row],[y (Big)]]</f>
        <v>-0.59152149058935544</v>
      </c>
      <c r="G328" s="15">
        <v>0.32100000000000001</v>
      </c>
      <c r="H328" s="6">
        <f>IF(AND($H$3&lt;Table3[[#This Row],[Percentage]],Table3[[#This Row],[Percentage]]&lt;$H$5), 1, 0)</f>
        <v>1</v>
      </c>
      <c r="I328" s="6">
        <f>IF(AND($I$3&lt;Table3[[#This Row],[Percentage]],Table3[[#This Row],[Percentage]]&lt;$I$5), 1, 0)</f>
        <v>1</v>
      </c>
      <c r="J328" s="6">
        <f>IF(AND($J$3&lt;Table3[[#This Row],[Percentage]],Table3[[#This Row],[Percentage]]&lt;$J$5), 1, 0)</f>
        <v>0</v>
      </c>
      <c r="K328" s="6">
        <f>IF(AND($K$3&lt;Table3[[#This Row],[Percentage]],Table3[[#This Row],[Percentage]]&lt;$K$5), 1, 0)</f>
        <v>0</v>
      </c>
      <c r="M328" s="6">
        <v>323</v>
      </c>
      <c r="N328" s="6">
        <f>$N$3*COS(DEGREES(Graphing!M328))</f>
        <v>-211.68715937292859</v>
      </c>
      <c r="O328" s="6">
        <f>($N$3*SIN(DEGREES(Graphing!M328))) + $O$3</f>
        <v>648.37288397913721</v>
      </c>
      <c r="P328" s="16">
        <f>($N$3*SIN(DEGREES(Graphing!M328))) - $O$3</f>
        <v>-367.62711602086279</v>
      </c>
      <c r="Q328" s="6">
        <f>$N$4*SIN(DEGREES(Graphing!M328))</f>
        <v>105.27966298435292</v>
      </c>
      <c r="R328" s="6">
        <f>($N$4*COS(DEGREES(Graphing!M328))) - $O$4</f>
        <v>-458.76536952969644</v>
      </c>
      <c r="S328" s="6">
        <f>($N$4*COS(DEGREES(Graphing!M328))) + $O$4</f>
        <v>141.23463047030356</v>
      </c>
      <c r="U328" s="6">
        <v>0</v>
      </c>
      <c r="V328" s="6">
        <v>-680</v>
      </c>
      <c r="W328" s="6">
        <f>IF(AND($W$4 + 'Unlike Size Quad'!$F$2*$N$3&lt;Table13[[#This Row],[NS AXIS]],Table13[[#This Row],[NS AXIS]]&lt;$V$3 - 'Unlike Size Quad'!$F$2*$N$3), Table13[NS AXIS], 0)</f>
        <v>0</v>
      </c>
      <c r="X328" s="6">
        <f>$V$6 - 'Unlike Size Quad'!$F$3*$N$4</f>
        <v>71.401690832311886</v>
      </c>
      <c r="Y328" s="6">
        <f>$W$5 +'Unlike Size Quad'!$F$3*$N$4</f>
        <v>-71.406763299232722</v>
      </c>
      <c r="Z328" s="6">
        <f>Table13[[#This Row],[NS AXIS]]</f>
        <v>-680</v>
      </c>
      <c r="AA328" s="6">
        <f>IF(AND($W$5 + 'Unlike Size Quad'!$F$3*$N$4&lt;Table13[[#This Row],[NS AXIS]],Table13[[#This Row],[NS AXIS]]&lt;$V$6 - 'Unlike Size Quad'!$F$3*$N$4), Table13[NS AXIS], 0)</f>
        <v>0</v>
      </c>
      <c r="AB328" s="16">
        <f>$V$3 -'Unlike Size Quad'!$F$2*$N$3</f>
        <v>127.00056361139596</v>
      </c>
      <c r="AC328" s="16">
        <f>$W$4 + 'Unlike Size Quad'!$F$2*$N$3</f>
        <v>-127.00507248755457</v>
      </c>
      <c r="AF328" s="46">
        <v>321</v>
      </c>
      <c r="AG328" s="6">
        <f t="shared" ref="AG328:AG367" si="20">$AG$3*SIN(DEGREES(AF328)) + $AG$6</f>
        <v>621.80510749684026</v>
      </c>
      <c r="AH328" s="46">
        <f t="shared" ref="AH328:AH367" si="21">$AG$3*COS(DEGREES(AF328)) - $AG$4/2</f>
        <v>-51.232095079882839</v>
      </c>
      <c r="AI328" s="46">
        <f t="shared" ref="AI328:AI367" si="22">$AG$3*COS(DEGREES(AF328)) + $AG$4/2</f>
        <v>298.76790492011719</v>
      </c>
      <c r="AJ328" s="16">
        <f t="shared" ref="AJ328:AJ367" si="23">$AG$3*SIN(DEGREES(AF328)) - $AG$6</f>
        <v>-178.19489250315979</v>
      </c>
      <c r="AK328" s="16">
        <f>Table6[[#This Row],[T1]]</f>
        <v>-51.232095079882839</v>
      </c>
      <c r="AL328" s="16">
        <f>Table6[[#This Row],[T2]]</f>
        <v>298.76790492011719</v>
      </c>
      <c r="AN328" s="46">
        <v>-680</v>
      </c>
      <c r="AO328" s="61">
        <f>IF(OR(Table15[[#This Row],[Diagonal Flag]]&lt;-$AG$6, Table15[[#This Row],[Diagonal Flag]]&gt;$AG$6),0,Table15[[#This Row],[Diagonal Flag]])</f>
        <v>0</v>
      </c>
      <c r="AP328" s="61">
        <f>Graphing!$AO328/$AP$6</f>
        <v>0</v>
      </c>
      <c r="AQ328" s="62">
        <f>Graphing!$AO328/$AQ$6</f>
        <v>0</v>
      </c>
    </row>
    <row r="329" spans="1:43" x14ac:dyDescent="0.25">
      <c r="A329" s="6">
        <v>326</v>
      </c>
      <c r="B329" s="6">
        <f>COS(DEGREES(Graphing!A329))</f>
        <v>8.4897031882839868E-2</v>
      </c>
      <c r="C329" s="6">
        <f>SIN(DEGREES(Graphing!A329))</f>
        <v>-0.9963897299638752</v>
      </c>
      <c r="D329" s="6">
        <f>Table2[[#This Row],[x (Big)]]*$A$2</f>
        <v>6.3672773912129901E-2</v>
      </c>
      <c r="E329" s="6">
        <f>$A$2 *Table2[[#This Row],[y (Big)]]</f>
        <v>-0.74729229747290637</v>
      </c>
      <c r="G329" s="15">
        <v>0.32200000000000001</v>
      </c>
      <c r="H329" s="6">
        <f>IF(AND($H$3&lt;Table3[[#This Row],[Percentage]],Table3[[#This Row],[Percentage]]&lt;$H$5), 1, 0)</f>
        <v>1</v>
      </c>
      <c r="I329" s="6">
        <f>IF(AND($I$3&lt;Table3[[#This Row],[Percentage]],Table3[[#This Row],[Percentage]]&lt;$I$5), 1, 0)</f>
        <v>1</v>
      </c>
      <c r="J329" s="6">
        <f>IF(AND($J$3&lt;Table3[[#This Row],[Percentage]],Table3[[#This Row],[Percentage]]&lt;$J$5), 1, 0)</f>
        <v>0</v>
      </c>
      <c r="K329" s="6">
        <f>IF(AND($K$3&lt;Table3[[#This Row],[Percentage]],Table3[[#This Row],[Percentage]]&lt;$K$5), 1, 0)</f>
        <v>0</v>
      </c>
      <c r="M329" s="6">
        <v>324</v>
      </c>
      <c r="N329" s="6">
        <f>$N$3*COS(DEGREES(Graphing!M329))</f>
        <v>-250.69179910839665</v>
      </c>
      <c r="O329" s="6">
        <f>($N$3*SIN(DEGREES(Graphing!M329))) + $O$3</f>
        <v>467.13899340697418</v>
      </c>
      <c r="P329" s="16">
        <f>($N$3*SIN(DEGREES(Graphing!M329))) - $O$3</f>
        <v>-548.86100659302588</v>
      </c>
      <c r="Q329" s="6">
        <f>$N$4*SIN(DEGREES(Graphing!M329))</f>
        <v>-30.645754944769369</v>
      </c>
      <c r="R329" s="6">
        <f>($N$4*COS(DEGREES(Graphing!M329))) - $O$4</f>
        <v>-488.01884933129747</v>
      </c>
      <c r="S329" s="6">
        <f>($N$4*COS(DEGREES(Graphing!M329))) + $O$4</f>
        <v>111.98115066870253</v>
      </c>
      <c r="U329" s="6">
        <v>0</v>
      </c>
      <c r="V329" s="6">
        <v>-679</v>
      </c>
      <c r="W329" s="6">
        <f>IF(AND($W$4 + 'Unlike Size Quad'!$F$2*$N$3&lt;Table13[[#This Row],[NS AXIS]],Table13[[#This Row],[NS AXIS]]&lt;$V$3 - 'Unlike Size Quad'!$F$2*$N$3), Table13[NS AXIS], 0)</f>
        <v>0</v>
      </c>
      <c r="X329" s="6">
        <f>$V$6 - 'Unlike Size Quad'!$F$3*$N$4</f>
        <v>71.401690832311886</v>
      </c>
      <c r="Y329" s="6">
        <f>$W$5 +'Unlike Size Quad'!$F$3*$N$4</f>
        <v>-71.406763299232722</v>
      </c>
      <c r="Z329" s="6">
        <f>Table13[[#This Row],[NS AXIS]]</f>
        <v>-679</v>
      </c>
      <c r="AA329" s="6">
        <f>IF(AND($W$5 + 'Unlike Size Quad'!$F$3*$N$4&lt;Table13[[#This Row],[NS AXIS]],Table13[[#This Row],[NS AXIS]]&lt;$V$6 - 'Unlike Size Quad'!$F$3*$N$4), Table13[NS AXIS], 0)</f>
        <v>0</v>
      </c>
      <c r="AB329" s="16">
        <f>$V$3 -'Unlike Size Quad'!$F$2*$N$3</f>
        <v>127.00056361139596</v>
      </c>
      <c r="AC329" s="16">
        <f>$W$4 + 'Unlike Size Quad'!$F$2*$N$3</f>
        <v>-127.00507248755457</v>
      </c>
      <c r="AF329" s="46">
        <v>322</v>
      </c>
      <c r="AG329" s="6">
        <f t="shared" si="20"/>
        <v>646.83141902390821</v>
      </c>
      <c r="AH329" s="46">
        <f t="shared" si="21"/>
        <v>-234.91869977430949</v>
      </c>
      <c r="AI329" s="46">
        <f t="shared" si="22"/>
        <v>115.08130022569051</v>
      </c>
      <c r="AJ329" s="16">
        <f t="shared" si="23"/>
        <v>-153.16858097609179</v>
      </c>
      <c r="AK329" s="16">
        <f>Table6[[#This Row],[T1]]</f>
        <v>-234.91869977430949</v>
      </c>
      <c r="AL329" s="16">
        <f>Table6[[#This Row],[T2]]</f>
        <v>115.08130022569051</v>
      </c>
      <c r="AN329" s="46">
        <v>-679</v>
      </c>
      <c r="AO329" s="63">
        <f>IF(OR(Table15[[#This Row],[Diagonal Flag]]&lt;-$AG$6, Table15[[#This Row],[Diagonal Flag]]&gt;$AG$6),0,Table15[[#This Row],[Diagonal Flag]])</f>
        <v>0</v>
      </c>
      <c r="AP329" s="63">
        <f>Graphing!$AO329/$AP$6</f>
        <v>0</v>
      </c>
      <c r="AQ329" s="64">
        <f>Graphing!$AO329/$AQ$6</f>
        <v>0</v>
      </c>
    </row>
    <row r="330" spans="1:43" x14ac:dyDescent="0.25">
      <c r="A330" s="6">
        <v>327</v>
      </c>
      <c r="B330" s="6">
        <f>COS(DEGREES(Graphing!A330))</f>
        <v>0.7393544526440694</v>
      </c>
      <c r="C330" s="6">
        <f>SIN(DEGREES(Graphing!A330))</f>
        <v>-0.67331641399522446</v>
      </c>
      <c r="D330" s="6">
        <f>Table2[[#This Row],[x (Big)]]*$A$2</f>
        <v>0.55451583948305205</v>
      </c>
      <c r="E330" s="6">
        <f>$A$2 *Table2[[#This Row],[y (Big)]]</f>
        <v>-0.50498731049641832</v>
      </c>
      <c r="G330" s="15">
        <v>0.32300000000000001</v>
      </c>
      <c r="H330" s="6">
        <f>IF(AND($H$3&lt;Table3[[#This Row],[Percentage]],Table3[[#This Row],[Percentage]]&lt;$H$5), 1, 0)</f>
        <v>1</v>
      </c>
      <c r="I330" s="6">
        <f>IF(AND($I$3&lt;Table3[[#This Row],[Percentage]],Table3[[#This Row],[Percentage]]&lt;$I$5), 1, 0)</f>
        <v>1</v>
      </c>
      <c r="J330" s="6">
        <f>IF(AND($J$3&lt;Table3[[#This Row],[Percentage]],Table3[[#This Row],[Percentage]]&lt;$J$5), 1, 0)</f>
        <v>0</v>
      </c>
      <c r="K330" s="6">
        <f>IF(AND($K$3&lt;Table3[[#This Row],[Percentage]],Table3[[#This Row],[Percentage]]&lt;$K$5), 1, 0)</f>
        <v>0</v>
      </c>
      <c r="M330" s="6">
        <v>325</v>
      </c>
      <c r="N330" s="6">
        <f>$N$3*COS(DEGREES(Graphing!M330))</f>
        <v>-156.15520299579345</v>
      </c>
      <c r="O330" s="6">
        <f>($N$3*SIN(DEGREES(Graphing!M330))) + $O$3</f>
        <v>307.67138852040495</v>
      </c>
      <c r="P330" s="16">
        <f>($N$3*SIN(DEGREES(Graphing!M330))) - $O$3</f>
        <v>-708.32861147959511</v>
      </c>
      <c r="Q330" s="6">
        <f>$N$4*SIN(DEGREES(Graphing!M330))</f>
        <v>-150.24645860969628</v>
      </c>
      <c r="R330" s="6">
        <f>($N$4*COS(DEGREES(Graphing!M330))) - $O$4</f>
        <v>-417.1164022468451</v>
      </c>
      <c r="S330" s="6">
        <f>($N$4*COS(DEGREES(Graphing!M330))) + $O$4</f>
        <v>182.8835977531549</v>
      </c>
      <c r="U330" s="6">
        <v>0</v>
      </c>
      <c r="V330" s="6">
        <v>-678</v>
      </c>
      <c r="W330" s="6">
        <f>IF(AND($W$4 + 'Unlike Size Quad'!$F$2*$N$3&lt;Table13[[#This Row],[NS AXIS]],Table13[[#This Row],[NS AXIS]]&lt;$V$3 - 'Unlike Size Quad'!$F$2*$N$3), Table13[NS AXIS], 0)</f>
        <v>0</v>
      </c>
      <c r="X330" s="6">
        <f>$V$6 - 'Unlike Size Quad'!$F$3*$N$4</f>
        <v>71.401690832311886</v>
      </c>
      <c r="Y330" s="6">
        <f>$W$5 +'Unlike Size Quad'!$F$3*$N$4</f>
        <v>-71.406763299232722</v>
      </c>
      <c r="Z330" s="6">
        <f>Table13[[#This Row],[NS AXIS]]</f>
        <v>-678</v>
      </c>
      <c r="AA330" s="6">
        <f>IF(AND($W$5 + 'Unlike Size Quad'!$F$3*$N$4&lt;Table13[[#This Row],[NS AXIS]],Table13[[#This Row],[NS AXIS]]&lt;$V$6 - 'Unlike Size Quad'!$F$3*$N$4), Table13[NS AXIS], 0)</f>
        <v>0</v>
      </c>
      <c r="AB330" s="16">
        <f>$V$3 -'Unlike Size Quad'!$F$2*$N$3</f>
        <v>127.00056361139596</v>
      </c>
      <c r="AC330" s="16">
        <f>$W$4 + 'Unlike Size Quad'!$F$2*$N$3</f>
        <v>-127.00507248755457</v>
      </c>
      <c r="AF330" s="46">
        <v>323</v>
      </c>
      <c r="AG330" s="6">
        <f t="shared" si="20"/>
        <v>540.37288397913721</v>
      </c>
      <c r="AH330" s="46">
        <f t="shared" si="21"/>
        <v>-386.68715937292859</v>
      </c>
      <c r="AI330" s="46">
        <f t="shared" si="22"/>
        <v>-36.687159372928591</v>
      </c>
      <c r="AJ330" s="16">
        <f t="shared" si="23"/>
        <v>-259.62711602086279</v>
      </c>
      <c r="AK330" s="16">
        <f>Table6[[#This Row],[T1]]</f>
        <v>-386.68715937292859</v>
      </c>
      <c r="AL330" s="16">
        <f>Table6[[#This Row],[T2]]</f>
        <v>-36.687159372928591</v>
      </c>
      <c r="AN330" s="46">
        <v>-678</v>
      </c>
      <c r="AO330" s="61">
        <f>IF(OR(Table15[[#This Row],[Diagonal Flag]]&lt;-$AG$6, Table15[[#This Row],[Diagonal Flag]]&gt;$AG$6),0,Table15[[#This Row],[Diagonal Flag]])</f>
        <v>0</v>
      </c>
      <c r="AP330" s="61">
        <f>Graphing!$AO330/$AP$6</f>
        <v>0</v>
      </c>
      <c r="AQ330" s="62">
        <f>Graphing!$AO330/$AQ$6</f>
        <v>0</v>
      </c>
    </row>
    <row r="331" spans="1:43" x14ac:dyDescent="0.25">
      <c r="A331" s="6">
        <v>328</v>
      </c>
      <c r="B331" s="6">
        <f>COS(DEGREES(Graphing!A331))</f>
        <v>0.99996449711688862</v>
      </c>
      <c r="C331" s="6">
        <f>SIN(DEGREES(Graphing!A331))</f>
        <v>8.426417137084509E-3</v>
      </c>
      <c r="D331" s="6">
        <f>Table2[[#This Row],[x (Big)]]*$A$2</f>
        <v>0.74997337283766652</v>
      </c>
      <c r="E331" s="6">
        <f>$A$2 *Table2[[#This Row],[y (Big)]]</f>
        <v>6.3198128528133817E-3</v>
      </c>
      <c r="G331" s="15">
        <v>0.32400000000000001</v>
      </c>
      <c r="H331" s="6">
        <f>IF(AND($H$3&lt;Table3[[#This Row],[Percentage]],Table3[[#This Row],[Percentage]]&lt;$H$5), 1, 0)</f>
        <v>1</v>
      </c>
      <c r="I331" s="6">
        <f>IF(AND($I$3&lt;Table3[[#This Row],[Percentage]],Table3[[#This Row],[Percentage]]&lt;$I$5), 1, 0)</f>
        <v>1</v>
      </c>
      <c r="J331" s="6">
        <f>IF(AND($J$3&lt;Table3[[#This Row],[Percentage]],Table3[[#This Row],[Percentage]]&lt;$J$5), 1, 0)</f>
        <v>0</v>
      </c>
      <c r="K331" s="6">
        <f>IF(AND($K$3&lt;Table3[[#This Row],[Percentage]],Table3[[#This Row],[Percentage]]&lt;$K$5), 1, 0)</f>
        <v>0</v>
      </c>
      <c r="M331" s="6">
        <v>326</v>
      </c>
      <c r="N331" s="6">
        <f>$N$3*COS(DEGREES(Graphing!M331))</f>
        <v>21.563846098241328</v>
      </c>
      <c r="O331" s="6">
        <f>($N$3*SIN(DEGREES(Graphing!M331))) + $O$3</f>
        <v>254.91700858917571</v>
      </c>
      <c r="P331" s="16">
        <f>($N$3*SIN(DEGREES(Graphing!M331))) - $O$3</f>
        <v>-761.08299141082432</v>
      </c>
      <c r="Q331" s="6">
        <f>$N$4*SIN(DEGREES(Graphing!M331))</f>
        <v>-189.81224355811824</v>
      </c>
      <c r="R331" s="6">
        <f>($N$4*COS(DEGREES(Graphing!M331))) - $O$4</f>
        <v>-283.82711542631898</v>
      </c>
      <c r="S331" s="6">
        <f>($N$4*COS(DEGREES(Graphing!M331))) + $O$4</f>
        <v>316.17288457368102</v>
      </c>
      <c r="U331" s="6">
        <v>0</v>
      </c>
      <c r="V331" s="6">
        <v>-677</v>
      </c>
      <c r="W331" s="6">
        <f>IF(AND($W$4 + 'Unlike Size Quad'!$F$2*$N$3&lt;Table13[[#This Row],[NS AXIS]],Table13[[#This Row],[NS AXIS]]&lt;$V$3 - 'Unlike Size Quad'!$F$2*$N$3), Table13[NS AXIS], 0)</f>
        <v>0</v>
      </c>
      <c r="X331" s="6">
        <f>$V$6 - 'Unlike Size Quad'!$F$3*$N$4</f>
        <v>71.401690832311886</v>
      </c>
      <c r="Y331" s="6">
        <f>$W$5 +'Unlike Size Quad'!$F$3*$N$4</f>
        <v>-71.406763299232722</v>
      </c>
      <c r="Z331" s="6">
        <f>Table13[[#This Row],[NS AXIS]]</f>
        <v>-677</v>
      </c>
      <c r="AA331" s="6">
        <f>IF(AND($W$5 + 'Unlike Size Quad'!$F$3*$N$4&lt;Table13[[#This Row],[NS AXIS]],Table13[[#This Row],[NS AXIS]]&lt;$V$6 - 'Unlike Size Quad'!$F$3*$N$4), Table13[NS AXIS], 0)</f>
        <v>0</v>
      </c>
      <c r="AB331" s="16">
        <f>$V$3 -'Unlike Size Quad'!$F$2*$N$3</f>
        <v>127.00056361139596</v>
      </c>
      <c r="AC331" s="16">
        <f>$W$4 + 'Unlike Size Quad'!$F$2*$N$3</f>
        <v>-127.00507248755457</v>
      </c>
      <c r="AF331" s="46">
        <v>324</v>
      </c>
      <c r="AG331" s="6">
        <f t="shared" si="20"/>
        <v>359.13899340697418</v>
      </c>
      <c r="AH331" s="46">
        <f t="shared" si="21"/>
        <v>-425.69179910839665</v>
      </c>
      <c r="AI331" s="46">
        <f t="shared" si="22"/>
        <v>-75.691799108396651</v>
      </c>
      <c r="AJ331" s="16">
        <f t="shared" si="23"/>
        <v>-440.86100659302582</v>
      </c>
      <c r="AK331" s="16">
        <f>Table6[[#This Row],[T1]]</f>
        <v>-425.69179910839665</v>
      </c>
      <c r="AL331" s="16">
        <f>Table6[[#This Row],[T2]]</f>
        <v>-75.691799108396651</v>
      </c>
      <c r="AN331" s="46">
        <v>-677</v>
      </c>
      <c r="AO331" s="63">
        <f>IF(OR(Table15[[#This Row],[Diagonal Flag]]&lt;-$AG$6, Table15[[#This Row],[Diagonal Flag]]&gt;$AG$6),0,Table15[[#This Row],[Diagonal Flag]])</f>
        <v>0</v>
      </c>
      <c r="AP331" s="63">
        <f>Graphing!$AO331/$AP$6</f>
        <v>0</v>
      </c>
      <c r="AQ331" s="64">
        <f>Graphing!$AO331/$AQ$6</f>
        <v>0</v>
      </c>
    </row>
    <row r="332" spans="1:43" x14ac:dyDescent="0.25">
      <c r="A332" s="6">
        <v>329</v>
      </c>
      <c r="B332" s="6">
        <f>COS(DEGREES(Graphing!A332))</f>
        <v>0.72790257057144359</v>
      </c>
      <c r="C332" s="6">
        <f>SIN(DEGREES(Graphing!A332))</f>
        <v>0.68568057268343596</v>
      </c>
      <c r="D332" s="6">
        <f>Table2[[#This Row],[x (Big)]]*$A$2</f>
        <v>0.54592692792858266</v>
      </c>
      <c r="E332" s="6">
        <f>$A$2 *Table2[[#This Row],[y (Big)]]</f>
        <v>0.514260429512577</v>
      </c>
      <c r="G332" s="15">
        <v>0.32500000000000001</v>
      </c>
      <c r="H332" s="6">
        <f>IF(AND($H$3&lt;Table3[[#This Row],[Percentage]],Table3[[#This Row],[Percentage]]&lt;$H$5), 1, 0)</f>
        <v>1</v>
      </c>
      <c r="I332" s="6">
        <f>IF(AND($I$3&lt;Table3[[#This Row],[Percentage]],Table3[[#This Row],[Percentage]]&lt;$I$5), 1, 0)</f>
        <v>1</v>
      </c>
      <c r="J332" s="6">
        <f>IF(AND($J$3&lt;Table3[[#This Row],[Percentage]],Table3[[#This Row],[Percentage]]&lt;$J$5), 1, 0)</f>
        <v>0</v>
      </c>
      <c r="K332" s="6">
        <f>IF(AND($K$3&lt;Table3[[#This Row],[Percentage]],Table3[[#This Row],[Percentage]]&lt;$K$5), 1, 0)</f>
        <v>0</v>
      </c>
      <c r="M332" s="6">
        <v>327</v>
      </c>
      <c r="N332" s="6">
        <f>$N$3*COS(DEGREES(Graphing!M332))</f>
        <v>187.79603097159364</v>
      </c>
      <c r="O332" s="6">
        <f>($N$3*SIN(DEGREES(Graphing!M332))) + $O$3</f>
        <v>336.97763084521296</v>
      </c>
      <c r="P332" s="16">
        <f>($N$3*SIN(DEGREES(Graphing!M332))) - $O$3</f>
        <v>-679.02236915478704</v>
      </c>
      <c r="Q332" s="6">
        <f>$N$4*SIN(DEGREES(Graphing!M332))</f>
        <v>-128.26677686609025</v>
      </c>
      <c r="R332" s="6">
        <f>($N$4*COS(DEGREES(Graphing!M332))) - $O$4</f>
        <v>-159.15297677130476</v>
      </c>
      <c r="S332" s="6">
        <f>($N$4*COS(DEGREES(Graphing!M332))) + $O$4</f>
        <v>440.84702322869521</v>
      </c>
      <c r="U332" s="6">
        <v>0</v>
      </c>
      <c r="V332" s="6">
        <v>-676</v>
      </c>
      <c r="W332" s="6">
        <f>IF(AND($W$4 + 'Unlike Size Quad'!$F$2*$N$3&lt;Table13[[#This Row],[NS AXIS]],Table13[[#This Row],[NS AXIS]]&lt;$V$3 - 'Unlike Size Quad'!$F$2*$N$3), Table13[NS AXIS], 0)</f>
        <v>0</v>
      </c>
      <c r="X332" s="6">
        <f>$V$6 - 'Unlike Size Quad'!$F$3*$N$4</f>
        <v>71.401690832311886</v>
      </c>
      <c r="Y332" s="6">
        <f>$W$5 +'Unlike Size Quad'!$F$3*$N$4</f>
        <v>-71.406763299232722</v>
      </c>
      <c r="Z332" s="6">
        <f>Table13[[#This Row],[NS AXIS]]</f>
        <v>-676</v>
      </c>
      <c r="AA332" s="6">
        <f>IF(AND($W$5 + 'Unlike Size Quad'!$F$3*$N$4&lt;Table13[[#This Row],[NS AXIS]],Table13[[#This Row],[NS AXIS]]&lt;$V$6 - 'Unlike Size Quad'!$F$3*$N$4), Table13[NS AXIS], 0)</f>
        <v>0</v>
      </c>
      <c r="AB332" s="16">
        <f>$V$3 -'Unlike Size Quad'!$F$2*$N$3</f>
        <v>127.00056361139596</v>
      </c>
      <c r="AC332" s="16">
        <f>$W$4 + 'Unlike Size Quad'!$F$2*$N$3</f>
        <v>-127.00507248755457</v>
      </c>
      <c r="AF332" s="46">
        <v>325</v>
      </c>
      <c r="AG332" s="6">
        <f t="shared" si="20"/>
        <v>199.67138852040495</v>
      </c>
      <c r="AH332" s="46">
        <f t="shared" si="21"/>
        <v>-331.15520299579345</v>
      </c>
      <c r="AI332" s="46">
        <f t="shared" si="22"/>
        <v>18.844797004206555</v>
      </c>
      <c r="AJ332" s="16">
        <f t="shared" si="23"/>
        <v>-600.32861147959511</v>
      </c>
      <c r="AK332" s="16">
        <f>Table6[[#This Row],[T1]]</f>
        <v>-331.15520299579345</v>
      </c>
      <c r="AL332" s="16">
        <f>Table6[[#This Row],[T2]]</f>
        <v>18.844797004206555</v>
      </c>
      <c r="AN332" s="46">
        <v>-676</v>
      </c>
      <c r="AO332" s="61">
        <f>IF(OR(Table15[[#This Row],[Diagonal Flag]]&lt;-$AG$6, Table15[[#This Row],[Diagonal Flag]]&gt;$AG$6),0,Table15[[#This Row],[Diagonal Flag]])</f>
        <v>0</v>
      </c>
      <c r="AP332" s="61">
        <f>Graphing!$AO332/$AP$6</f>
        <v>0</v>
      </c>
      <c r="AQ332" s="62">
        <f>Graphing!$AO332/$AQ$6</f>
        <v>0</v>
      </c>
    </row>
    <row r="333" spans="1:43" x14ac:dyDescent="0.25">
      <c r="A333" s="6">
        <v>330</v>
      </c>
      <c r="B333" s="6">
        <f>COS(DEGREES(Graphing!A333))</f>
        <v>6.8093580911787993E-2</v>
      </c>
      <c r="C333" s="6">
        <f>SIN(DEGREES(Graphing!A333))</f>
        <v>0.99767893845595923</v>
      </c>
      <c r="D333" s="6">
        <f>Table2[[#This Row],[x (Big)]]*$A$2</f>
        <v>5.1070185683840995E-2</v>
      </c>
      <c r="E333" s="6">
        <f>$A$2 *Table2[[#This Row],[y (Big)]]</f>
        <v>0.74825920384196942</v>
      </c>
      <c r="G333" s="15">
        <v>0.32600000000000001</v>
      </c>
      <c r="H333" s="6">
        <f>IF(AND($H$3&lt;Table3[[#This Row],[Percentage]],Table3[[#This Row],[Percentage]]&lt;$H$5), 1, 0)</f>
        <v>1</v>
      </c>
      <c r="I333" s="6">
        <f>IF(AND($I$3&lt;Table3[[#This Row],[Percentage]],Table3[[#This Row],[Percentage]]&lt;$I$5), 1, 0)</f>
        <v>1</v>
      </c>
      <c r="J333" s="6">
        <f>IF(AND($J$3&lt;Table3[[#This Row],[Percentage]],Table3[[#This Row],[Percentage]]&lt;$J$5), 1, 0)</f>
        <v>0</v>
      </c>
      <c r="K333" s="6">
        <f>IF(AND($K$3&lt;Table3[[#This Row],[Percentage]],Table3[[#This Row],[Percentage]]&lt;$K$5), 1, 0)</f>
        <v>0</v>
      </c>
      <c r="M333" s="6">
        <v>328</v>
      </c>
      <c r="N333" s="6">
        <f>$N$3*COS(DEGREES(Graphing!M333))</f>
        <v>253.9909822676897</v>
      </c>
      <c r="O333" s="6">
        <f>($N$3*SIN(DEGREES(Graphing!M333))) + $O$3</f>
        <v>510.14030995281945</v>
      </c>
      <c r="P333" s="16">
        <f>($N$3*SIN(DEGREES(Graphing!M333))) - $O$3</f>
        <v>-505.85969004718055</v>
      </c>
      <c r="Q333" s="6">
        <f>$N$4*SIN(DEGREES(Graphing!M333))</f>
        <v>1.605232464614599</v>
      </c>
      <c r="R333" s="6">
        <f>($N$4*COS(DEGREES(Graphing!M333))) - $O$4</f>
        <v>-109.50676329923272</v>
      </c>
      <c r="S333" s="6">
        <f>($N$4*COS(DEGREES(Graphing!M333))) + $O$4</f>
        <v>490.49323670076728</v>
      </c>
      <c r="U333" s="6">
        <v>0</v>
      </c>
      <c r="V333" s="6">
        <v>-675</v>
      </c>
      <c r="W333" s="6">
        <f>IF(AND($W$4 + 'Unlike Size Quad'!$F$2*$N$3&lt;Table13[[#This Row],[NS AXIS]],Table13[[#This Row],[NS AXIS]]&lt;$V$3 - 'Unlike Size Quad'!$F$2*$N$3), Table13[NS AXIS], 0)</f>
        <v>0</v>
      </c>
      <c r="X333" s="6">
        <f>$V$6 - 'Unlike Size Quad'!$F$3*$N$4</f>
        <v>71.401690832311886</v>
      </c>
      <c r="Y333" s="6">
        <f>$W$5 +'Unlike Size Quad'!$F$3*$N$4</f>
        <v>-71.406763299232722</v>
      </c>
      <c r="Z333" s="6">
        <f>Table13[[#This Row],[NS AXIS]]</f>
        <v>-675</v>
      </c>
      <c r="AA333" s="6">
        <f>IF(AND($W$5 + 'Unlike Size Quad'!$F$3*$N$4&lt;Table13[[#This Row],[NS AXIS]],Table13[[#This Row],[NS AXIS]]&lt;$V$6 - 'Unlike Size Quad'!$F$3*$N$4), Table13[NS AXIS], 0)</f>
        <v>0</v>
      </c>
      <c r="AB333" s="16">
        <f>$V$3 -'Unlike Size Quad'!$F$2*$N$3</f>
        <v>127.00056361139596</v>
      </c>
      <c r="AC333" s="16">
        <f>$W$4 + 'Unlike Size Quad'!$F$2*$N$3</f>
        <v>-127.00507248755457</v>
      </c>
      <c r="AF333" s="46">
        <v>326</v>
      </c>
      <c r="AG333" s="6">
        <f t="shared" si="20"/>
        <v>146.91700858917571</v>
      </c>
      <c r="AH333" s="46">
        <f t="shared" si="21"/>
        <v>-153.43615390175867</v>
      </c>
      <c r="AI333" s="46">
        <f t="shared" si="22"/>
        <v>196.56384609824133</v>
      </c>
      <c r="AJ333" s="16">
        <f t="shared" si="23"/>
        <v>-653.08299141082432</v>
      </c>
      <c r="AK333" s="16">
        <f>Table6[[#This Row],[T1]]</f>
        <v>-153.43615390175867</v>
      </c>
      <c r="AL333" s="16">
        <f>Table6[[#This Row],[T2]]</f>
        <v>196.56384609824133</v>
      </c>
      <c r="AN333" s="46">
        <v>-675</v>
      </c>
      <c r="AO333" s="63">
        <f>IF(OR(Table15[[#This Row],[Diagonal Flag]]&lt;-$AG$6, Table15[[#This Row],[Diagonal Flag]]&gt;$AG$6),0,Table15[[#This Row],[Diagonal Flag]])</f>
        <v>0</v>
      </c>
      <c r="AP333" s="63">
        <f>Graphing!$AO333/$AP$6</f>
        <v>0</v>
      </c>
      <c r="AQ333" s="64">
        <f>Graphing!$AO333/$AQ$6</f>
        <v>0</v>
      </c>
    </row>
    <row r="334" spans="1:43" x14ac:dyDescent="0.25">
      <c r="A334" s="6">
        <v>331</v>
      </c>
      <c r="B334" s="6">
        <f>COS(DEGREES(Graphing!A334))</f>
        <v>-0.62798823849587593</v>
      </c>
      <c r="C334" s="6">
        <f>SIN(DEGREES(Graphing!A334))</f>
        <v>0.77822282947164101</v>
      </c>
      <c r="D334" s="6">
        <f>Table2[[#This Row],[x (Big)]]*$A$2</f>
        <v>-0.47099117887190695</v>
      </c>
      <c r="E334" s="6">
        <f>$A$2 *Table2[[#This Row],[y (Big)]]</f>
        <v>0.58366712210373073</v>
      </c>
      <c r="G334" s="15">
        <v>0.32700000000000001</v>
      </c>
      <c r="H334" s="6">
        <f>IF(AND($H$3&lt;Table3[[#This Row],[Percentage]],Table3[[#This Row],[Percentage]]&lt;$H$5), 1, 0)</f>
        <v>1</v>
      </c>
      <c r="I334" s="6">
        <f>IF(AND($I$3&lt;Table3[[#This Row],[Percentage]],Table3[[#This Row],[Percentage]]&lt;$I$5), 1, 0)</f>
        <v>1</v>
      </c>
      <c r="J334" s="6">
        <f>IF(AND($J$3&lt;Table3[[#This Row],[Percentage]],Table3[[#This Row],[Percentage]]&lt;$J$5), 1, 0)</f>
        <v>0</v>
      </c>
      <c r="K334" s="6">
        <f>IF(AND($K$3&lt;Table3[[#This Row],[Percentage]],Table3[[#This Row],[Percentage]]&lt;$K$5), 1, 0)</f>
        <v>0</v>
      </c>
      <c r="M334" s="6">
        <v>329</v>
      </c>
      <c r="N334" s="6">
        <f>$N$3*COS(DEGREES(Graphing!M334))</f>
        <v>184.88725292514667</v>
      </c>
      <c r="O334" s="6">
        <f>($N$3*SIN(DEGREES(Graphing!M334))) + $O$3</f>
        <v>682.16286546159267</v>
      </c>
      <c r="P334" s="16">
        <f>($N$3*SIN(DEGREES(Graphing!M334))) - $O$3</f>
        <v>-333.83713453840727</v>
      </c>
      <c r="Q334" s="6">
        <f>$N$4*SIN(DEGREES(Graphing!M334))</f>
        <v>130.62214909619456</v>
      </c>
      <c r="R334" s="6">
        <f>($N$4*COS(DEGREES(Graphing!M334))) - $O$4</f>
        <v>-161.33456030613999</v>
      </c>
      <c r="S334" s="6">
        <f>($N$4*COS(DEGREES(Graphing!M334))) + $O$4</f>
        <v>438.66543969385998</v>
      </c>
      <c r="U334" s="6">
        <v>0</v>
      </c>
      <c r="V334" s="6">
        <v>-674</v>
      </c>
      <c r="W334" s="6">
        <f>IF(AND($W$4 + 'Unlike Size Quad'!$F$2*$N$3&lt;Table13[[#This Row],[NS AXIS]],Table13[[#This Row],[NS AXIS]]&lt;$V$3 - 'Unlike Size Quad'!$F$2*$N$3), Table13[NS AXIS], 0)</f>
        <v>0</v>
      </c>
      <c r="X334" s="6">
        <f>$V$6 - 'Unlike Size Quad'!$F$3*$N$4</f>
        <v>71.401690832311886</v>
      </c>
      <c r="Y334" s="6">
        <f>$W$5 +'Unlike Size Quad'!$F$3*$N$4</f>
        <v>-71.406763299232722</v>
      </c>
      <c r="Z334" s="6">
        <f>Table13[[#This Row],[NS AXIS]]</f>
        <v>-674</v>
      </c>
      <c r="AA334" s="6">
        <f>IF(AND($W$5 + 'Unlike Size Quad'!$F$3*$N$4&lt;Table13[[#This Row],[NS AXIS]],Table13[[#This Row],[NS AXIS]]&lt;$V$6 - 'Unlike Size Quad'!$F$3*$N$4), Table13[NS AXIS], 0)</f>
        <v>0</v>
      </c>
      <c r="AB334" s="16">
        <f>$V$3 -'Unlike Size Quad'!$F$2*$N$3</f>
        <v>127.00056361139596</v>
      </c>
      <c r="AC334" s="16">
        <f>$W$4 + 'Unlike Size Quad'!$F$2*$N$3</f>
        <v>-127.00507248755457</v>
      </c>
      <c r="AF334" s="46">
        <v>327</v>
      </c>
      <c r="AG334" s="6">
        <f t="shared" si="20"/>
        <v>228.97763084521299</v>
      </c>
      <c r="AH334" s="46">
        <f t="shared" si="21"/>
        <v>12.796030971593638</v>
      </c>
      <c r="AI334" s="46">
        <f t="shared" si="22"/>
        <v>362.79603097159361</v>
      </c>
      <c r="AJ334" s="16">
        <f t="shared" si="23"/>
        <v>-571.02236915478704</v>
      </c>
      <c r="AK334" s="16">
        <f>Table6[[#This Row],[T1]]</f>
        <v>12.796030971593638</v>
      </c>
      <c r="AL334" s="16">
        <f>Table6[[#This Row],[T2]]</f>
        <v>362.79603097159361</v>
      </c>
      <c r="AN334" s="46">
        <v>-674</v>
      </c>
      <c r="AO334" s="61">
        <f>IF(OR(Table15[[#This Row],[Diagonal Flag]]&lt;-$AG$6, Table15[[#This Row],[Diagonal Flag]]&gt;$AG$6),0,Table15[[#This Row],[Diagonal Flag]])</f>
        <v>0</v>
      </c>
      <c r="AP334" s="61">
        <f>Graphing!$AO334/$AP$6</f>
        <v>0</v>
      </c>
      <c r="AQ334" s="62">
        <f>Graphing!$AO334/$AQ$6</f>
        <v>0</v>
      </c>
    </row>
    <row r="335" spans="1:43" x14ac:dyDescent="0.25">
      <c r="A335" s="6">
        <v>332</v>
      </c>
      <c r="B335" s="6">
        <f>COS(DEGREES(Graphing!A335))</f>
        <v>-0.98954644857505392</v>
      </c>
      <c r="C335" s="6">
        <f>SIN(DEGREES(Graphing!A335))</f>
        <v>0.1442145142227306</v>
      </c>
      <c r="D335" s="6">
        <f>Table2[[#This Row],[x (Big)]]*$A$2</f>
        <v>-0.74215983643129046</v>
      </c>
      <c r="E335" s="6">
        <f>$A$2 *Table2[[#This Row],[y (Big)]]</f>
        <v>0.10816088566704796</v>
      </c>
      <c r="G335" s="15">
        <v>0.32800000000000001</v>
      </c>
      <c r="H335" s="6">
        <f>IF(AND($H$3&lt;Table3[[#This Row],[Percentage]],Table3[[#This Row],[Percentage]]&lt;$H$5), 1, 0)</f>
        <v>1</v>
      </c>
      <c r="I335" s="6">
        <f>IF(AND($I$3&lt;Table3[[#This Row],[Percentage]],Table3[[#This Row],[Percentage]]&lt;$I$5), 1, 0)</f>
        <v>1</v>
      </c>
      <c r="J335" s="6">
        <f>IF(AND($J$3&lt;Table3[[#This Row],[Percentage]],Table3[[#This Row],[Percentage]]&lt;$J$5), 1, 0)</f>
        <v>0</v>
      </c>
      <c r="K335" s="6">
        <f>IF(AND($K$3&lt;Table3[[#This Row],[Percentage]],Table3[[#This Row],[Percentage]]&lt;$K$5), 1, 0)</f>
        <v>0</v>
      </c>
      <c r="M335" s="6">
        <v>330</v>
      </c>
      <c r="N335" s="6">
        <f>$N$3*COS(DEGREES(Graphing!M335))</f>
        <v>17.295769551594152</v>
      </c>
      <c r="O335" s="6">
        <f>($N$3*SIN(DEGREES(Graphing!M335))) + $O$3</f>
        <v>761.41045036781361</v>
      </c>
      <c r="P335" s="16">
        <f>($N$3*SIN(DEGREES(Graphing!M335))) - $O$3</f>
        <v>-254.58954963218636</v>
      </c>
      <c r="Q335" s="6">
        <f>$N$4*SIN(DEGREES(Graphing!M335))</f>
        <v>190.05783777586024</v>
      </c>
      <c r="R335" s="6">
        <f>($N$4*COS(DEGREES(Graphing!M335))) - $O$4</f>
        <v>-287.02817283630441</v>
      </c>
      <c r="S335" s="6">
        <f>($N$4*COS(DEGREES(Graphing!M335))) + $O$4</f>
        <v>312.97182716369559</v>
      </c>
      <c r="U335" s="6">
        <v>0</v>
      </c>
      <c r="V335" s="6">
        <v>-673</v>
      </c>
      <c r="W335" s="6">
        <f>IF(AND($W$4 + 'Unlike Size Quad'!$F$2*$N$3&lt;Table13[[#This Row],[NS AXIS]],Table13[[#This Row],[NS AXIS]]&lt;$V$3 - 'Unlike Size Quad'!$F$2*$N$3), Table13[NS AXIS], 0)</f>
        <v>0</v>
      </c>
      <c r="X335" s="6">
        <f>$V$6 - 'Unlike Size Quad'!$F$3*$N$4</f>
        <v>71.401690832311886</v>
      </c>
      <c r="Y335" s="6">
        <f>$W$5 +'Unlike Size Quad'!$F$3*$N$4</f>
        <v>-71.406763299232722</v>
      </c>
      <c r="Z335" s="6">
        <f>Table13[[#This Row],[NS AXIS]]</f>
        <v>-673</v>
      </c>
      <c r="AA335" s="6">
        <f>IF(AND($W$5 + 'Unlike Size Quad'!$F$3*$N$4&lt;Table13[[#This Row],[NS AXIS]],Table13[[#This Row],[NS AXIS]]&lt;$V$6 - 'Unlike Size Quad'!$F$3*$N$4), Table13[NS AXIS], 0)</f>
        <v>0</v>
      </c>
      <c r="AB335" s="16">
        <f>$V$3 -'Unlike Size Quad'!$F$2*$N$3</f>
        <v>127.00056361139596</v>
      </c>
      <c r="AC335" s="16">
        <f>$W$4 + 'Unlike Size Quad'!$F$2*$N$3</f>
        <v>-127.00507248755457</v>
      </c>
      <c r="AF335" s="46">
        <v>328</v>
      </c>
      <c r="AG335" s="6">
        <f t="shared" si="20"/>
        <v>402.14030995281945</v>
      </c>
      <c r="AH335" s="46">
        <f t="shared" si="21"/>
        <v>78.990982267689702</v>
      </c>
      <c r="AI335" s="46">
        <f t="shared" si="22"/>
        <v>428.99098226768967</v>
      </c>
      <c r="AJ335" s="16">
        <f t="shared" si="23"/>
        <v>-397.85969004718055</v>
      </c>
      <c r="AK335" s="16">
        <f>Table6[[#This Row],[T1]]</f>
        <v>78.990982267689702</v>
      </c>
      <c r="AL335" s="16">
        <f>Table6[[#This Row],[T2]]</f>
        <v>428.99098226768967</v>
      </c>
      <c r="AN335" s="46">
        <v>-673</v>
      </c>
      <c r="AO335" s="63">
        <f>IF(OR(Table15[[#This Row],[Diagonal Flag]]&lt;-$AG$6, Table15[[#This Row],[Diagonal Flag]]&gt;$AG$6),0,Table15[[#This Row],[Diagonal Flag]])</f>
        <v>0</v>
      </c>
      <c r="AP335" s="63">
        <f>Graphing!$AO335/$AP$6</f>
        <v>0</v>
      </c>
      <c r="AQ335" s="64">
        <f>Graphing!$AO335/$AQ$6</f>
        <v>0</v>
      </c>
    </row>
    <row r="336" spans="1:43" x14ac:dyDescent="0.25">
      <c r="A336" s="6">
        <v>333</v>
      </c>
      <c r="B336" s="6">
        <f>COS(DEGREES(Graphing!A336))</f>
        <v>-0.82398228711369226</v>
      </c>
      <c r="C336" s="6">
        <f>SIN(DEGREES(Graphing!A336))</f>
        <v>-0.5666155579605</v>
      </c>
      <c r="D336" s="6">
        <f>Table2[[#This Row],[x (Big)]]*$A$2</f>
        <v>-0.61798671533526917</v>
      </c>
      <c r="E336" s="6">
        <f>$A$2 *Table2[[#This Row],[y (Big)]]</f>
        <v>-0.42496166847037498</v>
      </c>
      <c r="G336" s="15">
        <v>0.32900000000000001</v>
      </c>
      <c r="H336" s="6">
        <f>IF(AND($H$3&lt;Table3[[#This Row],[Percentage]],Table3[[#This Row],[Percentage]]&lt;$H$5), 1, 0)</f>
        <v>1</v>
      </c>
      <c r="I336" s="6">
        <f>IF(AND($I$3&lt;Table3[[#This Row],[Percentage]],Table3[[#This Row],[Percentage]]&lt;$I$5), 1, 0)</f>
        <v>1</v>
      </c>
      <c r="J336" s="6">
        <f>IF(AND($J$3&lt;Table3[[#This Row],[Percentage]],Table3[[#This Row],[Percentage]]&lt;$J$5), 1, 0)</f>
        <v>0</v>
      </c>
      <c r="K336" s="6">
        <f>IF(AND($K$3&lt;Table3[[#This Row],[Percentage]],Table3[[#This Row],[Percentage]]&lt;$K$5), 1, 0)</f>
        <v>0</v>
      </c>
      <c r="M336" s="6">
        <v>331</v>
      </c>
      <c r="N336" s="6">
        <f>$N$3*COS(DEGREES(Graphing!M336))</f>
        <v>-159.50901257795249</v>
      </c>
      <c r="O336" s="6">
        <f>($N$3*SIN(DEGREES(Graphing!M336))) + $O$3</f>
        <v>705.66859868579684</v>
      </c>
      <c r="P336" s="16">
        <f>($N$3*SIN(DEGREES(Graphing!M336))) - $O$3</f>
        <v>-310.33140131420316</v>
      </c>
      <c r="Q336" s="6">
        <f>$N$4*SIN(DEGREES(Graphing!M336))</f>
        <v>148.2514490143476</v>
      </c>
      <c r="R336" s="6">
        <f>($N$4*COS(DEGREES(Graphing!M336))) - $O$4</f>
        <v>-419.63175943346437</v>
      </c>
      <c r="S336" s="6">
        <f>($N$4*COS(DEGREES(Graphing!M336))) + $O$4</f>
        <v>180.36824056653563</v>
      </c>
      <c r="U336" s="6">
        <v>0</v>
      </c>
      <c r="V336" s="6">
        <v>-672</v>
      </c>
      <c r="W336" s="6">
        <f>IF(AND($W$4 + 'Unlike Size Quad'!$F$2*$N$3&lt;Table13[[#This Row],[NS AXIS]],Table13[[#This Row],[NS AXIS]]&lt;$V$3 - 'Unlike Size Quad'!$F$2*$N$3), Table13[NS AXIS], 0)</f>
        <v>0</v>
      </c>
      <c r="X336" s="6">
        <f>$V$6 - 'Unlike Size Quad'!$F$3*$N$4</f>
        <v>71.401690832311886</v>
      </c>
      <c r="Y336" s="6">
        <f>$W$5 +'Unlike Size Quad'!$F$3*$N$4</f>
        <v>-71.406763299232722</v>
      </c>
      <c r="Z336" s="6">
        <f>Table13[[#This Row],[NS AXIS]]</f>
        <v>-672</v>
      </c>
      <c r="AA336" s="6">
        <f>IF(AND($W$5 + 'Unlike Size Quad'!$F$3*$N$4&lt;Table13[[#This Row],[NS AXIS]],Table13[[#This Row],[NS AXIS]]&lt;$V$6 - 'Unlike Size Quad'!$F$3*$N$4), Table13[NS AXIS], 0)</f>
        <v>0</v>
      </c>
      <c r="AB336" s="16">
        <f>$V$3 -'Unlike Size Quad'!$F$2*$N$3</f>
        <v>127.00056361139596</v>
      </c>
      <c r="AC336" s="16">
        <f>$W$4 + 'Unlike Size Quad'!$F$2*$N$3</f>
        <v>-127.00507248755457</v>
      </c>
      <c r="AF336" s="46">
        <v>329</v>
      </c>
      <c r="AG336" s="6">
        <f t="shared" si="20"/>
        <v>574.16286546159267</v>
      </c>
      <c r="AH336" s="46">
        <f t="shared" si="21"/>
        <v>9.8872529251466688</v>
      </c>
      <c r="AI336" s="46">
        <f t="shared" si="22"/>
        <v>359.88725292514664</v>
      </c>
      <c r="AJ336" s="16">
        <f t="shared" si="23"/>
        <v>-225.83713453840727</v>
      </c>
      <c r="AK336" s="16">
        <f>Table6[[#This Row],[T1]]</f>
        <v>9.8872529251466688</v>
      </c>
      <c r="AL336" s="16">
        <f>Table6[[#This Row],[T2]]</f>
        <v>359.88725292514664</v>
      </c>
      <c r="AN336" s="46">
        <v>-672</v>
      </c>
      <c r="AO336" s="61">
        <f>IF(OR(Table15[[#This Row],[Diagonal Flag]]&lt;-$AG$6, Table15[[#This Row],[Diagonal Flag]]&gt;$AG$6),0,Table15[[#This Row],[Diagonal Flag]])</f>
        <v>0</v>
      </c>
      <c r="AP336" s="61">
        <f>Graphing!$AO336/$AP$6</f>
        <v>0</v>
      </c>
      <c r="AQ336" s="62">
        <f>Graphing!$AO336/$AQ$6</f>
        <v>0</v>
      </c>
    </row>
    <row r="337" spans="1:43" x14ac:dyDescent="0.25">
      <c r="A337" s="6">
        <v>334</v>
      </c>
      <c r="B337" s="6">
        <f>COS(DEGREES(Graphing!A337))</f>
        <v>-0.21949027348711314</v>
      </c>
      <c r="C337" s="6">
        <f>SIN(DEGREES(Graphing!A337))</f>
        <v>-0.97561468820664665</v>
      </c>
      <c r="D337" s="6">
        <f>Table2[[#This Row],[x (Big)]]*$A$2</f>
        <v>-0.16461770511533486</v>
      </c>
      <c r="E337" s="6">
        <f>$A$2 *Table2[[#This Row],[y (Big)]]</f>
        <v>-0.73171101615498502</v>
      </c>
      <c r="G337" s="15">
        <v>0.33</v>
      </c>
      <c r="H337" s="6">
        <f>IF(AND($H$3&lt;Table3[[#This Row],[Percentage]],Table3[[#This Row],[Percentage]]&lt;$H$5), 1, 0)</f>
        <v>1</v>
      </c>
      <c r="I337" s="6">
        <f>IF(AND($I$3&lt;Table3[[#This Row],[Percentage]],Table3[[#This Row],[Percentage]]&lt;$I$5), 1, 0)</f>
        <v>1</v>
      </c>
      <c r="J337" s="6">
        <f>IF(AND($J$3&lt;Table3[[#This Row],[Percentage]],Table3[[#This Row],[Percentage]]&lt;$J$5), 1, 0)</f>
        <v>0</v>
      </c>
      <c r="K337" s="6">
        <f>IF(AND($K$3&lt;Table3[[#This Row],[Percentage]],Table3[[#This Row],[Percentage]]&lt;$K$5), 1, 0)</f>
        <v>0</v>
      </c>
      <c r="M337" s="6">
        <v>332</v>
      </c>
      <c r="N337" s="6">
        <f>$N$3*COS(DEGREES(Graphing!M337))</f>
        <v>-251.34479793806369</v>
      </c>
      <c r="O337" s="6">
        <f>($N$3*SIN(DEGREES(Graphing!M337))) + $O$3</f>
        <v>544.63048661257358</v>
      </c>
      <c r="P337" s="16">
        <f>($N$3*SIN(DEGREES(Graphing!M337))) - $O$3</f>
        <v>-471.36951338742642</v>
      </c>
      <c r="Q337" s="6">
        <f>$N$4*SIN(DEGREES(Graphing!M337))</f>
        <v>27.472864959430179</v>
      </c>
      <c r="R337" s="6">
        <f>($N$4*COS(DEGREES(Graphing!M337))) - $O$4</f>
        <v>-488.50859845354773</v>
      </c>
      <c r="S337" s="6">
        <f>($N$4*COS(DEGREES(Graphing!M337))) + $O$4</f>
        <v>111.49140154645224</v>
      </c>
      <c r="U337" s="6">
        <v>0</v>
      </c>
      <c r="V337" s="6">
        <v>-671</v>
      </c>
      <c r="W337" s="6">
        <f>IF(AND($W$4 + 'Unlike Size Quad'!$F$2*$N$3&lt;Table13[[#This Row],[NS AXIS]],Table13[[#This Row],[NS AXIS]]&lt;$V$3 - 'Unlike Size Quad'!$F$2*$N$3), Table13[NS AXIS], 0)</f>
        <v>0</v>
      </c>
      <c r="X337" s="6">
        <f>$V$6 - 'Unlike Size Quad'!$F$3*$N$4</f>
        <v>71.401690832311886</v>
      </c>
      <c r="Y337" s="6">
        <f>$W$5 +'Unlike Size Quad'!$F$3*$N$4</f>
        <v>-71.406763299232722</v>
      </c>
      <c r="Z337" s="6">
        <f>Table13[[#This Row],[NS AXIS]]</f>
        <v>-671</v>
      </c>
      <c r="AA337" s="6">
        <f>IF(AND($W$5 + 'Unlike Size Quad'!$F$3*$N$4&lt;Table13[[#This Row],[NS AXIS]],Table13[[#This Row],[NS AXIS]]&lt;$V$6 - 'Unlike Size Quad'!$F$3*$N$4), Table13[NS AXIS], 0)</f>
        <v>0</v>
      </c>
      <c r="AB337" s="16">
        <f>$V$3 -'Unlike Size Quad'!$F$2*$N$3</f>
        <v>127.00056361139596</v>
      </c>
      <c r="AC337" s="16">
        <f>$W$4 + 'Unlike Size Quad'!$F$2*$N$3</f>
        <v>-127.00507248755457</v>
      </c>
      <c r="AF337" s="46">
        <v>330</v>
      </c>
      <c r="AG337" s="6">
        <f t="shared" si="20"/>
        <v>653.41045036781361</v>
      </c>
      <c r="AH337" s="46">
        <f t="shared" si="21"/>
        <v>-157.70423044840584</v>
      </c>
      <c r="AI337" s="46">
        <f t="shared" si="22"/>
        <v>192.29576955159416</v>
      </c>
      <c r="AJ337" s="16">
        <f t="shared" si="23"/>
        <v>-146.58954963218636</v>
      </c>
      <c r="AK337" s="16">
        <f>Table6[[#This Row],[T1]]</f>
        <v>-157.70423044840584</v>
      </c>
      <c r="AL337" s="16">
        <f>Table6[[#This Row],[T2]]</f>
        <v>192.29576955159416</v>
      </c>
      <c r="AN337" s="46">
        <v>-671</v>
      </c>
      <c r="AO337" s="63">
        <f>IF(OR(Table15[[#This Row],[Diagonal Flag]]&lt;-$AG$6, Table15[[#This Row],[Diagonal Flag]]&gt;$AG$6),0,Table15[[#This Row],[Diagonal Flag]])</f>
        <v>0</v>
      </c>
      <c r="AP337" s="63">
        <f>Graphing!$AO337/$AP$6</f>
        <v>0</v>
      </c>
      <c r="AQ337" s="64">
        <f>Graphing!$AO337/$AQ$6</f>
        <v>0</v>
      </c>
    </row>
    <row r="338" spans="1:43" x14ac:dyDescent="0.25">
      <c r="A338" s="6">
        <v>335</v>
      </c>
      <c r="B338" s="6">
        <f>COS(DEGREES(Graphing!A338))</f>
        <v>0.50192220775087937</v>
      </c>
      <c r="C338" s="6">
        <f>SIN(DEGREES(Graphing!A338))</f>
        <v>-0.86491276864576527</v>
      </c>
      <c r="D338" s="6">
        <f>Table2[[#This Row],[x (Big)]]*$A$2</f>
        <v>0.37644165581315953</v>
      </c>
      <c r="E338" s="6">
        <f>$A$2 *Table2[[#This Row],[y (Big)]]</f>
        <v>-0.64868457648432398</v>
      </c>
      <c r="G338" s="15">
        <v>0.33100000000000002</v>
      </c>
      <c r="H338" s="6">
        <f>IF(AND($H$3&lt;Table3[[#This Row],[Percentage]],Table3[[#This Row],[Percentage]]&lt;$H$5), 1, 0)</f>
        <v>1</v>
      </c>
      <c r="I338" s="6">
        <f>IF(AND($I$3&lt;Table3[[#This Row],[Percentage]],Table3[[#This Row],[Percentage]]&lt;$I$5), 1, 0)</f>
        <v>1</v>
      </c>
      <c r="J338" s="6">
        <f>IF(AND($J$3&lt;Table3[[#This Row],[Percentage]],Table3[[#This Row],[Percentage]]&lt;$J$5), 1, 0)</f>
        <v>0</v>
      </c>
      <c r="K338" s="6">
        <f>IF(AND($K$3&lt;Table3[[#This Row],[Percentage]],Table3[[#This Row],[Percentage]]&lt;$K$5), 1, 0)</f>
        <v>0</v>
      </c>
      <c r="M338" s="6">
        <v>333</v>
      </c>
      <c r="N338" s="6">
        <f>$N$3*COS(DEGREES(Graphing!M338))</f>
        <v>-209.29150092687783</v>
      </c>
      <c r="O338" s="6">
        <f>($N$3*SIN(DEGREES(Graphing!M338))) + $O$3</f>
        <v>364.07964827803301</v>
      </c>
      <c r="P338" s="16">
        <f>($N$3*SIN(DEGREES(Graphing!M338))) - $O$3</f>
        <v>-651.92035172196699</v>
      </c>
      <c r="Q338" s="6">
        <f>$N$4*SIN(DEGREES(Graphing!M338))</f>
        <v>-107.94026379147525</v>
      </c>
      <c r="R338" s="6">
        <f>($N$4*COS(DEGREES(Graphing!M338))) - $O$4</f>
        <v>-456.96862569515838</v>
      </c>
      <c r="S338" s="6">
        <f>($N$4*COS(DEGREES(Graphing!M338))) + $O$4</f>
        <v>143.03137430484162</v>
      </c>
      <c r="U338" s="6">
        <v>0</v>
      </c>
      <c r="V338" s="6">
        <v>-670</v>
      </c>
      <c r="W338" s="6">
        <f>IF(AND($W$4 + 'Unlike Size Quad'!$F$2*$N$3&lt;Table13[[#This Row],[NS AXIS]],Table13[[#This Row],[NS AXIS]]&lt;$V$3 - 'Unlike Size Quad'!$F$2*$N$3), Table13[NS AXIS], 0)</f>
        <v>0</v>
      </c>
      <c r="X338" s="6">
        <f>$V$6 - 'Unlike Size Quad'!$F$3*$N$4</f>
        <v>71.401690832311886</v>
      </c>
      <c r="Y338" s="6">
        <f>$W$5 +'Unlike Size Quad'!$F$3*$N$4</f>
        <v>-71.406763299232722</v>
      </c>
      <c r="Z338" s="6">
        <f>Table13[[#This Row],[NS AXIS]]</f>
        <v>-670</v>
      </c>
      <c r="AA338" s="6">
        <f>IF(AND($W$5 + 'Unlike Size Quad'!$F$3*$N$4&lt;Table13[[#This Row],[NS AXIS]],Table13[[#This Row],[NS AXIS]]&lt;$V$6 - 'Unlike Size Quad'!$F$3*$N$4), Table13[NS AXIS], 0)</f>
        <v>0</v>
      </c>
      <c r="AB338" s="16">
        <f>$V$3 -'Unlike Size Quad'!$F$2*$N$3</f>
        <v>127.00056361139596</v>
      </c>
      <c r="AC338" s="16">
        <f>$W$4 + 'Unlike Size Quad'!$F$2*$N$3</f>
        <v>-127.00507248755457</v>
      </c>
      <c r="AF338" s="46">
        <v>331</v>
      </c>
      <c r="AG338" s="6">
        <f t="shared" si="20"/>
        <v>597.66859868579684</v>
      </c>
      <c r="AH338" s="46">
        <f t="shared" si="21"/>
        <v>-334.50901257795249</v>
      </c>
      <c r="AI338" s="46">
        <f t="shared" si="22"/>
        <v>15.49098742204751</v>
      </c>
      <c r="AJ338" s="16">
        <f t="shared" si="23"/>
        <v>-202.33140131420319</v>
      </c>
      <c r="AK338" s="16">
        <f>Table6[[#This Row],[T1]]</f>
        <v>-334.50901257795249</v>
      </c>
      <c r="AL338" s="16">
        <f>Table6[[#This Row],[T2]]</f>
        <v>15.49098742204751</v>
      </c>
      <c r="AN338" s="46">
        <v>-670</v>
      </c>
      <c r="AO338" s="61">
        <f>IF(OR(Table15[[#This Row],[Diagonal Flag]]&lt;-$AG$6, Table15[[#This Row],[Diagonal Flag]]&gt;$AG$6),0,Table15[[#This Row],[Diagonal Flag]])</f>
        <v>0</v>
      </c>
      <c r="AP338" s="61">
        <f>Graphing!$AO338/$AP$6</f>
        <v>0</v>
      </c>
      <c r="AQ338" s="62">
        <f>Graphing!$AO338/$AQ$6</f>
        <v>0</v>
      </c>
    </row>
    <row r="339" spans="1:43" x14ac:dyDescent="0.25">
      <c r="A339" s="6">
        <v>336</v>
      </c>
      <c r="B339" s="6">
        <f>COS(DEGREES(Graphing!A339))</f>
        <v>0.95596530490438159</v>
      </c>
      <c r="C339" s="6">
        <f>SIN(DEGREES(Graphing!A339))</f>
        <v>-0.29347970256743966</v>
      </c>
      <c r="D339" s="6">
        <f>Table2[[#This Row],[x (Big)]]*$A$2</f>
        <v>0.71697397867828616</v>
      </c>
      <c r="E339" s="6">
        <f>$A$2 *Table2[[#This Row],[y (Big)]]</f>
        <v>-0.22010977692557976</v>
      </c>
      <c r="G339" s="15">
        <v>0.33200000000000002</v>
      </c>
      <c r="H339" s="6">
        <f>IF(AND($H$3&lt;Table3[[#This Row],[Percentage]],Table3[[#This Row],[Percentage]]&lt;$H$5), 1, 0)</f>
        <v>1</v>
      </c>
      <c r="I339" s="6">
        <f>IF(AND($I$3&lt;Table3[[#This Row],[Percentage]],Table3[[#This Row],[Percentage]]&lt;$I$5), 1, 0)</f>
        <v>1</v>
      </c>
      <c r="J339" s="6">
        <f>IF(AND($J$3&lt;Table3[[#This Row],[Percentage]],Table3[[#This Row],[Percentage]]&lt;$J$5), 1, 0)</f>
        <v>0</v>
      </c>
      <c r="K339" s="6">
        <f>IF(AND($K$3&lt;Table3[[#This Row],[Percentage]],Table3[[#This Row],[Percentage]]&lt;$K$5), 1, 0)</f>
        <v>0</v>
      </c>
      <c r="M339" s="6">
        <v>334</v>
      </c>
      <c r="N339" s="6">
        <f>$N$3*COS(DEGREES(Graphing!M339))</f>
        <v>-55.750529465726736</v>
      </c>
      <c r="O339" s="6">
        <f>($N$3*SIN(DEGREES(Graphing!M339))) + $O$3</f>
        <v>260.19386919551175</v>
      </c>
      <c r="P339" s="16">
        <f>($N$3*SIN(DEGREES(Graphing!M339))) - $O$3</f>
        <v>-755.80613080448825</v>
      </c>
      <c r="Q339" s="6">
        <f>$N$4*SIN(DEGREES(Graphing!M339))</f>
        <v>-185.85459810336619</v>
      </c>
      <c r="R339" s="6">
        <f>($N$4*COS(DEGREES(Graphing!M339))) - $O$4</f>
        <v>-341.81289709929507</v>
      </c>
      <c r="S339" s="6">
        <f>($N$4*COS(DEGREES(Graphing!M339))) + $O$4</f>
        <v>258.18710290070493</v>
      </c>
      <c r="U339" s="6">
        <v>0</v>
      </c>
      <c r="V339" s="6">
        <v>-669</v>
      </c>
      <c r="W339" s="6">
        <f>IF(AND($W$4 + 'Unlike Size Quad'!$F$2*$N$3&lt;Table13[[#This Row],[NS AXIS]],Table13[[#This Row],[NS AXIS]]&lt;$V$3 - 'Unlike Size Quad'!$F$2*$N$3), Table13[NS AXIS], 0)</f>
        <v>0</v>
      </c>
      <c r="X339" s="6">
        <f>$V$6 - 'Unlike Size Quad'!$F$3*$N$4</f>
        <v>71.401690832311886</v>
      </c>
      <c r="Y339" s="6">
        <f>$W$5 +'Unlike Size Quad'!$F$3*$N$4</f>
        <v>-71.406763299232722</v>
      </c>
      <c r="Z339" s="6">
        <f>Table13[[#This Row],[NS AXIS]]</f>
        <v>-669</v>
      </c>
      <c r="AA339" s="6">
        <f>IF(AND($W$5 + 'Unlike Size Quad'!$F$3*$N$4&lt;Table13[[#This Row],[NS AXIS]],Table13[[#This Row],[NS AXIS]]&lt;$V$6 - 'Unlike Size Quad'!$F$3*$N$4), Table13[NS AXIS], 0)</f>
        <v>0</v>
      </c>
      <c r="AB339" s="16">
        <f>$V$3 -'Unlike Size Quad'!$F$2*$N$3</f>
        <v>127.00056361139596</v>
      </c>
      <c r="AC339" s="16">
        <f>$W$4 + 'Unlike Size Quad'!$F$2*$N$3</f>
        <v>-127.00507248755457</v>
      </c>
      <c r="AF339" s="46">
        <v>332</v>
      </c>
      <c r="AG339" s="6">
        <f t="shared" si="20"/>
        <v>436.63048661257358</v>
      </c>
      <c r="AH339" s="46">
        <f t="shared" si="21"/>
        <v>-426.34479793806372</v>
      </c>
      <c r="AI339" s="46">
        <f t="shared" si="22"/>
        <v>-76.344797938063692</v>
      </c>
      <c r="AJ339" s="16">
        <f t="shared" si="23"/>
        <v>-363.36951338742642</v>
      </c>
      <c r="AK339" s="16">
        <f>Table6[[#This Row],[T1]]</f>
        <v>-426.34479793806372</v>
      </c>
      <c r="AL339" s="16">
        <f>Table6[[#This Row],[T2]]</f>
        <v>-76.344797938063692</v>
      </c>
      <c r="AN339" s="46">
        <v>-669</v>
      </c>
      <c r="AO339" s="63">
        <f>IF(OR(Table15[[#This Row],[Diagonal Flag]]&lt;-$AG$6, Table15[[#This Row],[Diagonal Flag]]&gt;$AG$6),0,Table15[[#This Row],[Diagonal Flag]])</f>
        <v>0</v>
      </c>
      <c r="AP339" s="63">
        <f>Graphing!$AO339/$AP$6</f>
        <v>0</v>
      </c>
      <c r="AQ339" s="64">
        <f>Graphing!$AO339/$AQ$6</f>
        <v>0</v>
      </c>
    </row>
    <row r="340" spans="1:43" x14ac:dyDescent="0.25">
      <c r="A340" s="6">
        <v>337</v>
      </c>
      <c r="B340" s="6">
        <f>COS(DEGREES(Graphing!A340))</f>
        <v>0.90077439959412509</v>
      </c>
      <c r="C340" s="6">
        <f>SIN(DEGREES(Graphing!A340))</f>
        <v>0.43428732543771464</v>
      </c>
      <c r="D340" s="6">
        <f>Table2[[#This Row],[x (Big)]]*$A$2</f>
        <v>0.67558079969559381</v>
      </c>
      <c r="E340" s="6">
        <f>$A$2 *Table2[[#This Row],[y (Big)]]</f>
        <v>0.32571549407828598</v>
      </c>
      <c r="G340" s="15">
        <v>0.33300000000000002</v>
      </c>
      <c r="H340" s="6">
        <f>IF(AND($H$3&lt;Table3[[#This Row],[Percentage]],Table3[[#This Row],[Percentage]]&lt;$H$5), 1, 0)</f>
        <v>1</v>
      </c>
      <c r="I340" s="6">
        <f>IF(AND($I$3&lt;Table3[[#This Row],[Percentage]],Table3[[#This Row],[Percentage]]&lt;$I$5), 1, 0)</f>
        <v>1</v>
      </c>
      <c r="J340" s="6">
        <f>IF(AND($J$3&lt;Table3[[#This Row],[Percentage]],Table3[[#This Row],[Percentage]]&lt;$J$5), 1, 0)</f>
        <v>0</v>
      </c>
      <c r="K340" s="6">
        <f>IF(AND($K$3&lt;Table3[[#This Row],[Percentage]],Table3[[#This Row],[Percentage]]&lt;$K$5), 1, 0)</f>
        <v>0</v>
      </c>
      <c r="M340" s="6">
        <v>335</v>
      </c>
      <c r="N340" s="6">
        <f>$N$3*COS(DEGREES(Graphing!M340))</f>
        <v>127.48824076872336</v>
      </c>
      <c r="O340" s="6">
        <f>($N$3*SIN(DEGREES(Graphing!M340))) + $O$3</f>
        <v>288.31215676397562</v>
      </c>
      <c r="P340" s="16">
        <f>($N$3*SIN(DEGREES(Graphing!M340))) - $O$3</f>
        <v>-727.68784323602438</v>
      </c>
      <c r="Q340" s="6">
        <f>$N$4*SIN(DEGREES(Graphing!M340))</f>
        <v>-164.76588242701828</v>
      </c>
      <c r="R340" s="6">
        <f>($N$4*COS(DEGREES(Graphing!M340))) - $O$4</f>
        <v>-204.38381942345748</v>
      </c>
      <c r="S340" s="6">
        <f>($N$4*COS(DEGREES(Graphing!M340))) + $O$4</f>
        <v>395.61618057654255</v>
      </c>
      <c r="U340" s="6">
        <v>0</v>
      </c>
      <c r="V340" s="6">
        <v>-668</v>
      </c>
      <c r="W340" s="6">
        <f>IF(AND($W$4 + 'Unlike Size Quad'!$F$2*$N$3&lt;Table13[[#This Row],[NS AXIS]],Table13[[#This Row],[NS AXIS]]&lt;$V$3 - 'Unlike Size Quad'!$F$2*$N$3), Table13[NS AXIS], 0)</f>
        <v>0</v>
      </c>
      <c r="X340" s="6">
        <f>$V$6 - 'Unlike Size Quad'!$F$3*$N$4</f>
        <v>71.401690832311886</v>
      </c>
      <c r="Y340" s="6">
        <f>$W$5 +'Unlike Size Quad'!$F$3*$N$4</f>
        <v>-71.406763299232722</v>
      </c>
      <c r="Z340" s="6">
        <f>Table13[[#This Row],[NS AXIS]]</f>
        <v>-668</v>
      </c>
      <c r="AA340" s="6">
        <f>IF(AND($W$5 + 'Unlike Size Quad'!$F$3*$N$4&lt;Table13[[#This Row],[NS AXIS]],Table13[[#This Row],[NS AXIS]]&lt;$V$6 - 'Unlike Size Quad'!$F$3*$N$4), Table13[NS AXIS], 0)</f>
        <v>0</v>
      </c>
      <c r="AB340" s="16">
        <f>$V$3 -'Unlike Size Quad'!$F$2*$N$3</f>
        <v>127.00056361139596</v>
      </c>
      <c r="AC340" s="16">
        <f>$W$4 + 'Unlike Size Quad'!$F$2*$N$3</f>
        <v>-127.00507248755457</v>
      </c>
      <c r="AF340" s="46">
        <v>333</v>
      </c>
      <c r="AG340" s="6">
        <f t="shared" si="20"/>
        <v>256.07964827803301</v>
      </c>
      <c r="AH340" s="46">
        <f t="shared" si="21"/>
        <v>-384.2915009268778</v>
      </c>
      <c r="AI340" s="46">
        <f t="shared" si="22"/>
        <v>-34.291500926877831</v>
      </c>
      <c r="AJ340" s="16">
        <f t="shared" si="23"/>
        <v>-543.92035172196699</v>
      </c>
      <c r="AK340" s="16">
        <f>Table6[[#This Row],[T1]]</f>
        <v>-384.2915009268778</v>
      </c>
      <c r="AL340" s="16">
        <f>Table6[[#This Row],[T2]]</f>
        <v>-34.291500926877831</v>
      </c>
      <c r="AN340" s="46">
        <v>-668</v>
      </c>
      <c r="AO340" s="61">
        <f>IF(OR(Table15[[#This Row],[Diagonal Flag]]&lt;-$AG$6, Table15[[#This Row],[Diagonal Flag]]&gt;$AG$6),0,Table15[[#This Row],[Diagonal Flag]])</f>
        <v>0</v>
      </c>
      <c r="AP340" s="61">
        <f>Graphing!$AO340/$AP$6</f>
        <v>0</v>
      </c>
      <c r="AQ340" s="62">
        <f>Graphing!$AO340/$AQ$6</f>
        <v>0</v>
      </c>
    </row>
    <row r="341" spans="1:43" x14ac:dyDescent="0.25">
      <c r="A341" s="6">
        <v>338</v>
      </c>
      <c r="B341" s="6">
        <f>COS(DEGREES(Graphing!A341))</f>
        <v>0.36574918390783839</v>
      </c>
      <c r="C341" s="6">
        <f>SIN(DEGREES(Graphing!A341))</f>
        <v>0.93071345454481869</v>
      </c>
      <c r="D341" s="6">
        <f>Table2[[#This Row],[x (Big)]]*$A$2</f>
        <v>0.27431188793087879</v>
      </c>
      <c r="E341" s="6">
        <f>$A$2 *Table2[[#This Row],[y (Big)]]</f>
        <v>0.69803509090861404</v>
      </c>
      <c r="G341" s="15">
        <v>0.33400000000000002</v>
      </c>
      <c r="H341" s="6">
        <f>IF(AND($H$3&lt;Table3[[#This Row],[Percentage]],Table3[[#This Row],[Percentage]]&lt;$H$5), 1, 0)</f>
        <v>1</v>
      </c>
      <c r="I341" s="6">
        <f>IF(AND($I$3&lt;Table3[[#This Row],[Percentage]],Table3[[#This Row],[Percentage]]&lt;$I$5), 1, 0)</f>
        <v>1</v>
      </c>
      <c r="J341" s="6">
        <f>IF(AND($J$3&lt;Table3[[#This Row],[Percentage]],Table3[[#This Row],[Percentage]]&lt;$J$5), 1, 0)</f>
        <v>0</v>
      </c>
      <c r="K341" s="6">
        <f>IF(AND($K$3&lt;Table3[[#This Row],[Percentage]],Table3[[#This Row],[Percentage]]&lt;$K$5), 1, 0)</f>
        <v>0</v>
      </c>
      <c r="M341" s="6">
        <v>336</v>
      </c>
      <c r="N341" s="6">
        <f>$N$3*COS(DEGREES(Graphing!M341))</f>
        <v>242.81518744571292</v>
      </c>
      <c r="O341" s="6">
        <f>($N$3*SIN(DEGREES(Graphing!M341))) + $O$3</f>
        <v>433.45615554787031</v>
      </c>
      <c r="P341" s="16">
        <f>($N$3*SIN(DEGREES(Graphing!M341))) - $O$3</f>
        <v>-582.54384445212963</v>
      </c>
      <c r="Q341" s="6">
        <f>$N$4*SIN(DEGREES(Graphing!M341))</f>
        <v>-55.907883339097253</v>
      </c>
      <c r="R341" s="6">
        <f>($N$4*COS(DEGREES(Graphing!M341))) - $O$4</f>
        <v>-117.88860941571531</v>
      </c>
      <c r="S341" s="6">
        <f>($N$4*COS(DEGREES(Graphing!M341))) + $O$4</f>
        <v>482.11139058428466</v>
      </c>
      <c r="U341" s="6">
        <v>0</v>
      </c>
      <c r="V341" s="6">
        <v>-667</v>
      </c>
      <c r="W341" s="6">
        <f>IF(AND($W$4 + 'Unlike Size Quad'!$F$2*$N$3&lt;Table13[[#This Row],[NS AXIS]],Table13[[#This Row],[NS AXIS]]&lt;$V$3 - 'Unlike Size Quad'!$F$2*$N$3), Table13[NS AXIS], 0)</f>
        <v>0</v>
      </c>
      <c r="X341" s="6">
        <f>$V$6 - 'Unlike Size Quad'!$F$3*$N$4</f>
        <v>71.401690832311886</v>
      </c>
      <c r="Y341" s="6">
        <f>$W$5 +'Unlike Size Quad'!$F$3*$N$4</f>
        <v>-71.406763299232722</v>
      </c>
      <c r="Z341" s="6">
        <f>Table13[[#This Row],[NS AXIS]]</f>
        <v>-667</v>
      </c>
      <c r="AA341" s="6">
        <f>IF(AND($W$5 + 'Unlike Size Quad'!$F$3*$N$4&lt;Table13[[#This Row],[NS AXIS]],Table13[[#This Row],[NS AXIS]]&lt;$V$6 - 'Unlike Size Quad'!$F$3*$N$4), Table13[NS AXIS], 0)</f>
        <v>0</v>
      </c>
      <c r="AB341" s="16">
        <f>$V$3 -'Unlike Size Quad'!$F$2*$N$3</f>
        <v>127.00056361139596</v>
      </c>
      <c r="AC341" s="16">
        <f>$W$4 + 'Unlike Size Quad'!$F$2*$N$3</f>
        <v>-127.00507248755457</v>
      </c>
      <c r="AF341" s="46">
        <v>334</v>
      </c>
      <c r="AG341" s="6">
        <f t="shared" si="20"/>
        <v>152.19386919551175</v>
      </c>
      <c r="AH341" s="46">
        <f t="shared" si="21"/>
        <v>-230.75052946572674</v>
      </c>
      <c r="AI341" s="46">
        <f t="shared" si="22"/>
        <v>119.24947053427326</v>
      </c>
      <c r="AJ341" s="16">
        <f t="shared" si="23"/>
        <v>-647.80613080448825</v>
      </c>
      <c r="AK341" s="16">
        <f>Table6[[#This Row],[T1]]</f>
        <v>-230.75052946572674</v>
      </c>
      <c r="AL341" s="16">
        <f>Table6[[#This Row],[T2]]</f>
        <v>119.24947053427326</v>
      </c>
      <c r="AN341" s="46">
        <v>-667</v>
      </c>
      <c r="AO341" s="63">
        <f>IF(OR(Table15[[#This Row],[Diagonal Flag]]&lt;-$AG$6, Table15[[#This Row],[Diagonal Flag]]&gt;$AG$6),0,Table15[[#This Row],[Diagonal Flag]])</f>
        <v>0</v>
      </c>
      <c r="AP341" s="63">
        <f>Graphing!$AO341/$AP$6</f>
        <v>0</v>
      </c>
      <c r="AQ341" s="64">
        <f>Graphing!$AO341/$AQ$6</f>
        <v>0</v>
      </c>
    </row>
    <row r="342" spans="1:43" x14ac:dyDescent="0.25">
      <c r="A342" s="6">
        <v>339</v>
      </c>
      <c r="B342" s="6">
        <f>COS(DEGREES(Graphing!A342))</f>
        <v>-0.3641072875402579</v>
      </c>
      <c r="C342" s="6">
        <f>SIN(DEGREES(Graphing!A342))</f>
        <v>0.93135701165561424</v>
      </c>
      <c r="D342" s="6">
        <f>Table2[[#This Row],[x (Big)]]*$A$2</f>
        <v>-0.27308046565519339</v>
      </c>
      <c r="E342" s="6">
        <f>$A$2 *Table2[[#This Row],[y (Big)]]</f>
        <v>0.69851775874171063</v>
      </c>
      <c r="G342" s="15">
        <v>0.33500000000000002</v>
      </c>
      <c r="H342" s="6">
        <f>IF(AND($H$3&lt;Table3[[#This Row],[Percentage]],Table3[[#This Row],[Percentage]]&lt;$H$5), 1, 0)</f>
        <v>1</v>
      </c>
      <c r="I342" s="6">
        <f>IF(AND($I$3&lt;Table3[[#This Row],[Percentage]],Table3[[#This Row],[Percentage]]&lt;$I$5), 1, 0)</f>
        <v>1</v>
      </c>
      <c r="J342" s="6">
        <f>IF(AND($J$3&lt;Table3[[#This Row],[Percentage]],Table3[[#This Row],[Percentage]]&lt;$J$5), 1, 0)</f>
        <v>0</v>
      </c>
      <c r="K342" s="6">
        <f>IF(AND($K$3&lt;Table3[[#This Row],[Percentage]],Table3[[#This Row],[Percentage]]&lt;$K$5), 1, 0)</f>
        <v>0</v>
      </c>
      <c r="M342" s="6">
        <v>337</v>
      </c>
      <c r="N342" s="6">
        <f>$N$3*COS(DEGREES(Graphing!M342))</f>
        <v>228.79669749690777</v>
      </c>
      <c r="O342" s="6">
        <f>($N$3*SIN(DEGREES(Graphing!M342))) + $O$3</f>
        <v>618.30898066117948</v>
      </c>
      <c r="P342" s="16">
        <f>($N$3*SIN(DEGREES(Graphing!M342))) - $O$3</f>
        <v>-397.69101933882047</v>
      </c>
      <c r="Q342" s="6">
        <f>$N$4*SIN(DEGREES(Graphing!M342))</f>
        <v>82.731735495884635</v>
      </c>
      <c r="R342" s="6">
        <f>($N$4*COS(DEGREES(Graphing!M342))) - $O$4</f>
        <v>-128.40247687731917</v>
      </c>
      <c r="S342" s="6">
        <f>($N$4*COS(DEGREES(Graphing!M342))) + $O$4</f>
        <v>471.59752312268085</v>
      </c>
      <c r="U342" s="6">
        <v>0</v>
      </c>
      <c r="V342" s="6">
        <v>-666</v>
      </c>
      <c r="W342" s="6">
        <f>IF(AND($W$4 + 'Unlike Size Quad'!$F$2*$N$3&lt;Table13[[#This Row],[NS AXIS]],Table13[[#This Row],[NS AXIS]]&lt;$V$3 - 'Unlike Size Quad'!$F$2*$N$3), Table13[NS AXIS], 0)</f>
        <v>0</v>
      </c>
      <c r="X342" s="6">
        <f>$V$6 - 'Unlike Size Quad'!$F$3*$N$4</f>
        <v>71.401690832311886</v>
      </c>
      <c r="Y342" s="6">
        <f>$W$5 +'Unlike Size Quad'!$F$3*$N$4</f>
        <v>-71.406763299232722</v>
      </c>
      <c r="Z342" s="6">
        <f>Table13[[#This Row],[NS AXIS]]</f>
        <v>-666</v>
      </c>
      <c r="AA342" s="6">
        <f>IF(AND($W$5 + 'Unlike Size Quad'!$F$3*$N$4&lt;Table13[[#This Row],[NS AXIS]],Table13[[#This Row],[NS AXIS]]&lt;$V$6 - 'Unlike Size Quad'!$F$3*$N$4), Table13[NS AXIS], 0)</f>
        <v>0</v>
      </c>
      <c r="AB342" s="16">
        <f>$V$3 -'Unlike Size Quad'!$F$2*$N$3</f>
        <v>127.00056361139596</v>
      </c>
      <c r="AC342" s="16">
        <f>$W$4 + 'Unlike Size Quad'!$F$2*$N$3</f>
        <v>-127.00507248755457</v>
      </c>
      <c r="AF342" s="46">
        <v>335</v>
      </c>
      <c r="AG342" s="6">
        <f t="shared" si="20"/>
        <v>180.31215676397562</v>
      </c>
      <c r="AH342" s="46">
        <f t="shared" si="21"/>
        <v>-47.511759231276642</v>
      </c>
      <c r="AI342" s="46">
        <f t="shared" si="22"/>
        <v>302.48824076872336</v>
      </c>
      <c r="AJ342" s="16">
        <f t="shared" si="23"/>
        <v>-619.68784323602438</v>
      </c>
      <c r="AK342" s="16">
        <f>Table6[[#This Row],[T1]]</f>
        <v>-47.511759231276642</v>
      </c>
      <c r="AL342" s="16">
        <f>Table6[[#This Row],[T2]]</f>
        <v>302.48824076872336</v>
      </c>
      <c r="AN342" s="46">
        <v>-666</v>
      </c>
      <c r="AO342" s="61">
        <f>IF(OR(Table15[[#This Row],[Diagonal Flag]]&lt;-$AG$6, Table15[[#This Row],[Diagonal Flag]]&gt;$AG$6),0,Table15[[#This Row],[Diagonal Flag]])</f>
        <v>0</v>
      </c>
      <c r="AP342" s="61">
        <f>Graphing!$AO342/$AP$6</f>
        <v>0</v>
      </c>
      <c r="AQ342" s="62">
        <f>Graphing!$AO342/$AQ$6</f>
        <v>0</v>
      </c>
    </row>
    <row r="343" spans="1:43" x14ac:dyDescent="0.25">
      <c r="A343" s="6">
        <v>340</v>
      </c>
      <c r="B343" s="6">
        <f>COS(DEGREES(Graphing!A343))</f>
        <v>-0.90000712645251757</v>
      </c>
      <c r="C343" s="6">
        <f>SIN(DEGREES(Graphing!A343))</f>
        <v>0.43587517976443901</v>
      </c>
      <c r="D343" s="6">
        <f>Table2[[#This Row],[x (Big)]]*$A$2</f>
        <v>-0.67500534483938823</v>
      </c>
      <c r="E343" s="6">
        <f>$A$2 *Table2[[#This Row],[y (Big)]]</f>
        <v>0.32690638482332923</v>
      </c>
      <c r="G343" s="15">
        <v>0.33600000000000002</v>
      </c>
      <c r="H343" s="6">
        <f>IF(AND($H$3&lt;Table3[[#This Row],[Percentage]],Table3[[#This Row],[Percentage]]&lt;$H$5), 1, 0)</f>
        <v>1</v>
      </c>
      <c r="I343" s="6">
        <f>IF(AND($I$3&lt;Table3[[#This Row],[Percentage]],Table3[[#This Row],[Percentage]]&lt;$I$5), 1, 0)</f>
        <v>1</v>
      </c>
      <c r="J343" s="6">
        <f>IF(AND($J$3&lt;Table3[[#This Row],[Percentage]],Table3[[#This Row],[Percentage]]&lt;$J$5), 1, 0)</f>
        <v>0</v>
      </c>
      <c r="K343" s="6">
        <f>IF(AND($K$3&lt;Table3[[#This Row],[Percentage]],Table3[[#This Row],[Percentage]]&lt;$K$5), 1, 0)</f>
        <v>0</v>
      </c>
      <c r="M343" s="6">
        <v>338</v>
      </c>
      <c r="N343" s="6">
        <f>$N$3*COS(DEGREES(Graphing!M343))</f>
        <v>92.900292712590954</v>
      </c>
      <c r="O343" s="6">
        <f>($N$3*SIN(DEGREES(Graphing!M343))) + $O$3</f>
        <v>744.40121745438398</v>
      </c>
      <c r="P343" s="16">
        <f>($N$3*SIN(DEGREES(Graphing!M343))) - $O$3</f>
        <v>-271.59878254561602</v>
      </c>
      <c r="Q343" s="6">
        <f>$N$4*SIN(DEGREES(Graphing!M343))</f>
        <v>177.30091309078796</v>
      </c>
      <c r="R343" s="6">
        <f>($N$4*COS(DEGREES(Graphing!M343))) - $O$4</f>
        <v>-230.32478046555678</v>
      </c>
      <c r="S343" s="6">
        <f>($N$4*COS(DEGREES(Graphing!M343))) + $O$4</f>
        <v>369.67521953444322</v>
      </c>
      <c r="U343" s="6">
        <v>0</v>
      </c>
      <c r="V343" s="6">
        <v>-665</v>
      </c>
      <c r="W343" s="6">
        <f>IF(AND($W$4 + 'Unlike Size Quad'!$F$2*$N$3&lt;Table13[[#This Row],[NS AXIS]],Table13[[#This Row],[NS AXIS]]&lt;$V$3 - 'Unlike Size Quad'!$F$2*$N$3), Table13[NS AXIS], 0)</f>
        <v>0</v>
      </c>
      <c r="X343" s="6">
        <f>$V$6 - 'Unlike Size Quad'!$F$3*$N$4</f>
        <v>71.401690832311886</v>
      </c>
      <c r="Y343" s="6">
        <f>$W$5 +'Unlike Size Quad'!$F$3*$N$4</f>
        <v>-71.406763299232722</v>
      </c>
      <c r="Z343" s="6">
        <f>Table13[[#This Row],[NS AXIS]]</f>
        <v>-665</v>
      </c>
      <c r="AA343" s="6">
        <f>IF(AND($W$5 + 'Unlike Size Quad'!$F$3*$N$4&lt;Table13[[#This Row],[NS AXIS]],Table13[[#This Row],[NS AXIS]]&lt;$V$6 - 'Unlike Size Quad'!$F$3*$N$4), Table13[NS AXIS], 0)</f>
        <v>0</v>
      </c>
      <c r="AB343" s="16">
        <f>$V$3 -'Unlike Size Quad'!$F$2*$N$3</f>
        <v>127.00056361139596</v>
      </c>
      <c r="AC343" s="16">
        <f>$W$4 + 'Unlike Size Quad'!$F$2*$N$3</f>
        <v>-127.00507248755457</v>
      </c>
      <c r="AF343" s="46">
        <v>336</v>
      </c>
      <c r="AG343" s="6">
        <f t="shared" si="20"/>
        <v>325.45615554787031</v>
      </c>
      <c r="AH343" s="46">
        <f t="shared" si="21"/>
        <v>67.815187445712922</v>
      </c>
      <c r="AI343" s="46">
        <f t="shared" si="22"/>
        <v>417.81518744571292</v>
      </c>
      <c r="AJ343" s="16">
        <f t="shared" si="23"/>
        <v>-474.54384445212969</v>
      </c>
      <c r="AK343" s="16">
        <f>Table6[[#This Row],[T1]]</f>
        <v>67.815187445712922</v>
      </c>
      <c r="AL343" s="16">
        <f>Table6[[#This Row],[T2]]</f>
        <v>417.81518744571292</v>
      </c>
      <c r="AN343" s="46">
        <v>-665</v>
      </c>
      <c r="AO343" s="63">
        <f>IF(OR(Table15[[#This Row],[Diagonal Flag]]&lt;-$AG$6, Table15[[#This Row],[Diagonal Flag]]&gt;$AG$6),0,Table15[[#This Row],[Diagonal Flag]])</f>
        <v>0</v>
      </c>
      <c r="AP343" s="63">
        <f>Graphing!$AO343/$AP$6</f>
        <v>0</v>
      </c>
      <c r="AQ343" s="64">
        <f>Graphing!$AO343/$AQ$6</f>
        <v>0</v>
      </c>
    </row>
    <row r="344" spans="1:43" x14ac:dyDescent="0.25">
      <c r="A344" s="6">
        <v>341</v>
      </c>
      <c r="B344" s="6">
        <f>COS(DEGREES(Graphing!A344))</f>
        <v>-0.9564813743961138</v>
      </c>
      <c r="C344" s="6">
        <f>SIN(DEGREES(Graphing!A344))</f>
        <v>-0.29179338654829234</v>
      </c>
      <c r="D344" s="6">
        <f>Table2[[#This Row],[x (Big)]]*$A$2</f>
        <v>-0.71736103079708535</v>
      </c>
      <c r="E344" s="6">
        <f>$A$2 *Table2[[#This Row],[y (Big)]]</f>
        <v>-0.21884503991121926</v>
      </c>
      <c r="G344" s="15">
        <v>0.33700000000000002</v>
      </c>
      <c r="H344" s="6">
        <f>IF(AND($H$3&lt;Table3[[#This Row],[Percentage]],Table3[[#This Row],[Percentage]]&lt;$H$5), 1, 0)</f>
        <v>1</v>
      </c>
      <c r="I344" s="6">
        <f>IF(AND($I$3&lt;Table3[[#This Row],[Percentage]],Table3[[#This Row],[Percentage]]&lt;$I$5), 1, 0)</f>
        <v>1</v>
      </c>
      <c r="J344" s="6">
        <f>IF(AND($J$3&lt;Table3[[#This Row],[Percentage]],Table3[[#This Row],[Percentage]]&lt;$J$5), 1, 0)</f>
        <v>0</v>
      </c>
      <c r="K344" s="6">
        <f>IF(AND($K$3&lt;Table3[[#This Row],[Percentage]],Table3[[#This Row],[Percentage]]&lt;$K$5), 1, 0)</f>
        <v>0</v>
      </c>
      <c r="M344" s="6">
        <v>339</v>
      </c>
      <c r="N344" s="6">
        <f>$N$3*COS(DEGREES(Graphing!M344))</f>
        <v>-92.483251035225507</v>
      </c>
      <c r="O344" s="6">
        <f>($N$3*SIN(DEGREES(Graphing!M344))) + $O$3</f>
        <v>744.56468096052595</v>
      </c>
      <c r="P344" s="16">
        <f>($N$3*SIN(DEGREES(Graphing!M344))) - $O$3</f>
        <v>-271.435319039474</v>
      </c>
      <c r="Q344" s="6">
        <f>$N$4*SIN(DEGREES(Graphing!M344))</f>
        <v>177.42351072039452</v>
      </c>
      <c r="R344" s="6">
        <f>($N$4*COS(DEGREES(Graphing!M344))) - $O$4</f>
        <v>-369.36243827641914</v>
      </c>
      <c r="S344" s="6">
        <f>($N$4*COS(DEGREES(Graphing!M344))) + $O$4</f>
        <v>230.63756172358086</v>
      </c>
      <c r="U344" s="6">
        <v>0</v>
      </c>
      <c r="V344" s="6">
        <v>-664</v>
      </c>
      <c r="W344" s="6">
        <f>IF(AND($W$4 + 'Unlike Size Quad'!$F$2*$N$3&lt;Table13[[#This Row],[NS AXIS]],Table13[[#This Row],[NS AXIS]]&lt;$V$3 - 'Unlike Size Quad'!$F$2*$N$3), Table13[NS AXIS], 0)</f>
        <v>0</v>
      </c>
      <c r="X344" s="6">
        <f>$V$6 - 'Unlike Size Quad'!$F$3*$N$4</f>
        <v>71.401690832311886</v>
      </c>
      <c r="Y344" s="6">
        <f>$W$5 +'Unlike Size Quad'!$F$3*$N$4</f>
        <v>-71.406763299232722</v>
      </c>
      <c r="Z344" s="6">
        <f>Table13[[#This Row],[NS AXIS]]</f>
        <v>-664</v>
      </c>
      <c r="AA344" s="6">
        <f>IF(AND($W$5 + 'Unlike Size Quad'!$F$3*$N$4&lt;Table13[[#This Row],[NS AXIS]],Table13[[#This Row],[NS AXIS]]&lt;$V$6 - 'Unlike Size Quad'!$F$3*$N$4), Table13[NS AXIS], 0)</f>
        <v>0</v>
      </c>
      <c r="AB344" s="16">
        <f>$V$3 -'Unlike Size Quad'!$F$2*$N$3</f>
        <v>127.00056361139596</v>
      </c>
      <c r="AC344" s="16">
        <f>$W$4 + 'Unlike Size Quad'!$F$2*$N$3</f>
        <v>-127.00507248755457</v>
      </c>
      <c r="AF344" s="46">
        <v>337</v>
      </c>
      <c r="AG344" s="6">
        <f t="shared" si="20"/>
        <v>510.30898066117953</v>
      </c>
      <c r="AH344" s="46">
        <f t="shared" si="21"/>
        <v>53.796697496907768</v>
      </c>
      <c r="AI344" s="46">
        <f t="shared" si="22"/>
        <v>403.79669749690777</v>
      </c>
      <c r="AJ344" s="16">
        <f t="shared" si="23"/>
        <v>-289.69101933882047</v>
      </c>
      <c r="AK344" s="16">
        <f>Table6[[#This Row],[T1]]</f>
        <v>53.796697496907768</v>
      </c>
      <c r="AL344" s="16">
        <f>Table6[[#This Row],[T2]]</f>
        <v>403.79669749690777</v>
      </c>
      <c r="AN344" s="46">
        <v>-664</v>
      </c>
      <c r="AO344" s="61">
        <f>IF(OR(Table15[[#This Row],[Diagonal Flag]]&lt;-$AG$6, Table15[[#This Row],[Diagonal Flag]]&gt;$AG$6),0,Table15[[#This Row],[Diagonal Flag]])</f>
        <v>0</v>
      </c>
      <c r="AP344" s="61">
        <f>Graphing!$AO344/$AP$6</f>
        <v>0</v>
      </c>
      <c r="AQ344" s="62">
        <f>Graphing!$AO344/$AQ$6</f>
        <v>0</v>
      </c>
    </row>
    <row r="345" spans="1:43" x14ac:dyDescent="0.25">
      <c r="A345" s="6">
        <v>342</v>
      </c>
      <c r="B345" s="6">
        <f>COS(DEGREES(Graphing!A345))</f>
        <v>-0.50344671436266963</v>
      </c>
      <c r="C345" s="6">
        <f>SIN(DEGREES(Graphing!A345))</f>
        <v>-0.86402627610358729</v>
      </c>
      <c r="D345" s="6">
        <f>Table2[[#This Row],[x (Big)]]*$A$2</f>
        <v>-0.3775850357720022</v>
      </c>
      <c r="E345" s="6">
        <f>$A$2 *Table2[[#This Row],[y (Big)]]</f>
        <v>-0.64801970707769052</v>
      </c>
      <c r="G345" s="15">
        <v>0.33800000000000002</v>
      </c>
      <c r="H345" s="6">
        <f>IF(AND($H$3&lt;Table3[[#This Row],[Percentage]],Table3[[#This Row],[Percentage]]&lt;$H$5), 1, 0)</f>
        <v>1</v>
      </c>
      <c r="I345" s="6">
        <f>IF(AND($I$3&lt;Table3[[#This Row],[Percentage]],Table3[[#This Row],[Percentage]]&lt;$I$5), 1, 0)</f>
        <v>1</v>
      </c>
      <c r="J345" s="6">
        <f>IF(AND($J$3&lt;Table3[[#This Row],[Percentage]],Table3[[#This Row],[Percentage]]&lt;$J$5), 1, 0)</f>
        <v>0</v>
      </c>
      <c r="K345" s="6">
        <f>IF(AND($K$3&lt;Table3[[#This Row],[Percentage]],Table3[[#This Row],[Percentage]]&lt;$K$5), 1, 0)</f>
        <v>0</v>
      </c>
      <c r="M345" s="6">
        <v>340</v>
      </c>
      <c r="N345" s="6">
        <f>$N$3*COS(DEGREES(Graphing!M345))</f>
        <v>-228.60181011893945</v>
      </c>
      <c r="O345" s="6">
        <f>($N$3*SIN(DEGREES(Graphing!M345))) + $O$3</f>
        <v>618.71229566016746</v>
      </c>
      <c r="P345" s="16">
        <f>($N$3*SIN(DEGREES(Graphing!M345))) - $O$3</f>
        <v>-397.28770433983249</v>
      </c>
      <c r="Q345" s="6">
        <f>$N$4*SIN(DEGREES(Graphing!M345))</f>
        <v>83.034221745125635</v>
      </c>
      <c r="R345" s="6">
        <f>($N$4*COS(DEGREES(Graphing!M345))) - $O$4</f>
        <v>-471.45135758920458</v>
      </c>
      <c r="S345" s="6">
        <f>($N$4*COS(DEGREES(Graphing!M345))) + $O$4</f>
        <v>128.5486424107954</v>
      </c>
      <c r="U345" s="6">
        <v>0</v>
      </c>
      <c r="V345" s="6">
        <v>-663</v>
      </c>
      <c r="W345" s="6">
        <f>IF(AND($W$4 + 'Unlike Size Quad'!$F$2*$N$3&lt;Table13[[#This Row],[NS AXIS]],Table13[[#This Row],[NS AXIS]]&lt;$V$3 - 'Unlike Size Quad'!$F$2*$N$3), Table13[NS AXIS], 0)</f>
        <v>0</v>
      </c>
      <c r="X345" s="6">
        <f>$V$6 - 'Unlike Size Quad'!$F$3*$N$4</f>
        <v>71.401690832311886</v>
      </c>
      <c r="Y345" s="6">
        <f>$W$5 +'Unlike Size Quad'!$F$3*$N$4</f>
        <v>-71.406763299232722</v>
      </c>
      <c r="Z345" s="6">
        <f>Table13[[#This Row],[NS AXIS]]</f>
        <v>-663</v>
      </c>
      <c r="AA345" s="6">
        <f>IF(AND($W$5 + 'Unlike Size Quad'!$F$3*$N$4&lt;Table13[[#This Row],[NS AXIS]],Table13[[#This Row],[NS AXIS]]&lt;$V$6 - 'Unlike Size Quad'!$F$3*$N$4), Table13[NS AXIS], 0)</f>
        <v>0</v>
      </c>
      <c r="AB345" s="16">
        <f>$V$3 -'Unlike Size Quad'!$F$2*$N$3</f>
        <v>127.00056361139596</v>
      </c>
      <c r="AC345" s="16">
        <f>$W$4 + 'Unlike Size Quad'!$F$2*$N$3</f>
        <v>-127.00507248755457</v>
      </c>
      <c r="AF345" s="46">
        <v>338</v>
      </c>
      <c r="AG345" s="6">
        <f t="shared" si="20"/>
        <v>636.40121745438398</v>
      </c>
      <c r="AH345" s="46">
        <f t="shared" si="21"/>
        <v>-82.099707287409046</v>
      </c>
      <c r="AI345" s="46">
        <f t="shared" si="22"/>
        <v>267.90029271259095</v>
      </c>
      <c r="AJ345" s="16">
        <f t="shared" si="23"/>
        <v>-163.59878254561605</v>
      </c>
      <c r="AK345" s="16">
        <f>Table6[[#This Row],[T1]]</f>
        <v>-82.099707287409046</v>
      </c>
      <c r="AL345" s="16">
        <f>Table6[[#This Row],[T2]]</f>
        <v>267.90029271259095</v>
      </c>
      <c r="AN345" s="46">
        <v>-663</v>
      </c>
      <c r="AO345" s="63">
        <f>IF(OR(Table15[[#This Row],[Diagonal Flag]]&lt;-$AG$6, Table15[[#This Row],[Diagonal Flag]]&gt;$AG$6),0,Table15[[#This Row],[Diagonal Flag]])</f>
        <v>0</v>
      </c>
      <c r="AP345" s="63">
        <f>Graphing!$AO345/$AP$6</f>
        <v>0</v>
      </c>
      <c r="AQ345" s="64">
        <f>Graphing!$AO345/$AQ$6</f>
        <v>0</v>
      </c>
    </row>
    <row r="346" spans="1:43" x14ac:dyDescent="0.25">
      <c r="A346" s="6">
        <v>343</v>
      </c>
      <c r="B346" s="6">
        <f>COS(DEGREES(Graphing!A346))</f>
        <v>0.2177694205285613</v>
      </c>
      <c r="C346" s="6">
        <f>SIN(DEGREES(Graphing!A346))</f>
        <v>-0.97600024563657495</v>
      </c>
      <c r="D346" s="6">
        <f>Table2[[#This Row],[x (Big)]]*$A$2</f>
        <v>0.16332706539642097</v>
      </c>
      <c r="E346" s="6">
        <f>$A$2 *Table2[[#This Row],[y (Big)]]</f>
        <v>-0.73200018422743118</v>
      </c>
      <c r="G346" s="15">
        <v>0.33900000000000002</v>
      </c>
      <c r="H346" s="6">
        <f>IF(AND($H$3&lt;Table3[[#This Row],[Percentage]],Table3[[#This Row],[Percentage]]&lt;$H$5), 1, 0)</f>
        <v>1</v>
      </c>
      <c r="I346" s="6">
        <f>IF(AND($I$3&lt;Table3[[#This Row],[Percentage]],Table3[[#This Row],[Percentage]]&lt;$I$5), 1, 0)</f>
        <v>1</v>
      </c>
      <c r="J346" s="6">
        <f>IF(AND($J$3&lt;Table3[[#This Row],[Percentage]],Table3[[#This Row],[Percentage]]&lt;$J$5), 1, 0)</f>
        <v>0</v>
      </c>
      <c r="K346" s="6">
        <f>IF(AND($K$3&lt;Table3[[#This Row],[Percentage]],Table3[[#This Row],[Percentage]]&lt;$K$5), 1, 0)</f>
        <v>0</v>
      </c>
      <c r="M346" s="6">
        <v>341</v>
      </c>
      <c r="N346" s="6">
        <f>$N$3*COS(DEGREES(Graphing!M346))</f>
        <v>-242.94626909661289</v>
      </c>
      <c r="O346" s="6">
        <f>($N$3*SIN(DEGREES(Graphing!M346))) + $O$3</f>
        <v>433.88447981673374</v>
      </c>
      <c r="P346" s="16">
        <f>($N$3*SIN(DEGREES(Graphing!M346))) - $O$3</f>
        <v>-582.1155201832662</v>
      </c>
      <c r="Q346" s="6">
        <f>$N$4*SIN(DEGREES(Graphing!M346))</f>
        <v>-55.586640137449692</v>
      </c>
      <c r="R346" s="6">
        <f>($N$4*COS(DEGREES(Graphing!M346))) - $O$4</f>
        <v>-482.20970182245969</v>
      </c>
      <c r="S346" s="6">
        <f>($N$4*COS(DEGREES(Graphing!M346))) + $O$4</f>
        <v>117.79029817754031</v>
      </c>
      <c r="U346" s="6">
        <v>0</v>
      </c>
      <c r="V346" s="6">
        <v>-662</v>
      </c>
      <c r="W346" s="6">
        <f>IF(AND($W$4 + 'Unlike Size Quad'!$F$2*$N$3&lt;Table13[[#This Row],[NS AXIS]],Table13[[#This Row],[NS AXIS]]&lt;$V$3 - 'Unlike Size Quad'!$F$2*$N$3), Table13[NS AXIS], 0)</f>
        <v>0</v>
      </c>
      <c r="X346" s="6">
        <f>$V$6 - 'Unlike Size Quad'!$F$3*$N$4</f>
        <v>71.401690832311886</v>
      </c>
      <c r="Y346" s="6">
        <f>$W$5 +'Unlike Size Quad'!$F$3*$N$4</f>
        <v>-71.406763299232722</v>
      </c>
      <c r="Z346" s="6">
        <f>Table13[[#This Row],[NS AXIS]]</f>
        <v>-662</v>
      </c>
      <c r="AA346" s="6">
        <f>IF(AND($W$5 + 'Unlike Size Quad'!$F$3*$N$4&lt;Table13[[#This Row],[NS AXIS]],Table13[[#This Row],[NS AXIS]]&lt;$V$6 - 'Unlike Size Quad'!$F$3*$N$4), Table13[NS AXIS], 0)</f>
        <v>0</v>
      </c>
      <c r="AB346" s="16">
        <f>$V$3 -'Unlike Size Quad'!$F$2*$N$3</f>
        <v>127.00056361139596</v>
      </c>
      <c r="AC346" s="16">
        <f>$W$4 + 'Unlike Size Quad'!$F$2*$N$3</f>
        <v>-127.00507248755457</v>
      </c>
      <c r="AF346" s="46">
        <v>339</v>
      </c>
      <c r="AG346" s="6">
        <f t="shared" si="20"/>
        <v>636.56468096052595</v>
      </c>
      <c r="AH346" s="46">
        <f t="shared" si="21"/>
        <v>-267.48325103522552</v>
      </c>
      <c r="AI346" s="46">
        <f t="shared" si="22"/>
        <v>82.516748964774493</v>
      </c>
      <c r="AJ346" s="16">
        <f t="shared" si="23"/>
        <v>-163.435319039474</v>
      </c>
      <c r="AK346" s="16">
        <f>Table6[[#This Row],[T1]]</f>
        <v>-267.48325103522552</v>
      </c>
      <c r="AL346" s="16">
        <f>Table6[[#This Row],[T2]]</f>
        <v>82.516748964774493</v>
      </c>
      <c r="AN346" s="46">
        <v>-662</v>
      </c>
      <c r="AO346" s="61">
        <f>IF(OR(Table15[[#This Row],[Diagonal Flag]]&lt;-$AG$6, Table15[[#This Row],[Diagonal Flag]]&gt;$AG$6),0,Table15[[#This Row],[Diagonal Flag]])</f>
        <v>0</v>
      </c>
      <c r="AP346" s="61">
        <f>Graphing!$AO346/$AP$6</f>
        <v>0</v>
      </c>
      <c r="AQ346" s="62">
        <f>Graphing!$AO346/$AQ$6</f>
        <v>0</v>
      </c>
    </row>
    <row r="347" spans="1:43" x14ac:dyDescent="0.25">
      <c r="A347" s="6">
        <v>344</v>
      </c>
      <c r="B347" s="6">
        <f>COS(DEGREES(Graphing!A347))</f>
        <v>0.82298177049052146</v>
      </c>
      <c r="C347" s="6">
        <f>SIN(DEGREES(Graphing!A347))</f>
        <v>-0.5680677824347079</v>
      </c>
      <c r="D347" s="6">
        <f>Table2[[#This Row],[x (Big)]]*$A$2</f>
        <v>0.61723632786789107</v>
      </c>
      <c r="E347" s="6">
        <f>$A$2 *Table2[[#This Row],[y (Big)]]</f>
        <v>-0.42605083682603095</v>
      </c>
      <c r="G347" s="15">
        <v>0.34</v>
      </c>
      <c r="H347" s="6">
        <f>IF(AND($H$3&lt;Table3[[#This Row],[Percentage]],Table3[[#This Row],[Percentage]]&lt;$H$5), 1, 0)</f>
        <v>1</v>
      </c>
      <c r="I347" s="6">
        <f>IF(AND($I$3&lt;Table3[[#This Row],[Percentage]],Table3[[#This Row],[Percentage]]&lt;$I$5), 1, 0)</f>
        <v>1</v>
      </c>
      <c r="J347" s="6">
        <f>IF(AND($J$3&lt;Table3[[#This Row],[Percentage]],Table3[[#This Row],[Percentage]]&lt;$J$5), 1, 0)</f>
        <v>0</v>
      </c>
      <c r="K347" s="6">
        <f>IF(AND($K$3&lt;Table3[[#This Row],[Percentage]],Table3[[#This Row],[Percentage]]&lt;$K$5), 1, 0)</f>
        <v>0</v>
      </c>
      <c r="M347" s="6">
        <v>342</v>
      </c>
      <c r="N347" s="6">
        <f>$N$3*COS(DEGREES(Graphing!M347))</f>
        <v>-127.87546544811809</v>
      </c>
      <c r="O347" s="6">
        <f>($N$3*SIN(DEGREES(Graphing!M347))) + $O$3</f>
        <v>288.53732586968886</v>
      </c>
      <c r="P347" s="16">
        <f>($N$3*SIN(DEGREES(Graphing!M347))) - $O$3</f>
        <v>-727.46267413031114</v>
      </c>
      <c r="Q347" s="6">
        <f>$N$4*SIN(DEGREES(Graphing!M347))</f>
        <v>-164.59700559773339</v>
      </c>
      <c r="R347" s="6">
        <f>($N$4*COS(DEGREES(Graphing!M347))) - $O$4</f>
        <v>-395.90659908608859</v>
      </c>
      <c r="S347" s="6">
        <f>($N$4*COS(DEGREES(Graphing!M347))) + $O$4</f>
        <v>204.09340091391144</v>
      </c>
      <c r="U347" s="6">
        <v>0</v>
      </c>
      <c r="V347" s="6">
        <v>-661</v>
      </c>
      <c r="W347" s="6">
        <f>IF(AND($W$4 + 'Unlike Size Quad'!$F$2*$N$3&lt;Table13[[#This Row],[NS AXIS]],Table13[[#This Row],[NS AXIS]]&lt;$V$3 - 'Unlike Size Quad'!$F$2*$N$3), Table13[NS AXIS], 0)</f>
        <v>0</v>
      </c>
      <c r="X347" s="6">
        <f>$V$6 - 'Unlike Size Quad'!$F$3*$N$4</f>
        <v>71.401690832311886</v>
      </c>
      <c r="Y347" s="6">
        <f>$W$5 +'Unlike Size Quad'!$F$3*$N$4</f>
        <v>-71.406763299232722</v>
      </c>
      <c r="Z347" s="6">
        <f>Table13[[#This Row],[NS AXIS]]</f>
        <v>-661</v>
      </c>
      <c r="AA347" s="6">
        <f>IF(AND($W$5 + 'Unlike Size Quad'!$F$3*$N$4&lt;Table13[[#This Row],[NS AXIS]],Table13[[#This Row],[NS AXIS]]&lt;$V$6 - 'Unlike Size Quad'!$F$3*$N$4), Table13[NS AXIS], 0)</f>
        <v>0</v>
      </c>
      <c r="AB347" s="16">
        <f>$V$3 -'Unlike Size Quad'!$F$2*$N$3</f>
        <v>127.00056361139596</v>
      </c>
      <c r="AC347" s="16">
        <f>$W$4 + 'Unlike Size Quad'!$F$2*$N$3</f>
        <v>-127.00507248755457</v>
      </c>
      <c r="AF347" s="46">
        <v>340</v>
      </c>
      <c r="AG347" s="6">
        <f t="shared" si="20"/>
        <v>510.71229566016751</v>
      </c>
      <c r="AH347" s="46">
        <f t="shared" si="21"/>
        <v>-403.60181011893945</v>
      </c>
      <c r="AI347" s="46">
        <f t="shared" si="22"/>
        <v>-53.601810118939454</v>
      </c>
      <c r="AJ347" s="16">
        <f t="shared" si="23"/>
        <v>-289.28770433983249</v>
      </c>
      <c r="AK347" s="16">
        <f>Table6[[#This Row],[T1]]</f>
        <v>-403.60181011893945</v>
      </c>
      <c r="AL347" s="16">
        <f>Table6[[#This Row],[T2]]</f>
        <v>-53.601810118939454</v>
      </c>
      <c r="AN347" s="46">
        <v>-661</v>
      </c>
      <c r="AO347" s="63">
        <f>IF(OR(Table15[[#This Row],[Diagonal Flag]]&lt;-$AG$6, Table15[[#This Row],[Diagonal Flag]]&gt;$AG$6),0,Table15[[#This Row],[Diagonal Flag]])</f>
        <v>0</v>
      </c>
      <c r="AP347" s="63">
        <f>Graphing!$AO347/$AP$6</f>
        <v>0</v>
      </c>
      <c r="AQ347" s="64">
        <f>Graphing!$AO347/$AQ$6</f>
        <v>0</v>
      </c>
    </row>
    <row r="348" spans="1:43" x14ac:dyDescent="0.25">
      <c r="A348" s="6">
        <v>345</v>
      </c>
      <c r="B348" s="6">
        <f>COS(DEGREES(Graphing!A348))</f>
        <v>0.98979923437079764</v>
      </c>
      <c r="C348" s="6">
        <f>SIN(DEGREES(Graphing!A348))</f>
        <v>0.14246920944183994</v>
      </c>
      <c r="D348" s="6">
        <f>Table2[[#This Row],[x (Big)]]*$A$2</f>
        <v>0.74234942577809826</v>
      </c>
      <c r="E348" s="6">
        <f>$A$2 *Table2[[#This Row],[y (Big)]]</f>
        <v>0.10685190708137995</v>
      </c>
      <c r="G348" s="15">
        <v>0.34100000000000003</v>
      </c>
      <c r="H348" s="6">
        <f>IF(AND($H$3&lt;Table3[[#This Row],[Percentage]],Table3[[#This Row],[Percentage]]&lt;$H$5), 1, 0)</f>
        <v>1</v>
      </c>
      <c r="I348" s="6">
        <f>IF(AND($I$3&lt;Table3[[#This Row],[Percentage]],Table3[[#This Row],[Percentage]]&lt;$I$5), 1, 0)</f>
        <v>1</v>
      </c>
      <c r="J348" s="6">
        <f>IF(AND($J$3&lt;Table3[[#This Row],[Percentage]],Table3[[#This Row],[Percentage]]&lt;$J$5), 1, 0)</f>
        <v>0</v>
      </c>
      <c r="K348" s="6">
        <f>IF(AND($K$3&lt;Table3[[#This Row],[Percentage]],Table3[[#This Row],[Percentage]]&lt;$K$5), 1, 0)</f>
        <v>0</v>
      </c>
      <c r="M348" s="6">
        <v>343</v>
      </c>
      <c r="N348" s="6">
        <f>$N$3*COS(DEGREES(Graphing!M348))</f>
        <v>55.313432814254568</v>
      </c>
      <c r="O348" s="6">
        <f>($N$3*SIN(DEGREES(Graphing!M348))) + $O$3</f>
        <v>260.09593760830995</v>
      </c>
      <c r="P348" s="16">
        <f>($N$3*SIN(DEGREES(Graphing!M348))) - $O$3</f>
        <v>-755.9040623916901</v>
      </c>
      <c r="Q348" s="6">
        <f>$N$4*SIN(DEGREES(Graphing!M348))</f>
        <v>-185.92804679376752</v>
      </c>
      <c r="R348" s="6">
        <f>($N$4*COS(DEGREES(Graphing!M348))) - $O$4</f>
        <v>-258.51492538930904</v>
      </c>
      <c r="S348" s="6">
        <f>($N$4*COS(DEGREES(Graphing!M348))) + $O$4</f>
        <v>341.48507461069096</v>
      </c>
      <c r="U348" s="6">
        <v>0</v>
      </c>
      <c r="V348" s="6">
        <v>-660</v>
      </c>
      <c r="W348" s="6">
        <f>IF(AND($W$4 + 'Unlike Size Quad'!$F$2*$N$3&lt;Table13[[#This Row],[NS AXIS]],Table13[[#This Row],[NS AXIS]]&lt;$V$3 - 'Unlike Size Quad'!$F$2*$N$3), Table13[NS AXIS], 0)</f>
        <v>0</v>
      </c>
      <c r="X348" s="6">
        <f>$V$6 - 'Unlike Size Quad'!$F$3*$N$4</f>
        <v>71.401690832311886</v>
      </c>
      <c r="Y348" s="6">
        <f>$W$5 +'Unlike Size Quad'!$F$3*$N$4</f>
        <v>-71.406763299232722</v>
      </c>
      <c r="Z348" s="6">
        <f>Table13[[#This Row],[NS AXIS]]</f>
        <v>-660</v>
      </c>
      <c r="AA348" s="6">
        <f>IF(AND($W$5 + 'Unlike Size Quad'!$F$3*$N$4&lt;Table13[[#This Row],[NS AXIS]],Table13[[#This Row],[NS AXIS]]&lt;$V$6 - 'Unlike Size Quad'!$F$3*$N$4), Table13[NS AXIS], 0)</f>
        <v>0</v>
      </c>
      <c r="AB348" s="16">
        <f>$V$3 -'Unlike Size Quad'!$F$2*$N$3</f>
        <v>127.00056361139596</v>
      </c>
      <c r="AC348" s="16">
        <f>$W$4 + 'Unlike Size Quad'!$F$2*$N$3</f>
        <v>-127.00507248755457</v>
      </c>
      <c r="AF348" s="46">
        <v>341</v>
      </c>
      <c r="AG348" s="6">
        <f t="shared" si="20"/>
        <v>325.88447981673374</v>
      </c>
      <c r="AH348" s="46">
        <f t="shared" si="21"/>
        <v>-417.94626909661292</v>
      </c>
      <c r="AI348" s="46">
        <f t="shared" si="22"/>
        <v>-67.946269096612895</v>
      </c>
      <c r="AJ348" s="16">
        <f t="shared" si="23"/>
        <v>-474.11552018326626</v>
      </c>
      <c r="AK348" s="16">
        <f>Table6[[#This Row],[T1]]</f>
        <v>-417.94626909661292</v>
      </c>
      <c r="AL348" s="16">
        <f>Table6[[#This Row],[T2]]</f>
        <v>-67.946269096612895</v>
      </c>
      <c r="AN348" s="46">
        <v>-660</v>
      </c>
      <c r="AO348" s="61">
        <f>IF(OR(Table15[[#This Row],[Diagonal Flag]]&lt;-$AG$6, Table15[[#This Row],[Diagonal Flag]]&gt;$AG$6),0,Table15[[#This Row],[Diagonal Flag]])</f>
        <v>0</v>
      </c>
      <c r="AP348" s="61">
        <f>Graphing!$AO348/$AP$6</f>
        <v>0</v>
      </c>
      <c r="AQ348" s="62">
        <f>Graphing!$AO348/$AQ$6</f>
        <v>0</v>
      </c>
    </row>
    <row r="349" spans="1:43" x14ac:dyDescent="0.25">
      <c r="A349" s="6">
        <v>346</v>
      </c>
      <c r="B349" s="6">
        <f>COS(DEGREES(Graphing!A349))</f>
        <v>0.62935967002176929</v>
      </c>
      <c r="C349" s="6">
        <f>SIN(DEGREES(Graphing!A349))</f>
        <v>0.77711415232904468</v>
      </c>
      <c r="D349" s="6">
        <f>Table2[[#This Row],[x (Big)]]*$A$2</f>
        <v>0.472019752516327</v>
      </c>
      <c r="E349" s="6">
        <f>$A$2 *Table2[[#This Row],[y (Big)]]</f>
        <v>0.58283561424678354</v>
      </c>
      <c r="G349" s="15">
        <v>0.34200000000000003</v>
      </c>
      <c r="H349" s="6">
        <f>IF(AND($H$3&lt;Table3[[#This Row],[Percentage]],Table3[[#This Row],[Percentage]]&lt;$H$5), 1, 0)</f>
        <v>1</v>
      </c>
      <c r="I349" s="6">
        <f>IF(AND($I$3&lt;Table3[[#This Row],[Percentage]],Table3[[#This Row],[Percentage]]&lt;$I$5), 1, 0)</f>
        <v>1</v>
      </c>
      <c r="J349" s="6">
        <f>IF(AND($J$3&lt;Table3[[#This Row],[Percentage]],Table3[[#This Row],[Percentage]]&lt;$J$5), 1, 0)</f>
        <v>0</v>
      </c>
      <c r="K349" s="6">
        <f>IF(AND($K$3&lt;Table3[[#This Row],[Percentage]],Table3[[#This Row],[Percentage]]&lt;$K$5), 1, 0)</f>
        <v>0</v>
      </c>
      <c r="M349" s="6">
        <v>344</v>
      </c>
      <c r="N349" s="6">
        <f>$N$3*COS(DEGREES(Graphing!M349))</f>
        <v>209.03736970459246</v>
      </c>
      <c r="O349" s="6">
        <f>($N$3*SIN(DEGREES(Graphing!M349))) + $O$3</f>
        <v>363.7107832615842</v>
      </c>
      <c r="P349" s="16">
        <f>($N$3*SIN(DEGREES(Graphing!M349))) - $O$3</f>
        <v>-652.2892167384158</v>
      </c>
      <c r="Q349" s="6">
        <f>$N$4*SIN(DEGREES(Graphing!M349))</f>
        <v>-108.21691255381185</v>
      </c>
      <c r="R349" s="6">
        <f>($N$4*COS(DEGREES(Graphing!M349))) - $O$4</f>
        <v>-143.22197272155566</v>
      </c>
      <c r="S349" s="6">
        <f>($N$4*COS(DEGREES(Graphing!M349))) + $O$4</f>
        <v>456.77802727844437</v>
      </c>
      <c r="U349" s="6">
        <v>0</v>
      </c>
      <c r="V349" s="6">
        <v>-659</v>
      </c>
      <c r="W349" s="6">
        <f>IF(AND($W$4 + 'Unlike Size Quad'!$F$2*$N$3&lt;Table13[[#This Row],[NS AXIS]],Table13[[#This Row],[NS AXIS]]&lt;$V$3 - 'Unlike Size Quad'!$F$2*$N$3), Table13[NS AXIS], 0)</f>
        <v>0</v>
      </c>
      <c r="X349" s="6">
        <f>$V$6 - 'Unlike Size Quad'!$F$3*$N$4</f>
        <v>71.401690832311886</v>
      </c>
      <c r="Y349" s="6">
        <f>$W$5 +'Unlike Size Quad'!$F$3*$N$4</f>
        <v>-71.406763299232722</v>
      </c>
      <c r="Z349" s="6">
        <f>Table13[[#This Row],[NS AXIS]]</f>
        <v>-659</v>
      </c>
      <c r="AA349" s="6">
        <f>IF(AND($W$5 + 'Unlike Size Quad'!$F$3*$N$4&lt;Table13[[#This Row],[NS AXIS]],Table13[[#This Row],[NS AXIS]]&lt;$V$6 - 'Unlike Size Quad'!$F$3*$N$4), Table13[NS AXIS], 0)</f>
        <v>0</v>
      </c>
      <c r="AB349" s="16">
        <f>$V$3 -'Unlike Size Quad'!$F$2*$N$3</f>
        <v>127.00056361139596</v>
      </c>
      <c r="AC349" s="16">
        <f>$W$4 + 'Unlike Size Quad'!$F$2*$N$3</f>
        <v>-127.00507248755457</v>
      </c>
      <c r="AF349" s="46">
        <v>342</v>
      </c>
      <c r="AG349" s="6">
        <f t="shared" si="20"/>
        <v>180.53732586968883</v>
      </c>
      <c r="AH349" s="46">
        <f t="shared" si="21"/>
        <v>-302.87546544811812</v>
      </c>
      <c r="AI349" s="46">
        <f t="shared" si="22"/>
        <v>47.124534551881908</v>
      </c>
      <c r="AJ349" s="16">
        <f t="shared" si="23"/>
        <v>-619.46267413031114</v>
      </c>
      <c r="AK349" s="16">
        <f>Table6[[#This Row],[T1]]</f>
        <v>-302.87546544811812</v>
      </c>
      <c r="AL349" s="16">
        <f>Table6[[#This Row],[T2]]</f>
        <v>47.124534551881908</v>
      </c>
      <c r="AN349" s="46">
        <v>-659</v>
      </c>
      <c r="AO349" s="63">
        <f>IF(OR(Table15[[#This Row],[Diagonal Flag]]&lt;-$AG$6, Table15[[#This Row],[Diagonal Flag]]&gt;$AG$6),0,Table15[[#This Row],[Diagonal Flag]])</f>
        <v>0</v>
      </c>
      <c r="AP349" s="63">
        <f>Graphing!$AO349/$AP$6</f>
        <v>0</v>
      </c>
      <c r="AQ349" s="64">
        <f>Graphing!$AO349/$AQ$6</f>
        <v>0</v>
      </c>
    </row>
    <row r="350" spans="1:43" x14ac:dyDescent="0.25">
      <c r="A350" s="6">
        <v>347</v>
      </c>
      <c r="B350" s="6">
        <f>COS(DEGREES(Graphing!A350))</f>
        <v>-6.6334052726357479E-2</v>
      </c>
      <c r="C350" s="6">
        <f>SIN(DEGREES(Graphing!A350))</f>
        <v>0.99779747115779804</v>
      </c>
      <c r="D350" s="6">
        <f>Table2[[#This Row],[x (Big)]]*$A$2</f>
        <v>-4.9750539544768109E-2</v>
      </c>
      <c r="E350" s="6">
        <f>$A$2 *Table2[[#This Row],[y (Big)]]</f>
        <v>0.74834810336834856</v>
      </c>
      <c r="G350" s="15">
        <v>0.34300000000000003</v>
      </c>
      <c r="H350" s="6">
        <f>IF(AND($H$3&lt;Table3[[#This Row],[Percentage]],Table3[[#This Row],[Percentage]]&lt;$H$5), 1, 0)</f>
        <v>1</v>
      </c>
      <c r="I350" s="6">
        <f>IF(AND($I$3&lt;Table3[[#This Row],[Percentage]],Table3[[#This Row],[Percentage]]&lt;$I$5), 1, 0)</f>
        <v>1</v>
      </c>
      <c r="J350" s="6">
        <f>IF(AND($J$3&lt;Table3[[#This Row],[Percentage]],Table3[[#This Row],[Percentage]]&lt;$J$5), 1, 0)</f>
        <v>0</v>
      </c>
      <c r="K350" s="6">
        <f>IF(AND($K$3&lt;Table3[[#This Row],[Percentage]],Table3[[#This Row],[Percentage]]&lt;$K$5), 1, 0)</f>
        <v>0</v>
      </c>
      <c r="M350" s="6">
        <v>345</v>
      </c>
      <c r="N350" s="6">
        <f>$N$3*COS(DEGREES(Graphing!M350))</f>
        <v>251.40900553018261</v>
      </c>
      <c r="O350" s="6">
        <f>($N$3*SIN(DEGREES(Graphing!M350))) + $O$3</f>
        <v>544.18717919822734</v>
      </c>
      <c r="P350" s="16">
        <f>($N$3*SIN(DEGREES(Graphing!M350))) - $O$3</f>
        <v>-471.81282080177266</v>
      </c>
      <c r="Q350" s="6">
        <f>$N$4*SIN(DEGREES(Graphing!M350))</f>
        <v>27.140384398670509</v>
      </c>
      <c r="R350" s="6">
        <f>($N$4*COS(DEGREES(Graphing!M350))) - $O$4</f>
        <v>-111.44324585236305</v>
      </c>
      <c r="S350" s="6">
        <f>($N$4*COS(DEGREES(Graphing!M350))) + $O$4</f>
        <v>488.55675414763698</v>
      </c>
      <c r="U350" s="6">
        <v>0</v>
      </c>
      <c r="V350" s="6">
        <v>-658</v>
      </c>
      <c r="W350" s="6">
        <f>IF(AND($W$4 + 'Unlike Size Quad'!$F$2*$N$3&lt;Table13[[#This Row],[NS AXIS]],Table13[[#This Row],[NS AXIS]]&lt;$V$3 - 'Unlike Size Quad'!$F$2*$N$3), Table13[NS AXIS], 0)</f>
        <v>0</v>
      </c>
      <c r="X350" s="6">
        <f>$V$6 - 'Unlike Size Quad'!$F$3*$N$4</f>
        <v>71.401690832311886</v>
      </c>
      <c r="Y350" s="6">
        <f>$W$5 +'Unlike Size Quad'!$F$3*$N$4</f>
        <v>-71.406763299232722</v>
      </c>
      <c r="Z350" s="6">
        <f>Table13[[#This Row],[NS AXIS]]</f>
        <v>-658</v>
      </c>
      <c r="AA350" s="6">
        <f>IF(AND($W$5 + 'Unlike Size Quad'!$F$3*$N$4&lt;Table13[[#This Row],[NS AXIS]],Table13[[#This Row],[NS AXIS]]&lt;$V$6 - 'Unlike Size Quad'!$F$3*$N$4), Table13[NS AXIS], 0)</f>
        <v>0</v>
      </c>
      <c r="AB350" s="16">
        <f>$V$3 -'Unlike Size Quad'!$F$2*$N$3</f>
        <v>127.00056361139596</v>
      </c>
      <c r="AC350" s="16">
        <f>$W$4 + 'Unlike Size Quad'!$F$2*$N$3</f>
        <v>-127.00507248755457</v>
      </c>
      <c r="AF350" s="46">
        <v>343</v>
      </c>
      <c r="AG350" s="6">
        <f t="shared" si="20"/>
        <v>152.09593760830995</v>
      </c>
      <c r="AH350" s="46">
        <f t="shared" si="21"/>
        <v>-119.68656718574543</v>
      </c>
      <c r="AI350" s="46">
        <f t="shared" si="22"/>
        <v>230.31343281425455</v>
      </c>
      <c r="AJ350" s="16">
        <f t="shared" si="23"/>
        <v>-647.9040623916901</v>
      </c>
      <c r="AK350" s="16">
        <f>Table6[[#This Row],[T1]]</f>
        <v>-119.68656718574543</v>
      </c>
      <c r="AL350" s="16">
        <f>Table6[[#This Row],[T2]]</f>
        <v>230.31343281425455</v>
      </c>
      <c r="AN350" s="46">
        <v>-658</v>
      </c>
      <c r="AO350" s="61">
        <f>IF(OR(Table15[[#This Row],[Diagonal Flag]]&lt;-$AG$6, Table15[[#This Row],[Diagonal Flag]]&gt;$AG$6),0,Table15[[#This Row],[Diagonal Flag]])</f>
        <v>0</v>
      </c>
      <c r="AP350" s="61">
        <f>Graphing!$AO350/$AP$6</f>
        <v>0</v>
      </c>
      <c r="AQ350" s="62">
        <f>Graphing!$AO350/$AQ$6</f>
        <v>0</v>
      </c>
    </row>
    <row r="351" spans="1:43" x14ac:dyDescent="0.25">
      <c r="A351" s="6">
        <v>348</v>
      </c>
      <c r="B351" s="6">
        <f>COS(DEGREES(Graphing!A351))</f>
        <v>-0.72669223034937769</v>
      </c>
      <c r="C351" s="6">
        <f>SIN(DEGREES(Graphing!A351))</f>
        <v>0.68696317394009332</v>
      </c>
      <c r="D351" s="6">
        <f>Table2[[#This Row],[x (Big)]]*$A$2</f>
        <v>-0.54501917276203327</v>
      </c>
      <c r="E351" s="6">
        <f>$A$2 *Table2[[#This Row],[y (Big)]]</f>
        <v>0.51522238045506996</v>
      </c>
      <c r="G351" s="15">
        <v>0.34399999999999997</v>
      </c>
      <c r="H351" s="6">
        <f>IF(AND($H$3&lt;Table3[[#This Row],[Percentage]],Table3[[#This Row],[Percentage]]&lt;$H$5), 1, 0)</f>
        <v>1</v>
      </c>
      <c r="I351" s="6">
        <f>IF(AND($I$3&lt;Table3[[#This Row],[Percentage]],Table3[[#This Row],[Percentage]]&lt;$I$5), 1, 0)</f>
        <v>1</v>
      </c>
      <c r="J351" s="6">
        <f>IF(AND($J$3&lt;Table3[[#This Row],[Percentage]],Table3[[#This Row],[Percentage]]&lt;$J$5), 1, 0)</f>
        <v>0</v>
      </c>
      <c r="K351" s="6">
        <f>IF(AND($K$3&lt;Table3[[#This Row],[Percentage]],Table3[[#This Row],[Percentage]]&lt;$K$5), 1, 0)</f>
        <v>0</v>
      </c>
      <c r="M351" s="6">
        <v>346</v>
      </c>
      <c r="N351" s="6">
        <f>$N$3*COS(DEGREES(Graphing!M351))</f>
        <v>159.8573561855294</v>
      </c>
      <c r="O351" s="6">
        <f>($N$3*SIN(DEGREES(Graphing!M351))) + $O$3</f>
        <v>705.38699469157734</v>
      </c>
      <c r="P351" s="16">
        <f>($N$3*SIN(DEGREES(Graphing!M351))) - $O$3</f>
        <v>-310.61300530842266</v>
      </c>
      <c r="Q351" s="6">
        <f>$N$4*SIN(DEGREES(Graphing!M351))</f>
        <v>148.04024601868301</v>
      </c>
      <c r="R351" s="6">
        <f>($N$4*COS(DEGREES(Graphing!M351))) - $O$4</f>
        <v>-180.10698286085295</v>
      </c>
      <c r="S351" s="6">
        <f>($N$4*COS(DEGREES(Graphing!M351))) + $O$4</f>
        <v>419.89301713914705</v>
      </c>
      <c r="U351" s="6">
        <v>0</v>
      </c>
      <c r="V351" s="6">
        <v>-657</v>
      </c>
      <c r="W351" s="6">
        <f>IF(AND($W$4 + 'Unlike Size Quad'!$F$2*$N$3&lt;Table13[[#This Row],[NS AXIS]],Table13[[#This Row],[NS AXIS]]&lt;$V$3 - 'Unlike Size Quad'!$F$2*$N$3), Table13[NS AXIS], 0)</f>
        <v>0</v>
      </c>
      <c r="X351" s="6">
        <f>$V$6 - 'Unlike Size Quad'!$F$3*$N$4</f>
        <v>71.401690832311886</v>
      </c>
      <c r="Y351" s="6">
        <f>$W$5 +'Unlike Size Quad'!$F$3*$N$4</f>
        <v>-71.406763299232722</v>
      </c>
      <c r="Z351" s="6">
        <f>Table13[[#This Row],[NS AXIS]]</f>
        <v>-657</v>
      </c>
      <c r="AA351" s="6">
        <f>IF(AND($W$5 + 'Unlike Size Quad'!$F$3*$N$4&lt;Table13[[#This Row],[NS AXIS]],Table13[[#This Row],[NS AXIS]]&lt;$V$6 - 'Unlike Size Quad'!$F$3*$N$4), Table13[NS AXIS], 0)</f>
        <v>0</v>
      </c>
      <c r="AB351" s="16">
        <f>$V$3 -'Unlike Size Quad'!$F$2*$N$3</f>
        <v>127.00056361139596</v>
      </c>
      <c r="AC351" s="16">
        <f>$W$4 + 'Unlike Size Quad'!$F$2*$N$3</f>
        <v>-127.00507248755457</v>
      </c>
      <c r="AF351" s="46">
        <v>344</v>
      </c>
      <c r="AG351" s="6">
        <f t="shared" si="20"/>
        <v>255.7107832615842</v>
      </c>
      <c r="AH351" s="46">
        <f t="shared" si="21"/>
        <v>34.037369704592464</v>
      </c>
      <c r="AI351" s="46">
        <f t="shared" si="22"/>
        <v>384.03736970459249</v>
      </c>
      <c r="AJ351" s="16">
        <f t="shared" si="23"/>
        <v>-544.2892167384158</v>
      </c>
      <c r="AK351" s="16">
        <f>Table6[[#This Row],[T1]]</f>
        <v>34.037369704592464</v>
      </c>
      <c r="AL351" s="16">
        <f>Table6[[#This Row],[T2]]</f>
        <v>384.03736970459249</v>
      </c>
      <c r="AN351" s="46">
        <v>-657</v>
      </c>
      <c r="AO351" s="63">
        <f>IF(OR(Table15[[#This Row],[Diagonal Flag]]&lt;-$AG$6, Table15[[#This Row],[Diagonal Flag]]&gt;$AG$6),0,Table15[[#This Row],[Diagonal Flag]])</f>
        <v>0</v>
      </c>
      <c r="AP351" s="63">
        <f>Graphing!$AO351/$AP$6</f>
        <v>0</v>
      </c>
      <c r="AQ351" s="64">
        <f>Graphing!$AO351/$AQ$6</f>
        <v>0</v>
      </c>
    </row>
    <row r="352" spans="1:43" x14ac:dyDescent="0.25">
      <c r="A352" s="6">
        <v>349</v>
      </c>
      <c r="B352" s="6">
        <f>COS(DEGREES(Graphing!A352))</f>
        <v>-0.99994808205990737</v>
      </c>
      <c r="C352" s="6">
        <f>SIN(DEGREES(Graphing!A352))</f>
        <v>1.0189856952511697E-2</v>
      </c>
      <c r="D352" s="6">
        <f>Table2[[#This Row],[x (Big)]]*$A$2</f>
        <v>-0.74996106154493059</v>
      </c>
      <c r="E352" s="6">
        <f>$A$2 *Table2[[#This Row],[y (Big)]]</f>
        <v>7.6423927143837722E-3</v>
      </c>
      <c r="G352" s="15">
        <v>0.34499999999999997</v>
      </c>
      <c r="H352" s="6">
        <f>IF(AND($H$3&lt;Table3[[#This Row],[Percentage]],Table3[[#This Row],[Percentage]]&lt;$H$5), 1, 0)</f>
        <v>1</v>
      </c>
      <c r="I352" s="6">
        <f>IF(AND($I$3&lt;Table3[[#This Row],[Percentage]],Table3[[#This Row],[Percentage]]&lt;$I$5), 1, 0)</f>
        <v>1</v>
      </c>
      <c r="J352" s="6">
        <f>IF(AND($J$3&lt;Table3[[#This Row],[Percentage]],Table3[[#This Row],[Percentage]]&lt;$J$5), 1, 0)</f>
        <v>0</v>
      </c>
      <c r="K352" s="6">
        <f>IF(AND($K$3&lt;Table3[[#This Row],[Percentage]],Table3[[#This Row],[Percentage]]&lt;$K$5), 1, 0)</f>
        <v>0</v>
      </c>
      <c r="M352" s="6">
        <v>347</v>
      </c>
      <c r="N352" s="6">
        <f>$N$3*COS(DEGREES(Graphing!M352))</f>
        <v>-16.848849392494799</v>
      </c>
      <c r="O352" s="6">
        <f>($N$3*SIN(DEGREES(Graphing!M352))) + $O$3</f>
        <v>761.44055767408076</v>
      </c>
      <c r="P352" s="16">
        <f>($N$3*SIN(DEGREES(Graphing!M352))) - $O$3</f>
        <v>-254.55944232591929</v>
      </c>
      <c r="Q352" s="6">
        <f>$N$4*SIN(DEGREES(Graphing!M352))</f>
        <v>190.08041825556052</v>
      </c>
      <c r="R352" s="6">
        <f>($N$4*COS(DEGREES(Graphing!M352))) - $O$4</f>
        <v>-312.63663704437113</v>
      </c>
      <c r="S352" s="6">
        <f>($N$4*COS(DEGREES(Graphing!M352))) + $O$4</f>
        <v>287.36336295562887</v>
      </c>
      <c r="U352" s="6">
        <v>0</v>
      </c>
      <c r="V352" s="6">
        <v>-656</v>
      </c>
      <c r="W352" s="6">
        <f>IF(AND($W$4 + 'Unlike Size Quad'!$F$2*$N$3&lt;Table13[[#This Row],[NS AXIS]],Table13[[#This Row],[NS AXIS]]&lt;$V$3 - 'Unlike Size Quad'!$F$2*$N$3), Table13[NS AXIS], 0)</f>
        <v>0</v>
      </c>
      <c r="X352" s="6">
        <f>$V$6 - 'Unlike Size Quad'!$F$3*$N$4</f>
        <v>71.401690832311886</v>
      </c>
      <c r="Y352" s="6">
        <f>$W$5 +'Unlike Size Quad'!$F$3*$N$4</f>
        <v>-71.406763299232722</v>
      </c>
      <c r="Z352" s="6">
        <f>Table13[[#This Row],[NS AXIS]]</f>
        <v>-656</v>
      </c>
      <c r="AA352" s="6">
        <f>IF(AND($W$5 + 'Unlike Size Quad'!$F$3*$N$4&lt;Table13[[#This Row],[NS AXIS]],Table13[[#This Row],[NS AXIS]]&lt;$V$6 - 'Unlike Size Quad'!$F$3*$N$4), Table13[NS AXIS], 0)</f>
        <v>0</v>
      </c>
      <c r="AB352" s="16">
        <f>$V$3 -'Unlike Size Quad'!$F$2*$N$3</f>
        <v>127.00056361139596</v>
      </c>
      <c r="AC352" s="16">
        <f>$W$4 + 'Unlike Size Quad'!$F$2*$N$3</f>
        <v>-127.00507248755457</v>
      </c>
      <c r="AF352" s="46">
        <v>345</v>
      </c>
      <c r="AG352" s="6">
        <f t="shared" si="20"/>
        <v>436.18717919822734</v>
      </c>
      <c r="AH352" s="46">
        <f t="shared" si="21"/>
        <v>76.409005530182611</v>
      </c>
      <c r="AI352" s="46">
        <f t="shared" si="22"/>
        <v>426.40900553018264</v>
      </c>
      <c r="AJ352" s="16">
        <f t="shared" si="23"/>
        <v>-363.81282080177266</v>
      </c>
      <c r="AK352" s="16">
        <f>Table6[[#This Row],[T1]]</f>
        <v>76.409005530182611</v>
      </c>
      <c r="AL352" s="16">
        <f>Table6[[#This Row],[T2]]</f>
        <v>426.40900553018264</v>
      </c>
      <c r="AN352" s="46">
        <v>-656</v>
      </c>
      <c r="AO352" s="61">
        <f>IF(OR(Table15[[#This Row],[Diagonal Flag]]&lt;-$AG$6, Table15[[#This Row],[Diagonal Flag]]&gt;$AG$6),0,Table15[[#This Row],[Diagonal Flag]])</f>
        <v>0</v>
      </c>
      <c r="AP352" s="61">
        <f>Graphing!$AO352/$AP$6</f>
        <v>0</v>
      </c>
      <c r="AQ352" s="62">
        <f>Graphing!$AO352/$AQ$6</f>
        <v>0</v>
      </c>
    </row>
    <row r="353" spans="1:43" x14ac:dyDescent="0.25">
      <c r="A353" s="6">
        <v>350</v>
      </c>
      <c r="B353" s="6">
        <f>COS(DEGREES(Graphing!A353))</f>
        <v>-0.74054070690337204</v>
      </c>
      <c r="C353" s="6">
        <f>SIN(DEGREES(Graphing!A353))</f>
        <v>-0.67201150393356657</v>
      </c>
      <c r="D353" s="6">
        <f>Table2[[#This Row],[x (Big)]]*$A$2</f>
        <v>-0.55540553017752903</v>
      </c>
      <c r="E353" s="6">
        <f>$A$2 *Table2[[#This Row],[y (Big)]]</f>
        <v>-0.50400862795017498</v>
      </c>
      <c r="G353" s="15">
        <v>0.34599999999999997</v>
      </c>
      <c r="H353" s="6">
        <f>IF(AND($H$3&lt;Table3[[#This Row],[Percentage]],Table3[[#This Row],[Percentage]]&lt;$H$5), 1, 0)</f>
        <v>1</v>
      </c>
      <c r="I353" s="6">
        <f>IF(AND($I$3&lt;Table3[[#This Row],[Percentage]],Table3[[#This Row],[Percentage]]&lt;$I$5), 1, 0)</f>
        <v>1</v>
      </c>
      <c r="J353" s="6">
        <f>IF(AND($J$3&lt;Table3[[#This Row],[Percentage]],Table3[[#This Row],[Percentage]]&lt;$J$5), 1, 0)</f>
        <v>0</v>
      </c>
      <c r="K353" s="6">
        <f>IF(AND($K$3&lt;Table3[[#This Row],[Percentage]],Table3[[#This Row],[Percentage]]&lt;$K$5), 1, 0)</f>
        <v>0</v>
      </c>
      <c r="M353" s="6">
        <v>348</v>
      </c>
      <c r="N353" s="6">
        <f>$N$3*COS(DEGREES(Graphing!M353))</f>
        <v>-184.57982650874195</v>
      </c>
      <c r="O353" s="6">
        <f>($N$3*SIN(DEGREES(Graphing!M353))) + $O$3</f>
        <v>682.48864618078369</v>
      </c>
      <c r="P353" s="16">
        <f>($N$3*SIN(DEGREES(Graphing!M353))) - $O$3</f>
        <v>-333.51135381921631</v>
      </c>
      <c r="Q353" s="6">
        <f>$N$4*SIN(DEGREES(Graphing!M353))</f>
        <v>130.86648463558777</v>
      </c>
      <c r="R353" s="6">
        <f>($N$4*COS(DEGREES(Graphing!M353))) - $O$4</f>
        <v>-438.43486988155644</v>
      </c>
      <c r="S353" s="6">
        <f>($N$4*COS(DEGREES(Graphing!M353))) + $O$4</f>
        <v>161.56513011844356</v>
      </c>
      <c r="U353" s="6">
        <v>0</v>
      </c>
      <c r="V353" s="6">
        <v>-655</v>
      </c>
      <c r="W353" s="6">
        <f>IF(AND($W$4 + 'Unlike Size Quad'!$F$2*$N$3&lt;Table13[[#This Row],[NS AXIS]],Table13[[#This Row],[NS AXIS]]&lt;$V$3 - 'Unlike Size Quad'!$F$2*$N$3), Table13[NS AXIS], 0)</f>
        <v>0</v>
      </c>
      <c r="X353" s="6">
        <f>$V$6 - 'Unlike Size Quad'!$F$3*$N$4</f>
        <v>71.401690832311886</v>
      </c>
      <c r="Y353" s="6">
        <f>$W$5 +'Unlike Size Quad'!$F$3*$N$4</f>
        <v>-71.406763299232722</v>
      </c>
      <c r="Z353" s="6">
        <f>Table13[[#This Row],[NS AXIS]]</f>
        <v>-655</v>
      </c>
      <c r="AA353" s="6">
        <f>IF(AND($W$5 + 'Unlike Size Quad'!$F$3*$N$4&lt;Table13[[#This Row],[NS AXIS]],Table13[[#This Row],[NS AXIS]]&lt;$V$6 - 'Unlike Size Quad'!$F$3*$N$4), Table13[NS AXIS], 0)</f>
        <v>0</v>
      </c>
      <c r="AB353" s="16">
        <f>$V$3 -'Unlike Size Quad'!$F$2*$N$3</f>
        <v>127.00056361139596</v>
      </c>
      <c r="AC353" s="16">
        <f>$W$4 + 'Unlike Size Quad'!$F$2*$N$3</f>
        <v>-127.00507248755457</v>
      </c>
      <c r="AF353" s="46">
        <v>346</v>
      </c>
      <c r="AG353" s="6">
        <f t="shared" si="20"/>
        <v>597.38699469157734</v>
      </c>
      <c r="AH353" s="46">
        <f t="shared" si="21"/>
        <v>-15.142643814470603</v>
      </c>
      <c r="AI353" s="46">
        <f t="shared" si="22"/>
        <v>334.8573561855294</v>
      </c>
      <c r="AJ353" s="16">
        <f t="shared" si="23"/>
        <v>-202.61300530842266</v>
      </c>
      <c r="AK353" s="16">
        <f>Table6[[#This Row],[T1]]</f>
        <v>-15.142643814470603</v>
      </c>
      <c r="AL353" s="16">
        <f>Table6[[#This Row],[T2]]</f>
        <v>334.8573561855294</v>
      </c>
      <c r="AN353" s="46">
        <v>-655</v>
      </c>
      <c r="AO353" s="63">
        <f>IF(OR(Table15[[#This Row],[Diagonal Flag]]&lt;-$AG$6, Table15[[#This Row],[Diagonal Flag]]&gt;$AG$6),0,Table15[[#This Row],[Diagonal Flag]])</f>
        <v>0</v>
      </c>
      <c r="AP353" s="63">
        <f>Graphing!$AO353/$AP$6</f>
        <v>0</v>
      </c>
      <c r="AQ353" s="64">
        <f>Graphing!$AO353/$AQ$6</f>
        <v>0</v>
      </c>
    </row>
    <row r="354" spans="1:43" x14ac:dyDescent="0.25">
      <c r="A354" s="6">
        <v>351</v>
      </c>
      <c r="B354" s="6">
        <f>COS(DEGREES(Graphing!A354))</f>
        <v>-8.6654048629480451E-2</v>
      </c>
      <c r="C354" s="6">
        <f>SIN(DEGREES(Graphing!A354))</f>
        <v>-0.99623846334907173</v>
      </c>
      <c r="D354" s="6">
        <f>Table2[[#This Row],[x (Big)]]*$A$2</f>
        <v>-6.4990536472110338E-2</v>
      </c>
      <c r="E354" s="6">
        <f>$A$2 *Table2[[#This Row],[y (Big)]]</f>
        <v>-0.74717884751180375</v>
      </c>
      <c r="G354" s="15">
        <v>0.34699999999999998</v>
      </c>
      <c r="H354" s="6">
        <f>IF(AND($H$3&lt;Table3[[#This Row],[Percentage]],Table3[[#This Row],[Percentage]]&lt;$H$5), 1, 0)</f>
        <v>1</v>
      </c>
      <c r="I354" s="6">
        <f>IF(AND($I$3&lt;Table3[[#This Row],[Percentage]],Table3[[#This Row],[Percentage]]&lt;$I$5), 1, 0)</f>
        <v>1</v>
      </c>
      <c r="J354" s="6">
        <f>IF(AND($J$3&lt;Table3[[#This Row],[Percentage]],Table3[[#This Row],[Percentage]]&lt;$J$5), 1, 0)</f>
        <v>0</v>
      </c>
      <c r="K354" s="6">
        <f>IF(AND($K$3&lt;Table3[[#This Row],[Percentage]],Table3[[#This Row],[Percentage]]&lt;$K$5), 1, 0)</f>
        <v>0</v>
      </c>
      <c r="M354" s="6">
        <v>349</v>
      </c>
      <c r="N354" s="6">
        <f>$N$3*COS(DEGREES(Graphing!M354))</f>
        <v>-253.98681284321648</v>
      </c>
      <c r="O354" s="6">
        <f>($N$3*SIN(DEGREES(Graphing!M354))) + $O$3</f>
        <v>510.58822366593796</v>
      </c>
      <c r="P354" s="16">
        <f>($N$3*SIN(DEGREES(Graphing!M354))) - $O$3</f>
        <v>-505.41177633406204</v>
      </c>
      <c r="Q354" s="6">
        <f>$N$4*SIN(DEGREES(Graphing!M354))</f>
        <v>1.9411677494534783</v>
      </c>
      <c r="R354" s="6">
        <f>($N$4*COS(DEGREES(Graphing!M354))) - $O$4</f>
        <v>-490.49010963241233</v>
      </c>
      <c r="S354" s="6">
        <f>($N$4*COS(DEGREES(Graphing!M354))) + $O$4</f>
        <v>109.50989036758764</v>
      </c>
      <c r="U354" s="6">
        <v>0</v>
      </c>
      <c r="V354" s="6">
        <v>-654</v>
      </c>
      <c r="W354" s="6">
        <f>IF(AND($W$4 + 'Unlike Size Quad'!$F$2*$N$3&lt;Table13[[#This Row],[NS AXIS]],Table13[[#This Row],[NS AXIS]]&lt;$V$3 - 'Unlike Size Quad'!$F$2*$N$3), Table13[NS AXIS], 0)</f>
        <v>0</v>
      </c>
      <c r="X354" s="6">
        <f>$V$6 - 'Unlike Size Quad'!$F$3*$N$4</f>
        <v>71.401690832311886</v>
      </c>
      <c r="Y354" s="6">
        <f>$W$5 +'Unlike Size Quad'!$F$3*$N$4</f>
        <v>-71.406763299232722</v>
      </c>
      <c r="Z354" s="6">
        <f>Table13[[#This Row],[NS AXIS]]</f>
        <v>-654</v>
      </c>
      <c r="AA354" s="6">
        <f>IF(AND($W$5 + 'Unlike Size Quad'!$F$3*$N$4&lt;Table13[[#This Row],[NS AXIS]],Table13[[#This Row],[NS AXIS]]&lt;$V$6 - 'Unlike Size Quad'!$F$3*$N$4), Table13[NS AXIS], 0)</f>
        <v>0</v>
      </c>
      <c r="AB354" s="16">
        <f>$V$3 -'Unlike Size Quad'!$F$2*$N$3</f>
        <v>127.00056361139596</v>
      </c>
      <c r="AC354" s="16">
        <f>$W$4 + 'Unlike Size Quad'!$F$2*$N$3</f>
        <v>-127.00507248755457</v>
      </c>
      <c r="AF354" s="46">
        <v>347</v>
      </c>
      <c r="AG354" s="6">
        <f t="shared" si="20"/>
        <v>653.44055767408076</v>
      </c>
      <c r="AH354" s="46">
        <f t="shared" si="21"/>
        <v>-191.8488493924948</v>
      </c>
      <c r="AI354" s="46">
        <f t="shared" si="22"/>
        <v>158.1511506075052</v>
      </c>
      <c r="AJ354" s="16">
        <f t="shared" si="23"/>
        <v>-146.55944232591929</v>
      </c>
      <c r="AK354" s="16">
        <f>Table6[[#This Row],[T1]]</f>
        <v>-191.8488493924948</v>
      </c>
      <c r="AL354" s="16">
        <f>Table6[[#This Row],[T2]]</f>
        <v>158.1511506075052</v>
      </c>
      <c r="AN354" s="46">
        <v>-654</v>
      </c>
      <c r="AO354" s="61">
        <f>IF(OR(Table15[[#This Row],[Diagonal Flag]]&lt;-$AG$6, Table15[[#This Row],[Diagonal Flag]]&gt;$AG$6),0,Table15[[#This Row],[Diagonal Flag]])</f>
        <v>0</v>
      </c>
      <c r="AP354" s="61">
        <f>Graphing!$AO354/$AP$6</f>
        <v>0</v>
      </c>
      <c r="AQ354" s="62">
        <f>Graphing!$AO354/$AQ$6</f>
        <v>0</v>
      </c>
    </row>
    <row r="355" spans="1:43" x14ac:dyDescent="0.25">
      <c r="A355" s="6">
        <v>352</v>
      </c>
      <c r="B355" s="6">
        <f>COS(DEGREES(Graphing!A355))</f>
        <v>0.61339243132846966</v>
      </c>
      <c r="C355" s="6">
        <f>SIN(DEGREES(Graphing!A355))</f>
        <v>-0.78977827596670991</v>
      </c>
      <c r="D355" s="6">
        <f>Table2[[#This Row],[x (Big)]]*$A$2</f>
        <v>0.46004432349635227</v>
      </c>
      <c r="E355" s="6">
        <f>$A$2 *Table2[[#This Row],[y (Big)]]</f>
        <v>-0.5923337069750324</v>
      </c>
      <c r="G355" s="15">
        <v>0.34799999999999998</v>
      </c>
      <c r="H355" s="6">
        <f>IF(AND($H$3&lt;Table3[[#This Row],[Percentage]],Table3[[#This Row],[Percentage]]&lt;$H$5), 1, 0)</f>
        <v>1</v>
      </c>
      <c r="I355" s="6">
        <f>IF(AND($I$3&lt;Table3[[#This Row],[Percentage]],Table3[[#This Row],[Percentage]]&lt;$I$5), 1, 0)</f>
        <v>1</v>
      </c>
      <c r="J355" s="6">
        <f>IF(AND($J$3&lt;Table3[[#This Row],[Percentage]],Table3[[#This Row],[Percentage]]&lt;$J$5), 1, 0)</f>
        <v>0</v>
      </c>
      <c r="K355" s="6">
        <f>IF(AND($K$3&lt;Table3[[#This Row],[Percentage]],Table3[[#This Row],[Percentage]]&lt;$K$5), 1, 0)</f>
        <v>0</v>
      </c>
      <c r="M355" s="6">
        <v>350</v>
      </c>
      <c r="N355" s="6">
        <f>$N$3*COS(DEGREES(Graphing!M355))</f>
        <v>-188.09733955345649</v>
      </c>
      <c r="O355" s="6">
        <f>($N$3*SIN(DEGREES(Graphing!M355))) + $O$3</f>
        <v>337.30907800087408</v>
      </c>
      <c r="P355" s="16">
        <f>($N$3*SIN(DEGREES(Graphing!M355))) - $O$3</f>
        <v>-678.69092199912598</v>
      </c>
      <c r="Q355" s="6">
        <f>$N$4*SIN(DEGREES(Graphing!M355))</f>
        <v>-128.01819149934443</v>
      </c>
      <c r="R355" s="6">
        <f>($N$4*COS(DEGREES(Graphing!M355))) - $O$4</f>
        <v>-441.07300466509241</v>
      </c>
      <c r="S355" s="6">
        <f>($N$4*COS(DEGREES(Graphing!M355))) + $O$4</f>
        <v>158.92699533490762</v>
      </c>
      <c r="U355" s="6">
        <v>0</v>
      </c>
      <c r="V355" s="6">
        <v>-653</v>
      </c>
      <c r="W355" s="6">
        <f>IF(AND($W$4 + 'Unlike Size Quad'!$F$2*$N$3&lt;Table13[[#This Row],[NS AXIS]],Table13[[#This Row],[NS AXIS]]&lt;$V$3 - 'Unlike Size Quad'!$F$2*$N$3), Table13[NS AXIS], 0)</f>
        <v>0</v>
      </c>
      <c r="X355" s="6">
        <f>$V$6 - 'Unlike Size Quad'!$F$3*$N$4</f>
        <v>71.401690832311886</v>
      </c>
      <c r="Y355" s="6">
        <f>$W$5 +'Unlike Size Quad'!$F$3*$N$4</f>
        <v>-71.406763299232722</v>
      </c>
      <c r="Z355" s="6">
        <f>Table13[[#This Row],[NS AXIS]]</f>
        <v>-653</v>
      </c>
      <c r="AA355" s="6">
        <f>IF(AND($W$5 + 'Unlike Size Quad'!$F$3*$N$4&lt;Table13[[#This Row],[NS AXIS]],Table13[[#This Row],[NS AXIS]]&lt;$V$6 - 'Unlike Size Quad'!$F$3*$N$4), Table13[NS AXIS], 0)</f>
        <v>0</v>
      </c>
      <c r="AB355" s="16">
        <f>$V$3 -'Unlike Size Quad'!$F$2*$N$3</f>
        <v>127.00056361139596</v>
      </c>
      <c r="AC355" s="16">
        <f>$W$4 + 'Unlike Size Quad'!$F$2*$N$3</f>
        <v>-127.00507248755457</v>
      </c>
      <c r="AF355" s="46">
        <v>348</v>
      </c>
      <c r="AG355" s="6">
        <f t="shared" si="20"/>
        <v>574.48864618078369</v>
      </c>
      <c r="AH355" s="46">
        <f t="shared" si="21"/>
        <v>-359.57982650874192</v>
      </c>
      <c r="AI355" s="46">
        <f t="shared" si="22"/>
        <v>-9.5798265087419452</v>
      </c>
      <c r="AJ355" s="16">
        <f t="shared" si="23"/>
        <v>-225.51135381921631</v>
      </c>
      <c r="AK355" s="16">
        <f>Table6[[#This Row],[T1]]</f>
        <v>-359.57982650874192</v>
      </c>
      <c r="AL355" s="16">
        <f>Table6[[#This Row],[T2]]</f>
        <v>-9.5798265087419452</v>
      </c>
      <c r="AN355" s="46">
        <v>-653</v>
      </c>
      <c r="AO355" s="63">
        <f>IF(OR(Table15[[#This Row],[Diagonal Flag]]&lt;-$AG$6, Table15[[#This Row],[Diagonal Flag]]&gt;$AG$6),0,Table15[[#This Row],[Diagonal Flag]])</f>
        <v>0</v>
      </c>
      <c r="AP355" s="63">
        <f>Graphing!$AO355/$AP$6</f>
        <v>0</v>
      </c>
      <c r="AQ355" s="64">
        <f>Graphing!$AO355/$AQ$6</f>
        <v>0</v>
      </c>
    </row>
    <row r="356" spans="1:43" x14ac:dyDescent="0.25">
      <c r="A356" s="6">
        <v>353</v>
      </c>
      <c r="B356" s="6">
        <f>COS(DEGREES(Graphing!A356))</f>
        <v>0.98669035537083516</v>
      </c>
      <c r="C356" s="6">
        <f>SIN(DEGREES(Graphing!A356))</f>
        <v>-0.16261040132222454</v>
      </c>
      <c r="D356" s="6">
        <f>Table2[[#This Row],[x (Big)]]*$A$2</f>
        <v>0.74001776652812634</v>
      </c>
      <c r="E356" s="6">
        <f>$A$2 *Table2[[#This Row],[y (Big)]]</f>
        <v>-0.12195780099166841</v>
      </c>
      <c r="G356" s="15">
        <v>0.34899999999999998</v>
      </c>
      <c r="H356" s="6">
        <f>IF(AND($H$3&lt;Table3[[#This Row],[Percentage]],Table3[[#This Row],[Percentage]]&lt;$H$5), 1, 0)</f>
        <v>1</v>
      </c>
      <c r="I356" s="6">
        <f>IF(AND($I$3&lt;Table3[[#This Row],[Percentage]],Table3[[#This Row],[Percentage]]&lt;$I$5), 1, 0)</f>
        <v>1</v>
      </c>
      <c r="J356" s="6">
        <f>IF(AND($J$3&lt;Table3[[#This Row],[Percentage]],Table3[[#This Row],[Percentage]]&lt;$J$5), 1, 0)</f>
        <v>0</v>
      </c>
      <c r="K356" s="6">
        <f>IF(AND($K$3&lt;Table3[[#This Row],[Percentage]],Table3[[#This Row],[Percentage]]&lt;$K$5), 1, 0)</f>
        <v>0</v>
      </c>
      <c r="M356" s="6">
        <v>351</v>
      </c>
      <c r="N356" s="6">
        <f>$N$3*COS(DEGREES(Graphing!M356))</f>
        <v>-22.010128351888035</v>
      </c>
      <c r="O356" s="6">
        <f>($N$3*SIN(DEGREES(Graphing!M356))) + $O$3</f>
        <v>254.95543030933578</v>
      </c>
      <c r="P356" s="16">
        <f>($N$3*SIN(DEGREES(Graphing!M356))) - $O$3</f>
        <v>-761.04456969066428</v>
      </c>
      <c r="Q356" s="6">
        <f>$N$4*SIN(DEGREES(Graphing!M356))</f>
        <v>-189.78342726799818</v>
      </c>
      <c r="R356" s="6">
        <f>($N$4*COS(DEGREES(Graphing!M356))) - $O$4</f>
        <v>-316.50759626391601</v>
      </c>
      <c r="S356" s="6">
        <f>($N$4*COS(DEGREES(Graphing!M356))) + $O$4</f>
        <v>283.49240373608399</v>
      </c>
      <c r="U356" s="6">
        <v>0</v>
      </c>
      <c r="V356" s="6">
        <v>-652</v>
      </c>
      <c r="W356" s="6">
        <f>IF(AND($W$4 + 'Unlike Size Quad'!$F$2*$N$3&lt;Table13[[#This Row],[NS AXIS]],Table13[[#This Row],[NS AXIS]]&lt;$V$3 - 'Unlike Size Quad'!$F$2*$N$3), Table13[NS AXIS], 0)</f>
        <v>0</v>
      </c>
      <c r="X356" s="6">
        <f>$V$6 - 'Unlike Size Quad'!$F$3*$N$4</f>
        <v>71.401690832311886</v>
      </c>
      <c r="Y356" s="6">
        <f>$W$5 +'Unlike Size Quad'!$F$3*$N$4</f>
        <v>-71.406763299232722</v>
      </c>
      <c r="Z356" s="6">
        <f>Table13[[#This Row],[NS AXIS]]</f>
        <v>-652</v>
      </c>
      <c r="AA356" s="6">
        <f>IF(AND($W$5 + 'Unlike Size Quad'!$F$3*$N$4&lt;Table13[[#This Row],[NS AXIS]],Table13[[#This Row],[NS AXIS]]&lt;$V$6 - 'Unlike Size Quad'!$F$3*$N$4), Table13[NS AXIS], 0)</f>
        <v>0</v>
      </c>
      <c r="AB356" s="16">
        <f>$V$3 -'Unlike Size Quad'!$F$2*$N$3</f>
        <v>127.00056361139596</v>
      </c>
      <c r="AC356" s="16">
        <f>$W$4 + 'Unlike Size Quad'!$F$2*$N$3</f>
        <v>-127.00507248755457</v>
      </c>
      <c r="AF356" s="46">
        <v>349</v>
      </c>
      <c r="AG356" s="6">
        <f t="shared" si="20"/>
        <v>402.58822366593796</v>
      </c>
      <c r="AH356" s="46">
        <f t="shared" si="21"/>
        <v>-428.98681284321651</v>
      </c>
      <c r="AI356" s="46">
        <f t="shared" si="22"/>
        <v>-78.986812843216484</v>
      </c>
      <c r="AJ356" s="16">
        <f t="shared" si="23"/>
        <v>-397.41177633406204</v>
      </c>
      <c r="AK356" s="16">
        <f>Table6[[#This Row],[T1]]</f>
        <v>-428.98681284321651</v>
      </c>
      <c r="AL356" s="16">
        <f>Table6[[#This Row],[T2]]</f>
        <v>-78.986812843216484</v>
      </c>
      <c r="AN356" s="46">
        <v>-652</v>
      </c>
      <c r="AO356" s="61">
        <f>IF(OR(Table15[[#This Row],[Diagonal Flag]]&lt;-$AG$6, Table15[[#This Row],[Diagonal Flag]]&gt;$AG$6),0,Table15[[#This Row],[Diagonal Flag]])</f>
        <v>0</v>
      </c>
      <c r="AP356" s="61">
        <f>Graphing!$AO356/$AP$6</f>
        <v>0</v>
      </c>
      <c r="AQ356" s="62">
        <f>Graphing!$AO356/$AQ$6</f>
        <v>0</v>
      </c>
    </row>
    <row r="357" spans="1:43" x14ac:dyDescent="0.25">
      <c r="A357" s="6">
        <v>354</v>
      </c>
      <c r="B357" s="6">
        <f>COS(DEGREES(Graphing!A357))</f>
        <v>0.83438732268377647</v>
      </c>
      <c r="C357" s="6">
        <f>SIN(DEGREES(Graphing!A357))</f>
        <v>0.55117855160065832</v>
      </c>
      <c r="D357" s="6">
        <f>Table2[[#This Row],[x (Big)]]*$A$2</f>
        <v>0.62579049201283232</v>
      </c>
      <c r="E357" s="6">
        <f>$A$2 *Table2[[#This Row],[y (Big)]]</f>
        <v>0.41338391370049377</v>
      </c>
      <c r="G357" s="15">
        <v>0.35</v>
      </c>
      <c r="H357" s="6">
        <f>IF(AND($H$3&lt;Table3[[#This Row],[Percentage]],Table3[[#This Row],[Percentage]]&lt;$H$5), 1, 0)</f>
        <v>1</v>
      </c>
      <c r="I357" s="6">
        <f>IF(AND($I$3&lt;Table3[[#This Row],[Percentage]],Table3[[#This Row],[Percentage]]&lt;$I$5), 1, 0)</f>
        <v>1</v>
      </c>
      <c r="J357" s="6">
        <f>IF(AND($J$3&lt;Table3[[#This Row],[Percentage]],Table3[[#This Row],[Percentage]]&lt;$J$5), 1, 0)</f>
        <v>0</v>
      </c>
      <c r="K357" s="6">
        <f>IF(AND($K$3&lt;Table3[[#This Row],[Percentage]],Table3[[#This Row],[Percentage]]&lt;$K$5), 1, 0)</f>
        <v>0</v>
      </c>
      <c r="M357" s="6">
        <v>352</v>
      </c>
      <c r="N357" s="6">
        <f>$N$3*COS(DEGREES(Graphing!M357))</f>
        <v>155.8016775574313</v>
      </c>
      <c r="O357" s="6">
        <f>($N$3*SIN(DEGREES(Graphing!M357))) + $O$3</f>
        <v>307.39631790445571</v>
      </c>
      <c r="P357" s="16">
        <f>($N$3*SIN(DEGREES(Graphing!M357))) - $O$3</f>
        <v>-708.60368209554429</v>
      </c>
      <c r="Q357" s="6">
        <f>$N$4*SIN(DEGREES(Graphing!M357))</f>
        <v>-150.45276157165824</v>
      </c>
      <c r="R357" s="6">
        <f>($N$4*COS(DEGREES(Graphing!M357))) - $O$4</f>
        <v>-183.14874183192654</v>
      </c>
      <c r="S357" s="6">
        <f>($N$4*COS(DEGREES(Graphing!M357))) + $O$4</f>
        <v>416.85125816807346</v>
      </c>
      <c r="U357" s="6">
        <v>0</v>
      </c>
      <c r="V357" s="6">
        <v>-651</v>
      </c>
      <c r="W357" s="6">
        <f>IF(AND($W$4 + 'Unlike Size Quad'!$F$2*$N$3&lt;Table13[[#This Row],[NS AXIS]],Table13[[#This Row],[NS AXIS]]&lt;$V$3 - 'Unlike Size Quad'!$F$2*$N$3), Table13[NS AXIS], 0)</f>
        <v>0</v>
      </c>
      <c r="X357" s="6">
        <f>$V$6 - 'Unlike Size Quad'!$F$3*$N$4</f>
        <v>71.401690832311886</v>
      </c>
      <c r="Y357" s="6">
        <f>$W$5 +'Unlike Size Quad'!$F$3*$N$4</f>
        <v>-71.406763299232722</v>
      </c>
      <c r="Z357" s="6">
        <f>Table13[[#This Row],[NS AXIS]]</f>
        <v>-651</v>
      </c>
      <c r="AA357" s="6">
        <f>IF(AND($W$5 + 'Unlike Size Quad'!$F$3*$N$4&lt;Table13[[#This Row],[NS AXIS]],Table13[[#This Row],[NS AXIS]]&lt;$V$6 - 'Unlike Size Quad'!$F$3*$N$4), Table13[NS AXIS], 0)</f>
        <v>0</v>
      </c>
      <c r="AB357" s="16">
        <f>$V$3 -'Unlike Size Quad'!$F$2*$N$3</f>
        <v>127.00056361139596</v>
      </c>
      <c r="AC357" s="16">
        <f>$W$4 + 'Unlike Size Quad'!$F$2*$N$3</f>
        <v>-127.00507248755457</v>
      </c>
      <c r="AF357" s="46">
        <v>350</v>
      </c>
      <c r="AG357" s="6">
        <f t="shared" si="20"/>
        <v>229.30907800087408</v>
      </c>
      <c r="AH357" s="46">
        <f t="shared" si="21"/>
        <v>-363.09733955345649</v>
      </c>
      <c r="AI357" s="46">
        <f t="shared" si="22"/>
        <v>-13.097339553456493</v>
      </c>
      <c r="AJ357" s="16">
        <f t="shared" si="23"/>
        <v>-570.69092199912598</v>
      </c>
      <c r="AK357" s="16">
        <f>Table6[[#This Row],[T1]]</f>
        <v>-363.09733955345649</v>
      </c>
      <c r="AL357" s="16">
        <f>Table6[[#This Row],[T2]]</f>
        <v>-13.097339553456493</v>
      </c>
      <c r="AN357" s="46">
        <v>-651</v>
      </c>
      <c r="AO357" s="63">
        <f>IF(OR(Table15[[#This Row],[Diagonal Flag]]&lt;-$AG$6, Table15[[#This Row],[Diagonal Flag]]&gt;$AG$6),0,Table15[[#This Row],[Diagonal Flag]])</f>
        <v>0</v>
      </c>
      <c r="AP357" s="63">
        <f>Graphing!$AO357/$AP$6</f>
        <v>0</v>
      </c>
      <c r="AQ357" s="64">
        <f>Graphing!$AO357/$AQ$6</f>
        <v>0</v>
      </c>
    </row>
    <row r="358" spans="1:43" x14ac:dyDescent="0.25">
      <c r="A358" s="6">
        <v>355</v>
      </c>
      <c r="B358" s="6">
        <f>COS(DEGREES(Graphing!A358))</f>
        <v>0.23761377024518887</v>
      </c>
      <c r="C358" s="6">
        <f>SIN(DEGREES(Graphing!A358))</f>
        <v>0.97135971513639918</v>
      </c>
      <c r="D358" s="6">
        <f>Table2[[#This Row],[x (Big)]]*$A$2</f>
        <v>0.17821032768389167</v>
      </c>
      <c r="E358" s="6">
        <f>$A$2 *Table2[[#This Row],[y (Big)]]</f>
        <v>0.72851978635229941</v>
      </c>
      <c r="G358" s="15">
        <v>0.35099999999999998</v>
      </c>
      <c r="H358" s="6">
        <f>IF(AND($H$3&lt;Table3[[#This Row],[Percentage]],Table3[[#This Row],[Percentage]]&lt;$H$5), 1, 0)</f>
        <v>1</v>
      </c>
      <c r="I358" s="6">
        <f>IF(AND($I$3&lt;Table3[[#This Row],[Percentage]],Table3[[#This Row],[Percentage]]&lt;$I$5), 1, 0)</f>
        <v>1</v>
      </c>
      <c r="J358" s="6">
        <f>IF(AND($J$3&lt;Table3[[#This Row],[Percentage]],Table3[[#This Row],[Percentage]]&lt;$J$5), 1, 0)</f>
        <v>0</v>
      </c>
      <c r="K358" s="6">
        <f>IF(AND($K$3&lt;Table3[[#This Row],[Percentage]],Table3[[#This Row],[Percentage]]&lt;$K$5), 1, 0)</f>
        <v>0</v>
      </c>
      <c r="M358" s="6">
        <v>353</v>
      </c>
      <c r="N358" s="6">
        <f>$N$3*COS(DEGREES(Graphing!M358))</f>
        <v>250.61935026419212</v>
      </c>
      <c r="O358" s="6">
        <f>($N$3*SIN(DEGREES(Graphing!M358))) + $O$3</f>
        <v>466.69695806415496</v>
      </c>
      <c r="P358" s="16">
        <f>($N$3*SIN(DEGREES(Graphing!M358))) - $O$3</f>
        <v>-549.30304193584504</v>
      </c>
      <c r="Q358" s="6">
        <f>$N$4*SIN(DEGREES(Graphing!M358))</f>
        <v>-30.977281451883776</v>
      </c>
      <c r="R358" s="6">
        <f>($N$4*COS(DEGREES(Graphing!M358))) - $O$4</f>
        <v>-112.03548730185591</v>
      </c>
      <c r="S358" s="6">
        <f>($N$4*COS(DEGREES(Graphing!M358))) + $O$4</f>
        <v>487.96451269814406</v>
      </c>
      <c r="U358" s="6">
        <v>0</v>
      </c>
      <c r="V358" s="6">
        <v>-650</v>
      </c>
      <c r="W358" s="6">
        <f>IF(AND($W$4 + 'Unlike Size Quad'!$F$2*$N$3&lt;Table13[[#This Row],[NS AXIS]],Table13[[#This Row],[NS AXIS]]&lt;$V$3 - 'Unlike Size Quad'!$F$2*$N$3), Table13[NS AXIS], 0)</f>
        <v>0</v>
      </c>
      <c r="X358" s="6">
        <f>$V$6 - 'Unlike Size Quad'!$F$3*$N$4</f>
        <v>71.401690832311886</v>
      </c>
      <c r="Y358" s="6">
        <f>$W$5 +'Unlike Size Quad'!$F$3*$N$4</f>
        <v>-71.406763299232722</v>
      </c>
      <c r="Z358" s="6">
        <f>Table13[[#This Row],[NS AXIS]]</f>
        <v>-650</v>
      </c>
      <c r="AA358" s="6">
        <f>IF(AND($W$5 + 'Unlike Size Quad'!$F$3*$N$4&lt;Table13[[#This Row],[NS AXIS]],Table13[[#This Row],[NS AXIS]]&lt;$V$6 - 'Unlike Size Quad'!$F$3*$N$4), Table13[NS AXIS], 0)</f>
        <v>0</v>
      </c>
      <c r="AB358" s="16">
        <f>$V$3 -'Unlike Size Quad'!$F$2*$N$3</f>
        <v>127.00056361139596</v>
      </c>
      <c r="AC358" s="16">
        <f>$W$4 + 'Unlike Size Quad'!$F$2*$N$3</f>
        <v>-127.00507248755457</v>
      </c>
      <c r="AF358" s="46">
        <v>351</v>
      </c>
      <c r="AG358" s="6">
        <f t="shared" si="20"/>
        <v>146.95543030933578</v>
      </c>
      <c r="AH358" s="46">
        <f t="shared" si="21"/>
        <v>-197.01012835188803</v>
      </c>
      <c r="AI358" s="46">
        <f t="shared" si="22"/>
        <v>152.98987164811197</v>
      </c>
      <c r="AJ358" s="16">
        <f t="shared" si="23"/>
        <v>-653.04456969066428</v>
      </c>
      <c r="AK358" s="16">
        <f>Table6[[#This Row],[T1]]</f>
        <v>-197.01012835188803</v>
      </c>
      <c r="AL358" s="16">
        <f>Table6[[#This Row],[T2]]</f>
        <v>152.98987164811197</v>
      </c>
      <c r="AN358" s="46">
        <v>-650</v>
      </c>
      <c r="AO358" s="61">
        <f>IF(OR(Table15[[#This Row],[Diagonal Flag]]&lt;-$AG$6, Table15[[#This Row],[Diagonal Flag]]&gt;$AG$6),0,Table15[[#This Row],[Diagonal Flag]])</f>
        <v>0</v>
      </c>
      <c r="AP358" s="61">
        <f>Graphing!$AO358/$AP$6</f>
        <v>0</v>
      </c>
      <c r="AQ358" s="62">
        <f>Graphing!$AO358/$AQ$6</f>
        <v>0</v>
      </c>
    </row>
    <row r="359" spans="1:43" x14ac:dyDescent="0.25">
      <c r="A359" s="6">
        <v>356</v>
      </c>
      <c r="B359" s="6">
        <f>COS(DEGREES(Graphing!A359))</f>
        <v>-0.48573447129737657</v>
      </c>
      <c r="C359" s="6">
        <f>SIN(DEGREES(Graphing!A359))</f>
        <v>0.87410641422738578</v>
      </c>
      <c r="D359" s="6">
        <f>Table2[[#This Row],[x (Big)]]*$A$2</f>
        <v>-0.36430085347303243</v>
      </c>
      <c r="E359" s="6">
        <f>$A$2 *Table2[[#This Row],[y (Big)]]</f>
        <v>0.65557981067053928</v>
      </c>
      <c r="G359" s="15">
        <v>0.35199999999999998</v>
      </c>
      <c r="H359" s="6">
        <f>IF(AND($H$3&lt;Table3[[#This Row],[Percentage]],Table3[[#This Row],[Percentage]]&lt;$H$5), 1, 0)</f>
        <v>1</v>
      </c>
      <c r="I359" s="6">
        <f>IF(AND($I$3&lt;Table3[[#This Row],[Percentage]],Table3[[#This Row],[Percentage]]&lt;$I$5), 1, 0)</f>
        <v>1</v>
      </c>
      <c r="J359" s="6">
        <f>IF(AND($J$3&lt;Table3[[#This Row],[Percentage]],Table3[[#This Row],[Percentage]]&lt;$J$5), 1, 0)</f>
        <v>0</v>
      </c>
      <c r="K359" s="6">
        <f>IF(AND($K$3&lt;Table3[[#This Row],[Percentage]],Table3[[#This Row],[Percentage]]&lt;$K$5), 1, 0)</f>
        <v>0</v>
      </c>
      <c r="M359" s="6">
        <v>354</v>
      </c>
      <c r="N359" s="6">
        <f>$N$3*COS(DEGREES(Graphing!M359))</f>
        <v>211.93437996167921</v>
      </c>
      <c r="O359" s="6">
        <f>($N$3*SIN(DEGREES(Graphing!M359))) + $O$3</f>
        <v>647.99935210656724</v>
      </c>
      <c r="P359" s="16">
        <f>($N$3*SIN(DEGREES(Graphing!M359))) - $O$3</f>
        <v>-368.00064789343276</v>
      </c>
      <c r="Q359" s="6">
        <f>$N$4*SIN(DEGREES(Graphing!M359))</f>
        <v>104.9995140799254</v>
      </c>
      <c r="R359" s="6">
        <f>($N$4*COS(DEGREES(Graphing!M359))) - $O$4</f>
        <v>-141.04921502874058</v>
      </c>
      <c r="S359" s="6">
        <f>($N$4*COS(DEGREES(Graphing!M359))) + $O$4</f>
        <v>458.9507849712594</v>
      </c>
      <c r="U359" s="6">
        <v>0</v>
      </c>
      <c r="V359" s="6">
        <v>-649</v>
      </c>
      <c r="W359" s="6">
        <f>IF(AND($W$4 + 'Unlike Size Quad'!$F$2*$N$3&lt;Table13[[#This Row],[NS AXIS]],Table13[[#This Row],[NS AXIS]]&lt;$V$3 - 'Unlike Size Quad'!$F$2*$N$3), Table13[NS AXIS], 0)</f>
        <v>0</v>
      </c>
      <c r="X359" s="6">
        <f>$V$6 - 'Unlike Size Quad'!$F$3*$N$4</f>
        <v>71.401690832311886</v>
      </c>
      <c r="Y359" s="6">
        <f>$W$5 +'Unlike Size Quad'!$F$3*$N$4</f>
        <v>-71.406763299232722</v>
      </c>
      <c r="Z359" s="6">
        <f>Table13[[#This Row],[NS AXIS]]</f>
        <v>-649</v>
      </c>
      <c r="AA359" s="6">
        <f>IF(AND($W$5 + 'Unlike Size Quad'!$F$3*$N$4&lt;Table13[[#This Row],[NS AXIS]],Table13[[#This Row],[NS AXIS]]&lt;$V$6 - 'Unlike Size Quad'!$F$3*$N$4), Table13[NS AXIS], 0)</f>
        <v>0</v>
      </c>
      <c r="AB359" s="16">
        <f>$V$3 -'Unlike Size Quad'!$F$2*$N$3</f>
        <v>127.00056361139596</v>
      </c>
      <c r="AC359" s="16">
        <f>$W$4 + 'Unlike Size Quad'!$F$2*$N$3</f>
        <v>-127.00507248755457</v>
      </c>
      <c r="AF359" s="46">
        <v>352</v>
      </c>
      <c r="AG359" s="6">
        <f t="shared" si="20"/>
        <v>199.39631790445569</v>
      </c>
      <c r="AH359" s="46">
        <f t="shared" si="21"/>
        <v>-19.198322442568696</v>
      </c>
      <c r="AI359" s="46">
        <f t="shared" si="22"/>
        <v>330.80167755743128</v>
      </c>
      <c r="AJ359" s="16">
        <f t="shared" si="23"/>
        <v>-600.60368209554429</v>
      </c>
      <c r="AK359" s="16">
        <f>Table6[[#This Row],[T1]]</f>
        <v>-19.198322442568696</v>
      </c>
      <c r="AL359" s="16">
        <f>Table6[[#This Row],[T2]]</f>
        <v>330.80167755743128</v>
      </c>
      <c r="AN359" s="46">
        <v>-649</v>
      </c>
      <c r="AO359" s="63">
        <f>IF(OR(Table15[[#This Row],[Diagonal Flag]]&lt;-$AG$6, Table15[[#This Row],[Diagonal Flag]]&gt;$AG$6),0,Table15[[#This Row],[Diagonal Flag]])</f>
        <v>0</v>
      </c>
      <c r="AP359" s="63">
        <f>Graphing!$AO359/$AP$6</f>
        <v>0</v>
      </c>
      <c r="AQ359" s="64">
        <f>Graphing!$AO359/$AQ$6</f>
        <v>0</v>
      </c>
    </row>
    <row r="360" spans="1:43" x14ac:dyDescent="0.25">
      <c r="A360" s="6">
        <v>357</v>
      </c>
      <c r="B360" s="6">
        <f>COS(DEGREES(Graphing!A360))</f>
        <v>-0.95033638838194123</v>
      </c>
      <c r="C360" s="6">
        <f>SIN(DEGREES(Graphing!A360))</f>
        <v>0.31122459561732618</v>
      </c>
      <c r="D360" s="6">
        <f>Table2[[#This Row],[x (Big)]]*$A$2</f>
        <v>-0.7127522912864559</v>
      </c>
      <c r="E360" s="6">
        <f>$A$2 *Table2[[#This Row],[y (Big)]]</f>
        <v>0.23341844671299464</v>
      </c>
      <c r="G360" s="15">
        <v>0.35299999999999998</v>
      </c>
      <c r="H360" s="6">
        <f>IF(AND($H$3&lt;Table3[[#This Row],[Percentage]],Table3[[#This Row],[Percentage]]&lt;$H$5), 1, 0)</f>
        <v>1</v>
      </c>
      <c r="I360" s="6">
        <f>IF(AND($I$3&lt;Table3[[#This Row],[Percentage]],Table3[[#This Row],[Percentage]]&lt;$I$5), 1, 0)</f>
        <v>1</v>
      </c>
      <c r="J360" s="6">
        <f>IF(AND($J$3&lt;Table3[[#This Row],[Percentage]],Table3[[#This Row],[Percentage]]&lt;$J$5), 1, 0)</f>
        <v>0</v>
      </c>
      <c r="K360" s="6">
        <f>IF(AND($K$3&lt;Table3[[#This Row],[Percentage]],Table3[[#This Row],[Percentage]]&lt;$K$5), 1, 0)</f>
        <v>0</v>
      </c>
      <c r="M360" s="6">
        <v>355</v>
      </c>
      <c r="N360" s="6">
        <f>$N$3*COS(DEGREES(Graphing!M360))</f>
        <v>60.353897642277971</v>
      </c>
      <c r="O360" s="6">
        <f>($N$3*SIN(DEGREES(Graphing!M360))) + $O$3</f>
        <v>754.72536764464542</v>
      </c>
      <c r="P360" s="16">
        <f>($N$3*SIN(DEGREES(Graphing!M360))) - $O$3</f>
        <v>-261.27463235535458</v>
      </c>
      <c r="Q360" s="6">
        <f>$N$4*SIN(DEGREES(Graphing!M360))</f>
        <v>185.04402573348403</v>
      </c>
      <c r="R360" s="6">
        <f>($N$4*COS(DEGREES(Graphing!M360))) - $O$4</f>
        <v>-254.7345767682915</v>
      </c>
      <c r="S360" s="6">
        <f>($N$4*COS(DEGREES(Graphing!M360))) + $O$4</f>
        <v>345.2654232317085</v>
      </c>
      <c r="U360" s="6">
        <v>0</v>
      </c>
      <c r="V360" s="6">
        <v>-648</v>
      </c>
      <c r="W360" s="6">
        <f>IF(AND($W$4 + 'Unlike Size Quad'!$F$2*$N$3&lt;Table13[[#This Row],[NS AXIS]],Table13[[#This Row],[NS AXIS]]&lt;$V$3 - 'Unlike Size Quad'!$F$2*$N$3), Table13[NS AXIS], 0)</f>
        <v>0</v>
      </c>
      <c r="X360" s="6">
        <f>$V$6 - 'Unlike Size Quad'!$F$3*$N$4</f>
        <v>71.401690832311886</v>
      </c>
      <c r="Y360" s="6">
        <f>$W$5 +'Unlike Size Quad'!$F$3*$N$4</f>
        <v>-71.406763299232722</v>
      </c>
      <c r="Z360" s="6">
        <f>Table13[[#This Row],[NS AXIS]]</f>
        <v>-648</v>
      </c>
      <c r="AA360" s="6">
        <f>IF(AND($W$5 + 'Unlike Size Quad'!$F$3*$N$4&lt;Table13[[#This Row],[NS AXIS]],Table13[[#This Row],[NS AXIS]]&lt;$V$6 - 'Unlike Size Quad'!$F$3*$N$4), Table13[NS AXIS], 0)</f>
        <v>0</v>
      </c>
      <c r="AB360" s="16">
        <f>$V$3 -'Unlike Size Quad'!$F$2*$N$3</f>
        <v>127.00056361139596</v>
      </c>
      <c r="AC360" s="16">
        <f>$W$4 + 'Unlike Size Quad'!$F$2*$N$3</f>
        <v>-127.00507248755457</v>
      </c>
      <c r="AF360" s="46">
        <v>353</v>
      </c>
      <c r="AG360" s="6">
        <f t="shared" si="20"/>
        <v>358.69695806415496</v>
      </c>
      <c r="AH360" s="46">
        <f t="shared" si="21"/>
        <v>75.619350264192121</v>
      </c>
      <c r="AI360" s="46">
        <f t="shared" si="22"/>
        <v>425.61935026419212</v>
      </c>
      <c r="AJ360" s="16">
        <f t="shared" si="23"/>
        <v>-441.30304193584504</v>
      </c>
      <c r="AK360" s="16">
        <f>Table6[[#This Row],[T1]]</f>
        <v>75.619350264192121</v>
      </c>
      <c r="AL360" s="16">
        <f>Table6[[#This Row],[T2]]</f>
        <v>425.61935026419212</v>
      </c>
      <c r="AN360" s="46">
        <v>-648</v>
      </c>
      <c r="AO360" s="61">
        <f>IF(OR(Table15[[#This Row],[Diagonal Flag]]&lt;-$AG$6, Table15[[#This Row],[Diagonal Flag]]&gt;$AG$6),0,Table15[[#This Row],[Diagonal Flag]])</f>
        <v>0</v>
      </c>
      <c r="AP360" s="61">
        <f>Graphing!$AO360/$AP$6</f>
        <v>0</v>
      </c>
      <c r="AQ360" s="62">
        <f>Graphing!$AO360/$AQ$6</f>
        <v>0</v>
      </c>
    </row>
    <row r="361" spans="1:43" x14ac:dyDescent="0.25">
      <c r="A361" s="6">
        <v>358</v>
      </c>
      <c r="B361" s="6">
        <f>COS(DEGREES(Graphing!A361))</f>
        <v>-0.90870277551587197</v>
      </c>
      <c r="C361" s="6">
        <f>SIN(DEGREES(Graphing!A361))</f>
        <v>-0.41744372766847371</v>
      </c>
      <c r="D361" s="6">
        <f>Table2[[#This Row],[x (Big)]]*$A$2</f>
        <v>-0.68152708163690401</v>
      </c>
      <c r="E361" s="6">
        <f>$A$2 *Table2[[#This Row],[y (Big)]]</f>
        <v>-0.31308279575135528</v>
      </c>
      <c r="G361" s="15">
        <v>0.35399999999999998</v>
      </c>
      <c r="H361" s="6">
        <f>IF(AND($H$3&lt;Table3[[#This Row],[Percentage]],Table3[[#This Row],[Percentage]]&lt;$H$5), 1, 0)</f>
        <v>1</v>
      </c>
      <c r="I361" s="6">
        <f>IF(AND($I$3&lt;Table3[[#This Row],[Percentage]],Table3[[#This Row],[Percentage]]&lt;$I$5), 1, 0)</f>
        <v>1</v>
      </c>
      <c r="J361" s="6">
        <f>IF(AND($J$3&lt;Table3[[#This Row],[Percentage]],Table3[[#This Row],[Percentage]]&lt;$J$5), 1, 0)</f>
        <v>0</v>
      </c>
      <c r="K361" s="6">
        <f>IF(AND($K$3&lt;Table3[[#This Row],[Percentage]],Table3[[#This Row],[Percentage]]&lt;$K$5), 1, 0)</f>
        <v>0</v>
      </c>
      <c r="M361" s="6">
        <v>356</v>
      </c>
      <c r="N361" s="6">
        <f>$N$3*COS(DEGREES(Graphing!M361))</f>
        <v>-123.37655570953365</v>
      </c>
      <c r="O361" s="6">
        <f>($N$3*SIN(DEGREES(Graphing!M361))) + $O$3</f>
        <v>730.02302921375599</v>
      </c>
      <c r="P361" s="16">
        <f>($N$3*SIN(DEGREES(Graphing!M361))) - $O$3</f>
        <v>-285.97697078624401</v>
      </c>
      <c r="Q361" s="6">
        <f>$N$4*SIN(DEGREES(Graphing!M361))</f>
        <v>166.51727191031699</v>
      </c>
      <c r="R361" s="6">
        <f>($N$4*COS(DEGREES(Graphing!M361))) - $O$4</f>
        <v>-392.53241678215022</v>
      </c>
      <c r="S361" s="6">
        <f>($N$4*COS(DEGREES(Graphing!M361))) + $O$4</f>
        <v>207.46758321784978</v>
      </c>
      <c r="U361" s="6">
        <v>0</v>
      </c>
      <c r="V361" s="6">
        <v>-647</v>
      </c>
      <c r="W361" s="6">
        <f>IF(AND($W$4 + 'Unlike Size Quad'!$F$2*$N$3&lt;Table13[[#This Row],[NS AXIS]],Table13[[#This Row],[NS AXIS]]&lt;$V$3 - 'Unlike Size Quad'!$F$2*$N$3), Table13[NS AXIS], 0)</f>
        <v>0</v>
      </c>
      <c r="X361" s="6">
        <f>$V$6 - 'Unlike Size Quad'!$F$3*$N$4</f>
        <v>71.401690832311886</v>
      </c>
      <c r="Y361" s="6">
        <f>$W$5 +'Unlike Size Quad'!$F$3*$N$4</f>
        <v>-71.406763299232722</v>
      </c>
      <c r="Z361" s="6">
        <f>Table13[[#This Row],[NS AXIS]]</f>
        <v>-647</v>
      </c>
      <c r="AA361" s="6">
        <f>IF(AND($W$5 + 'Unlike Size Quad'!$F$3*$N$4&lt;Table13[[#This Row],[NS AXIS]],Table13[[#This Row],[NS AXIS]]&lt;$V$6 - 'Unlike Size Quad'!$F$3*$N$4), Table13[NS AXIS], 0)</f>
        <v>0</v>
      </c>
      <c r="AB361" s="16">
        <f>$V$3 -'Unlike Size Quad'!$F$2*$N$3</f>
        <v>127.00056361139596</v>
      </c>
      <c r="AC361" s="16">
        <f>$W$4 + 'Unlike Size Quad'!$F$2*$N$3</f>
        <v>-127.00507248755457</v>
      </c>
      <c r="AF361" s="46">
        <v>354</v>
      </c>
      <c r="AG361" s="6">
        <f t="shared" si="20"/>
        <v>539.99935210656724</v>
      </c>
      <c r="AH361" s="46">
        <f t="shared" si="21"/>
        <v>36.934379961679213</v>
      </c>
      <c r="AI361" s="46">
        <f t="shared" si="22"/>
        <v>386.93437996167921</v>
      </c>
      <c r="AJ361" s="16">
        <f t="shared" si="23"/>
        <v>-260.00064789343276</v>
      </c>
      <c r="AK361" s="16">
        <f>Table6[[#This Row],[T1]]</f>
        <v>36.934379961679213</v>
      </c>
      <c r="AL361" s="16">
        <f>Table6[[#This Row],[T2]]</f>
        <v>386.93437996167921</v>
      </c>
      <c r="AN361" s="46">
        <v>-647</v>
      </c>
      <c r="AO361" s="63">
        <f>IF(OR(Table15[[#This Row],[Diagonal Flag]]&lt;-$AG$6, Table15[[#This Row],[Diagonal Flag]]&gt;$AG$6),0,Table15[[#This Row],[Diagonal Flag]])</f>
        <v>0</v>
      </c>
      <c r="AP361" s="63">
        <f>Graphing!$AO361/$AP$6</f>
        <v>0</v>
      </c>
      <c r="AQ361" s="64">
        <f>Graphing!$AO361/$AQ$6</f>
        <v>0</v>
      </c>
    </row>
    <row r="362" spans="1:43" x14ac:dyDescent="0.25">
      <c r="A362" s="6">
        <v>359</v>
      </c>
      <c r="B362" s="6">
        <f>COS(DEGREES(Graphing!A362))</f>
        <v>-0.38301147870262353</v>
      </c>
      <c r="C362" s="6">
        <f>SIN(DEGREES(Graphing!A362))</f>
        <v>-0.92374358302617166</v>
      </c>
      <c r="D362" s="6">
        <f>Table2[[#This Row],[x (Big)]]*$A$2</f>
        <v>-0.28725860902696765</v>
      </c>
      <c r="E362" s="6">
        <f>$A$2 *Table2[[#This Row],[y (Big)]]</f>
        <v>-0.69280768726962871</v>
      </c>
      <c r="G362" s="15">
        <v>0.35499999999999998</v>
      </c>
      <c r="H362" s="6">
        <f>IF(AND($H$3&lt;Table3[[#This Row],[Percentage]],Table3[[#This Row],[Percentage]]&lt;$H$5), 1, 0)</f>
        <v>1</v>
      </c>
      <c r="I362" s="6">
        <f>IF(AND($I$3&lt;Table3[[#This Row],[Percentage]],Table3[[#This Row],[Percentage]]&lt;$I$5), 1, 0)</f>
        <v>1</v>
      </c>
      <c r="J362" s="6">
        <f>IF(AND($J$3&lt;Table3[[#This Row],[Percentage]],Table3[[#This Row],[Percentage]]&lt;$J$5), 1, 0)</f>
        <v>0</v>
      </c>
      <c r="K362" s="6">
        <f>IF(AND($K$3&lt;Table3[[#This Row],[Percentage]],Table3[[#This Row],[Percentage]]&lt;$K$5), 1, 0)</f>
        <v>0</v>
      </c>
      <c r="M362" s="6">
        <v>357</v>
      </c>
      <c r="N362" s="6">
        <f>$N$3*COS(DEGREES(Graphing!M362))</f>
        <v>-241.38544264901307</v>
      </c>
      <c r="O362" s="6">
        <f>($N$3*SIN(DEGREES(Graphing!M362))) + $O$3</f>
        <v>587.05104728680089</v>
      </c>
      <c r="P362" s="16">
        <f>($N$3*SIN(DEGREES(Graphing!M362))) - $O$3</f>
        <v>-428.94895271319916</v>
      </c>
      <c r="Q362" s="6">
        <f>$N$4*SIN(DEGREES(Graphing!M362))</f>
        <v>59.288285465100635</v>
      </c>
      <c r="R362" s="6">
        <f>($N$4*COS(DEGREES(Graphing!M362))) - $O$4</f>
        <v>-481.03908198675981</v>
      </c>
      <c r="S362" s="6">
        <f>($N$4*COS(DEGREES(Graphing!M362))) + $O$4</f>
        <v>118.96091801324019</v>
      </c>
      <c r="U362" s="6">
        <v>0</v>
      </c>
      <c r="V362" s="6">
        <v>-646</v>
      </c>
      <c r="W362" s="6">
        <f>IF(AND($W$4 + 'Unlike Size Quad'!$F$2*$N$3&lt;Table13[[#This Row],[NS AXIS]],Table13[[#This Row],[NS AXIS]]&lt;$V$3 - 'Unlike Size Quad'!$F$2*$N$3), Table13[NS AXIS], 0)</f>
        <v>0</v>
      </c>
      <c r="X362" s="6">
        <f>$V$6 - 'Unlike Size Quad'!$F$3*$N$4</f>
        <v>71.401690832311886</v>
      </c>
      <c r="Y362" s="6">
        <f>$W$5 +'Unlike Size Quad'!$F$3*$N$4</f>
        <v>-71.406763299232722</v>
      </c>
      <c r="Z362" s="6">
        <f>Table13[[#This Row],[NS AXIS]]</f>
        <v>-646</v>
      </c>
      <c r="AA362" s="6">
        <f>IF(AND($W$5 + 'Unlike Size Quad'!$F$3*$N$4&lt;Table13[[#This Row],[NS AXIS]],Table13[[#This Row],[NS AXIS]]&lt;$V$6 - 'Unlike Size Quad'!$F$3*$N$4), Table13[NS AXIS], 0)</f>
        <v>0</v>
      </c>
      <c r="AB362" s="16">
        <f>$V$3 -'Unlike Size Quad'!$F$2*$N$3</f>
        <v>127.00056361139596</v>
      </c>
      <c r="AC362" s="16">
        <f>$W$4 + 'Unlike Size Quad'!$F$2*$N$3</f>
        <v>-127.00507248755457</v>
      </c>
      <c r="AF362" s="46">
        <v>355</v>
      </c>
      <c r="AG362" s="6">
        <f t="shared" si="20"/>
        <v>646.72536764464542</v>
      </c>
      <c r="AH362" s="46">
        <f t="shared" si="21"/>
        <v>-114.64610235772203</v>
      </c>
      <c r="AI362" s="46">
        <f t="shared" si="22"/>
        <v>235.35389764227796</v>
      </c>
      <c r="AJ362" s="16">
        <f t="shared" si="23"/>
        <v>-153.27463235535461</v>
      </c>
      <c r="AK362" s="16">
        <f>Table6[[#This Row],[T1]]</f>
        <v>-114.64610235772203</v>
      </c>
      <c r="AL362" s="16">
        <f>Table6[[#This Row],[T2]]</f>
        <v>235.35389764227796</v>
      </c>
      <c r="AN362" s="46">
        <v>-646</v>
      </c>
      <c r="AO362" s="61">
        <f>IF(OR(Table15[[#This Row],[Diagonal Flag]]&lt;-$AG$6, Table15[[#This Row],[Diagonal Flag]]&gt;$AG$6),0,Table15[[#This Row],[Diagonal Flag]])</f>
        <v>0</v>
      </c>
      <c r="AP362" s="61">
        <f>Graphing!$AO362/$AP$6</f>
        <v>0</v>
      </c>
      <c r="AQ362" s="62">
        <f>Graphing!$AO362/$AQ$6</f>
        <v>0</v>
      </c>
    </row>
    <row r="363" spans="1:43" x14ac:dyDescent="0.25">
      <c r="A363" s="6">
        <v>360</v>
      </c>
      <c r="B363" s="6">
        <f>COS(DEGREES(Graphing!A363))</f>
        <v>0.34670654093066311</v>
      </c>
      <c r="C363" s="6">
        <f>SIN(DEGREES(Graphing!A363))</f>
        <v>-0.93797365340178629</v>
      </c>
      <c r="D363" s="6">
        <f>Table2[[#This Row],[x (Big)]]*$A$2</f>
        <v>0.26002990569799733</v>
      </c>
      <c r="E363" s="6">
        <f>$A$2 *Table2[[#This Row],[y (Big)]]</f>
        <v>-0.70348024005133969</v>
      </c>
      <c r="G363" s="15">
        <v>0.35599999999999998</v>
      </c>
      <c r="H363" s="6">
        <f>IF(AND($H$3&lt;Table3[[#This Row],[Percentage]],Table3[[#This Row],[Percentage]]&lt;$H$5), 1, 0)</f>
        <v>1</v>
      </c>
      <c r="I363" s="6">
        <f>IF(AND($I$3&lt;Table3[[#This Row],[Percentage]],Table3[[#This Row],[Percentage]]&lt;$I$5), 1, 0)</f>
        <v>1</v>
      </c>
      <c r="J363" s="6">
        <f>IF(AND($J$3&lt;Table3[[#This Row],[Percentage]],Table3[[#This Row],[Percentage]]&lt;$J$5), 1, 0)</f>
        <v>0</v>
      </c>
      <c r="K363" s="6">
        <f>IF(AND($K$3&lt;Table3[[#This Row],[Percentage]],Table3[[#This Row],[Percentage]]&lt;$K$5), 1, 0)</f>
        <v>0</v>
      </c>
      <c r="M363" s="6">
        <v>358</v>
      </c>
      <c r="N363" s="6">
        <f>$N$3*COS(DEGREES(Graphing!M363))</f>
        <v>-230.81050498103147</v>
      </c>
      <c r="O363" s="6">
        <f>($N$3*SIN(DEGREES(Graphing!M363))) + $O$3</f>
        <v>401.9692931722077</v>
      </c>
      <c r="P363" s="16">
        <f>($N$3*SIN(DEGREES(Graphing!M363))) - $O$3</f>
        <v>-614.0307068277923</v>
      </c>
      <c r="Q363" s="6">
        <f>$N$4*SIN(DEGREES(Graphing!M363))</f>
        <v>-79.52303012084424</v>
      </c>
      <c r="R363" s="6">
        <f>($N$4*COS(DEGREES(Graphing!M363))) - $O$4</f>
        <v>-473.10787873577362</v>
      </c>
      <c r="S363" s="6">
        <f>($N$4*COS(DEGREES(Graphing!M363))) + $O$4</f>
        <v>126.89212126422638</v>
      </c>
      <c r="U363" s="6">
        <v>0</v>
      </c>
      <c r="V363" s="6">
        <v>-645</v>
      </c>
      <c r="W363" s="6">
        <f>IF(AND($W$4 + 'Unlike Size Quad'!$F$2*$N$3&lt;Table13[[#This Row],[NS AXIS]],Table13[[#This Row],[NS AXIS]]&lt;$V$3 - 'Unlike Size Quad'!$F$2*$N$3), Table13[NS AXIS], 0)</f>
        <v>0</v>
      </c>
      <c r="X363" s="6">
        <f>$V$6 - 'Unlike Size Quad'!$F$3*$N$4</f>
        <v>71.401690832311886</v>
      </c>
      <c r="Y363" s="6">
        <f>$W$5 +'Unlike Size Quad'!$F$3*$N$4</f>
        <v>-71.406763299232722</v>
      </c>
      <c r="Z363" s="6">
        <f>Table13[[#This Row],[NS AXIS]]</f>
        <v>-645</v>
      </c>
      <c r="AA363" s="6">
        <f>IF(AND($W$5 + 'Unlike Size Quad'!$F$3*$N$4&lt;Table13[[#This Row],[NS AXIS]],Table13[[#This Row],[NS AXIS]]&lt;$V$6 - 'Unlike Size Quad'!$F$3*$N$4), Table13[NS AXIS], 0)</f>
        <v>0</v>
      </c>
      <c r="AB363" s="16">
        <f>$V$3 -'Unlike Size Quad'!$F$2*$N$3</f>
        <v>127.00056361139596</v>
      </c>
      <c r="AC363" s="16">
        <f>$W$4 + 'Unlike Size Quad'!$F$2*$N$3</f>
        <v>-127.00507248755457</v>
      </c>
      <c r="AF363" s="46">
        <v>356</v>
      </c>
      <c r="AG363" s="6">
        <f t="shared" si="20"/>
        <v>622.02302921375599</v>
      </c>
      <c r="AH363" s="46">
        <f t="shared" si="21"/>
        <v>-298.37655570953365</v>
      </c>
      <c r="AI363" s="46">
        <f t="shared" si="22"/>
        <v>51.623444290466352</v>
      </c>
      <c r="AJ363" s="16">
        <f t="shared" si="23"/>
        <v>-177.97697078624401</v>
      </c>
      <c r="AK363" s="16">
        <f>Table6[[#This Row],[T1]]</f>
        <v>-298.37655570953365</v>
      </c>
      <c r="AL363" s="16">
        <f>Table6[[#This Row],[T2]]</f>
        <v>51.623444290466352</v>
      </c>
      <c r="AN363" s="46">
        <v>-645</v>
      </c>
      <c r="AO363" s="63">
        <f>IF(OR(Table15[[#This Row],[Diagonal Flag]]&lt;-$AG$6, Table15[[#This Row],[Diagonal Flag]]&gt;$AG$6),0,Table15[[#This Row],[Diagonal Flag]])</f>
        <v>0</v>
      </c>
      <c r="AP363" s="63">
        <f>Graphing!$AO363/$AP$6</f>
        <v>0</v>
      </c>
      <c r="AQ363" s="64">
        <f>Graphing!$AO363/$AQ$6</f>
        <v>0</v>
      </c>
    </row>
    <row r="364" spans="1:43" x14ac:dyDescent="0.25">
      <c r="G364" s="15">
        <v>0.35699999999999998</v>
      </c>
      <c r="H364" s="6">
        <f>IF(AND($H$3&lt;Table3[[#This Row],[Percentage]],Table3[[#This Row],[Percentage]]&lt;$H$5), 1, 0)</f>
        <v>1</v>
      </c>
      <c r="I364" s="6">
        <f>IF(AND($I$3&lt;Table3[[#This Row],[Percentage]],Table3[[#This Row],[Percentage]]&lt;$I$5), 1, 0)</f>
        <v>1</v>
      </c>
      <c r="J364" s="6">
        <f>IF(AND($J$3&lt;Table3[[#This Row],[Percentage]],Table3[[#This Row],[Percentage]]&lt;$J$5), 1, 0)</f>
        <v>0</v>
      </c>
      <c r="K364" s="6">
        <f>IF(AND($K$3&lt;Table3[[#This Row],[Percentage]],Table3[[#This Row],[Percentage]]&lt;$K$5), 1, 0)</f>
        <v>0</v>
      </c>
      <c r="M364" s="6">
        <v>359</v>
      </c>
      <c r="N364" s="6">
        <f>$N$3*COS(DEGREES(Graphing!M364))</f>
        <v>-97.284915590466383</v>
      </c>
      <c r="O364" s="6">
        <f>($N$3*SIN(DEGREES(Graphing!M364))) + $O$3</f>
        <v>273.36912991135239</v>
      </c>
      <c r="P364" s="16">
        <f>($N$3*SIN(DEGREES(Graphing!M364))) - $O$3</f>
        <v>-742.63087008864761</v>
      </c>
      <c r="Q364" s="6">
        <f>$N$4*SIN(DEGREES(Graphing!M364))</f>
        <v>-175.97315256648571</v>
      </c>
      <c r="R364" s="6">
        <f>($N$4*COS(DEGREES(Graphing!M364))) - $O$4</f>
        <v>-372.96368669284976</v>
      </c>
      <c r="S364" s="6">
        <f>($N$4*COS(DEGREES(Graphing!M364))) + $O$4</f>
        <v>227.03631330715024</v>
      </c>
      <c r="U364" s="6">
        <v>0</v>
      </c>
      <c r="V364" s="6">
        <v>-644</v>
      </c>
      <c r="W364" s="6">
        <f>IF(AND($W$4 + 'Unlike Size Quad'!$F$2*$N$3&lt;Table13[[#This Row],[NS AXIS]],Table13[[#This Row],[NS AXIS]]&lt;$V$3 - 'Unlike Size Quad'!$F$2*$N$3), Table13[NS AXIS], 0)</f>
        <v>0</v>
      </c>
      <c r="X364" s="6">
        <f>$V$6 - 'Unlike Size Quad'!$F$3*$N$4</f>
        <v>71.401690832311886</v>
      </c>
      <c r="Y364" s="6">
        <f>$W$5 +'Unlike Size Quad'!$F$3*$N$4</f>
        <v>-71.406763299232722</v>
      </c>
      <c r="Z364" s="6">
        <f>Table13[[#This Row],[NS AXIS]]</f>
        <v>-644</v>
      </c>
      <c r="AA364" s="6">
        <f>IF(AND($W$5 + 'Unlike Size Quad'!$F$3*$N$4&lt;Table13[[#This Row],[NS AXIS]],Table13[[#This Row],[NS AXIS]]&lt;$V$6 - 'Unlike Size Quad'!$F$3*$N$4), Table13[NS AXIS], 0)</f>
        <v>0</v>
      </c>
      <c r="AB364" s="16">
        <f>$V$3 -'Unlike Size Quad'!$F$2*$N$3</f>
        <v>127.00056361139596</v>
      </c>
      <c r="AC364" s="16">
        <f>$W$4 + 'Unlike Size Quad'!$F$2*$N$3</f>
        <v>-127.00507248755457</v>
      </c>
      <c r="AF364" s="46">
        <v>357</v>
      </c>
      <c r="AG364" s="6">
        <f t="shared" si="20"/>
        <v>479.05104728680084</v>
      </c>
      <c r="AH364" s="46">
        <f t="shared" si="21"/>
        <v>-416.38544264901304</v>
      </c>
      <c r="AI364" s="46">
        <f t="shared" si="22"/>
        <v>-66.385442649013072</v>
      </c>
      <c r="AJ364" s="16">
        <f t="shared" si="23"/>
        <v>-320.94895271319916</v>
      </c>
      <c r="AK364" s="16">
        <f>Table6[[#This Row],[T1]]</f>
        <v>-416.38544264901304</v>
      </c>
      <c r="AL364" s="16">
        <f>Table6[[#This Row],[T2]]</f>
        <v>-66.385442649013072</v>
      </c>
      <c r="AN364" s="46">
        <v>-644</v>
      </c>
      <c r="AO364" s="61">
        <f>IF(OR(Table15[[#This Row],[Diagonal Flag]]&lt;-$AG$6, Table15[[#This Row],[Diagonal Flag]]&gt;$AG$6),0,Table15[[#This Row],[Diagonal Flag]])</f>
        <v>0</v>
      </c>
      <c r="AP364" s="61">
        <f>Graphing!$AO364/$AP$6</f>
        <v>0</v>
      </c>
      <c r="AQ364" s="62">
        <f>Graphing!$AO364/$AQ$6</f>
        <v>0</v>
      </c>
    </row>
    <row r="365" spans="1:43" x14ac:dyDescent="0.25">
      <c r="G365" s="15">
        <v>0.35799999999999998</v>
      </c>
      <c r="H365" s="6">
        <f>IF(AND($H$3&lt;Table3[[#This Row],[Percentage]],Table3[[#This Row],[Percentage]]&lt;$H$5), 1, 0)</f>
        <v>1</v>
      </c>
      <c r="I365" s="6">
        <f>IF(AND($I$3&lt;Table3[[#This Row],[Percentage]],Table3[[#This Row],[Percentage]]&lt;$I$5), 1, 0)</f>
        <v>1</v>
      </c>
      <c r="J365" s="6">
        <f>IF(AND($J$3&lt;Table3[[#This Row],[Percentage]],Table3[[#This Row],[Percentage]]&lt;$J$5), 1, 0)</f>
        <v>0</v>
      </c>
      <c r="K365" s="6">
        <f>IF(AND($K$3&lt;Table3[[#This Row],[Percentage]],Table3[[#This Row],[Percentage]]&lt;$K$5), 1, 0)</f>
        <v>0</v>
      </c>
      <c r="M365" s="6">
        <v>360</v>
      </c>
      <c r="N365" s="6">
        <f>$N$3*COS(DEGREES(Graphing!M365))</f>
        <v>88.063461396388433</v>
      </c>
      <c r="O365" s="6">
        <f>($N$3*SIN(DEGREES(Graphing!M365))) + $O$3</f>
        <v>269.75469203594628</v>
      </c>
      <c r="P365" s="16">
        <f>($N$3*SIN(DEGREES(Graphing!M365))) - $O$3</f>
        <v>-746.24530796405372</v>
      </c>
      <c r="Q365" s="6">
        <f>$N$4*SIN(DEGREES(Graphing!M365))</f>
        <v>-178.68398097304029</v>
      </c>
      <c r="R365" s="6">
        <f>($N$4*COS(DEGREES(Graphing!M365))) - $O$4</f>
        <v>-233.95240395270866</v>
      </c>
      <c r="S365" s="6">
        <f>($N$4*COS(DEGREES(Graphing!M365))) + $O$4</f>
        <v>366.04759604729134</v>
      </c>
      <c r="U365" s="6">
        <v>0</v>
      </c>
      <c r="V365" s="6">
        <v>-643</v>
      </c>
      <c r="W365" s="6">
        <f>IF(AND($W$4 + 'Unlike Size Quad'!$F$2*$N$3&lt;Table13[[#This Row],[NS AXIS]],Table13[[#This Row],[NS AXIS]]&lt;$V$3 - 'Unlike Size Quad'!$F$2*$N$3), Table13[NS AXIS], 0)</f>
        <v>0</v>
      </c>
      <c r="X365" s="6">
        <f>$V$6 - 'Unlike Size Quad'!$F$3*$N$4</f>
        <v>71.401690832311886</v>
      </c>
      <c r="Y365" s="6">
        <f>$W$5 +'Unlike Size Quad'!$F$3*$N$4</f>
        <v>-71.406763299232722</v>
      </c>
      <c r="Z365" s="6">
        <f>Table13[[#This Row],[NS AXIS]]</f>
        <v>-643</v>
      </c>
      <c r="AA365" s="6">
        <f>IF(AND($W$5 + 'Unlike Size Quad'!$F$3*$N$4&lt;Table13[[#This Row],[NS AXIS]],Table13[[#This Row],[NS AXIS]]&lt;$V$6 - 'Unlike Size Quad'!$F$3*$N$4), Table13[NS AXIS], 0)</f>
        <v>0</v>
      </c>
      <c r="AB365" s="16">
        <f>$V$3 -'Unlike Size Quad'!$F$2*$N$3</f>
        <v>127.00056361139596</v>
      </c>
      <c r="AC365" s="16">
        <f>$W$4 + 'Unlike Size Quad'!$F$2*$N$3</f>
        <v>-127.00507248755457</v>
      </c>
      <c r="AF365" s="46">
        <v>358</v>
      </c>
      <c r="AG365" s="6">
        <f t="shared" si="20"/>
        <v>293.9692931722077</v>
      </c>
      <c r="AH365" s="46">
        <f t="shared" si="21"/>
        <v>-405.8105049810315</v>
      </c>
      <c r="AI365" s="46">
        <f t="shared" si="22"/>
        <v>-55.810504981031471</v>
      </c>
      <c r="AJ365" s="16">
        <f t="shared" si="23"/>
        <v>-506.0307068277923</v>
      </c>
      <c r="AK365" s="16">
        <f>Table6[[#This Row],[T1]]</f>
        <v>-405.8105049810315</v>
      </c>
      <c r="AL365" s="16">
        <f>Table6[[#This Row],[T2]]</f>
        <v>-55.810504981031471</v>
      </c>
      <c r="AN365" s="46">
        <v>-643</v>
      </c>
      <c r="AO365" s="63">
        <f>IF(OR(Table15[[#This Row],[Diagonal Flag]]&lt;-$AG$6, Table15[[#This Row],[Diagonal Flag]]&gt;$AG$6),0,Table15[[#This Row],[Diagonal Flag]])</f>
        <v>0</v>
      </c>
      <c r="AP365" s="63">
        <f>Graphing!$AO365/$AP$6</f>
        <v>0</v>
      </c>
      <c r="AQ365" s="64">
        <f>Graphing!$AO365/$AQ$6</f>
        <v>0</v>
      </c>
    </row>
    <row r="366" spans="1:43" x14ac:dyDescent="0.25">
      <c r="G366" s="15">
        <v>0.35899999999999999</v>
      </c>
      <c r="H366" s="6">
        <f>IF(AND($H$3&lt;Table3[[#This Row],[Percentage]],Table3[[#This Row],[Percentage]]&lt;$H$5), 1, 0)</f>
        <v>1</v>
      </c>
      <c r="I366" s="6">
        <f>IF(AND($I$3&lt;Table3[[#This Row],[Percentage]],Table3[[#This Row],[Percentage]]&lt;$I$5), 1, 0)</f>
        <v>1</v>
      </c>
      <c r="J366" s="6">
        <f>IF(AND($J$3&lt;Table3[[#This Row],[Percentage]],Table3[[#This Row],[Percentage]]&lt;$J$5), 1, 0)</f>
        <v>0</v>
      </c>
      <c r="K366" s="6">
        <f>IF(AND($K$3&lt;Table3[[#This Row],[Percentage]],Table3[[#This Row],[Percentage]]&lt;$K$5), 1, 0)</f>
        <v>0</v>
      </c>
      <c r="U366" s="6">
        <v>0</v>
      </c>
      <c r="V366" s="6">
        <v>-642</v>
      </c>
      <c r="W366" s="6">
        <f>IF(AND($W$4 + 'Unlike Size Quad'!$F$2*$N$3&lt;Table13[[#This Row],[NS AXIS]],Table13[[#This Row],[NS AXIS]]&lt;$V$3 - 'Unlike Size Quad'!$F$2*$N$3), Table13[NS AXIS], 0)</f>
        <v>0</v>
      </c>
      <c r="X366" s="6">
        <f>$V$6 - 'Unlike Size Quad'!$F$3*$N$4</f>
        <v>71.401690832311886</v>
      </c>
      <c r="Y366" s="6">
        <f>$W$5 +'Unlike Size Quad'!$F$3*$N$4</f>
        <v>-71.406763299232722</v>
      </c>
      <c r="Z366" s="6">
        <f>Table13[[#This Row],[NS AXIS]]</f>
        <v>-642</v>
      </c>
      <c r="AA366" s="6">
        <f>IF(AND($W$5 + 'Unlike Size Quad'!$F$3*$N$4&lt;Table13[[#This Row],[NS AXIS]],Table13[[#This Row],[NS AXIS]]&lt;$V$6 - 'Unlike Size Quad'!$F$3*$N$4), Table13[NS AXIS], 0)</f>
        <v>0</v>
      </c>
      <c r="AB366" s="16">
        <f>$V$3 -'Unlike Size Quad'!$F$2*$N$3</f>
        <v>127.00056361139596</v>
      </c>
      <c r="AC366" s="16">
        <f>$W$4 + 'Unlike Size Quad'!$F$2*$N$3</f>
        <v>-127.00507248755457</v>
      </c>
      <c r="AF366" s="46">
        <v>359</v>
      </c>
      <c r="AG366" s="6">
        <f t="shared" si="20"/>
        <v>165.36912991135239</v>
      </c>
      <c r="AH366" s="46">
        <f t="shared" si="21"/>
        <v>-272.28491559046637</v>
      </c>
      <c r="AI366" s="46">
        <f t="shared" si="22"/>
        <v>77.715084409533617</v>
      </c>
      <c r="AJ366" s="16">
        <f t="shared" si="23"/>
        <v>-634.63087008864761</v>
      </c>
      <c r="AK366" s="16">
        <f>Table6[[#This Row],[T1]]</f>
        <v>-272.28491559046637</v>
      </c>
      <c r="AL366" s="16">
        <f>Table6[[#This Row],[T2]]</f>
        <v>77.715084409533617</v>
      </c>
      <c r="AN366" s="46">
        <v>-642</v>
      </c>
      <c r="AO366" s="61">
        <f>IF(OR(Table15[[#This Row],[Diagonal Flag]]&lt;-$AG$6, Table15[[#This Row],[Diagonal Flag]]&gt;$AG$6),0,Table15[[#This Row],[Diagonal Flag]])</f>
        <v>0</v>
      </c>
      <c r="AP366" s="61">
        <f>Graphing!$AO366/$AP$6</f>
        <v>0</v>
      </c>
      <c r="AQ366" s="62">
        <f>Graphing!$AO366/$AQ$6</f>
        <v>0</v>
      </c>
    </row>
    <row r="367" spans="1:43" x14ac:dyDescent="0.25">
      <c r="G367" s="15">
        <v>0.36</v>
      </c>
      <c r="H367" s="6">
        <f>IF(AND($H$3&lt;Table3[[#This Row],[Percentage]],Table3[[#This Row],[Percentage]]&lt;$H$5), 1, 0)</f>
        <v>1</v>
      </c>
      <c r="I367" s="6">
        <f>IF(AND($I$3&lt;Table3[[#This Row],[Percentage]],Table3[[#This Row],[Percentage]]&lt;$I$5), 1, 0)</f>
        <v>1</v>
      </c>
      <c r="J367" s="6">
        <f>IF(AND($J$3&lt;Table3[[#This Row],[Percentage]],Table3[[#This Row],[Percentage]]&lt;$J$5), 1, 0)</f>
        <v>0</v>
      </c>
      <c r="K367" s="6">
        <f>IF(AND($K$3&lt;Table3[[#This Row],[Percentage]],Table3[[#This Row],[Percentage]]&lt;$K$5), 1, 0)</f>
        <v>0</v>
      </c>
      <c r="U367" s="6">
        <v>0</v>
      </c>
      <c r="V367" s="6">
        <v>-641</v>
      </c>
      <c r="W367" s="6">
        <f>IF(AND($W$4 + 'Unlike Size Quad'!$F$2*$N$3&lt;Table13[[#This Row],[NS AXIS]],Table13[[#This Row],[NS AXIS]]&lt;$V$3 - 'Unlike Size Quad'!$F$2*$N$3), Table13[NS AXIS], 0)</f>
        <v>0</v>
      </c>
      <c r="X367" s="6">
        <f>$V$6 - 'Unlike Size Quad'!$F$3*$N$4</f>
        <v>71.401690832311886</v>
      </c>
      <c r="Y367" s="6">
        <f>$W$5 +'Unlike Size Quad'!$F$3*$N$4</f>
        <v>-71.406763299232722</v>
      </c>
      <c r="Z367" s="6">
        <f>Table13[[#This Row],[NS AXIS]]</f>
        <v>-641</v>
      </c>
      <c r="AA367" s="6">
        <f>IF(AND($W$5 + 'Unlike Size Quad'!$F$3*$N$4&lt;Table13[[#This Row],[NS AXIS]],Table13[[#This Row],[NS AXIS]]&lt;$V$6 - 'Unlike Size Quad'!$F$3*$N$4), Table13[NS AXIS], 0)</f>
        <v>0</v>
      </c>
      <c r="AB367" s="16">
        <f>$V$3 -'Unlike Size Quad'!$F$2*$N$3</f>
        <v>127.00056361139596</v>
      </c>
      <c r="AC367" s="16">
        <f>$W$4 + 'Unlike Size Quad'!$F$2*$N$3</f>
        <v>-127.00507248755457</v>
      </c>
      <c r="AF367" s="46">
        <v>360</v>
      </c>
      <c r="AG367" s="6">
        <f t="shared" si="20"/>
        <v>161.75469203594628</v>
      </c>
      <c r="AH367" s="46">
        <f t="shared" si="21"/>
        <v>-86.936538603611567</v>
      </c>
      <c r="AI367" s="46">
        <f t="shared" si="22"/>
        <v>263.06346139638845</v>
      </c>
      <c r="AJ367" s="16">
        <f t="shared" si="23"/>
        <v>-638.24530796405372</v>
      </c>
      <c r="AK367" s="16">
        <f>Table6[[#This Row],[T1]]</f>
        <v>-86.936538603611567</v>
      </c>
      <c r="AL367" s="16">
        <f>Table6[[#This Row],[T2]]</f>
        <v>263.06346139638845</v>
      </c>
      <c r="AN367" s="46">
        <v>-641</v>
      </c>
      <c r="AO367" s="63">
        <f>IF(OR(Table15[[#This Row],[Diagonal Flag]]&lt;-$AG$6, Table15[[#This Row],[Diagonal Flag]]&gt;$AG$6),0,Table15[[#This Row],[Diagonal Flag]])</f>
        <v>0</v>
      </c>
      <c r="AP367" s="63">
        <f>Graphing!$AO367/$AP$6</f>
        <v>0</v>
      </c>
      <c r="AQ367" s="64">
        <f>Graphing!$AO367/$AQ$6</f>
        <v>0</v>
      </c>
    </row>
    <row r="368" spans="1:43" x14ac:dyDescent="0.25">
      <c r="G368" s="15">
        <v>0.36099999999999999</v>
      </c>
      <c r="H368" s="6">
        <f>IF(AND($H$3&lt;Table3[[#This Row],[Percentage]],Table3[[#This Row],[Percentage]]&lt;$H$5), 1, 0)</f>
        <v>1</v>
      </c>
      <c r="I368" s="6">
        <f>IF(AND($I$3&lt;Table3[[#This Row],[Percentage]],Table3[[#This Row],[Percentage]]&lt;$I$5), 1, 0)</f>
        <v>1</v>
      </c>
      <c r="J368" s="6">
        <f>IF(AND($J$3&lt;Table3[[#This Row],[Percentage]],Table3[[#This Row],[Percentage]]&lt;$J$5), 1, 0)</f>
        <v>0</v>
      </c>
      <c r="K368" s="6">
        <f>IF(AND($K$3&lt;Table3[[#This Row],[Percentage]],Table3[[#This Row],[Percentage]]&lt;$K$5), 1, 0)</f>
        <v>0</v>
      </c>
      <c r="N368" s="149">
        <f>MIN(Table213[x (Big)])</f>
        <v>-253.99774555691749</v>
      </c>
      <c r="O368" s="6">
        <f>MIN(Table213[y (T1)])</f>
        <v>254.00056361139596</v>
      </c>
      <c r="P368" s="149">
        <f>MAX(Table213[y (T2)])</f>
        <v>-254.00507248755457</v>
      </c>
      <c r="Q368" s="149">
        <f>MIN(Table213[y (Small)])</f>
        <v>-190.49957729145305</v>
      </c>
      <c r="R368" s="149">
        <f>MIN(Table213[x (T3)])</f>
        <v>-490.49830916768815</v>
      </c>
      <c r="S368" s="149">
        <f>MIN(Table213[x (T4)])</f>
        <v>109.50169083231188</v>
      </c>
      <c r="U368" s="6">
        <v>0</v>
      </c>
      <c r="V368" s="6">
        <v>-640</v>
      </c>
      <c r="W368" s="6">
        <f>IF(AND($W$4 + 'Unlike Size Quad'!$F$2*$N$3&lt;Table13[[#This Row],[NS AXIS]],Table13[[#This Row],[NS AXIS]]&lt;$V$3 - 'Unlike Size Quad'!$F$2*$N$3), Table13[NS AXIS], 0)</f>
        <v>0</v>
      </c>
      <c r="X368" s="6">
        <f>$V$6 - 'Unlike Size Quad'!$F$3*$N$4</f>
        <v>71.401690832311886</v>
      </c>
      <c r="Y368" s="6">
        <f>$W$5 +'Unlike Size Quad'!$F$3*$N$4</f>
        <v>-71.406763299232722</v>
      </c>
      <c r="Z368" s="6">
        <f>Table13[[#This Row],[NS AXIS]]</f>
        <v>-640</v>
      </c>
      <c r="AA368" s="6">
        <f>IF(AND($W$5 + 'Unlike Size Quad'!$F$3*$N$4&lt;Table13[[#This Row],[NS AXIS]],Table13[[#This Row],[NS AXIS]]&lt;$V$6 - 'Unlike Size Quad'!$F$3*$N$4), Table13[NS AXIS], 0)</f>
        <v>0</v>
      </c>
      <c r="AB368" s="16">
        <f>$V$3 -'Unlike Size Quad'!$F$2*$N$3</f>
        <v>127.00056361139596</v>
      </c>
      <c r="AC368" s="16">
        <f>$W$4 + 'Unlike Size Quad'!$F$2*$N$3</f>
        <v>-127.00507248755457</v>
      </c>
      <c r="AN368" s="46">
        <v>-640</v>
      </c>
      <c r="AO368" s="61">
        <f>IF(OR(Table15[[#This Row],[Diagonal Flag]]&lt;-$AG$6, Table15[[#This Row],[Diagonal Flag]]&gt;$AG$6),0,Table15[[#This Row],[Diagonal Flag]])</f>
        <v>0</v>
      </c>
      <c r="AP368" s="61">
        <f>Graphing!$AO368/$AP$6</f>
        <v>0</v>
      </c>
      <c r="AQ368" s="62">
        <f>Graphing!$AO368/$AQ$6</f>
        <v>0</v>
      </c>
    </row>
    <row r="369" spans="7:43" x14ac:dyDescent="0.25">
      <c r="G369" s="15">
        <v>0.36199999999999999</v>
      </c>
      <c r="H369" s="6">
        <f>IF(AND($H$3&lt;Table3[[#This Row],[Percentage]],Table3[[#This Row],[Percentage]]&lt;$H$5), 1, 0)</f>
        <v>1</v>
      </c>
      <c r="I369" s="6">
        <f>IF(AND($I$3&lt;Table3[[#This Row],[Percentage]],Table3[[#This Row],[Percentage]]&lt;$I$5), 1, 0)</f>
        <v>1</v>
      </c>
      <c r="J369" s="6">
        <f>IF(AND($J$3&lt;Table3[[#This Row],[Percentage]],Table3[[#This Row],[Percentage]]&lt;$J$5), 1, 0)</f>
        <v>0</v>
      </c>
      <c r="K369" s="6">
        <f>IF(AND($K$3&lt;Table3[[#This Row],[Percentage]],Table3[[#This Row],[Percentage]]&lt;$K$5), 1, 0)</f>
        <v>0</v>
      </c>
      <c r="U369" s="6">
        <v>0</v>
      </c>
      <c r="V369" s="6">
        <v>-639</v>
      </c>
      <c r="W369" s="6">
        <f>IF(AND($W$4 + 'Unlike Size Quad'!$F$2*$N$3&lt;Table13[[#This Row],[NS AXIS]],Table13[[#This Row],[NS AXIS]]&lt;$V$3 - 'Unlike Size Quad'!$F$2*$N$3), Table13[NS AXIS], 0)</f>
        <v>0</v>
      </c>
      <c r="X369" s="6">
        <f>$V$6 - 'Unlike Size Quad'!$F$3*$N$4</f>
        <v>71.401690832311886</v>
      </c>
      <c r="Y369" s="6">
        <f>$W$5 +'Unlike Size Quad'!$F$3*$N$4</f>
        <v>-71.406763299232722</v>
      </c>
      <c r="Z369" s="6">
        <f>Table13[[#This Row],[NS AXIS]]</f>
        <v>-639</v>
      </c>
      <c r="AA369" s="6">
        <f>IF(AND($W$5 + 'Unlike Size Quad'!$F$3*$N$4&lt;Table13[[#This Row],[NS AXIS]],Table13[[#This Row],[NS AXIS]]&lt;$V$6 - 'Unlike Size Quad'!$F$3*$N$4), Table13[NS AXIS], 0)</f>
        <v>0</v>
      </c>
      <c r="AB369" s="16">
        <f>$V$3 -'Unlike Size Quad'!$F$2*$N$3</f>
        <v>127.00056361139596</v>
      </c>
      <c r="AC369" s="16">
        <f>$W$4 + 'Unlike Size Quad'!$F$2*$N$3</f>
        <v>-127.00507248755457</v>
      </c>
      <c r="AN369" s="46">
        <v>-639</v>
      </c>
      <c r="AO369" s="63">
        <f>IF(OR(Table15[[#This Row],[Diagonal Flag]]&lt;-$AG$6, Table15[[#This Row],[Diagonal Flag]]&gt;$AG$6),0,Table15[[#This Row],[Diagonal Flag]])</f>
        <v>0</v>
      </c>
      <c r="AP369" s="63">
        <f>Graphing!$AO369/$AP$6</f>
        <v>0</v>
      </c>
      <c r="AQ369" s="64">
        <f>Graphing!$AO369/$AQ$6</f>
        <v>0</v>
      </c>
    </row>
    <row r="370" spans="7:43" x14ac:dyDescent="0.25">
      <c r="G370" s="15">
        <v>0.36299999999999999</v>
      </c>
      <c r="H370" s="6">
        <f>IF(AND($H$3&lt;Table3[[#This Row],[Percentage]],Table3[[#This Row],[Percentage]]&lt;$H$5), 1, 0)</f>
        <v>1</v>
      </c>
      <c r="I370" s="6">
        <f>IF(AND($I$3&lt;Table3[[#This Row],[Percentage]],Table3[[#This Row],[Percentage]]&lt;$I$5), 1, 0)</f>
        <v>1</v>
      </c>
      <c r="J370" s="6">
        <f>IF(AND($J$3&lt;Table3[[#This Row],[Percentage]],Table3[[#This Row],[Percentage]]&lt;$J$5), 1, 0)</f>
        <v>0</v>
      </c>
      <c r="K370" s="6">
        <f>IF(AND($K$3&lt;Table3[[#This Row],[Percentage]],Table3[[#This Row],[Percentage]]&lt;$K$5), 1, 0)</f>
        <v>0</v>
      </c>
      <c r="U370" s="6">
        <v>0</v>
      </c>
      <c r="V370" s="6">
        <v>-638</v>
      </c>
      <c r="W370" s="6">
        <f>IF(AND($W$4 + 'Unlike Size Quad'!$F$2*$N$3&lt;Table13[[#This Row],[NS AXIS]],Table13[[#This Row],[NS AXIS]]&lt;$V$3 - 'Unlike Size Quad'!$F$2*$N$3), Table13[NS AXIS], 0)</f>
        <v>0</v>
      </c>
      <c r="X370" s="6">
        <f>$V$6 - 'Unlike Size Quad'!$F$3*$N$4</f>
        <v>71.401690832311886</v>
      </c>
      <c r="Y370" s="6">
        <f>$W$5 +'Unlike Size Quad'!$F$3*$N$4</f>
        <v>-71.406763299232722</v>
      </c>
      <c r="Z370" s="6">
        <f>Table13[[#This Row],[NS AXIS]]</f>
        <v>-638</v>
      </c>
      <c r="AA370" s="6">
        <f>IF(AND($W$5 + 'Unlike Size Quad'!$F$3*$N$4&lt;Table13[[#This Row],[NS AXIS]],Table13[[#This Row],[NS AXIS]]&lt;$V$6 - 'Unlike Size Quad'!$F$3*$N$4), Table13[NS AXIS], 0)</f>
        <v>0</v>
      </c>
      <c r="AB370" s="16">
        <f>$V$3 -'Unlike Size Quad'!$F$2*$N$3</f>
        <v>127.00056361139596</v>
      </c>
      <c r="AC370" s="16">
        <f>$W$4 + 'Unlike Size Quad'!$F$2*$N$3</f>
        <v>-127.00507248755457</v>
      </c>
      <c r="AN370" s="46">
        <v>-638</v>
      </c>
      <c r="AO370" s="61">
        <f>IF(OR(Table15[[#This Row],[Diagonal Flag]]&lt;-$AG$6, Table15[[#This Row],[Diagonal Flag]]&gt;$AG$6),0,Table15[[#This Row],[Diagonal Flag]])</f>
        <v>0</v>
      </c>
      <c r="AP370" s="61">
        <f>Graphing!$AO370/$AP$6</f>
        <v>0</v>
      </c>
      <c r="AQ370" s="62">
        <f>Graphing!$AO370/$AQ$6</f>
        <v>0</v>
      </c>
    </row>
    <row r="371" spans="7:43" x14ac:dyDescent="0.25">
      <c r="G371" s="15">
        <v>0.36399999999999999</v>
      </c>
      <c r="H371" s="6">
        <f>IF(AND($H$3&lt;Table3[[#This Row],[Percentage]],Table3[[#This Row],[Percentage]]&lt;$H$5), 1, 0)</f>
        <v>1</v>
      </c>
      <c r="I371" s="6">
        <f>IF(AND($I$3&lt;Table3[[#This Row],[Percentage]],Table3[[#This Row],[Percentage]]&lt;$I$5), 1, 0)</f>
        <v>1</v>
      </c>
      <c r="J371" s="6">
        <f>IF(AND($J$3&lt;Table3[[#This Row],[Percentage]],Table3[[#This Row],[Percentage]]&lt;$J$5), 1, 0)</f>
        <v>0</v>
      </c>
      <c r="K371" s="6">
        <f>IF(AND($K$3&lt;Table3[[#This Row],[Percentage]],Table3[[#This Row],[Percentage]]&lt;$K$5), 1, 0)</f>
        <v>0</v>
      </c>
      <c r="U371" s="6">
        <v>0</v>
      </c>
      <c r="V371" s="6">
        <v>-637</v>
      </c>
      <c r="W371" s="6">
        <f>IF(AND($W$4 + 'Unlike Size Quad'!$F$2*$N$3&lt;Table13[[#This Row],[NS AXIS]],Table13[[#This Row],[NS AXIS]]&lt;$V$3 - 'Unlike Size Quad'!$F$2*$N$3), Table13[NS AXIS], 0)</f>
        <v>0</v>
      </c>
      <c r="X371" s="6">
        <f>$V$6 - 'Unlike Size Quad'!$F$3*$N$4</f>
        <v>71.401690832311886</v>
      </c>
      <c r="Y371" s="6">
        <f>$W$5 +'Unlike Size Quad'!$F$3*$N$4</f>
        <v>-71.406763299232722</v>
      </c>
      <c r="Z371" s="6">
        <f>Table13[[#This Row],[NS AXIS]]</f>
        <v>-637</v>
      </c>
      <c r="AA371" s="6">
        <f>IF(AND($W$5 + 'Unlike Size Quad'!$F$3*$N$4&lt;Table13[[#This Row],[NS AXIS]],Table13[[#This Row],[NS AXIS]]&lt;$V$6 - 'Unlike Size Quad'!$F$3*$N$4), Table13[NS AXIS], 0)</f>
        <v>0</v>
      </c>
      <c r="AB371" s="16">
        <f>$V$3 -'Unlike Size Quad'!$F$2*$N$3</f>
        <v>127.00056361139596</v>
      </c>
      <c r="AC371" s="16">
        <f>$W$4 + 'Unlike Size Quad'!$F$2*$N$3</f>
        <v>-127.00507248755457</v>
      </c>
      <c r="AN371" s="46">
        <v>-637</v>
      </c>
      <c r="AO371" s="63">
        <f>IF(OR(Table15[[#This Row],[Diagonal Flag]]&lt;-$AG$6, Table15[[#This Row],[Diagonal Flag]]&gt;$AG$6),0,Table15[[#This Row],[Diagonal Flag]])</f>
        <v>0</v>
      </c>
      <c r="AP371" s="63">
        <f>Graphing!$AO371/$AP$6</f>
        <v>0</v>
      </c>
      <c r="AQ371" s="64">
        <f>Graphing!$AO371/$AQ$6</f>
        <v>0</v>
      </c>
    </row>
    <row r="372" spans="7:43" x14ac:dyDescent="0.25">
      <c r="G372" s="15">
        <v>0.36499999999999999</v>
      </c>
      <c r="H372" s="6">
        <f>IF(AND($H$3&lt;Table3[[#This Row],[Percentage]],Table3[[#This Row],[Percentage]]&lt;$H$5), 1, 0)</f>
        <v>1</v>
      </c>
      <c r="I372" s="6">
        <f>IF(AND($I$3&lt;Table3[[#This Row],[Percentage]],Table3[[#This Row],[Percentage]]&lt;$I$5), 1, 0)</f>
        <v>1</v>
      </c>
      <c r="J372" s="6">
        <f>IF(AND($J$3&lt;Table3[[#This Row],[Percentage]],Table3[[#This Row],[Percentage]]&lt;$J$5), 1, 0)</f>
        <v>0</v>
      </c>
      <c r="K372" s="6">
        <f>IF(AND($K$3&lt;Table3[[#This Row],[Percentage]],Table3[[#This Row],[Percentage]]&lt;$K$5), 1, 0)</f>
        <v>0</v>
      </c>
      <c r="U372" s="6">
        <v>0</v>
      </c>
      <c r="V372" s="6">
        <v>-636</v>
      </c>
      <c r="W372" s="6">
        <f>IF(AND($W$4 + 'Unlike Size Quad'!$F$2*$N$3&lt;Table13[[#This Row],[NS AXIS]],Table13[[#This Row],[NS AXIS]]&lt;$V$3 - 'Unlike Size Quad'!$F$2*$N$3), Table13[NS AXIS], 0)</f>
        <v>0</v>
      </c>
      <c r="X372" s="6">
        <f>$V$6 - 'Unlike Size Quad'!$F$3*$N$4</f>
        <v>71.401690832311886</v>
      </c>
      <c r="Y372" s="6">
        <f>$W$5 +'Unlike Size Quad'!$F$3*$N$4</f>
        <v>-71.406763299232722</v>
      </c>
      <c r="Z372" s="6">
        <f>Table13[[#This Row],[NS AXIS]]</f>
        <v>-636</v>
      </c>
      <c r="AA372" s="6">
        <f>IF(AND($W$5 + 'Unlike Size Quad'!$F$3*$N$4&lt;Table13[[#This Row],[NS AXIS]],Table13[[#This Row],[NS AXIS]]&lt;$V$6 - 'Unlike Size Quad'!$F$3*$N$4), Table13[NS AXIS], 0)</f>
        <v>0</v>
      </c>
      <c r="AB372" s="16">
        <f>$V$3 -'Unlike Size Quad'!$F$2*$N$3</f>
        <v>127.00056361139596</v>
      </c>
      <c r="AC372" s="16">
        <f>$W$4 + 'Unlike Size Quad'!$F$2*$N$3</f>
        <v>-127.00507248755457</v>
      </c>
      <c r="AN372" s="46">
        <v>-636</v>
      </c>
      <c r="AO372" s="61">
        <f>IF(OR(Table15[[#This Row],[Diagonal Flag]]&lt;-$AG$6, Table15[[#This Row],[Diagonal Flag]]&gt;$AG$6),0,Table15[[#This Row],[Diagonal Flag]])</f>
        <v>0</v>
      </c>
      <c r="AP372" s="61">
        <f>Graphing!$AO372/$AP$6</f>
        <v>0</v>
      </c>
      <c r="AQ372" s="62">
        <f>Graphing!$AO372/$AQ$6</f>
        <v>0</v>
      </c>
    </row>
    <row r="373" spans="7:43" x14ac:dyDescent="0.25">
      <c r="G373" s="15">
        <v>0.36599999999999999</v>
      </c>
      <c r="H373" s="6">
        <f>IF(AND($H$3&lt;Table3[[#This Row],[Percentage]],Table3[[#This Row],[Percentage]]&lt;$H$5), 1, 0)</f>
        <v>1</v>
      </c>
      <c r="I373" s="6">
        <f>IF(AND($I$3&lt;Table3[[#This Row],[Percentage]],Table3[[#This Row],[Percentage]]&lt;$I$5), 1, 0)</f>
        <v>1</v>
      </c>
      <c r="J373" s="6">
        <f>IF(AND($J$3&lt;Table3[[#This Row],[Percentage]],Table3[[#This Row],[Percentage]]&lt;$J$5), 1, 0)</f>
        <v>0</v>
      </c>
      <c r="K373" s="6">
        <f>IF(AND($K$3&lt;Table3[[#This Row],[Percentage]],Table3[[#This Row],[Percentage]]&lt;$K$5), 1, 0)</f>
        <v>0</v>
      </c>
      <c r="U373" s="6">
        <v>0</v>
      </c>
      <c r="V373" s="6">
        <v>-635</v>
      </c>
      <c r="W373" s="6">
        <f>IF(AND($W$4 + 'Unlike Size Quad'!$F$2*$N$3&lt;Table13[[#This Row],[NS AXIS]],Table13[[#This Row],[NS AXIS]]&lt;$V$3 - 'Unlike Size Quad'!$F$2*$N$3), Table13[NS AXIS], 0)</f>
        <v>0</v>
      </c>
      <c r="X373" s="6">
        <f>$V$6 - 'Unlike Size Quad'!$F$3*$N$4</f>
        <v>71.401690832311886</v>
      </c>
      <c r="Y373" s="6">
        <f>$W$5 +'Unlike Size Quad'!$F$3*$N$4</f>
        <v>-71.406763299232722</v>
      </c>
      <c r="Z373" s="6">
        <f>Table13[[#This Row],[NS AXIS]]</f>
        <v>-635</v>
      </c>
      <c r="AA373" s="6">
        <f>IF(AND($W$5 + 'Unlike Size Quad'!$F$3*$N$4&lt;Table13[[#This Row],[NS AXIS]],Table13[[#This Row],[NS AXIS]]&lt;$V$6 - 'Unlike Size Quad'!$F$3*$N$4), Table13[NS AXIS], 0)</f>
        <v>0</v>
      </c>
      <c r="AB373" s="16">
        <f>$V$3 -'Unlike Size Quad'!$F$2*$N$3</f>
        <v>127.00056361139596</v>
      </c>
      <c r="AC373" s="16">
        <f>$W$4 + 'Unlike Size Quad'!$F$2*$N$3</f>
        <v>-127.00507248755457</v>
      </c>
      <c r="AN373" s="46">
        <v>-635</v>
      </c>
      <c r="AO373" s="63">
        <f>IF(OR(Table15[[#This Row],[Diagonal Flag]]&lt;-$AG$6, Table15[[#This Row],[Diagonal Flag]]&gt;$AG$6),0,Table15[[#This Row],[Diagonal Flag]])</f>
        <v>0</v>
      </c>
      <c r="AP373" s="63">
        <f>Graphing!$AO373/$AP$6</f>
        <v>0</v>
      </c>
      <c r="AQ373" s="64">
        <f>Graphing!$AO373/$AQ$6</f>
        <v>0</v>
      </c>
    </row>
    <row r="374" spans="7:43" x14ac:dyDescent="0.25">
      <c r="G374" s="15">
        <v>0.36699999999999999</v>
      </c>
      <c r="H374" s="6">
        <f>IF(AND($H$3&lt;Table3[[#This Row],[Percentage]],Table3[[#This Row],[Percentage]]&lt;$H$5), 1, 0)</f>
        <v>1</v>
      </c>
      <c r="I374" s="6">
        <f>IF(AND($I$3&lt;Table3[[#This Row],[Percentage]],Table3[[#This Row],[Percentage]]&lt;$I$5), 1, 0)</f>
        <v>1</v>
      </c>
      <c r="J374" s="6">
        <f>IF(AND($J$3&lt;Table3[[#This Row],[Percentage]],Table3[[#This Row],[Percentage]]&lt;$J$5), 1, 0)</f>
        <v>0</v>
      </c>
      <c r="K374" s="6">
        <f>IF(AND($K$3&lt;Table3[[#This Row],[Percentage]],Table3[[#This Row],[Percentage]]&lt;$K$5), 1, 0)</f>
        <v>0</v>
      </c>
      <c r="U374" s="6">
        <v>0</v>
      </c>
      <c r="V374" s="6">
        <v>-634</v>
      </c>
      <c r="W374" s="6">
        <f>IF(AND($W$4 + 'Unlike Size Quad'!$F$2*$N$3&lt;Table13[[#This Row],[NS AXIS]],Table13[[#This Row],[NS AXIS]]&lt;$V$3 - 'Unlike Size Quad'!$F$2*$N$3), Table13[NS AXIS], 0)</f>
        <v>0</v>
      </c>
      <c r="X374" s="6">
        <f>$V$6 - 'Unlike Size Quad'!$F$3*$N$4</f>
        <v>71.401690832311886</v>
      </c>
      <c r="Y374" s="6">
        <f>$W$5 +'Unlike Size Quad'!$F$3*$N$4</f>
        <v>-71.406763299232722</v>
      </c>
      <c r="Z374" s="6">
        <f>Table13[[#This Row],[NS AXIS]]</f>
        <v>-634</v>
      </c>
      <c r="AA374" s="6">
        <f>IF(AND($W$5 + 'Unlike Size Quad'!$F$3*$N$4&lt;Table13[[#This Row],[NS AXIS]],Table13[[#This Row],[NS AXIS]]&lt;$V$6 - 'Unlike Size Quad'!$F$3*$N$4), Table13[NS AXIS], 0)</f>
        <v>0</v>
      </c>
      <c r="AB374" s="16">
        <f>$V$3 -'Unlike Size Quad'!$F$2*$N$3</f>
        <v>127.00056361139596</v>
      </c>
      <c r="AC374" s="16">
        <f>$W$4 + 'Unlike Size Quad'!$F$2*$N$3</f>
        <v>-127.00507248755457</v>
      </c>
      <c r="AN374" s="46">
        <v>-634</v>
      </c>
      <c r="AO374" s="61">
        <f>IF(OR(Table15[[#This Row],[Diagonal Flag]]&lt;-$AG$6, Table15[[#This Row],[Diagonal Flag]]&gt;$AG$6),0,Table15[[#This Row],[Diagonal Flag]])</f>
        <v>0</v>
      </c>
      <c r="AP374" s="61">
        <f>Graphing!$AO374/$AP$6</f>
        <v>0</v>
      </c>
      <c r="AQ374" s="62">
        <f>Graphing!$AO374/$AQ$6</f>
        <v>0</v>
      </c>
    </row>
    <row r="375" spans="7:43" x14ac:dyDescent="0.25">
      <c r="G375" s="15">
        <v>0.36799999999999999</v>
      </c>
      <c r="H375" s="6">
        <f>IF(AND($H$3&lt;Table3[[#This Row],[Percentage]],Table3[[#This Row],[Percentage]]&lt;$H$5), 1, 0)</f>
        <v>1</v>
      </c>
      <c r="I375" s="6">
        <f>IF(AND($I$3&lt;Table3[[#This Row],[Percentage]],Table3[[#This Row],[Percentage]]&lt;$I$5), 1, 0)</f>
        <v>1</v>
      </c>
      <c r="J375" s="6">
        <f>IF(AND($J$3&lt;Table3[[#This Row],[Percentage]],Table3[[#This Row],[Percentage]]&lt;$J$5), 1, 0)</f>
        <v>0</v>
      </c>
      <c r="K375" s="6">
        <f>IF(AND($K$3&lt;Table3[[#This Row],[Percentage]],Table3[[#This Row],[Percentage]]&lt;$K$5), 1, 0)</f>
        <v>0</v>
      </c>
      <c r="U375" s="6">
        <v>0</v>
      </c>
      <c r="V375" s="6">
        <v>-633</v>
      </c>
      <c r="W375" s="6">
        <f>IF(AND($W$4 + 'Unlike Size Quad'!$F$2*$N$3&lt;Table13[[#This Row],[NS AXIS]],Table13[[#This Row],[NS AXIS]]&lt;$V$3 - 'Unlike Size Quad'!$F$2*$N$3), Table13[NS AXIS], 0)</f>
        <v>0</v>
      </c>
      <c r="X375" s="6">
        <f>$V$6 - 'Unlike Size Quad'!$F$3*$N$4</f>
        <v>71.401690832311886</v>
      </c>
      <c r="Y375" s="6">
        <f>$W$5 +'Unlike Size Quad'!$F$3*$N$4</f>
        <v>-71.406763299232722</v>
      </c>
      <c r="Z375" s="6">
        <f>Table13[[#This Row],[NS AXIS]]</f>
        <v>-633</v>
      </c>
      <c r="AA375" s="6">
        <f>IF(AND($W$5 + 'Unlike Size Quad'!$F$3*$N$4&lt;Table13[[#This Row],[NS AXIS]],Table13[[#This Row],[NS AXIS]]&lt;$V$6 - 'Unlike Size Quad'!$F$3*$N$4), Table13[NS AXIS], 0)</f>
        <v>0</v>
      </c>
      <c r="AB375" s="16">
        <f>$V$3 -'Unlike Size Quad'!$F$2*$N$3</f>
        <v>127.00056361139596</v>
      </c>
      <c r="AC375" s="16">
        <f>$W$4 + 'Unlike Size Quad'!$F$2*$N$3</f>
        <v>-127.00507248755457</v>
      </c>
      <c r="AN375" s="46">
        <v>-633</v>
      </c>
      <c r="AO375" s="63">
        <f>IF(OR(Table15[[#This Row],[Diagonal Flag]]&lt;-$AG$6, Table15[[#This Row],[Diagonal Flag]]&gt;$AG$6),0,Table15[[#This Row],[Diagonal Flag]])</f>
        <v>0</v>
      </c>
      <c r="AP375" s="63">
        <f>Graphing!$AO375/$AP$6</f>
        <v>0</v>
      </c>
      <c r="AQ375" s="64">
        <f>Graphing!$AO375/$AQ$6</f>
        <v>0</v>
      </c>
    </row>
    <row r="376" spans="7:43" x14ac:dyDescent="0.25">
      <c r="G376" s="15">
        <v>0.36899999999999999</v>
      </c>
      <c r="H376" s="6">
        <f>IF(AND($H$3&lt;Table3[[#This Row],[Percentage]],Table3[[#This Row],[Percentage]]&lt;$H$5), 1, 0)</f>
        <v>1</v>
      </c>
      <c r="I376" s="6">
        <f>IF(AND($I$3&lt;Table3[[#This Row],[Percentage]],Table3[[#This Row],[Percentage]]&lt;$I$5), 1, 0)</f>
        <v>1</v>
      </c>
      <c r="J376" s="6">
        <f>IF(AND($J$3&lt;Table3[[#This Row],[Percentage]],Table3[[#This Row],[Percentage]]&lt;$J$5), 1, 0)</f>
        <v>0</v>
      </c>
      <c r="K376" s="6">
        <f>IF(AND($K$3&lt;Table3[[#This Row],[Percentage]],Table3[[#This Row],[Percentage]]&lt;$K$5), 1, 0)</f>
        <v>0</v>
      </c>
      <c r="U376" s="6">
        <v>0</v>
      </c>
      <c r="V376" s="6">
        <v>-632</v>
      </c>
      <c r="W376" s="6">
        <f>IF(AND($W$4 + 'Unlike Size Quad'!$F$2*$N$3&lt;Table13[[#This Row],[NS AXIS]],Table13[[#This Row],[NS AXIS]]&lt;$V$3 - 'Unlike Size Quad'!$F$2*$N$3), Table13[NS AXIS], 0)</f>
        <v>0</v>
      </c>
      <c r="X376" s="6">
        <f>$V$6 - 'Unlike Size Quad'!$F$3*$N$4</f>
        <v>71.401690832311886</v>
      </c>
      <c r="Y376" s="6">
        <f>$W$5 +'Unlike Size Quad'!$F$3*$N$4</f>
        <v>-71.406763299232722</v>
      </c>
      <c r="Z376" s="6">
        <f>Table13[[#This Row],[NS AXIS]]</f>
        <v>-632</v>
      </c>
      <c r="AA376" s="6">
        <f>IF(AND($W$5 + 'Unlike Size Quad'!$F$3*$N$4&lt;Table13[[#This Row],[NS AXIS]],Table13[[#This Row],[NS AXIS]]&lt;$V$6 - 'Unlike Size Quad'!$F$3*$N$4), Table13[NS AXIS], 0)</f>
        <v>0</v>
      </c>
      <c r="AB376" s="16">
        <f>$V$3 -'Unlike Size Quad'!$F$2*$N$3</f>
        <v>127.00056361139596</v>
      </c>
      <c r="AC376" s="16">
        <f>$W$4 + 'Unlike Size Quad'!$F$2*$N$3</f>
        <v>-127.00507248755457</v>
      </c>
      <c r="AN376" s="46">
        <v>-632</v>
      </c>
      <c r="AO376" s="61">
        <f>IF(OR(Table15[[#This Row],[Diagonal Flag]]&lt;-$AG$6, Table15[[#This Row],[Diagonal Flag]]&gt;$AG$6),0,Table15[[#This Row],[Diagonal Flag]])</f>
        <v>0</v>
      </c>
      <c r="AP376" s="61">
        <f>Graphing!$AO376/$AP$6</f>
        <v>0</v>
      </c>
      <c r="AQ376" s="62">
        <f>Graphing!$AO376/$AQ$6</f>
        <v>0</v>
      </c>
    </row>
    <row r="377" spans="7:43" x14ac:dyDescent="0.25">
      <c r="G377" s="15">
        <v>0.37</v>
      </c>
      <c r="H377" s="6">
        <f>IF(AND($H$3&lt;Table3[[#This Row],[Percentage]],Table3[[#This Row],[Percentage]]&lt;$H$5), 1, 0)</f>
        <v>1</v>
      </c>
      <c r="I377" s="6">
        <f>IF(AND($I$3&lt;Table3[[#This Row],[Percentage]],Table3[[#This Row],[Percentage]]&lt;$I$5), 1, 0)</f>
        <v>1</v>
      </c>
      <c r="J377" s="6">
        <f>IF(AND($J$3&lt;Table3[[#This Row],[Percentage]],Table3[[#This Row],[Percentage]]&lt;$J$5), 1, 0)</f>
        <v>0</v>
      </c>
      <c r="K377" s="6">
        <f>IF(AND($K$3&lt;Table3[[#This Row],[Percentage]],Table3[[#This Row],[Percentage]]&lt;$K$5), 1, 0)</f>
        <v>0</v>
      </c>
      <c r="U377" s="6">
        <v>0</v>
      </c>
      <c r="V377" s="6">
        <v>-631</v>
      </c>
      <c r="W377" s="6">
        <f>IF(AND($W$4 + 'Unlike Size Quad'!$F$2*$N$3&lt;Table13[[#This Row],[NS AXIS]],Table13[[#This Row],[NS AXIS]]&lt;$V$3 - 'Unlike Size Quad'!$F$2*$N$3), Table13[NS AXIS], 0)</f>
        <v>0</v>
      </c>
      <c r="X377" s="6">
        <f>$V$6 - 'Unlike Size Quad'!$F$3*$N$4</f>
        <v>71.401690832311886</v>
      </c>
      <c r="Y377" s="6">
        <f>$W$5 +'Unlike Size Quad'!$F$3*$N$4</f>
        <v>-71.406763299232722</v>
      </c>
      <c r="Z377" s="6">
        <f>Table13[[#This Row],[NS AXIS]]</f>
        <v>-631</v>
      </c>
      <c r="AA377" s="6">
        <f>IF(AND($W$5 + 'Unlike Size Quad'!$F$3*$N$4&lt;Table13[[#This Row],[NS AXIS]],Table13[[#This Row],[NS AXIS]]&lt;$V$6 - 'Unlike Size Quad'!$F$3*$N$4), Table13[NS AXIS], 0)</f>
        <v>0</v>
      </c>
      <c r="AB377" s="16">
        <f>$V$3 -'Unlike Size Quad'!$F$2*$N$3</f>
        <v>127.00056361139596</v>
      </c>
      <c r="AC377" s="16">
        <f>$W$4 + 'Unlike Size Quad'!$F$2*$N$3</f>
        <v>-127.00507248755457</v>
      </c>
      <c r="AN377" s="46">
        <v>-631</v>
      </c>
      <c r="AO377" s="63">
        <f>IF(OR(Table15[[#This Row],[Diagonal Flag]]&lt;-$AG$6, Table15[[#This Row],[Diagonal Flag]]&gt;$AG$6),0,Table15[[#This Row],[Diagonal Flag]])</f>
        <v>0</v>
      </c>
      <c r="AP377" s="63">
        <f>Graphing!$AO377/$AP$6</f>
        <v>0</v>
      </c>
      <c r="AQ377" s="64">
        <f>Graphing!$AO377/$AQ$6</f>
        <v>0</v>
      </c>
    </row>
    <row r="378" spans="7:43" x14ac:dyDescent="0.25">
      <c r="G378" s="15">
        <v>0.371</v>
      </c>
      <c r="H378" s="6">
        <f>IF(AND($H$3&lt;Table3[[#This Row],[Percentage]],Table3[[#This Row],[Percentage]]&lt;$H$5), 1, 0)</f>
        <v>1</v>
      </c>
      <c r="I378" s="6">
        <f>IF(AND($I$3&lt;Table3[[#This Row],[Percentage]],Table3[[#This Row],[Percentage]]&lt;$I$5), 1, 0)</f>
        <v>1</v>
      </c>
      <c r="J378" s="6">
        <f>IF(AND($J$3&lt;Table3[[#This Row],[Percentage]],Table3[[#This Row],[Percentage]]&lt;$J$5), 1, 0)</f>
        <v>0</v>
      </c>
      <c r="K378" s="6">
        <f>IF(AND($K$3&lt;Table3[[#This Row],[Percentage]],Table3[[#This Row],[Percentage]]&lt;$K$5), 1, 0)</f>
        <v>0</v>
      </c>
      <c r="U378" s="6">
        <v>0</v>
      </c>
      <c r="V378" s="6">
        <v>-630</v>
      </c>
      <c r="W378" s="6">
        <f>IF(AND($W$4 + 'Unlike Size Quad'!$F$2*$N$3&lt;Table13[[#This Row],[NS AXIS]],Table13[[#This Row],[NS AXIS]]&lt;$V$3 - 'Unlike Size Quad'!$F$2*$N$3), Table13[NS AXIS], 0)</f>
        <v>0</v>
      </c>
      <c r="X378" s="6">
        <f>$V$6 - 'Unlike Size Quad'!$F$3*$N$4</f>
        <v>71.401690832311886</v>
      </c>
      <c r="Y378" s="6">
        <f>$W$5 +'Unlike Size Quad'!$F$3*$N$4</f>
        <v>-71.406763299232722</v>
      </c>
      <c r="Z378" s="6">
        <f>Table13[[#This Row],[NS AXIS]]</f>
        <v>-630</v>
      </c>
      <c r="AA378" s="6">
        <f>IF(AND($W$5 + 'Unlike Size Quad'!$F$3*$N$4&lt;Table13[[#This Row],[NS AXIS]],Table13[[#This Row],[NS AXIS]]&lt;$V$6 - 'Unlike Size Quad'!$F$3*$N$4), Table13[NS AXIS], 0)</f>
        <v>0</v>
      </c>
      <c r="AB378" s="16">
        <f>$V$3 -'Unlike Size Quad'!$F$2*$N$3</f>
        <v>127.00056361139596</v>
      </c>
      <c r="AC378" s="16">
        <f>$W$4 + 'Unlike Size Quad'!$F$2*$N$3</f>
        <v>-127.00507248755457</v>
      </c>
      <c r="AN378" s="46">
        <v>-630</v>
      </c>
      <c r="AO378" s="61">
        <f>IF(OR(Table15[[#This Row],[Diagonal Flag]]&lt;-$AG$6, Table15[[#This Row],[Diagonal Flag]]&gt;$AG$6),0,Table15[[#This Row],[Diagonal Flag]])</f>
        <v>0</v>
      </c>
      <c r="AP378" s="61">
        <f>Graphing!$AO378/$AP$6</f>
        <v>0</v>
      </c>
      <c r="AQ378" s="62">
        <f>Graphing!$AO378/$AQ$6</f>
        <v>0</v>
      </c>
    </row>
    <row r="379" spans="7:43" x14ac:dyDescent="0.25">
      <c r="G379" s="15">
        <v>0.372</v>
      </c>
      <c r="H379" s="6">
        <f>IF(AND($H$3&lt;Table3[[#This Row],[Percentage]],Table3[[#This Row],[Percentage]]&lt;$H$5), 1, 0)</f>
        <v>1</v>
      </c>
      <c r="I379" s="6">
        <f>IF(AND($I$3&lt;Table3[[#This Row],[Percentage]],Table3[[#This Row],[Percentage]]&lt;$I$5), 1, 0)</f>
        <v>1</v>
      </c>
      <c r="J379" s="6">
        <f>IF(AND($J$3&lt;Table3[[#This Row],[Percentage]],Table3[[#This Row],[Percentage]]&lt;$J$5), 1, 0)</f>
        <v>0</v>
      </c>
      <c r="K379" s="6">
        <f>IF(AND($K$3&lt;Table3[[#This Row],[Percentage]],Table3[[#This Row],[Percentage]]&lt;$K$5), 1, 0)</f>
        <v>0</v>
      </c>
      <c r="U379" s="6">
        <v>0</v>
      </c>
      <c r="V379" s="6">
        <v>-629</v>
      </c>
      <c r="W379" s="6">
        <f>IF(AND($W$4 + 'Unlike Size Quad'!$F$2*$N$3&lt;Table13[[#This Row],[NS AXIS]],Table13[[#This Row],[NS AXIS]]&lt;$V$3 - 'Unlike Size Quad'!$F$2*$N$3), Table13[NS AXIS], 0)</f>
        <v>0</v>
      </c>
      <c r="X379" s="6">
        <f>$V$6 - 'Unlike Size Quad'!$F$3*$N$4</f>
        <v>71.401690832311886</v>
      </c>
      <c r="Y379" s="6">
        <f>$W$5 +'Unlike Size Quad'!$F$3*$N$4</f>
        <v>-71.406763299232722</v>
      </c>
      <c r="Z379" s="6">
        <f>Table13[[#This Row],[NS AXIS]]</f>
        <v>-629</v>
      </c>
      <c r="AA379" s="6">
        <f>IF(AND($W$5 + 'Unlike Size Quad'!$F$3*$N$4&lt;Table13[[#This Row],[NS AXIS]],Table13[[#This Row],[NS AXIS]]&lt;$V$6 - 'Unlike Size Quad'!$F$3*$N$4), Table13[NS AXIS], 0)</f>
        <v>0</v>
      </c>
      <c r="AB379" s="16">
        <f>$V$3 -'Unlike Size Quad'!$F$2*$N$3</f>
        <v>127.00056361139596</v>
      </c>
      <c r="AC379" s="16">
        <f>$W$4 + 'Unlike Size Quad'!$F$2*$N$3</f>
        <v>-127.00507248755457</v>
      </c>
      <c r="AN379" s="46">
        <v>-629</v>
      </c>
      <c r="AO379" s="63">
        <f>IF(OR(Table15[[#This Row],[Diagonal Flag]]&lt;-$AG$6, Table15[[#This Row],[Diagonal Flag]]&gt;$AG$6),0,Table15[[#This Row],[Diagonal Flag]])</f>
        <v>0</v>
      </c>
      <c r="AP379" s="63">
        <f>Graphing!$AO379/$AP$6</f>
        <v>0</v>
      </c>
      <c r="AQ379" s="64">
        <f>Graphing!$AO379/$AQ$6</f>
        <v>0</v>
      </c>
    </row>
    <row r="380" spans="7:43" x14ac:dyDescent="0.25">
      <c r="G380" s="15">
        <v>0.373</v>
      </c>
      <c r="H380" s="6">
        <f>IF(AND($H$3&lt;Table3[[#This Row],[Percentage]],Table3[[#This Row],[Percentage]]&lt;$H$5), 1, 0)</f>
        <v>1</v>
      </c>
      <c r="I380" s="6">
        <f>IF(AND($I$3&lt;Table3[[#This Row],[Percentage]],Table3[[#This Row],[Percentage]]&lt;$I$5), 1, 0)</f>
        <v>1</v>
      </c>
      <c r="J380" s="6">
        <f>IF(AND($J$3&lt;Table3[[#This Row],[Percentage]],Table3[[#This Row],[Percentage]]&lt;$J$5), 1, 0)</f>
        <v>0</v>
      </c>
      <c r="K380" s="6">
        <f>IF(AND($K$3&lt;Table3[[#This Row],[Percentage]],Table3[[#This Row],[Percentage]]&lt;$K$5), 1, 0)</f>
        <v>0</v>
      </c>
      <c r="U380" s="6">
        <v>0</v>
      </c>
      <c r="V380" s="6">
        <v>-628</v>
      </c>
      <c r="W380" s="6">
        <f>IF(AND($W$4 + 'Unlike Size Quad'!$F$2*$N$3&lt;Table13[[#This Row],[NS AXIS]],Table13[[#This Row],[NS AXIS]]&lt;$V$3 - 'Unlike Size Quad'!$F$2*$N$3), Table13[NS AXIS], 0)</f>
        <v>0</v>
      </c>
      <c r="X380" s="6">
        <f>$V$6 - 'Unlike Size Quad'!$F$3*$N$4</f>
        <v>71.401690832311886</v>
      </c>
      <c r="Y380" s="6">
        <f>$W$5 +'Unlike Size Quad'!$F$3*$N$4</f>
        <v>-71.406763299232722</v>
      </c>
      <c r="Z380" s="6">
        <f>Table13[[#This Row],[NS AXIS]]</f>
        <v>-628</v>
      </c>
      <c r="AA380" s="6">
        <f>IF(AND($W$5 + 'Unlike Size Quad'!$F$3*$N$4&lt;Table13[[#This Row],[NS AXIS]],Table13[[#This Row],[NS AXIS]]&lt;$V$6 - 'Unlike Size Quad'!$F$3*$N$4), Table13[NS AXIS], 0)</f>
        <v>0</v>
      </c>
      <c r="AB380" s="16">
        <f>$V$3 -'Unlike Size Quad'!$F$2*$N$3</f>
        <v>127.00056361139596</v>
      </c>
      <c r="AC380" s="16">
        <f>$W$4 + 'Unlike Size Quad'!$F$2*$N$3</f>
        <v>-127.00507248755457</v>
      </c>
      <c r="AN380" s="46">
        <v>-628</v>
      </c>
      <c r="AO380" s="61">
        <f>IF(OR(Table15[[#This Row],[Diagonal Flag]]&lt;-$AG$6, Table15[[#This Row],[Diagonal Flag]]&gt;$AG$6),0,Table15[[#This Row],[Diagonal Flag]])</f>
        <v>0</v>
      </c>
      <c r="AP380" s="61">
        <f>Graphing!$AO380/$AP$6</f>
        <v>0</v>
      </c>
      <c r="AQ380" s="62">
        <f>Graphing!$AO380/$AQ$6</f>
        <v>0</v>
      </c>
    </row>
    <row r="381" spans="7:43" x14ac:dyDescent="0.25">
      <c r="G381" s="15">
        <v>0.374</v>
      </c>
      <c r="H381" s="6">
        <f>IF(AND($H$3&lt;Table3[[#This Row],[Percentage]],Table3[[#This Row],[Percentage]]&lt;$H$5), 1, 0)</f>
        <v>1</v>
      </c>
      <c r="I381" s="6">
        <f>IF(AND($I$3&lt;Table3[[#This Row],[Percentage]],Table3[[#This Row],[Percentage]]&lt;$I$5), 1, 0)</f>
        <v>1</v>
      </c>
      <c r="J381" s="6">
        <f>IF(AND($J$3&lt;Table3[[#This Row],[Percentage]],Table3[[#This Row],[Percentage]]&lt;$J$5), 1, 0)</f>
        <v>0</v>
      </c>
      <c r="K381" s="6">
        <f>IF(AND($K$3&lt;Table3[[#This Row],[Percentage]],Table3[[#This Row],[Percentage]]&lt;$K$5), 1, 0)</f>
        <v>0</v>
      </c>
      <c r="U381" s="6">
        <v>0</v>
      </c>
      <c r="V381" s="6">
        <v>-627</v>
      </c>
      <c r="W381" s="6">
        <f>IF(AND($W$4 + 'Unlike Size Quad'!$F$2*$N$3&lt;Table13[[#This Row],[NS AXIS]],Table13[[#This Row],[NS AXIS]]&lt;$V$3 - 'Unlike Size Quad'!$F$2*$N$3), Table13[NS AXIS], 0)</f>
        <v>0</v>
      </c>
      <c r="X381" s="6">
        <f>$V$6 - 'Unlike Size Quad'!$F$3*$N$4</f>
        <v>71.401690832311886</v>
      </c>
      <c r="Y381" s="6">
        <f>$W$5 +'Unlike Size Quad'!$F$3*$N$4</f>
        <v>-71.406763299232722</v>
      </c>
      <c r="Z381" s="6">
        <f>Table13[[#This Row],[NS AXIS]]</f>
        <v>-627</v>
      </c>
      <c r="AA381" s="6">
        <f>IF(AND($W$5 + 'Unlike Size Quad'!$F$3*$N$4&lt;Table13[[#This Row],[NS AXIS]],Table13[[#This Row],[NS AXIS]]&lt;$V$6 - 'Unlike Size Quad'!$F$3*$N$4), Table13[NS AXIS], 0)</f>
        <v>0</v>
      </c>
      <c r="AB381" s="16">
        <f>$V$3 -'Unlike Size Quad'!$F$2*$N$3</f>
        <v>127.00056361139596</v>
      </c>
      <c r="AC381" s="16">
        <f>$W$4 + 'Unlike Size Quad'!$F$2*$N$3</f>
        <v>-127.00507248755457</v>
      </c>
      <c r="AN381" s="46">
        <v>-627</v>
      </c>
      <c r="AO381" s="63">
        <f>IF(OR(Table15[[#This Row],[Diagonal Flag]]&lt;-$AG$6, Table15[[#This Row],[Diagonal Flag]]&gt;$AG$6),0,Table15[[#This Row],[Diagonal Flag]])</f>
        <v>0</v>
      </c>
      <c r="AP381" s="63">
        <f>Graphing!$AO381/$AP$6</f>
        <v>0</v>
      </c>
      <c r="AQ381" s="64">
        <f>Graphing!$AO381/$AQ$6</f>
        <v>0</v>
      </c>
    </row>
    <row r="382" spans="7:43" x14ac:dyDescent="0.25">
      <c r="G382" s="15">
        <v>0.375</v>
      </c>
      <c r="H382" s="6">
        <f>IF(AND($H$3&lt;Table3[[#This Row],[Percentage]],Table3[[#This Row],[Percentage]]&lt;$H$5), 1, 0)</f>
        <v>1</v>
      </c>
      <c r="I382" s="6">
        <f>IF(AND($I$3&lt;Table3[[#This Row],[Percentage]],Table3[[#This Row],[Percentage]]&lt;$I$5), 1, 0)</f>
        <v>1</v>
      </c>
      <c r="J382" s="6">
        <f>IF(AND($J$3&lt;Table3[[#This Row],[Percentage]],Table3[[#This Row],[Percentage]]&lt;$J$5), 1, 0)</f>
        <v>0</v>
      </c>
      <c r="K382" s="6">
        <f>IF(AND($K$3&lt;Table3[[#This Row],[Percentage]],Table3[[#This Row],[Percentage]]&lt;$K$5), 1, 0)</f>
        <v>0</v>
      </c>
      <c r="U382" s="6">
        <v>0</v>
      </c>
      <c r="V382" s="6">
        <v>-626</v>
      </c>
      <c r="W382" s="6">
        <f>IF(AND($W$4 + 'Unlike Size Quad'!$F$2*$N$3&lt;Table13[[#This Row],[NS AXIS]],Table13[[#This Row],[NS AXIS]]&lt;$V$3 - 'Unlike Size Quad'!$F$2*$N$3), Table13[NS AXIS], 0)</f>
        <v>0</v>
      </c>
      <c r="X382" s="6">
        <f>$V$6 - 'Unlike Size Quad'!$F$3*$N$4</f>
        <v>71.401690832311886</v>
      </c>
      <c r="Y382" s="6">
        <f>$W$5 +'Unlike Size Quad'!$F$3*$N$4</f>
        <v>-71.406763299232722</v>
      </c>
      <c r="Z382" s="6">
        <f>Table13[[#This Row],[NS AXIS]]</f>
        <v>-626</v>
      </c>
      <c r="AA382" s="6">
        <f>IF(AND($W$5 + 'Unlike Size Quad'!$F$3*$N$4&lt;Table13[[#This Row],[NS AXIS]],Table13[[#This Row],[NS AXIS]]&lt;$V$6 - 'Unlike Size Quad'!$F$3*$N$4), Table13[NS AXIS], 0)</f>
        <v>0</v>
      </c>
      <c r="AB382" s="16">
        <f>$V$3 -'Unlike Size Quad'!$F$2*$N$3</f>
        <v>127.00056361139596</v>
      </c>
      <c r="AC382" s="16">
        <f>$W$4 + 'Unlike Size Quad'!$F$2*$N$3</f>
        <v>-127.00507248755457</v>
      </c>
      <c r="AN382" s="46">
        <v>-626</v>
      </c>
      <c r="AO382" s="61">
        <f>IF(OR(Table15[[#This Row],[Diagonal Flag]]&lt;-$AG$6, Table15[[#This Row],[Diagonal Flag]]&gt;$AG$6),0,Table15[[#This Row],[Diagonal Flag]])</f>
        <v>0</v>
      </c>
      <c r="AP382" s="61">
        <f>Graphing!$AO382/$AP$6</f>
        <v>0</v>
      </c>
      <c r="AQ382" s="62">
        <f>Graphing!$AO382/$AQ$6</f>
        <v>0</v>
      </c>
    </row>
    <row r="383" spans="7:43" x14ac:dyDescent="0.25">
      <c r="G383" s="15">
        <v>0.376</v>
      </c>
      <c r="H383" s="6">
        <f>IF(AND($H$3&lt;Table3[[#This Row],[Percentage]],Table3[[#This Row],[Percentage]]&lt;$H$5), 1, 0)</f>
        <v>1</v>
      </c>
      <c r="I383" s="6">
        <f>IF(AND($I$3&lt;Table3[[#This Row],[Percentage]],Table3[[#This Row],[Percentage]]&lt;$I$5), 1, 0)</f>
        <v>1</v>
      </c>
      <c r="J383" s="6">
        <f>IF(AND($J$3&lt;Table3[[#This Row],[Percentage]],Table3[[#This Row],[Percentage]]&lt;$J$5), 1, 0)</f>
        <v>0</v>
      </c>
      <c r="K383" s="6">
        <f>IF(AND($K$3&lt;Table3[[#This Row],[Percentage]],Table3[[#This Row],[Percentage]]&lt;$K$5), 1, 0)</f>
        <v>0</v>
      </c>
      <c r="U383" s="6">
        <v>0</v>
      </c>
      <c r="V383" s="6">
        <v>-625</v>
      </c>
      <c r="W383" s="6">
        <f>IF(AND($W$4 + 'Unlike Size Quad'!$F$2*$N$3&lt;Table13[[#This Row],[NS AXIS]],Table13[[#This Row],[NS AXIS]]&lt;$V$3 - 'Unlike Size Quad'!$F$2*$N$3), Table13[NS AXIS], 0)</f>
        <v>0</v>
      </c>
      <c r="X383" s="6">
        <f>$V$6 - 'Unlike Size Quad'!$F$3*$N$4</f>
        <v>71.401690832311886</v>
      </c>
      <c r="Y383" s="6">
        <f>$W$5 +'Unlike Size Quad'!$F$3*$N$4</f>
        <v>-71.406763299232722</v>
      </c>
      <c r="Z383" s="6">
        <f>Table13[[#This Row],[NS AXIS]]</f>
        <v>-625</v>
      </c>
      <c r="AA383" s="6">
        <f>IF(AND($W$5 + 'Unlike Size Quad'!$F$3*$N$4&lt;Table13[[#This Row],[NS AXIS]],Table13[[#This Row],[NS AXIS]]&lt;$V$6 - 'Unlike Size Quad'!$F$3*$N$4), Table13[NS AXIS], 0)</f>
        <v>0</v>
      </c>
      <c r="AB383" s="16">
        <f>$V$3 -'Unlike Size Quad'!$F$2*$N$3</f>
        <v>127.00056361139596</v>
      </c>
      <c r="AC383" s="16">
        <f>$W$4 + 'Unlike Size Quad'!$F$2*$N$3</f>
        <v>-127.00507248755457</v>
      </c>
      <c r="AN383" s="46">
        <v>-625</v>
      </c>
      <c r="AO383" s="63">
        <f>IF(OR(Table15[[#This Row],[Diagonal Flag]]&lt;-$AG$6, Table15[[#This Row],[Diagonal Flag]]&gt;$AG$6),0,Table15[[#This Row],[Diagonal Flag]])</f>
        <v>0</v>
      </c>
      <c r="AP383" s="63">
        <f>Graphing!$AO383/$AP$6</f>
        <v>0</v>
      </c>
      <c r="AQ383" s="64">
        <f>Graphing!$AO383/$AQ$6</f>
        <v>0</v>
      </c>
    </row>
    <row r="384" spans="7:43" x14ac:dyDescent="0.25">
      <c r="G384" s="15">
        <v>0.377</v>
      </c>
      <c r="H384" s="6">
        <f>IF(AND($H$3&lt;Table3[[#This Row],[Percentage]],Table3[[#This Row],[Percentage]]&lt;$H$5), 1, 0)</f>
        <v>1</v>
      </c>
      <c r="I384" s="6">
        <f>IF(AND($I$3&lt;Table3[[#This Row],[Percentage]],Table3[[#This Row],[Percentage]]&lt;$I$5), 1, 0)</f>
        <v>1</v>
      </c>
      <c r="J384" s="6">
        <f>IF(AND($J$3&lt;Table3[[#This Row],[Percentage]],Table3[[#This Row],[Percentage]]&lt;$J$5), 1, 0)</f>
        <v>0</v>
      </c>
      <c r="K384" s="6">
        <f>IF(AND($K$3&lt;Table3[[#This Row],[Percentage]],Table3[[#This Row],[Percentage]]&lt;$K$5), 1, 0)</f>
        <v>0</v>
      </c>
      <c r="U384" s="6">
        <v>0</v>
      </c>
      <c r="V384" s="6">
        <v>-624</v>
      </c>
      <c r="W384" s="6">
        <f>IF(AND($W$4 + 'Unlike Size Quad'!$F$2*$N$3&lt;Table13[[#This Row],[NS AXIS]],Table13[[#This Row],[NS AXIS]]&lt;$V$3 - 'Unlike Size Quad'!$F$2*$N$3), Table13[NS AXIS], 0)</f>
        <v>0</v>
      </c>
      <c r="X384" s="6">
        <f>$V$6 - 'Unlike Size Quad'!$F$3*$N$4</f>
        <v>71.401690832311886</v>
      </c>
      <c r="Y384" s="6">
        <f>$W$5 +'Unlike Size Quad'!$F$3*$N$4</f>
        <v>-71.406763299232722</v>
      </c>
      <c r="Z384" s="6">
        <f>Table13[[#This Row],[NS AXIS]]</f>
        <v>-624</v>
      </c>
      <c r="AA384" s="6">
        <f>IF(AND($W$5 + 'Unlike Size Quad'!$F$3*$N$4&lt;Table13[[#This Row],[NS AXIS]],Table13[[#This Row],[NS AXIS]]&lt;$V$6 - 'Unlike Size Quad'!$F$3*$N$4), Table13[NS AXIS], 0)</f>
        <v>0</v>
      </c>
      <c r="AB384" s="16">
        <f>$V$3 -'Unlike Size Quad'!$F$2*$N$3</f>
        <v>127.00056361139596</v>
      </c>
      <c r="AC384" s="16">
        <f>$W$4 + 'Unlike Size Quad'!$F$2*$N$3</f>
        <v>-127.00507248755457</v>
      </c>
      <c r="AN384" s="46">
        <v>-624</v>
      </c>
      <c r="AO384" s="61">
        <f>IF(OR(Table15[[#This Row],[Diagonal Flag]]&lt;-$AG$6, Table15[[#This Row],[Diagonal Flag]]&gt;$AG$6),0,Table15[[#This Row],[Diagonal Flag]])</f>
        <v>0</v>
      </c>
      <c r="AP384" s="61">
        <f>Graphing!$AO384/$AP$6</f>
        <v>0</v>
      </c>
      <c r="AQ384" s="62">
        <f>Graphing!$AO384/$AQ$6</f>
        <v>0</v>
      </c>
    </row>
    <row r="385" spans="7:43" x14ac:dyDescent="0.25">
      <c r="G385" s="15">
        <v>0.378</v>
      </c>
      <c r="H385" s="6">
        <f>IF(AND($H$3&lt;Table3[[#This Row],[Percentage]],Table3[[#This Row],[Percentage]]&lt;$H$5), 1, 0)</f>
        <v>1</v>
      </c>
      <c r="I385" s="6">
        <f>IF(AND($I$3&lt;Table3[[#This Row],[Percentage]],Table3[[#This Row],[Percentage]]&lt;$I$5), 1, 0)</f>
        <v>1</v>
      </c>
      <c r="J385" s="6">
        <f>IF(AND($J$3&lt;Table3[[#This Row],[Percentage]],Table3[[#This Row],[Percentage]]&lt;$J$5), 1, 0)</f>
        <v>0</v>
      </c>
      <c r="K385" s="6">
        <f>IF(AND($K$3&lt;Table3[[#This Row],[Percentage]],Table3[[#This Row],[Percentage]]&lt;$K$5), 1, 0)</f>
        <v>0</v>
      </c>
      <c r="U385" s="6">
        <v>0</v>
      </c>
      <c r="V385" s="6">
        <v>-623</v>
      </c>
      <c r="W385" s="6">
        <f>IF(AND($W$4 + 'Unlike Size Quad'!$F$2*$N$3&lt;Table13[[#This Row],[NS AXIS]],Table13[[#This Row],[NS AXIS]]&lt;$V$3 - 'Unlike Size Quad'!$F$2*$N$3), Table13[NS AXIS], 0)</f>
        <v>0</v>
      </c>
      <c r="X385" s="6">
        <f>$V$6 - 'Unlike Size Quad'!$F$3*$N$4</f>
        <v>71.401690832311886</v>
      </c>
      <c r="Y385" s="6">
        <f>$W$5 +'Unlike Size Quad'!$F$3*$N$4</f>
        <v>-71.406763299232722</v>
      </c>
      <c r="Z385" s="6">
        <f>Table13[[#This Row],[NS AXIS]]</f>
        <v>-623</v>
      </c>
      <c r="AA385" s="6">
        <f>IF(AND($W$5 + 'Unlike Size Quad'!$F$3*$N$4&lt;Table13[[#This Row],[NS AXIS]],Table13[[#This Row],[NS AXIS]]&lt;$V$6 - 'Unlike Size Quad'!$F$3*$N$4), Table13[NS AXIS], 0)</f>
        <v>0</v>
      </c>
      <c r="AB385" s="16">
        <f>$V$3 -'Unlike Size Quad'!$F$2*$N$3</f>
        <v>127.00056361139596</v>
      </c>
      <c r="AC385" s="16">
        <f>$W$4 + 'Unlike Size Quad'!$F$2*$N$3</f>
        <v>-127.00507248755457</v>
      </c>
      <c r="AN385" s="46">
        <v>-623</v>
      </c>
      <c r="AO385" s="63">
        <f>IF(OR(Table15[[#This Row],[Diagonal Flag]]&lt;-$AG$6, Table15[[#This Row],[Diagonal Flag]]&gt;$AG$6),0,Table15[[#This Row],[Diagonal Flag]])</f>
        <v>0</v>
      </c>
      <c r="AP385" s="63">
        <f>Graphing!$AO385/$AP$6</f>
        <v>0</v>
      </c>
      <c r="AQ385" s="64">
        <f>Graphing!$AO385/$AQ$6</f>
        <v>0</v>
      </c>
    </row>
    <row r="386" spans="7:43" x14ac:dyDescent="0.25">
      <c r="G386" s="15">
        <v>0.379</v>
      </c>
      <c r="H386" s="6">
        <f>IF(AND($H$3&lt;Table3[[#This Row],[Percentage]],Table3[[#This Row],[Percentage]]&lt;$H$5), 1, 0)</f>
        <v>1</v>
      </c>
      <c r="I386" s="6">
        <f>IF(AND($I$3&lt;Table3[[#This Row],[Percentage]],Table3[[#This Row],[Percentage]]&lt;$I$5), 1, 0)</f>
        <v>1</v>
      </c>
      <c r="J386" s="6">
        <f>IF(AND($J$3&lt;Table3[[#This Row],[Percentage]],Table3[[#This Row],[Percentage]]&lt;$J$5), 1, 0)</f>
        <v>0</v>
      </c>
      <c r="K386" s="6">
        <f>IF(AND($K$3&lt;Table3[[#This Row],[Percentage]],Table3[[#This Row],[Percentage]]&lt;$K$5), 1, 0)</f>
        <v>0</v>
      </c>
      <c r="U386" s="6">
        <v>0</v>
      </c>
      <c r="V386" s="6">
        <v>-622</v>
      </c>
      <c r="W386" s="6">
        <f>IF(AND($W$4 + 'Unlike Size Quad'!$F$2*$N$3&lt;Table13[[#This Row],[NS AXIS]],Table13[[#This Row],[NS AXIS]]&lt;$V$3 - 'Unlike Size Quad'!$F$2*$N$3), Table13[NS AXIS], 0)</f>
        <v>0</v>
      </c>
      <c r="X386" s="6">
        <f>$V$6 - 'Unlike Size Quad'!$F$3*$N$4</f>
        <v>71.401690832311886</v>
      </c>
      <c r="Y386" s="6">
        <f>$W$5 +'Unlike Size Quad'!$F$3*$N$4</f>
        <v>-71.406763299232722</v>
      </c>
      <c r="Z386" s="6">
        <f>Table13[[#This Row],[NS AXIS]]</f>
        <v>-622</v>
      </c>
      <c r="AA386" s="6">
        <f>IF(AND($W$5 + 'Unlike Size Quad'!$F$3*$N$4&lt;Table13[[#This Row],[NS AXIS]],Table13[[#This Row],[NS AXIS]]&lt;$V$6 - 'Unlike Size Quad'!$F$3*$N$4), Table13[NS AXIS], 0)</f>
        <v>0</v>
      </c>
      <c r="AB386" s="16">
        <f>$V$3 -'Unlike Size Quad'!$F$2*$N$3</f>
        <v>127.00056361139596</v>
      </c>
      <c r="AC386" s="16">
        <f>$W$4 + 'Unlike Size Quad'!$F$2*$N$3</f>
        <v>-127.00507248755457</v>
      </c>
      <c r="AN386" s="46">
        <v>-622</v>
      </c>
      <c r="AO386" s="61">
        <f>IF(OR(Table15[[#This Row],[Diagonal Flag]]&lt;-$AG$6, Table15[[#This Row],[Diagonal Flag]]&gt;$AG$6),0,Table15[[#This Row],[Diagonal Flag]])</f>
        <v>0</v>
      </c>
      <c r="AP386" s="61">
        <f>Graphing!$AO386/$AP$6</f>
        <v>0</v>
      </c>
      <c r="AQ386" s="62">
        <f>Graphing!$AO386/$AQ$6</f>
        <v>0</v>
      </c>
    </row>
    <row r="387" spans="7:43" x14ac:dyDescent="0.25">
      <c r="G387" s="15">
        <v>0.38</v>
      </c>
      <c r="H387" s="6">
        <f>IF(AND($H$3&lt;Table3[[#This Row],[Percentage]],Table3[[#This Row],[Percentage]]&lt;$H$5), 1, 0)</f>
        <v>1</v>
      </c>
      <c r="I387" s="6">
        <f>IF(AND($I$3&lt;Table3[[#This Row],[Percentage]],Table3[[#This Row],[Percentage]]&lt;$I$5), 1, 0)</f>
        <v>1</v>
      </c>
      <c r="J387" s="6">
        <f>IF(AND($J$3&lt;Table3[[#This Row],[Percentage]],Table3[[#This Row],[Percentage]]&lt;$J$5), 1, 0)</f>
        <v>0</v>
      </c>
      <c r="K387" s="6">
        <f>IF(AND($K$3&lt;Table3[[#This Row],[Percentage]],Table3[[#This Row],[Percentage]]&lt;$K$5), 1, 0)</f>
        <v>0</v>
      </c>
      <c r="U387" s="6">
        <v>0</v>
      </c>
      <c r="V387" s="6">
        <v>-621</v>
      </c>
      <c r="W387" s="6">
        <f>IF(AND($W$4 + 'Unlike Size Quad'!$F$2*$N$3&lt;Table13[[#This Row],[NS AXIS]],Table13[[#This Row],[NS AXIS]]&lt;$V$3 - 'Unlike Size Quad'!$F$2*$N$3), Table13[NS AXIS], 0)</f>
        <v>0</v>
      </c>
      <c r="X387" s="6">
        <f>$V$6 - 'Unlike Size Quad'!$F$3*$N$4</f>
        <v>71.401690832311886</v>
      </c>
      <c r="Y387" s="6">
        <f>$W$5 +'Unlike Size Quad'!$F$3*$N$4</f>
        <v>-71.406763299232722</v>
      </c>
      <c r="Z387" s="6">
        <f>Table13[[#This Row],[NS AXIS]]</f>
        <v>-621</v>
      </c>
      <c r="AA387" s="6">
        <f>IF(AND($W$5 + 'Unlike Size Quad'!$F$3*$N$4&lt;Table13[[#This Row],[NS AXIS]],Table13[[#This Row],[NS AXIS]]&lt;$V$6 - 'Unlike Size Quad'!$F$3*$N$4), Table13[NS AXIS], 0)</f>
        <v>0</v>
      </c>
      <c r="AB387" s="16">
        <f>$V$3 -'Unlike Size Quad'!$F$2*$N$3</f>
        <v>127.00056361139596</v>
      </c>
      <c r="AC387" s="16">
        <f>$W$4 + 'Unlike Size Quad'!$F$2*$N$3</f>
        <v>-127.00507248755457</v>
      </c>
      <c r="AN387" s="46">
        <v>-621</v>
      </c>
      <c r="AO387" s="63">
        <f>IF(OR(Table15[[#This Row],[Diagonal Flag]]&lt;-$AG$6, Table15[[#This Row],[Diagonal Flag]]&gt;$AG$6),0,Table15[[#This Row],[Diagonal Flag]])</f>
        <v>0</v>
      </c>
      <c r="AP387" s="63">
        <f>Graphing!$AO387/$AP$6</f>
        <v>0</v>
      </c>
      <c r="AQ387" s="64">
        <f>Graphing!$AO387/$AQ$6</f>
        <v>0</v>
      </c>
    </row>
    <row r="388" spans="7:43" x14ac:dyDescent="0.25">
      <c r="G388" s="15">
        <v>0.38100000000000001</v>
      </c>
      <c r="H388" s="6">
        <f>IF(AND($H$3&lt;Table3[[#This Row],[Percentage]],Table3[[#This Row],[Percentage]]&lt;$H$5), 1, 0)</f>
        <v>1</v>
      </c>
      <c r="I388" s="6">
        <f>IF(AND($I$3&lt;Table3[[#This Row],[Percentage]],Table3[[#This Row],[Percentage]]&lt;$I$5), 1, 0)</f>
        <v>1</v>
      </c>
      <c r="J388" s="6">
        <f>IF(AND($J$3&lt;Table3[[#This Row],[Percentage]],Table3[[#This Row],[Percentage]]&lt;$J$5), 1, 0)</f>
        <v>0</v>
      </c>
      <c r="K388" s="6">
        <f>IF(AND($K$3&lt;Table3[[#This Row],[Percentage]],Table3[[#This Row],[Percentage]]&lt;$K$5), 1, 0)</f>
        <v>0</v>
      </c>
      <c r="U388" s="6">
        <v>0</v>
      </c>
      <c r="V388" s="6">
        <v>-620</v>
      </c>
      <c r="W388" s="6">
        <f>IF(AND($W$4 + 'Unlike Size Quad'!$F$2*$N$3&lt;Table13[[#This Row],[NS AXIS]],Table13[[#This Row],[NS AXIS]]&lt;$V$3 - 'Unlike Size Quad'!$F$2*$N$3), Table13[NS AXIS], 0)</f>
        <v>0</v>
      </c>
      <c r="X388" s="6">
        <f>$V$6 - 'Unlike Size Quad'!$F$3*$N$4</f>
        <v>71.401690832311886</v>
      </c>
      <c r="Y388" s="6">
        <f>$W$5 +'Unlike Size Quad'!$F$3*$N$4</f>
        <v>-71.406763299232722</v>
      </c>
      <c r="Z388" s="6">
        <f>Table13[[#This Row],[NS AXIS]]</f>
        <v>-620</v>
      </c>
      <c r="AA388" s="6">
        <f>IF(AND($W$5 + 'Unlike Size Quad'!$F$3*$N$4&lt;Table13[[#This Row],[NS AXIS]],Table13[[#This Row],[NS AXIS]]&lt;$V$6 - 'Unlike Size Quad'!$F$3*$N$4), Table13[NS AXIS], 0)</f>
        <v>0</v>
      </c>
      <c r="AB388" s="16">
        <f>$V$3 -'Unlike Size Quad'!$F$2*$N$3</f>
        <v>127.00056361139596</v>
      </c>
      <c r="AC388" s="16">
        <f>$W$4 + 'Unlike Size Quad'!$F$2*$N$3</f>
        <v>-127.00507248755457</v>
      </c>
      <c r="AN388" s="46">
        <v>-620</v>
      </c>
      <c r="AO388" s="61">
        <f>IF(OR(Table15[[#This Row],[Diagonal Flag]]&lt;-$AG$6, Table15[[#This Row],[Diagonal Flag]]&gt;$AG$6),0,Table15[[#This Row],[Diagonal Flag]])</f>
        <v>0</v>
      </c>
      <c r="AP388" s="61">
        <f>Graphing!$AO388/$AP$6</f>
        <v>0</v>
      </c>
      <c r="AQ388" s="62">
        <f>Graphing!$AO388/$AQ$6</f>
        <v>0</v>
      </c>
    </row>
    <row r="389" spans="7:43" x14ac:dyDescent="0.25">
      <c r="G389" s="15">
        <v>0.38200000000000001</v>
      </c>
      <c r="H389" s="6">
        <f>IF(AND($H$3&lt;Table3[[#This Row],[Percentage]],Table3[[#This Row],[Percentage]]&lt;$H$5), 1, 0)</f>
        <v>1</v>
      </c>
      <c r="I389" s="6">
        <f>IF(AND($I$3&lt;Table3[[#This Row],[Percentage]],Table3[[#This Row],[Percentage]]&lt;$I$5), 1, 0)</f>
        <v>1</v>
      </c>
      <c r="J389" s="6">
        <f>IF(AND($J$3&lt;Table3[[#This Row],[Percentage]],Table3[[#This Row],[Percentage]]&lt;$J$5), 1, 0)</f>
        <v>0</v>
      </c>
      <c r="K389" s="6">
        <f>IF(AND($K$3&lt;Table3[[#This Row],[Percentage]],Table3[[#This Row],[Percentage]]&lt;$K$5), 1, 0)</f>
        <v>0</v>
      </c>
      <c r="U389" s="6">
        <v>0</v>
      </c>
      <c r="V389" s="6">
        <v>-619</v>
      </c>
      <c r="W389" s="6">
        <f>IF(AND($W$4 + 'Unlike Size Quad'!$F$2*$N$3&lt;Table13[[#This Row],[NS AXIS]],Table13[[#This Row],[NS AXIS]]&lt;$V$3 - 'Unlike Size Quad'!$F$2*$N$3), Table13[NS AXIS], 0)</f>
        <v>0</v>
      </c>
      <c r="X389" s="6">
        <f>$V$6 - 'Unlike Size Quad'!$F$3*$N$4</f>
        <v>71.401690832311886</v>
      </c>
      <c r="Y389" s="6">
        <f>$W$5 +'Unlike Size Quad'!$F$3*$N$4</f>
        <v>-71.406763299232722</v>
      </c>
      <c r="Z389" s="6">
        <f>Table13[[#This Row],[NS AXIS]]</f>
        <v>-619</v>
      </c>
      <c r="AA389" s="6">
        <f>IF(AND($W$5 + 'Unlike Size Quad'!$F$3*$N$4&lt;Table13[[#This Row],[NS AXIS]],Table13[[#This Row],[NS AXIS]]&lt;$V$6 - 'Unlike Size Quad'!$F$3*$N$4), Table13[NS AXIS], 0)</f>
        <v>0</v>
      </c>
      <c r="AB389" s="16">
        <f>$V$3 -'Unlike Size Quad'!$F$2*$N$3</f>
        <v>127.00056361139596</v>
      </c>
      <c r="AC389" s="16">
        <f>$W$4 + 'Unlike Size Quad'!$F$2*$N$3</f>
        <v>-127.00507248755457</v>
      </c>
      <c r="AN389" s="46">
        <v>-619</v>
      </c>
      <c r="AO389" s="63">
        <f>IF(OR(Table15[[#This Row],[Diagonal Flag]]&lt;-$AG$6, Table15[[#This Row],[Diagonal Flag]]&gt;$AG$6),0,Table15[[#This Row],[Diagonal Flag]])</f>
        <v>0</v>
      </c>
      <c r="AP389" s="63">
        <f>Graphing!$AO389/$AP$6</f>
        <v>0</v>
      </c>
      <c r="AQ389" s="64">
        <f>Graphing!$AO389/$AQ$6</f>
        <v>0</v>
      </c>
    </row>
    <row r="390" spans="7:43" x14ac:dyDescent="0.25">
      <c r="G390" s="15">
        <v>0.38300000000000001</v>
      </c>
      <c r="H390" s="6">
        <f>IF(AND($H$3&lt;Table3[[#This Row],[Percentage]],Table3[[#This Row],[Percentage]]&lt;$H$5), 1, 0)</f>
        <v>1</v>
      </c>
      <c r="I390" s="6">
        <f>IF(AND($I$3&lt;Table3[[#This Row],[Percentage]],Table3[[#This Row],[Percentage]]&lt;$I$5), 1, 0)</f>
        <v>1</v>
      </c>
      <c r="J390" s="6">
        <f>IF(AND($J$3&lt;Table3[[#This Row],[Percentage]],Table3[[#This Row],[Percentage]]&lt;$J$5), 1, 0)</f>
        <v>0</v>
      </c>
      <c r="K390" s="6">
        <f>IF(AND($K$3&lt;Table3[[#This Row],[Percentage]],Table3[[#This Row],[Percentage]]&lt;$K$5), 1, 0)</f>
        <v>0</v>
      </c>
      <c r="U390" s="6">
        <v>0</v>
      </c>
      <c r="V390" s="6">
        <v>-618</v>
      </c>
      <c r="W390" s="6">
        <f>IF(AND($W$4 + 'Unlike Size Quad'!$F$2*$N$3&lt;Table13[[#This Row],[NS AXIS]],Table13[[#This Row],[NS AXIS]]&lt;$V$3 - 'Unlike Size Quad'!$F$2*$N$3), Table13[NS AXIS], 0)</f>
        <v>0</v>
      </c>
      <c r="X390" s="6">
        <f>$V$6 - 'Unlike Size Quad'!$F$3*$N$4</f>
        <v>71.401690832311886</v>
      </c>
      <c r="Y390" s="6">
        <f>$W$5 +'Unlike Size Quad'!$F$3*$N$4</f>
        <v>-71.406763299232722</v>
      </c>
      <c r="Z390" s="6">
        <f>Table13[[#This Row],[NS AXIS]]</f>
        <v>-618</v>
      </c>
      <c r="AA390" s="6">
        <f>IF(AND($W$5 + 'Unlike Size Quad'!$F$3*$N$4&lt;Table13[[#This Row],[NS AXIS]],Table13[[#This Row],[NS AXIS]]&lt;$V$6 - 'Unlike Size Quad'!$F$3*$N$4), Table13[NS AXIS], 0)</f>
        <v>0</v>
      </c>
      <c r="AB390" s="16">
        <f>$V$3 -'Unlike Size Quad'!$F$2*$N$3</f>
        <v>127.00056361139596</v>
      </c>
      <c r="AC390" s="16">
        <f>$W$4 + 'Unlike Size Quad'!$F$2*$N$3</f>
        <v>-127.00507248755457</v>
      </c>
      <c r="AN390" s="46">
        <v>-618</v>
      </c>
      <c r="AO390" s="61">
        <f>IF(OR(Table15[[#This Row],[Diagonal Flag]]&lt;-$AG$6, Table15[[#This Row],[Diagonal Flag]]&gt;$AG$6),0,Table15[[#This Row],[Diagonal Flag]])</f>
        <v>0</v>
      </c>
      <c r="AP390" s="61">
        <f>Graphing!$AO390/$AP$6</f>
        <v>0</v>
      </c>
      <c r="AQ390" s="62">
        <f>Graphing!$AO390/$AQ$6</f>
        <v>0</v>
      </c>
    </row>
    <row r="391" spans="7:43" x14ac:dyDescent="0.25">
      <c r="G391" s="15">
        <v>0.38400000000000001</v>
      </c>
      <c r="H391" s="6">
        <f>IF(AND($H$3&lt;Table3[[#This Row],[Percentage]],Table3[[#This Row],[Percentage]]&lt;$H$5), 1, 0)</f>
        <v>1</v>
      </c>
      <c r="I391" s="6">
        <f>IF(AND($I$3&lt;Table3[[#This Row],[Percentage]],Table3[[#This Row],[Percentage]]&lt;$I$5), 1, 0)</f>
        <v>1</v>
      </c>
      <c r="J391" s="6">
        <f>IF(AND($J$3&lt;Table3[[#This Row],[Percentage]],Table3[[#This Row],[Percentage]]&lt;$J$5), 1, 0)</f>
        <v>0</v>
      </c>
      <c r="K391" s="6">
        <f>IF(AND($K$3&lt;Table3[[#This Row],[Percentage]],Table3[[#This Row],[Percentage]]&lt;$K$5), 1, 0)</f>
        <v>0</v>
      </c>
      <c r="U391" s="6">
        <v>0</v>
      </c>
      <c r="V391" s="6">
        <v>-617</v>
      </c>
      <c r="W391" s="6">
        <f>IF(AND($W$4 + 'Unlike Size Quad'!$F$2*$N$3&lt;Table13[[#This Row],[NS AXIS]],Table13[[#This Row],[NS AXIS]]&lt;$V$3 - 'Unlike Size Quad'!$F$2*$N$3), Table13[NS AXIS], 0)</f>
        <v>0</v>
      </c>
      <c r="X391" s="6">
        <f>$V$6 - 'Unlike Size Quad'!$F$3*$N$4</f>
        <v>71.401690832311886</v>
      </c>
      <c r="Y391" s="6">
        <f>$W$5 +'Unlike Size Quad'!$F$3*$N$4</f>
        <v>-71.406763299232722</v>
      </c>
      <c r="Z391" s="6">
        <f>Table13[[#This Row],[NS AXIS]]</f>
        <v>-617</v>
      </c>
      <c r="AA391" s="6">
        <f>IF(AND($W$5 + 'Unlike Size Quad'!$F$3*$N$4&lt;Table13[[#This Row],[NS AXIS]],Table13[[#This Row],[NS AXIS]]&lt;$V$6 - 'Unlike Size Quad'!$F$3*$N$4), Table13[NS AXIS], 0)</f>
        <v>0</v>
      </c>
      <c r="AB391" s="16">
        <f>$V$3 -'Unlike Size Quad'!$F$2*$N$3</f>
        <v>127.00056361139596</v>
      </c>
      <c r="AC391" s="16">
        <f>$W$4 + 'Unlike Size Quad'!$F$2*$N$3</f>
        <v>-127.00507248755457</v>
      </c>
      <c r="AN391" s="46">
        <v>-617</v>
      </c>
      <c r="AO391" s="63">
        <f>IF(OR(Table15[[#This Row],[Diagonal Flag]]&lt;-$AG$6, Table15[[#This Row],[Diagonal Flag]]&gt;$AG$6),0,Table15[[#This Row],[Diagonal Flag]])</f>
        <v>0</v>
      </c>
      <c r="AP391" s="63">
        <f>Graphing!$AO391/$AP$6</f>
        <v>0</v>
      </c>
      <c r="AQ391" s="64">
        <f>Graphing!$AO391/$AQ$6</f>
        <v>0</v>
      </c>
    </row>
    <row r="392" spans="7:43" x14ac:dyDescent="0.25">
      <c r="G392" s="15">
        <v>0.38500000000000001</v>
      </c>
      <c r="H392" s="6">
        <f>IF(AND($H$3&lt;Table3[[#This Row],[Percentage]],Table3[[#This Row],[Percentage]]&lt;$H$5), 1, 0)</f>
        <v>1</v>
      </c>
      <c r="I392" s="6">
        <f>IF(AND($I$3&lt;Table3[[#This Row],[Percentage]],Table3[[#This Row],[Percentage]]&lt;$I$5), 1, 0)</f>
        <v>1</v>
      </c>
      <c r="J392" s="6">
        <f>IF(AND($J$3&lt;Table3[[#This Row],[Percentage]],Table3[[#This Row],[Percentage]]&lt;$J$5), 1, 0)</f>
        <v>0</v>
      </c>
      <c r="K392" s="6">
        <f>IF(AND($K$3&lt;Table3[[#This Row],[Percentage]],Table3[[#This Row],[Percentage]]&lt;$K$5), 1, 0)</f>
        <v>0</v>
      </c>
      <c r="U392" s="6">
        <v>0</v>
      </c>
      <c r="V392" s="6">
        <v>-616</v>
      </c>
      <c r="W392" s="6">
        <f>IF(AND($W$4 + 'Unlike Size Quad'!$F$2*$N$3&lt;Table13[[#This Row],[NS AXIS]],Table13[[#This Row],[NS AXIS]]&lt;$V$3 - 'Unlike Size Quad'!$F$2*$N$3), Table13[NS AXIS], 0)</f>
        <v>0</v>
      </c>
      <c r="X392" s="6">
        <f>$V$6 - 'Unlike Size Quad'!$F$3*$N$4</f>
        <v>71.401690832311886</v>
      </c>
      <c r="Y392" s="6">
        <f>$W$5 +'Unlike Size Quad'!$F$3*$N$4</f>
        <v>-71.406763299232722</v>
      </c>
      <c r="Z392" s="6">
        <f>Table13[[#This Row],[NS AXIS]]</f>
        <v>-616</v>
      </c>
      <c r="AA392" s="6">
        <f>IF(AND($W$5 + 'Unlike Size Quad'!$F$3*$N$4&lt;Table13[[#This Row],[NS AXIS]],Table13[[#This Row],[NS AXIS]]&lt;$V$6 - 'Unlike Size Quad'!$F$3*$N$4), Table13[NS AXIS], 0)</f>
        <v>0</v>
      </c>
      <c r="AB392" s="16">
        <f>$V$3 -'Unlike Size Quad'!$F$2*$N$3</f>
        <v>127.00056361139596</v>
      </c>
      <c r="AC392" s="16">
        <f>$W$4 + 'Unlike Size Quad'!$F$2*$N$3</f>
        <v>-127.00507248755457</v>
      </c>
      <c r="AN392" s="46">
        <v>-616</v>
      </c>
      <c r="AO392" s="61">
        <f>IF(OR(Table15[[#This Row],[Diagonal Flag]]&lt;-$AG$6, Table15[[#This Row],[Diagonal Flag]]&gt;$AG$6),0,Table15[[#This Row],[Diagonal Flag]])</f>
        <v>0</v>
      </c>
      <c r="AP392" s="61">
        <f>Graphing!$AO392/$AP$6</f>
        <v>0</v>
      </c>
      <c r="AQ392" s="62">
        <f>Graphing!$AO392/$AQ$6</f>
        <v>0</v>
      </c>
    </row>
    <row r="393" spans="7:43" x14ac:dyDescent="0.25">
      <c r="G393" s="15">
        <v>0.38600000000000001</v>
      </c>
      <c r="H393" s="6">
        <f>IF(AND($H$3&lt;Table3[[#This Row],[Percentage]],Table3[[#This Row],[Percentage]]&lt;$H$5), 1, 0)</f>
        <v>1</v>
      </c>
      <c r="I393" s="6">
        <f>IF(AND($I$3&lt;Table3[[#This Row],[Percentage]],Table3[[#This Row],[Percentage]]&lt;$I$5), 1, 0)</f>
        <v>1</v>
      </c>
      <c r="J393" s="6">
        <f>IF(AND($J$3&lt;Table3[[#This Row],[Percentage]],Table3[[#This Row],[Percentage]]&lt;$J$5), 1, 0)</f>
        <v>0</v>
      </c>
      <c r="K393" s="6">
        <f>IF(AND($K$3&lt;Table3[[#This Row],[Percentage]],Table3[[#This Row],[Percentage]]&lt;$K$5), 1, 0)</f>
        <v>0</v>
      </c>
      <c r="U393" s="6">
        <v>0</v>
      </c>
      <c r="V393" s="6">
        <v>-615</v>
      </c>
      <c r="W393" s="6">
        <f>IF(AND($W$4 + 'Unlike Size Quad'!$F$2*$N$3&lt;Table13[[#This Row],[NS AXIS]],Table13[[#This Row],[NS AXIS]]&lt;$V$3 - 'Unlike Size Quad'!$F$2*$N$3), Table13[NS AXIS], 0)</f>
        <v>0</v>
      </c>
      <c r="X393" s="6">
        <f>$V$6 - 'Unlike Size Quad'!$F$3*$N$4</f>
        <v>71.401690832311886</v>
      </c>
      <c r="Y393" s="6">
        <f>$W$5 +'Unlike Size Quad'!$F$3*$N$4</f>
        <v>-71.406763299232722</v>
      </c>
      <c r="Z393" s="6">
        <f>Table13[[#This Row],[NS AXIS]]</f>
        <v>-615</v>
      </c>
      <c r="AA393" s="6">
        <f>IF(AND($W$5 + 'Unlike Size Quad'!$F$3*$N$4&lt;Table13[[#This Row],[NS AXIS]],Table13[[#This Row],[NS AXIS]]&lt;$V$6 - 'Unlike Size Quad'!$F$3*$N$4), Table13[NS AXIS], 0)</f>
        <v>0</v>
      </c>
      <c r="AB393" s="16">
        <f>$V$3 -'Unlike Size Quad'!$F$2*$N$3</f>
        <v>127.00056361139596</v>
      </c>
      <c r="AC393" s="16">
        <f>$W$4 + 'Unlike Size Quad'!$F$2*$N$3</f>
        <v>-127.00507248755457</v>
      </c>
      <c r="AN393" s="46">
        <v>-615</v>
      </c>
      <c r="AO393" s="63">
        <f>IF(OR(Table15[[#This Row],[Diagonal Flag]]&lt;-$AG$6, Table15[[#This Row],[Diagonal Flag]]&gt;$AG$6),0,Table15[[#This Row],[Diagonal Flag]])</f>
        <v>0</v>
      </c>
      <c r="AP393" s="63">
        <f>Graphing!$AO393/$AP$6</f>
        <v>0</v>
      </c>
      <c r="AQ393" s="64">
        <f>Graphing!$AO393/$AQ$6</f>
        <v>0</v>
      </c>
    </row>
    <row r="394" spans="7:43" x14ac:dyDescent="0.25">
      <c r="G394" s="15">
        <v>0.38700000000000001</v>
      </c>
      <c r="H394" s="6">
        <f>IF(AND($H$3&lt;Table3[[#This Row],[Percentage]],Table3[[#This Row],[Percentage]]&lt;$H$5), 1, 0)</f>
        <v>1</v>
      </c>
      <c r="I394" s="6">
        <f>IF(AND($I$3&lt;Table3[[#This Row],[Percentage]],Table3[[#This Row],[Percentage]]&lt;$I$5), 1, 0)</f>
        <v>1</v>
      </c>
      <c r="J394" s="6">
        <f>IF(AND($J$3&lt;Table3[[#This Row],[Percentage]],Table3[[#This Row],[Percentage]]&lt;$J$5), 1, 0)</f>
        <v>0</v>
      </c>
      <c r="K394" s="6">
        <f>IF(AND($K$3&lt;Table3[[#This Row],[Percentage]],Table3[[#This Row],[Percentage]]&lt;$K$5), 1, 0)</f>
        <v>0</v>
      </c>
      <c r="U394" s="6">
        <v>0</v>
      </c>
      <c r="V394" s="6">
        <v>-614</v>
      </c>
      <c r="W394" s="6">
        <f>IF(AND($W$4 + 'Unlike Size Quad'!$F$2*$N$3&lt;Table13[[#This Row],[NS AXIS]],Table13[[#This Row],[NS AXIS]]&lt;$V$3 - 'Unlike Size Quad'!$F$2*$N$3), Table13[NS AXIS], 0)</f>
        <v>0</v>
      </c>
      <c r="X394" s="6">
        <f>$V$6 - 'Unlike Size Quad'!$F$3*$N$4</f>
        <v>71.401690832311886</v>
      </c>
      <c r="Y394" s="6">
        <f>$W$5 +'Unlike Size Quad'!$F$3*$N$4</f>
        <v>-71.406763299232722</v>
      </c>
      <c r="Z394" s="6">
        <f>Table13[[#This Row],[NS AXIS]]</f>
        <v>-614</v>
      </c>
      <c r="AA394" s="6">
        <f>IF(AND($W$5 + 'Unlike Size Quad'!$F$3*$N$4&lt;Table13[[#This Row],[NS AXIS]],Table13[[#This Row],[NS AXIS]]&lt;$V$6 - 'Unlike Size Quad'!$F$3*$N$4), Table13[NS AXIS], 0)</f>
        <v>0</v>
      </c>
      <c r="AB394" s="16">
        <f>$V$3 -'Unlike Size Quad'!$F$2*$N$3</f>
        <v>127.00056361139596</v>
      </c>
      <c r="AC394" s="16">
        <f>$W$4 + 'Unlike Size Quad'!$F$2*$N$3</f>
        <v>-127.00507248755457</v>
      </c>
      <c r="AN394" s="46">
        <v>-614</v>
      </c>
      <c r="AO394" s="61">
        <f>IF(OR(Table15[[#This Row],[Diagonal Flag]]&lt;-$AG$6, Table15[[#This Row],[Diagonal Flag]]&gt;$AG$6),0,Table15[[#This Row],[Diagonal Flag]])</f>
        <v>0</v>
      </c>
      <c r="AP394" s="61">
        <f>Graphing!$AO394/$AP$6</f>
        <v>0</v>
      </c>
      <c r="AQ394" s="62">
        <f>Graphing!$AO394/$AQ$6</f>
        <v>0</v>
      </c>
    </row>
    <row r="395" spans="7:43" x14ac:dyDescent="0.25">
      <c r="G395" s="15">
        <v>0.38800000000000001</v>
      </c>
      <c r="H395" s="6">
        <f>IF(AND($H$3&lt;Table3[[#This Row],[Percentage]],Table3[[#This Row],[Percentage]]&lt;$H$5), 1, 0)</f>
        <v>1</v>
      </c>
      <c r="I395" s="6">
        <f>IF(AND($I$3&lt;Table3[[#This Row],[Percentage]],Table3[[#This Row],[Percentage]]&lt;$I$5), 1, 0)</f>
        <v>1</v>
      </c>
      <c r="J395" s="6">
        <f>IF(AND($J$3&lt;Table3[[#This Row],[Percentage]],Table3[[#This Row],[Percentage]]&lt;$J$5), 1, 0)</f>
        <v>0</v>
      </c>
      <c r="K395" s="6">
        <f>IF(AND($K$3&lt;Table3[[#This Row],[Percentage]],Table3[[#This Row],[Percentage]]&lt;$K$5), 1, 0)</f>
        <v>0</v>
      </c>
      <c r="U395" s="6">
        <v>0</v>
      </c>
      <c r="V395" s="6">
        <v>-613</v>
      </c>
      <c r="W395" s="6">
        <f>IF(AND($W$4 + 'Unlike Size Quad'!$F$2*$N$3&lt;Table13[[#This Row],[NS AXIS]],Table13[[#This Row],[NS AXIS]]&lt;$V$3 - 'Unlike Size Quad'!$F$2*$N$3), Table13[NS AXIS], 0)</f>
        <v>0</v>
      </c>
      <c r="X395" s="6">
        <f>$V$6 - 'Unlike Size Quad'!$F$3*$N$4</f>
        <v>71.401690832311886</v>
      </c>
      <c r="Y395" s="6">
        <f>$W$5 +'Unlike Size Quad'!$F$3*$N$4</f>
        <v>-71.406763299232722</v>
      </c>
      <c r="Z395" s="6">
        <f>Table13[[#This Row],[NS AXIS]]</f>
        <v>-613</v>
      </c>
      <c r="AA395" s="6">
        <f>IF(AND($W$5 + 'Unlike Size Quad'!$F$3*$N$4&lt;Table13[[#This Row],[NS AXIS]],Table13[[#This Row],[NS AXIS]]&lt;$V$6 - 'Unlike Size Quad'!$F$3*$N$4), Table13[NS AXIS], 0)</f>
        <v>0</v>
      </c>
      <c r="AB395" s="16">
        <f>$V$3 -'Unlike Size Quad'!$F$2*$N$3</f>
        <v>127.00056361139596</v>
      </c>
      <c r="AC395" s="16">
        <f>$W$4 + 'Unlike Size Quad'!$F$2*$N$3</f>
        <v>-127.00507248755457</v>
      </c>
      <c r="AN395" s="46">
        <v>-613</v>
      </c>
      <c r="AO395" s="63">
        <f>IF(OR(Table15[[#This Row],[Diagonal Flag]]&lt;-$AG$6, Table15[[#This Row],[Diagonal Flag]]&gt;$AG$6),0,Table15[[#This Row],[Diagonal Flag]])</f>
        <v>0</v>
      </c>
      <c r="AP395" s="63">
        <f>Graphing!$AO395/$AP$6</f>
        <v>0</v>
      </c>
      <c r="AQ395" s="64">
        <f>Graphing!$AO395/$AQ$6</f>
        <v>0</v>
      </c>
    </row>
    <row r="396" spans="7:43" x14ac:dyDescent="0.25">
      <c r="G396" s="15">
        <v>0.38900000000000001</v>
      </c>
      <c r="H396" s="6">
        <f>IF(AND($H$3&lt;Table3[[#This Row],[Percentage]],Table3[[#This Row],[Percentage]]&lt;$H$5), 1, 0)</f>
        <v>1</v>
      </c>
      <c r="I396" s="6">
        <f>IF(AND($I$3&lt;Table3[[#This Row],[Percentage]],Table3[[#This Row],[Percentage]]&lt;$I$5), 1, 0)</f>
        <v>1</v>
      </c>
      <c r="J396" s="6">
        <f>IF(AND($J$3&lt;Table3[[#This Row],[Percentage]],Table3[[#This Row],[Percentage]]&lt;$J$5), 1, 0)</f>
        <v>0</v>
      </c>
      <c r="K396" s="6">
        <f>IF(AND($K$3&lt;Table3[[#This Row],[Percentage]],Table3[[#This Row],[Percentage]]&lt;$K$5), 1, 0)</f>
        <v>0</v>
      </c>
      <c r="U396" s="6">
        <v>0</v>
      </c>
      <c r="V396" s="6">
        <v>-612</v>
      </c>
      <c r="W396" s="6">
        <f>IF(AND($W$4 + 'Unlike Size Quad'!$F$2*$N$3&lt;Table13[[#This Row],[NS AXIS]],Table13[[#This Row],[NS AXIS]]&lt;$V$3 - 'Unlike Size Quad'!$F$2*$N$3), Table13[NS AXIS], 0)</f>
        <v>0</v>
      </c>
      <c r="X396" s="6">
        <f>$V$6 - 'Unlike Size Quad'!$F$3*$N$4</f>
        <v>71.401690832311886</v>
      </c>
      <c r="Y396" s="6">
        <f>$W$5 +'Unlike Size Quad'!$F$3*$N$4</f>
        <v>-71.406763299232722</v>
      </c>
      <c r="Z396" s="6">
        <f>Table13[[#This Row],[NS AXIS]]</f>
        <v>-612</v>
      </c>
      <c r="AA396" s="6">
        <f>IF(AND($W$5 + 'Unlike Size Quad'!$F$3*$N$4&lt;Table13[[#This Row],[NS AXIS]],Table13[[#This Row],[NS AXIS]]&lt;$V$6 - 'Unlike Size Quad'!$F$3*$N$4), Table13[NS AXIS], 0)</f>
        <v>0</v>
      </c>
      <c r="AB396" s="16">
        <f>$V$3 -'Unlike Size Quad'!$F$2*$N$3</f>
        <v>127.00056361139596</v>
      </c>
      <c r="AC396" s="16">
        <f>$W$4 + 'Unlike Size Quad'!$F$2*$N$3</f>
        <v>-127.00507248755457</v>
      </c>
      <c r="AN396" s="46">
        <v>-612</v>
      </c>
      <c r="AO396" s="61">
        <f>IF(OR(Table15[[#This Row],[Diagonal Flag]]&lt;-$AG$6, Table15[[#This Row],[Diagonal Flag]]&gt;$AG$6),0,Table15[[#This Row],[Diagonal Flag]])</f>
        <v>0</v>
      </c>
      <c r="AP396" s="61">
        <f>Graphing!$AO396/$AP$6</f>
        <v>0</v>
      </c>
      <c r="AQ396" s="62">
        <f>Graphing!$AO396/$AQ$6</f>
        <v>0</v>
      </c>
    </row>
    <row r="397" spans="7:43" x14ac:dyDescent="0.25">
      <c r="G397" s="15">
        <v>0.39</v>
      </c>
      <c r="H397" s="6">
        <f>IF(AND($H$3&lt;Table3[[#This Row],[Percentage]],Table3[[#This Row],[Percentage]]&lt;$H$5), 1, 0)</f>
        <v>1</v>
      </c>
      <c r="I397" s="6">
        <f>IF(AND($I$3&lt;Table3[[#This Row],[Percentage]],Table3[[#This Row],[Percentage]]&lt;$I$5), 1, 0)</f>
        <v>1</v>
      </c>
      <c r="J397" s="6">
        <f>IF(AND($J$3&lt;Table3[[#This Row],[Percentage]],Table3[[#This Row],[Percentage]]&lt;$J$5), 1, 0)</f>
        <v>0</v>
      </c>
      <c r="K397" s="6">
        <f>IF(AND($K$3&lt;Table3[[#This Row],[Percentage]],Table3[[#This Row],[Percentage]]&lt;$K$5), 1, 0)</f>
        <v>0</v>
      </c>
      <c r="U397" s="6">
        <v>0</v>
      </c>
      <c r="V397" s="6">
        <v>-611</v>
      </c>
      <c r="W397" s="6">
        <f>IF(AND($W$4 + 'Unlike Size Quad'!$F$2*$N$3&lt;Table13[[#This Row],[NS AXIS]],Table13[[#This Row],[NS AXIS]]&lt;$V$3 - 'Unlike Size Quad'!$F$2*$N$3), Table13[NS AXIS], 0)</f>
        <v>0</v>
      </c>
      <c r="X397" s="6">
        <f>$V$6 - 'Unlike Size Quad'!$F$3*$N$4</f>
        <v>71.401690832311886</v>
      </c>
      <c r="Y397" s="6">
        <f>$W$5 +'Unlike Size Quad'!$F$3*$N$4</f>
        <v>-71.406763299232722</v>
      </c>
      <c r="Z397" s="6">
        <f>Table13[[#This Row],[NS AXIS]]</f>
        <v>-611</v>
      </c>
      <c r="AA397" s="6">
        <f>IF(AND($W$5 + 'Unlike Size Quad'!$F$3*$N$4&lt;Table13[[#This Row],[NS AXIS]],Table13[[#This Row],[NS AXIS]]&lt;$V$6 - 'Unlike Size Quad'!$F$3*$N$4), Table13[NS AXIS], 0)</f>
        <v>0</v>
      </c>
      <c r="AB397" s="16">
        <f>$V$3 -'Unlike Size Quad'!$F$2*$N$3</f>
        <v>127.00056361139596</v>
      </c>
      <c r="AC397" s="16">
        <f>$W$4 + 'Unlike Size Quad'!$F$2*$N$3</f>
        <v>-127.00507248755457</v>
      </c>
      <c r="AN397" s="46">
        <v>-611</v>
      </c>
      <c r="AO397" s="63">
        <f>IF(OR(Table15[[#This Row],[Diagonal Flag]]&lt;-$AG$6, Table15[[#This Row],[Diagonal Flag]]&gt;$AG$6),0,Table15[[#This Row],[Diagonal Flag]])</f>
        <v>0</v>
      </c>
      <c r="AP397" s="63">
        <f>Graphing!$AO397/$AP$6</f>
        <v>0</v>
      </c>
      <c r="AQ397" s="64">
        <f>Graphing!$AO397/$AQ$6</f>
        <v>0</v>
      </c>
    </row>
    <row r="398" spans="7:43" x14ac:dyDescent="0.25">
      <c r="G398" s="15">
        <v>0.39100000000000001</v>
      </c>
      <c r="H398" s="6">
        <f>IF(AND($H$3&lt;Table3[[#This Row],[Percentage]],Table3[[#This Row],[Percentage]]&lt;$H$5), 1, 0)</f>
        <v>1</v>
      </c>
      <c r="I398" s="6">
        <f>IF(AND($I$3&lt;Table3[[#This Row],[Percentage]],Table3[[#This Row],[Percentage]]&lt;$I$5), 1, 0)</f>
        <v>1</v>
      </c>
      <c r="J398" s="6">
        <f>IF(AND($J$3&lt;Table3[[#This Row],[Percentage]],Table3[[#This Row],[Percentage]]&lt;$J$5), 1, 0)</f>
        <v>0</v>
      </c>
      <c r="K398" s="6">
        <f>IF(AND($K$3&lt;Table3[[#This Row],[Percentage]],Table3[[#This Row],[Percentage]]&lt;$K$5), 1, 0)</f>
        <v>0</v>
      </c>
      <c r="U398" s="6">
        <v>0</v>
      </c>
      <c r="V398" s="6">
        <v>-610</v>
      </c>
      <c r="W398" s="6">
        <f>IF(AND($W$4 + 'Unlike Size Quad'!$F$2*$N$3&lt;Table13[[#This Row],[NS AXIS]],Table13[[#This Row],[NS AXIS]]&lt;$V$3 - 'Unlike Size Quad'!$F$2*$N$3), Table13[NS AXIS], 0)</f>
        <v>0</v>
      </c>
      <c r="X398" s="6">
        <f>$V$6 - 'Unlike Size Quad'!$F$3*$N$4</f>
        <v>71.401690832311886</v>
      </c>
      <c r="Y398" s="6">
        <f>$W$5 +'Unlike Size Quad'!$F$3*$N$4</f>
        <v>-71.406763299232722</v>
      </c>
      <c r="Z398" s="6">
        <f>Table13[[#This Row],[NS AXIS]]</f>
        <v>-610</v>
      </c>
      <c r="AA398" s="6">
        <f>IF(AND($W$5 + 'Unlike Size Quad'!$F$3*$N$4&lt;Table13[[#This Row],[NS AXIS]],Table13[[#This Row],[NS AXIS]]&lt;$V$6 - 'Unlike Size Quad'!$F$3*$N$4), Table13[NS AXIS], 0)</f>
        <v>0</v>
      </c>
      <c r="AB398" s="16">
        <f>$V$3 -'Unlike Size Quad'!$F$2*$N$3</f>
        <v>127.00056361139596</v>
      </c>
      <c r="AC398" s="16">
        <f>$W$4 + 'Unlike Size Quad'!$F$2*$N$3</f>
        <v>-127.00507248755457</v>
      </c>
      <c r="AN398" s="46">
        <v>-610</v>
      </c>
      <c r="AO398" s="61">
        <f>IF(OR(Table15[[#This Row],[Diagonal Flag]]&lt;-$AG$6, Table15[[#This Row],[Diagonal Flag]]&gt;$AG$6),0,Table15[[#This Row],[Diagonal Flag]])</f>
        <v>0</v>
      </c>
      <c r="AP398" s="61">
        <f>Graphing!$AO398/$AP$6</f>
        <v>0</v>
      </c>
      <c r="AQ398" s="62">
        <f>Graphing!$AO398/$AQ$6</f>
        <v>0</v>
      </c>
    </row>
    <row r="399" spans="7:43" x14ac:dyDescent="0.25">
      <c r="G399" s="15">
        <v>0.39200000000000002</v>
      </c>
      <c r="H399" s="6">
        <f>IF(AND($H$3&lt;Table3[[#This Row],[Percentage]],Table3[[#This Row],[Percentage]]&lt;$H$5), 1, 0)</f>
        <v>1</v>
      </c>
      <c r="I399" s="6">
        <f>IF(AND($I$3&lt;Table3[[#This Row],[Percentage]],Table3[[#This Row],[Percentage]]&lt;$I$5), 1, 0)</f>
        <v>1</v>
      </c>
      <c r="J399" s="6">
        <f>IF(AND($J$3&lt;Table3[[#This Row],[Percentage]],Table3[[#This Row],[Percentage]]&lt;$J$5), 1, 0)</f>
        <v>0</v>
      </c>
      <c r="K399" s="6">
        <f>IF(AND($K$3&lt;Table3[[#This Row],[Percentage]],Table3[[#This Row],[Percentage]]&lt;$K$5), 1, 0)</f>
        <v>0</v>
      </c>
      <c r="U399" s="6">
        <v>0</v>
      </c>
      <c r="V399" s="6">
        <v>-609</v>
      </c>
      <c r="W399" s="6">
        <f>IF(AND($W$4 + 'Unlike Size Quad'!$F$2*$N$3&lt;Table13[[#This Row],[NS AXIS]],Table13[[#This Row],[NS AXIS]]&lt;$V$3 - 'Unlike Size Quad'!$F$2*$N$3), Table13[NS AXIS], 0)</f>
        <v>0</v>
      </c>
      <c r="X399" s="6">
        <f>$V$6 - 'Unlike Size Quad'!$F$3*$N$4</f>
        <v>71.401690832311886</v>
      </c>
      <c r="Y399" s="6">
        <f>$W$5 +'Unlike Size Quad'!$F$3*$N$4</f>
        <v>-71.406763299232722</v>
      </c>
      <c r="Z399" s="6">
        <f>Table13[[#This Row],[NS AXIS]]</f>
        <v>-609</v>
      </c>
      <c r="AA399" s="6">
        <f>IF(AND($W$5 + 'Unlike Size Quad'!$F$3*$N$4&lt;Table13[[#This Row],[NS AXIS]],Table13[[#This Row],[NS AXIS]]&lt;$V$6 - 'Unlike Size Quad'!$F$3*$N$4), Table13[NS AXIS], 0)</f>
        <v>0</v>
      </c>
      <c r="AB399" s="16">
        <f>$V$3 -'Unlike Size Quad'!$F$2*$N$3</f>
        <v>127.00056361139596</v>
      </c>
      <c r="AC399" s="16">
        <f>$W$4 + 'Unlike Size Quad'!$F$2*$N$3</f>
        <v>-127.00507248755457</v>
      </c>
      <c r="AN399" s="46">
        <v>-609</v>
      </c>
      <c r="AO399" s="63">
        <f>IF(OR(Table15[[#This Row],[Diagonal Flag]]&lt;-$AG$6, Table15[[#This Row],[Diagonal Flag]]&gt;$AG$6),0,Table15[[#This Row],[Diagonal Flag]])</f>
        <v>0</v>
      </c>
      <c r="AP399" s="63">
        <f>Graphing!$AO399/$AP$6</f>
        <v>0</v>
      </c>
      <c r="AQ399" s="64">
        <f>Graphing!$AO399/$AQ$6</f>
        <v>0</v>
      </c>
    </row>
    <row r="400" spans="7:43" x14ac:dyDescent="0.25">
      <c r="G400" s="15">
        <v>0.39300000000000002</v>
      </c>
      <c r="H400" s="6">
        <f>IF(AND($H$3&lt;Table3[[#This Row],[Percentage]],Table3[[#This Row],[Percentage]]&lt;$H$5), 1, 0)</f>
        <v>1</v>
      </c>
      <c r="I400" s="6">
        <f>IF(AND($I$3&lt;Table3[[#This Row],[Percentage]],Table3[[#This Row],[Percentage]]&lt;$I$5), 1, 0)</f>
        <v>1</v>
      </c>
      <c r="J400" s="6">
        <f>IF(AND($J$3&lt;Table3[[#This Row],[Percentage]],Table3[[#This Row],[Percentage]]&lt;$J$5), 1, 0)</f>
        <v>0</v>
      </c>
      <c r="K400" s="6">
        <f>IF(AND($K$3&lt;Table3[[#This Row],[Percentage]],Table3[[#This Row],[Percentage]]&lt;$K$5), 1, 0)</f>
        <v>0</v>
      </c>
      <c r="U400" s="6">
        <v>0</v>
      </c>
      <c r="V400" s="6">
        <v>-608</v>
      </c>
      <c r="W400" s="6">
        <f>IF(AND($W$4 + 'Unlike Size Quad'!$F$2*$N$3&lt;Table13[[#This Row],[NS AXIS]],Table13[[#This Row],[NS AXIS]]&lt;$V$3 - 'Unlike Size Quad'!$F$2*$N$3), Table13[NS AXIS], 0)</f>
        <v>0</v>
      </c>
      <c r="X400" s="6">
        <f>$V$6 - 'Unlike Size Quad'!$F$3*$N$4</f>
        <v>71.401690832311886</v>
      </c>
      <c r="Y400" s="6">
        <f>$W$5 +'Unlike Size Quad'!$F$3*$N$4</f>
        <v>-71.406763299232722</v>
      </c>
      <c r="Z400" s="6">
        <f>Table13[[#This Row],[NS AXIS]]</f>
        <v>-608</v>
      </c>
      <c r="AA400" s="6">
        <f>IF(AND($W$5 + 'Unlike Size Quad'!$F$3*$N$4&lt;Table13[[#This Row],[NS AXIS]],Table13[[#This Row],[NS AXIS]]&lt;$V$6 - 'Unlike Size Quad'!$F$3*$N$4), Table13[NS AXIS], 0)</f>
        <v>0</v>
      </c>
      <c r="AB400" s="16">
        <f>$V$3 -'Unlike Size Quad'!$F$2*$N$3</f>
        <v>127.00056361139596</v>
      </c>
      <c r="AC400" s="16">
        <f>$W$4 + 'Unlike Size Quad'!$F$2*$N$3</f>
        <v>-127.00507248755457</v>
      </c>
      <c r="AN400" s="46">
        <v>-608</v>
      </c>
      <c r="AO400" s="61">
        <f>IF(OR(Table15[[#This Row],[Diagonal Flag]]&lt;-$AG$6, Table15[[#This Row],[Diagonal Flag]]&gt;$AG$6),0,Table15[[#This Row],[Diagonal Flag]])</f>
        <v>0</v>
      </c>
      <c r="AP400" s="61">
        <f>Graphing!$AO400/$AP$6</f>
        <v>0</v>
      </c>
      <c r="AQ400" s="62">
        <f>Graphing!$AO400/$AQ$6</f>
        <v>0</v>
      </c>
    </row>
    <row r="401" spans="7:43" x14ac:dyDescent="0.25">
      <c r="G401" s="15">
        <v>0.39400000000000002</v>
      </c>
      <c r="H401" s="6">
        <f>IF(AND($H$3&lt;Table3[[#This Row],[Percentage]],Table3[[#This Row],[Percentage]]&lt;$H$5), 1, 0)</f>
        <v>1</v>
      </c>
      <c r="I401" s="6">
        <f>IF(AND($I$3&lt;Table3[[#This Row],[Percentage]],Table3[[#This Row],[Percentage]]&lt;$I$5), 1, 0)</f>
        <v>1</v>
      </c>
      <c r="J401" s="6">
        <f>IF(AND($J$3&lt;Table3[[#This Row],[Percentage]],Table3[[#This Row],[Percentage]]&lt;$J$5), 1, 0)</f>
        <v>0</v>
      </c>
      <c r="K401" s="6">
        <f>IF(AND($K$3&lt;Table3[[#This Row],[Percentage]],Table3[[#This Row],[Percentage]]&lt;$K$5), 1, 0)</f>
        <v>0</v>
      </c>
      <c r="U401" s="6">
        <v>0</v>
      </c>
      <c r="V401" s="6">
        <v>-607</v>
      </c>
      <c r="W401" s="6">
        <f>IF(AND($W$4 + 'Unlike Size Quad'!$F$2*$N$3&lt;Table13[[#This Row],[NS AXIS]],Table13[[#This Row],[NS AXIS]]&lt;$V$3 - 'Unlike Size Quad'!$F$2*$N$3), Table13[NS AXIS], 0)</f>
        <v>0</v>
      </c>
      <c r="X401" s="6">
        <f>$V$6 - 'Unlike Size Quad'!$F$3*$N$4</f>
        <v>71.401690832311886</v>
      </c>
      <c r="Y401" s="6">
        <f>$W$5 +'Unlike Size Quad'!$F$3*$N$4</f>
        <v>-71.406763299232722</v>
      </c>
      <c r="Z401" s="6">
        <f>Table13[[#This Row],[NS AXIS]]</f>
        <v>-607</v>
      </c>
      <c r="AA401" s="6">
        <f>IF(AND($W$5 + 'Unlike Size Quad'!$F$3*$N$4&lt;Table13[[#This Row],[NS AXIS]],Table13[[#This Row],[NS AXIS]]&lt;$V$6 - 'Unlike Size Quad'!$F$3*$N$4), Table13[NS AXIS], 0)</f>
        <v>0</v>
      </c>
      <c r="AB401" s="16">
        <f>$V$3 -'Unlike Size Quad'!$F$2*$N$3</f>
        <v>127.00056361139596</v>
      </c>
      <c r="AC401" s="16">
        <f>$W$4 + 'Unlike Size Quad'!$F$2*$N$3</f>
        <v>-127.00507248755457</v>
      </c>
      <c r="AN401" s="46">
        <v>-607</v>
      </c>
      <c r="AO401" s="63">
        <f>IF(OR(Table15[[#This Row],[Diagonal Flag]]&lt;-$AG$6, Table15[[#This Row],[Diagonal Flag]]&gt;$AG$6),0,Table15[[#This Row],[Diagonal Flag]])</f>
        <v>0</v>
      </c>
      <c r="AP401" s="63">
        <f>Graphing!$AO401/$AP$6</f>
        <v>0</v>
      </c>
      <c r="AQ401" s="64">
        <f>Graphing!$AO401/$AQ$6</f>
        <v>0</v>
      </c>
    </row>
    <row r="402" spans="7:43" x14ac:dyDescent="0.25">
      <c r="G402" s="15">
        <v>0.39500000000000002</v>
      </c>
      <c r="H402" s="6">
        <f>IF(AND($H$3&lt;Table3[[#This Row],[Percentage]],Table3[[#This Row],[Percentage]]&lt;$H$5), 1, 0)</f>
        <v>1</v>
      </c>
      <c r="I402" s="6">
        <f>IF(AND($I$3&lt;Table3[[#This Row],[Percentage]],Table3[[#This Row],[Percentage]]&lt;$I$5), 1, 0)</f>
        <v>1</v>
      </c>
      <c r="J402" s="6">
        <f>IF(AND($J$3&lt;Table3[[#This Row],[Percentage]],Table3[[#This Row],[Percentage]]&lt;$J$5), 1, 0)</f>
        <v>0</v>
      </c>
      <c r="K402" s="6">
        <f>IF(AND($K$3&lt;Table3[[#This Row],[Percentage]],Table3[[#This Row],[Percentage]]&lt;$K$5), 1, 0)</f>
        <v>0</v>
      </c>
      <c r="U402" s="6">
        <v>0</v>
      </c>
      <c r="V402" s="6">
        <v>-606</v>
      </c>
      <c r="W402" s="6">
        <f>IF(AND($W$4 + 'Unlike Size Quad'!$F$2*$N$3&lt;Table13[[#This Row],[NS AXIS]],Table13[[#This Row],[NS AXIS]]&lt;$V$3 - 'Unlike Size Quad'!$F$2*$N$3), Table13[NS AXIS], 0)</f>
        <v>0</v>
      </c>
      <c r="X402" s="6">
        <f>$V$6 - 'Unlike Size Quad'!$F$3*$N$4</f>
        <v>71.401690832311886</v>
      </c>
      <c r="Y402" s="6">
        <f>$W$5 +'Unlike Size Quad'!$F$3*$N$4</f>
        <v>-71.406763299232722</v>
      </c>
      <c r="Z402" s="6">
        <f>Table13[[#This Row],[NS AXIS]]</f>
        <v>-606</v>
      </c>
      <c r="AA402" s="6">
        <f>IF(AND($W$5 + 'Unlike Size Quad'!$F$3*$N$4&lt;Table13[[#This Row],[NS AXIS]],Table13[[#This Row],[NS AXIS]]&lt;$V$6 - 'Unlike Size Quad'!$F$3*$N$4), Table13[NS AXIS], 0)</f>
        <v>0</v>
      </c>
      <c r="AB402" s="16">
        <f>$V$3 -'Unlike Size Quad'!$F$2*$N$3</f>
        <v>127.00056361139596</v>
      </c>
      <c r="AC402" s="16">
        <f>$W$4 + 'Unlike Size Quad'!$F$2*$N$3</f>
        <v>-127.00507248755457</v>
      </c>
      <c r="AN402" s="46">
        <v>-606</v>
      </c>
      <c r="AO402" s="61">
        <f>IF(OR(Table15[[#This Row],[Diagonal Flag]]&lt;-$AG$6, Table15[[#This Row],[Diagonal Flag]]&gt;$AG$6),0,Table15[[#This Row],[Diagonal Flag]])</f>
        <v>0</v>
      </c>
      <c r="AP402" s="61">
        <f>Graphing!$AO402/$AP$6</f>
        <v>0</v>
      </c>
      <c r="AQ402" s="62">
        <f>Graphing!$AO402/$AQ$6</f>
        <v>0</v>
      </c>
    </row>
    <row r="403" spans="7:43" x14ac:dyDescent="0.25">
      <c r="G403" s="15">
        <v>0.39600000000000002</v>
      </c>
      <c r="H403" s="6">
        <f>IF(AND($H$3&lt;Table3[[#This Row],[Percentage]],Table3[[#This Row],[Percentage]]&lt;$H$5), 1, 0)</f>
        <v>1</v>
      </c>
      <c r="I403" s="6">
        <f>IF(AND($I$3&lt;Table3[[#This Row],[Percentage]],Table3[[#This Row],[Percentage]]&lt;$I$5), 1, 0)</f>
        <v>1</v>
      </c>
      <c r="J403" s="6">
        <f>IF(AND($J$3&lt;Table3[[#This Row],[Percentage]],Table3[[#This Row],[Percentage]]&lt;$J$5), 1, 0)</f>
        <v>0</v>
      </c>
      <c r="K403" s="6">
        <f>IF(AND($K$3&lt;Table3[[#This Row],[Percentage]],Table3[[#This Row],[Percentage]]&lt;$K$5), 1, 0)</f>
        <v>0</v>
      </c>
      <c r="U403" s="6">
        <v>0</v>
      </c>
      <c r="V403" s="6">
        <v>-605</v>
      </c>
      <c r="W403" s="6">
        <f>IF(AND($W$4 + 'Unlike Size Quad'!$F$2*$N$3&lt;Table13[[#This Row],[NS AXIS]],Table13[[#This Row],[NS AXIS]]&lt;$V$3 - 'Unlike Size Quad'!$F$2*$N$3), Table13[NS AXIS], 0)</f>
        <v>0</v>
      </c>
      <c r="X403" s="6">
        <f>$V$6 - 'Unlike Size Quad'!$F$3*$N$4</f>
        <v>71.401690832311886</v>
      </c>
      <c r="Y403" s="6">
        <f>$W$5 +'Unlike Size Quad'!$F$3*$N$4</f>
        <v>-71.406763299232722</v>
      </c>
      <c r="Z403" s="6">
        <f>Table13[[#This Row],[NS AXIS]]</f>
        <v>-605</v>
      </c>
      <c r="AA403" s="6">
        <f>IF(AND($W$5 + 'Unlike Size Quad'!$F$3*$N$4&lt;Table13[[#This Row],[NS AXIS]],Table13[[#This Row],[NS AXIS]]&lt;$V$6 - 'Unlike Size Quad'!$F$3*$N$4), Table13[NS AXIS], 0)</f>
        <v>0</v>
      </c>
      <c r="AB403" s="16">
        <f>$V$3 -'Unlike Size Quad'!$F$2*$N$3</f>
        <v>127.00056361139596</v>
      </c>
      <c r="AC403" s="16">
        <f>$W$4 + 'Unlike Size Quad'!$F$2*$N$3</f>
        <v>-127.00507248755457</v>
      </c>
      <c r="AN403" s="46">
        <v>-605</v>
      </c>
      <c r="AO403" s="63">
        <f>IF(OR(Table15[[#This Row],[Diagonal Flag]]&lt;-$AG$6, Table15[[#This Row],[Diagonal Flag]]&gt;$AG$6),0,Table15[[#This Row],[Diagonal Flag]])</f>
        <v>0</v>
      </c>
      <c r="AP403" s="63">
        <f>Graphing!$AO403/$AP$6</f>
        <v>0</v>
      </c>
      <c r="AQ403" s="64">
        <f>Graphing!$AO403/$AQ$6</f>
        <v>0</v>
      </c>
    </row>
    <row r="404" spans="7:43" x14ac:dyDescent="0.25">
      <c r="G404" s="15">
        <v>0.39700000000000002</v>
      </c>
      <c r="H404" s="6">
        <f>IF(AND($H$3&lt;Table3[[#This Row],[Percentage]],Table3[[#This Row],[Percentage]]&lt;$H$5), 1, 0)</f>
        <v>1</v>
      </c>
      <c r="I404" s="6">
        <f>IF(AND($I$3&lt;Table3[[#This Row],[Percentage]],Table3[[#This Row],[Percentage]]&lt;$I$5), 1, 0)</f>
        <v>1</v>
      </c>
      <c r="J404" s="6">
        <f>IF(AND($J$3&lt;Table3[[#This Row],[Percentage]],Table3[[#This Row],[Percentage]]&lt;$J$5), 1, 0)</f>
        <v>0</v>
      </c>
      <c r="K404" s="6">
        <f>IF(AND($K$3&lt;Table3[[#This Row],[Percentage]],Table3[[#This Row],[Percentage]]&lt;$K$5), 1, 0)</f>
        <v>0</v>
      </c>
      <c r="U404" s="6">
        <v>0</v>
      </c>
      <c r="V404" s="6">
        <v>-604</v>
      </c>
      <c r="W404" s="6">
        <f>IF(AND($W$4 + 'Unlike Size Quad'!$F$2*$N$3&lt;Table13[[#This Row],[NS AXIS]],Table13[[#This Row],[NS AXIS]]&lt;$V$3 - 'Unlike Size Quad'!$F$2*$N$3), Table13[NS AXIS], 0)</f>
        <v>0</v>
      </c>
      <c r="X404" s="6">
        <f>$V$6 - 'Unlike Size Quad'!$F$3*$N$4</f>
        <v>71.401690832311886</v>
      </c>
      <c r="Y404" s="6">
        <f>$W$5 +'Unlike Size Quad'!$F$3*$N$4</f>
        <v>-71.406763299232722</v>
      </c>
      <c r="Z404" s="6">
        <f>Table13[[#This Row],[NS AXIS]]</f>
        <v>-604</v>
      </c>
      <c r="AA404" s="6">
        <f>IF(AND($W$5 + 'Unlike Size Quad'!$F$3*$N$4&lt;Table13[[#This Row],[NS AXIS]],Table13[[#This Row],[NS AXIS]]&lt;$V$6 - 'Unlike Size Quad'!$F$3*$N$4), Table13[NS AXIS], 0)</f>
        <v>0</v>
      </c>
      <c r="AB404" s="16">
        <f>$V$3 -'Unlike Size Quad'!$F$2*$N$3</f>
        <v>127.00056361139596</v>
      </c>
      <c r="AC404" s="16">
        <f>$W$4 + 'Unlike Size Quad'!$F$2*$N$3</f>
        <v>-127.00507248755457</v>
      </c>
      <c r="AN404" s="46">
        <v>-604</v>
      </c>
      <c r="AO404" s="61">
        <f>IF(OR(Table15[[#This Row],[Diagonal Flag]]&lt;-$AG$6, Table15[[#This Row],[Diagonal Flag]]&gt;$AG$6),0,Table15[[#This Row],[Diagonal Flag]])</f>
        <v>0</v>
      </c>
      <c r="AP404" s="61">
        <f>Graphing!$AO404/$AP$6</f>
        <v>0</v>
      </c>
      <c r="AQ404" s="62">
        <f>Graphing!$AO404/$AQ$6</f>
        <v>0</v>
      </c>
    </row>
    <row r="405" spans="7:43" x14ac:dyDescent="0.25">
      <c r="G405" s="15">
        <v>0.39800000000000002</v>
      </c>
      <c r="H405" s="6">
        <f>IF(AND($H$3&lt;Table3[[#This Row],[Percentage]],Table3[[#This Row],[Percentage]]&lt;$H$5), 1, 0)</f>
        <v>1</v>
      </c>
      <c r="I405" s="6">
        <f>IF(AND($I$3&lt;Table3[[#This Row],[Percentage]],Table3[[#This Row],[Percentage]]&lt;$I$5), 1, 0)</f>
        <v>1</v>
      </c>
      <c r="J405" s="6">
        <f>IF(AND($J$3&lt;Table3[[#This Row],[Percentage]],Table3[[#This Row],[Percentage]]&lt;$J$5), 1, 0)</f>
        <v>0</v>
      </c>
      <c r="K405" s="6">
        <f>IF(AND($K$3&lt;Table3[[#This Row],[Percentage]],Table3[[#This Row],[Percentage]]&lt;$K$5), 1, 0)</f>
        <v>0</v>
      </c>
      <c r="U405" s="6">
        <v>0</v>
      </c>
      <c r="V405" s="6">
        <v>-603</v>
      </c>
      <c r="W405" s="6">
        <f>IF(AND($W$4 + 'Unlike Size Quad'!$F$2*$N$3&lt;Table13[[#This Row],[NS AXIS]],Table13[[#This Row],[NS AXIS]]&lt;$V$3 - 'Unlike Size Quad'!$F$2*$N$3), Table13[NS AXIS], 0)</f>
        <v>0</v>
      </c>
      <c r="X405" s="6">
        <f>$V$6 - 'Unlike Size Quad'!$F$3*$N$4</f>
        <v>71.401690832311886</v>
      </c>
      <c r="Y405" s="6">
        <f>$W$5 +'Unlike Size Quad'!$F$3*$N$4</f>
        <v>-71.406763299232722</v>
      </c>
      <c r="Z405" s="6">
        <f>Table13[[#This Row],[NS AXIS]]</f>
        <v>-603</v>
      </c>
      <c r="AA405" s="6">
        <f>IF(AND($W$5 + 'Unlike Size Quad'!$F$3*$N$4&lt;Table13[[#This Row],[NS AXIS]],Table13[[#This Row],[NS AXIS]]&lt;$V$6 - 'Unlike Size Quad'!$F$3*$N$4), Table13[NS AXIS], 0)</f>
        <v>0</v>
      </c>
      <c r="AB405" s="16">
        <f>$V$3 -'Unlike Size Quad'!$F$2*$N$3</f>
        <v>127.00056361139596</v>
      </c>
      <c r="AC405" s="16">
        <f>$W$4 + 'Unlike Size Quad'!$F$2*$N$3</f>
        <v>-127.00507248755457</v>
      </c>
      <c r="AN405" s="46">
        <v>-603</v>
      </c>
      <c r="AO405" s="63">
        <f>IF(OR(Table15[[#This Row],[Diagonal Flag]]&lt;-$AG$6, Table15[[#This Row],[Diagonal Flag]]&gt;$AG$6),0,Table15[[#This Row],[Diagonal Flag]])</f>
        <v>0</v>
      </c>
      <c r="AP405" s="63">
        <f>Graphing!$AO405/$AP$6</f>
        <v>0</v>
      </c>
      <c r="AQ405" s="64">
        <f>Graphing!$AO405/$AQ$6</f>
        <v>0</v>
      </c>
    </row>
    <row r="406" spans="7:43" x14ac:dyDescent="0.25">
      <c r="G406" s="15">
        <v>0.39900000000000002</v>
      </c>
      <c r="H406" s="6">
        <f>IF(AND($H$3&lt;Table3[[#This Row],[Percentage]],Table3[[#This Row],[Percentage]]&lt;$H$5), 1, 0)</f>
        <v>1</v>
      </c>
      <c r="I406" s="6">
        <f>IF(AND($I$3&lt;Table3[[#This Row],[Percentage]],Table3[[#This Row],[Percentage]]&lt;$I$5), 1, 0)</f>
        <v>1</v>
      </c>
      <c r="J406" s="6">
        <f>IF(AND($J$3&lt;Table3[[#This Row],[Percentage]],Table3[[#This Row],[Percentage]]&lt;$J$5), 1, 0)</f>
        <v>0</v>
      </c>
      <c r="K406" s="6">
        <f>IF(AND($K$3&lt;Table3[[#This Row],[Percentage]],Table3[[#This Row],[Percentage]]&lt;$K$5), 1, 0)</f>
        <v>0</v>
      </c>
      <c r="U406" s="6">
        <v>0</v>
      </c>
      <c r="V406" s="6">
        <v>-602</v>
      </c>
      <c r="W406" s="6">
        <f>IF(AND($W$4 + 'Unlike Size Quad'!$F$2*$N$3&lt;Table13[[#This Row],[NS AXIS]],Table13[[#This Row],[NS AXIS]]&lt;$V$3 - 'Unlike Size Quad'!$F$2*$N$3), Table13[NS AXIS], 0)</f>
        <v>0</v>
      </c>
      <c r="X406" s="6">
        <f>$V$6 - 'Unlike Size Quad'!$F$3*$N$4</f>
        <v>71.401690832311886</v>
      </c>
      <c r="Y406" s="6">
        <f>$W$5 +'Unlike Size Quad'!$F$3*$N$4</f>
        <v>-71.406763299232722</v>
      </c>
      <c r="Z406" s="6">
        <f>Table13[[#This Row],[NS AXIS]]</f>
        <v>-602</v>
      </c>
      <c r="AA406" s="6">
        <f>IF(AND($W$5 + 'Unlike Size Quad'!$F$3*$N$4&lt;Table13[[#This Row],[NS AXIS]],Table13[[#This Row],[NS AXIS]]&lt;$V$6 - 'Unlike Size Quad'!$F$3*$N$4), Table13[NS AXIS], 0)</f>
        <v>0</v>
      </c>
      <c r="AB406" s="16">
        <f>$V$3 -'Unlike Size Quad'!$F$2*$N$3</f>
        <v>127.00056361139596</v>
      </c>
      <c r="AC406" s="16">
        <f>$W$4 + 'Unlike Size Quad'!$F$2*$N$3</f>
        <v>-127.00507248755457</v>
      </c>
      <c r="AN406" s="46">
        <v>-602</v>
      </c>
      <c r="AO406" s="61">
        <f>IF(OR(Table15[[#This Row],[Diagonal Flag]]&lt;-$AG$6, Table15[[#This Row],[Diagonal Flag]]&gt;$AG$6),0,Table15[[#This Row],[Diagonal Flag]])</f>
        <v>0</v>
      </c>
      <c r="AP406" s="61">
        <f>Graphing!$AO406/$AP$6</f>
        <v>0</v>
      </c>
      <c r="AQ406" s="62">
        <f>Graphing!$AO406/$AQ$6</f>
        <v>0</v>
      </c>
    </row>
    <row r="407" spans="7:43" x14ac:dyDescent="0.25">
      <c r="G407" s="15">
        <v>0.4</v>
      </c>
      <c r="H407" s="6">
        <f>IF(AND($H$3&lt;Table3[[#This Row],[Percentage]],Table3[[#This Row],[Percentage]]&lt;$H$5), 1, 0)</f>
        <v>1</v>
      </c>
      <c r="I407" s="6">
        <f>IF(AND($I$3&lt;Table3[[#This Row],[Percentage]],Table3[[#This Row],[Percentage]]&lt;$I$5), 1, 0)</f>
        <v>1</v>
      </c>
      <c r="J407" s="6">
        <f>IF(AND($J$3&lt;Table3[[#This Row],[Percentage]],Table3[[#This Row],[Percentage]]&lt;$J$5), 1, 0)</f>
        <v>0</v>
      </c>
      <c r="K407" s="6">
        <f>IF(AND($K$3&lt;Table3[[#This Row],[Percentage]],Table3[[#This Row],[Percentage]]&lt;$K$5), 1, 0)</f>
        <v>0</v>
      </c>
      <c r="U407" s="6">
        <v>0</v>
      </c>
      <c r="V407" s="6">
        <v>-601</v>
      </c>
      <c r="W407" s="6">
        <f>IF(AND($W$4 + 'Unlike Size Quad'!$F$2*$N$3&lt;Table13[[#This Row],[NS AXIS]],Table13[[#This Row],[NS AXIS]]&lt;$V$3 - 'Unlike Size Quad'!$F$2*$N$3), Table13[NS AXIS], 0)</f>
        <v>0</v>
      </c>
      <c r="X407" s="6">
        <f>$V$6 - 'Unlike Size Quad'!$F$3*$N$4</f>
        <v>71.401690832311886</v>
      </c>
      <c r="Y407" s="6">
        <f>$W$5 +'Unlike Size Quad'!$F$3*$N$4</f>
        <v>-71.406763299232722</v>
      </c>
      <c r="Z407" s="6">
        <f>Table13[[#This Row],[NS AXIS]]</f>
        <v>-601</v>
      </c>
      <c r="AA407" s="6">
        <f>IF(AND($W$5 + 'Unlike Size Quad'!$F$3*$N$4&lt;Table13[[#This Row],[NS AXIS]],Table13[[#This Row],[NS AXIS]]&lt;$V$6 - 'Unlike Size Quad'!$F$3*$N$4), Table13[NS AXIS], 0)</f>
        <v>0</v>
      </c>
      <c r="AB407" s="16">
        <f>$V$3 -'Unlike Size Quad'!$F$2*$N$3</f>
        <v>127.00056361139596</v>
      </c>
      <c r="AC407" s="16">
        <f>$W$4 + 'Unlike Size Quad'!$F$2*$N$3</f>
        <v>-127.00507248755457</v>
      </c>
      <c r="AN407" s="46">
        <v>-601</v>
      </c>
      <c r="AO407" s="63">
        <f>IF(OR(Table15[[#This Row],[Diagonal Flag]]&lt;-$AG$6, Table15[[#This Row],[Diagonal Flag]]&gt;$AG$6),0,Table15[[#This Row],[Diagonal Flag]])</f>
        <v>0</v>
      </c>
      <c r="AP407" s="63">
        <f>Graphing!$AO407/$AP$6</f>
        <v>0</v>
      </c>
      <c r="AQ407" s="64">
        <f>Graphing!$AO407/$AQ$6</f>
        <v>0</v>
      </c>
    </row>
    <row r="408" spans="7:43" x14ac:dyDescent="0.25">
      <c r="G408" s="15">
        <v>0.40100000000000002</v>
      </c>
      <c r="H408" s="6">
        <f>IF(AND($H$3&lt;Table3[[#This Row],[Percentage]],Table3[[#This Row],[Percentage]]&lt;$H$5), 1, 0)</f>
        <v>1</v>
      </c>
      <c r="I408" s="6">
        <f>IF(AND($I$3&lt;Table3[[#This Row],[Percentage]],Table3[[#This Row],[Percentage]]&lt;$I$5), 1, 0)</f>
        <v>1</v>
      </c>
      <c r="J408" s="6">
        <f>IF(AND($J$3&lt;Table3[[#This Row],[Percentage]],Table3[[#This Row],[Percentage]]&lt;$J$5), 1, 0)</f>
        <v>0</v>
      </c>
      <c r="K408" s="6">
        <f>IF(AND($K$3&lt;Table3[[#This Row],[Percentage]],Table3[[#This Row],[Percentage]]&lt;$K$5), 1, 0)</f>
        <v>0</v>
      </c>
      <c r="U408" s="6">
        <v>0</v>
      </c>
      <c r="V408" s="6">
        <v>-600</v>
      </c>
      <c r="W408" s="6">
        <f>IF(AND($W$4 + 'Unlike Size Quad'!$F$2*$N$3&lt;Table13[[#This Row],[NS AXIS]],Table13[[#This Row],[NS AXIS]]&lt;$V$3 - 'Unlike Size Quad'!$F$2*$N$3), Table13[NS AXIS], 0)</f>
        <v>0</v>
      </c>
      <c r="X408" s="6">
        <f>$V$6 - 'Unlike Size Quad'!$F$3*$N$4</f>
        <v>71.401690832311886</v>
      </c>
      <c r="Y408" s="6">
        <f>$W$5 +'Unlike Size Quad'!$F$3*$N$4</f>
        <v>-71.406763299232722</v>
      </c>
      <c r="Z408" s="6">
        <f>Table13[[#This Row],[NS AXIS]]</f>
        <v>-600</v>
      </c>
      <c r="AA408" s="6">
        <f>IF(AND($W$5 + 'Unlike Size Quad'!$F$3*$N$4&lt;Table13[[#This Row],[NS AXIS]],Table13[[#This Row],[NS AXIS]]&lt;$V$6 - 'Unlike Size Quad'!$F$3*$N$4), Table13[NS AXIS], 0)</f>
        <v>0</v>
      </c>
      <c r="AB408" s="16">
        <f>$V$3 -'Unlike Size Quad'!$F$2*$N$3</f>
        <v>127.00056361139596</v>
      </c>
      <c r="AC408" s="16">
        <f>$W$4 + 'Unlike Size Quad'!$F$2*$N$3</f>
        <v>-127.00507248755457</v>
      </c>
      <c r="AN408" s="46">
        <v>-600</v>
      </c>
      <c r="AO408" s="61">
        <f>IF(OR(Table15[[#This Row],[Diagonal Flag]]&lt;-$AG$6, Table15[[#This Row],[Diagonal Flag]]&gt;$AG$6),0,Table15[[#This Row],[Diagonal Flag]])</f>
        <v>0</v>
      </c>
      <c r="AP408" s="61">
        <f>Graphing!$AO408/$AP$6</f>
        <v>0</v>
      </c>
      <c r="AQ408" s="62">
        <f>Graphing!$AO408/$AQ$6</f>
        <v>0</v>
      </c>
    </row>
    <row r="409" spans="7:43" x14ac:dyDescent="0.25">
      <c r="G409" s="15">
        <v>0.40200000000000002</v>
      </c>
      <c r="H409" s="6">
        <f>IF(AND($H$3&lt;Table3[[#This Row],[Percentage]],Table3[[#This Row],[Percentage]]&lt;$H$5), 1, 0)</f>
        <v>1</v>
      </c>
      <c r="I409" s="6">
        <f>IF(AND($I$3&lt;Table3[[#This Row],[Percentage]],Table3[[#This Row],[Percentage]]&lt;$I$5), 1, 0)</f>
        <v>1</v>
      </c>
      <c r="J409" s="6">
        <f>IF(AND($J$3&lt;Table3[[#This Row],[Percentage]],Table3[[#This Row],[Percentage]]&lt;$J$5), 1, 0)</f>
        <v>0</v>
      </c>
      <c r="K409" s="6">
        <f>IF(AND($K$3&lt;Table3[[#This Row],[Percentage]],Table3[[#This Row],[Percentage]]&lt;$K$5), 1, 0)</f>
        <v>0</v>
      </c>
      <c r="U409" s="6">
        <v>0</v>
      </c>
      <c r="V409" s="6">
        <v>-599</v>
      </c>
      <c r="W409" s="6">
        <f>IF(AND($W$4 + 'Unlike Size Quad'!$F$2*$N$3&lt;Table13[[#This Row],[NS AXIS]],Table13[[#This Row],[NS AXIS]]&lt;$V$3 - 'Unlike Size Quad'!$F$2*$N$3), Table13[NS AXIS], 0)</f>
        <v>0</v>
      </c>
      <c r="X409" s="6">
        <f>$V$6 - 'Unlike Size Quad'!$F$3*$N$4</f>
        <v>71.401690832311886</v>
      </c>
      <c r="Y409" s="6">
        <f>$W$5 +'Unlike Size Quad'!$F$3*$N$4</f>
        <v>-71.406763299232722</v>
      </c>
      <c r="Z409" s="6">
        <f>Table13[[#This Row],[NS AXIS]]</f>
        <v>-599</v>
      </c>
      <c r="AA409" s="6">
        <f>IF(AND($W$5 + 'Unlike Size Quad'!$F$3*$N$4&lt;Table13[[#This Row],[NS AXIS]],Table13[[#This Row],[NS AXIS]]&lt;$V$6 - 'Unlike Size Quad'!$F$3*$N$4), Table13[NS AXIS], 0)</f>
        <v>0</v>
      </c>
      <c r="AB409" s="16">
        <f>$V$3 -'Unlike Size Quad'!$F$2*$N$3</f>
        <v>127.00056361139596</v>
      </c>
      <c r="AC409" s="16">
        <f>$W$4 + 'Unlike Size Quad'!$F$2*$N$3</f>
        <v>-127.00507248755457</v>
      </c>
      <c r="AN409" s="46">
        <v>-599</v>
      </c>
      <c r="AO409" s="63">
        <f>IF(OR(Table15[[#This Row],[Diagonal Flag]]&lt;-$AG$6, Table15[[#This Row],[Diagonal Flag]]&gt;$AG$6),0,Table15[[#This Row],[Diagonal Flag]])</f>
        <v>0</v>
      </c>
      <c r="AP409" s="63">
        <f>Graphing!$AO409/$AP$6</f>
        <v>0</v>
      </c>
      <c r="AQ409" s="64">
        <f>Graphing!$AO409/$AQ$6</f>
        <v>0</v>
      </c>
    </row>
    <row r="410" spans="7:43" x14ac:dyDescent="0.25">
      <c r="G410" s="15">
        <v>0.40300000000000002</v>
      </c>
      <c r="H410" s="6">
        <f>IF(AND($H$3&lt;Table3[[#This Row],[Percentage]],Table3[[#This Row],[Percentage]]&lt;$H$5), 1, 0)</f>
        <v>1</v>
      </c>
      <c r="I410" s="6">
        <f>IF(AND($I$3&lt;Table3[[#This Row],[Percentage]],Table3[[#This Row],[Percentage]]&lt;$I$5), 1, 0)</f>
        <v>1</v>
      </c>
      <c r="J410" s="6">
        <f>IF(AND($J$3&lt;Table3[[#This Row],[Percentage]],Table3[[#This Row],[Percentage]]&lt;$J$5), 1, 0)</f>
        <v>0</v>
      </c>
      <c r="K410" s="6">
        <f>IF(AND($K$3&lt;Table3[[#This Row],[Percentage]],Table3[[#This Row],[Percentage]]&lt;$K$5), 1, 0)</f>
        <v>0</v>
      </c>
      <c r="U410" s="6">
        <v>0</v>
      </c>
      <c r="V410" s="6">
        <v>-598</v>
      </c>
      <c r="W410" s="6">
        <f>IF(AND($W$4 + 'Unlike Size Quad'!$F$2*$N$3&lt;Table13[[#This Row],[NS AXIS]],Table13[[#This Row],[NS AXIS]]&lt;$V$3 - 'Unlike Size Quad'!$F$2*$N$3), Table13[NS AXIS], 0)</f>
        <v>0</v>
      </c>
      <c r="X410" s="6">
        <f>$V$6 - 'Unlike Size Quad'!$F$3*$N$4</f>
        <v>71.401690832311886</v>
      </c>
      <c r="Y410" s="6">
        <f>$W$5 +'Unlike Size Quad'!$F$3*$N$4</f>
        <v>-71.406763299232722</v>
      </c>
      <c r="Z410" s="6">
        <f>Table13[[#This Row],[NS AXIS]]</f>
        <v>-598</v>
      </c>
      <c r="AA410" s="6">
        <f>IF(AND($W$5 + 'Unlike Size Quad'!$F$3*$N$4&lt;Table13[[#This Row],[NS AXIS]],Table13[[#This Row],[NS AXIS]]&lt;$V$6 - 'Unlike Size Quad'!$F$3*$N$4), Table13[NS AXIS], 0)</f>
        <v>0</v>
      </c>
      <c r="AB410" s="16">
        <f>$V$3 -'Unlike Size Quad'!$F$2*$N$3</f>
        <v>127.00056361139596</v>
      </c>
      <c r="AC410" s="16">
        <f>$W$4 + 'Unlike Size Quad'!$F$2*$N$3</f>
        <v>-127.00507248755457</v>
      </c>
      <c r="AN410" s="46">
        <v>-598</v>
      </c>
      <c r="AO410" s="61">
        <f>IF(OR(Table15[[#This Row],[Diagonal Flag]]&lt;-$AG$6, Table15[[#This Row],[Diagonal Flag]]&gt;$AG$6),0,Table15[[#This Row],[Diagonal Flag]])</f>
        <v>0</v>
      </c>
      <c r="AP410" s="61">
        <f>Graphing!$AO410/$AP$6</f>
        <v>0</v>
      </c>
      <c r="AQ410" s="62">
        <f>Graphing!$AO410/$AQ$6</f>
        <v>0</v>
      </c>
    </row>
    <row r="411" spans="7:43" x14ac:dyDescent="0.25">
      <c r="G411" s="15">
        <v>0.40400000000000003</v>
      </c>
      <c r="H411" s="6">
        <f>IF(AND($H$3&lt;Table3[[#This Row],[Percentage]],Table3[[#This Row],[Percentage]]&lt;$H$5), 1, 0)</f>
        <v>1</v>
      </c>
      <c r="I411" s="6">
        <f>IF(AND($I$3&lt;Table3[[#This Row],[Percentage]],Table3[[#This Row],[Percentage]]&lt;$I$5), 1, 0)</f>
        <v>1</v>
      </c>
      <c r="J411" s="6">
        <f>IF(AND($J$3&lt;Table3[[#This Row],[Percentage]],Table3[[#This Row],[Percentage]]&lt;$J$5), 1, 0)</f>
        <v>0</v>
      </c>
      <c r="K411" s="6">
        <f>IF(AND($K$3&lt;Table3[[#This Row],[Percentage]],Table3[[#This Row],[Percentage]]&lt;$K$5), 1, 0)</f>
        <v>0</v>
      </c>
      <c r="U411" s="6">
        <v>0</v>
      </c>
      <c r="V411" s="6">
        <v>-597</v>
      </c>
      <c r="W411" s="6">
        <f>IF(AND($W$4 + 'Unlike Size Quad'!$F$2*$N$3&lt;Table13[[#This Row],[NS AXIS]],Table13[[#This Row],[NS AXIS]]&lt;$V$3 - 'Unlike Size Quad'!$F$2*$N$3), Table13[NS AXIS], 0)</f>
        <v>0</v>
      </c>
      <c r="X411" s="6">
        <f>$V$6 - 'Unlike Size Quad'!$F$3*$N$4</f>
        <v>71.401690832311886</v>
      </c>
      <c r="Y411" s="6">
        <f>$W$5 +'Unlike Size Quad'!$F$3*$N$4</f>
        <v>-71.406763299232722</v>
      </c>
      <c r="Z411" s="6">
        <f>Table13[[#This Row],[NS AXIS]]</f>
        <v>-597</v>
      </c>
      <c r="AA411" s="6">
        <f>IF(AND($W$5 + 'Unlike Size Quad'!$F$3*$N$4&lt;Table13[[#This Row],[NS AXIS]],Table13[[#This Row],[NS AXIS]]&lt;$V$6 - 'Unlike Size Quad'!$F$3*$N$4), Table13[NS AXIS], 0)</f>
        <v>0</v>
      </c>
      <c r="AB411" s="16">
        <f>$V$3 -'Unlike Size Quad'!$F$2*$N$3</f>
        <v>127.00056361139596</v>
      </c>
      <c r="AC411" s="16">
        <f>$W$4 + 'Unlike Size Quad'!$F$2*$N$3</f>
        <v>-127.00507248755457</v>
      </c>
      <c r="AN411" s="46">
        <v>-597</v>
      </c>
      <c r="AO411" s="63">
        <f>IF(OR(Table15[[#This Row],[Diagonal Flag]]&lt;-$AG$6, Table15[[#This Row],[Diagonal Flag]]&gt;$AG$6),0,Table15[[#This Row],[Diagonal Flag]])</f>
        <v>0</v>
      </c>
      <c r="AP411" s="63">
        <f>Graphing!$AO411/$AP$6</f>
        <v>0</v>
      </c>
      <c r="AQ411" s="64">
        <f>Graphing!$AO411/$AQ$6</f>
        <v>0</v>
      </c>
    </row>
    <row r="412" spans="7:43" x14ac:dyDescent="0.25">
      <c r="G412" s="15">
        <v>0.40500000000000003</v>
      </c>
      <c r="H412" s="6">
        <f>IF(AND($H$3&lt;Table3[[#This Row],[Percentage]],Table3[[#This Row],[Percentage]]&lt;$H$5), 1, 0)</f>
        <v>1</v>
      </c>
      <c r="I412" s="6">
        <f>IF(AND($I$3&lt;Table3[[#This Row],[Percentage]],Table3[[#This Row],[Percentage]]&lt;$I$5), 1, 0)</f>
        <v>1</v>
      </c>
      <c r="J412" s="6">
        <f>IF(AND($J$3&lt;Table3[[#This Row],[Percentage]],Table3[[#This Row],[Percentage]]&lt;$J$5), 1, 0)</f>
        <v>0</v>
      </c>
      <c r="K412" s="6">
        <f>IF(AND($K$3&lt;Table3[[#This Row],[Percentage]],Table3[[#This Row],[Percentage]]&lt;$K$5), 1, 0)</f>
        <v>0</v>
      </c>
      <c r="U412" s="6">
        <v>0</v>
      </c>
      <c r="V412" s="6">
        <v>-596</v>
      </c>
      <c r="W412" s="6">
        <f>IF(AND($W$4 + 'Unlike Size Quad'!$F$2*$N$3&lt;Table13[[#This Row],[NS AXIS]],Table13[[#This Row],[NS AXIS]]&lt;$V$3 - 'Unlike Size Quad'!$F$2*$N$3), Table13[NS AXIS], 0)</f>
        <v>0</v>
      </c>
      <c r="X412" s="6">
        <f>$V$6 - 'Unlike Size Quad'!$F$3*$N$4</f>
        <v>71.401690832311886</v>
      </c>
      <c r="Y412" s="6">
        <f>$W$5 +'Unlike Size Quad'!$F$3*$N$4</f>
        <v>-71.406763299232722</v>
      </c>
      <c r="Z412" s="6">
        <f>Table13[[#This Row],[NS AXIS]]</f>
        <v>-596</v>
      </c>
      <c r="AA412" s="6">
        <f>IF(AND($W$5 + 'Unlike Size Quad'!$F$3*$N$4&lt;Table13[[#This Row],[NS AXIS]],Table13[[#This Row],[NS AXIS]]&lt;$V$6 - 'Unlike Size Quad'!$F$3*$N$4), Table13[NS AXIS], 0)</f>
        <v>0</v>
      </c>
      <c r="AB412" s="16">
        <f>$V$3 -'Unlike Size Quad'!$F$2*$N$3</f>
        <v>127.00056361139596</v>
      </c>
      <c r="AC412" s="16">
        <f>$W$4 + 'Unlike Size Quad'!$F$2*$N$3</f>
        <v>-127.00507248755457</v>
      </c>
      <c r="AN412" s="46">
        <v>-596</v>
      </c>
      <c r="AO412" s="61">
        <f>IF(OR(Table15[[#This Row],[Diagonal Flag]]&lt;-$AG$6, Table15[[#This Row],[Diagonal Flag]]&gt;$AG$6),0,Table15[[#This Row],[Diagonal Flag]])</f>
        <v>0</v>
      </c>
      <c r="AP412" s="61">
        <f>Graphing!$AO412/$AP$6</f>
        <v>0</v>
      </c>
      <c r="AQ412" s="62">
        <f>Graphing!$AO412/$AQ$6</f>
        <v>0</v>
      </c>
    </row>
    <row r="413" spans="7:43" x14ac:dyDescent="0.25">
      <c r="G413" s="15">
        <v>0.40600000000000003</v>
      </c>
      <c r="H413" s="6">
        <f>IF(AND($H$3&lt;Table3[[#This Row],[Percentage]],Table3[[#This Row],[Percentage]]&lt;$H$5), 1, 0)</f>
        <v>1</v>
      </c>
      <c r="I413" s="6">
        <f>IF(AND($I$3&lt;Table3[[#This Row],[Percentage]],Table3[[#This Row],[Percentage]]&lt;$I$5), 1, 0)</f>
        <v>1</v>
      </c>
      <c r="J413" s="6">
        <f>IF(AND($J$3&lt;Table3[[#This Row],[Percentage]],Table3[[#This Row],[Percentage]]&lt;$J$5), 1, 0)</f>
        <v>0</v>
      </c>
      <c r="K413" s="6">
        <f>IF(AND($K$3&lt;Table3[[#This Row],[Percentage]],Table3[[#This Row],[Percentage]]&lt;$K$5), 1, 0)</f>
        <v>0</v>
      </c>
      <c r="U413" s="6">
        <v>0</v>
      </c>
      <c r="V413" s="6">
        <v>-595</v>
      </c>
      <c r="W413" s="6">
        <f>IF(AND($W$4 + 'Unlike Size Quad'!$F$2*$N$3&lt;Table13[[#This Row],[NS AXIS]],Table13[[#This Row],[NS AXIS]]&lt;$V$3 - 'Unlike Size Quad'!$F$2*$N$3), Table13[NS AXIS], 0)</f>
        <v>0</v>
      </c>
      <c r="X413" s="6">
        <f>$V$6 - 'Unlike Size Quad'!$F$3*$N$4</f>
        <v>71.401690832311886</v>
      </c>
      <c r="Y413" s="6">
        <f>$W$5 +'Unlike Size Quad'!$F$3*$N$4</f>
        <v>-71.406763299232722</v>
      </c>
      <c r="Z413" s="6">
        <f>Table13[[#This Row],[NS AXIS]]</f>
        <v>-595</v>
      </c>
      <c r="AA413" s="6">
        <f>IF(AND($W$5 + 'Unlike Size Quad'!$F$3*$N$4&lt;Table13[[#This Row],[NS AXIS]],Table13[[#This Row],[NS AXIS]]&lt;$V$6 - 'Unlike Size Quad'!$F$3*$N$4), Table13[NS AXIS], 0)</f>
        <v>0</v>
      </c>
      <c r="AB413" s="16">
        <f>$V$3 -'Unlike Size Quad'!$F$2*$N$3</f>
        <v>127.00056361139596</v>
      </c>
      <c r="AC413" s="16">
        <f>$W$4 + 'Unlike Size Quad'!$F$2*$N$3</f>
        <v>-127.00507248755457</v>
      </c>
      <c r="AN413" s="46">
        <v>-595</v>
      </c>
      <c r="AO413" s="63">
        <f>IF(OR(Table15[[#This Row],[Diagonal Flag]]&lt;-$AG$6, Table15[[#This Row],[Diagonal Flag]]&gt;$AG$6),0,Table15[[#This Row],[Diagonal Flag]])</f>
        <v>0</v>
      </c>
      <c r="AP413" s="63">
        <f>Graphing!$AO413/$AP$6</f>
        <v>0</v>
      </c>
      <c r="AQ413" s="64">
        <f>Graphing!$AO413/$AQ$6</f>
        <v>0</v>
      </c>
    </row>
    <row r="414" spans="7:43" x14ac:dyDescent="0.25">
      <c r="G414" s="15">
        <v>0.40699999999999997</v>
      </c>
      <c r="H414" s="6">
        <f>IF(AND($H$3&lt;Table3[[#This Row],[Percentage]],Table3[[#This Row],[Percentage]]&lt;$H$5), 1, 0)</f>
        <v>1</v>
      </c>
      <c r="I414" s="6">
        <f>IF(AND($I$3&lt;Table3[[#This Row],[Percentage]],Table3[[#This Row],[Percentage]]&lt;$I$5), 1, 0)</f>
        <v>1</v>
      </c>
      <c r="J414" s="6">
        <f>IF(AND($J$3&lt;Table3[[#This Row],[Percentage]],Table3[[#This Row],[Percentage]]&lt;$J$5), 1, 0)</f>
        <v>0</v>
      </c>
      <c r="K414" s="6">
        <f>IF(AND($K$3&lt;Table3[[#This Row],[Percentage]],Table3[[#This Row],[Percentage]]&lt;$K$5), 1, 0)</f>
        <v>0</v>
      </c>
      <c r="U414" s="6">
        <v>0</v>
      </c>
      <c r="V414" s="6">
        <v>-594</v>
      </c>
      <c r="W414" s="6">
        <f>IF(AND($W$4 + 'Unlike Size Quad'!$F$2*$N$3&lt;Table13[[#This Row],[NS AXIS]],Table13[[#This Row],[NS AXIS]]&lt;$V$3 - 'Unlike Size Quad'!$F$2*$N$3), Table13[NS AXIS], 0)</f>
        <v>0</v>
      </c>
      <c r="X414" s="6">
        <f>$V$6 - 'Unlike Size Quad'!$F$3*$N$4</f>
        <v>71.401690832311886</v>
      </c>
      <c r="Y414" s="6">
        <f>$W$5 +'Unlike Size Quad'!$F$3*$N$4</f>
        <v>-71.406763299232722</v>
      </c>
      <c r="Z414" s="6">
        <f>Table13[[#This Row],[NS AXIS]]</f>
        <v>-594</v>
      </c>
      <c r="AA414" s="6">
        <f>IF(AND($W$5 + 'Unlike Size Quad'!$F$3*$N$4&lt;Table13[[#This Row],[NS AXIS]],Table13[[#This Row],[NS AXIS]]&lt;$V$6 - 'Unlike Size Quad'!$F$3*$N$4), Table13[NS AXIS], 0)</f>
        <v>0</v>
      </c>
      <c r="AB414" s="16">
        <f>$V$3 -'Unlike Size Quad'!$F$2*$N$3</f>
        <v>127.00056361139596</v>
      </c>
      <c r="AC414" s="16">
        <f>$W$4 + 'Unlike Size Quad'!$F$2*$N$3</f>
        <v>-127.00507248755457</v>
      </c>
      <c r="AN414" s="46">
        <v>-594</v>
      </c>
      <c r="AO414" s="61">
        <f>IF(OR(Table15[[#This Row],[Diagonal Flag]]&lt;-$AG$6, Table15[[#This Row],[Diagonal Flag]]&gt;$AG$6),0,Table15[[#This Row],[Diagonal Flag]])</f>
        <v>0</v>
      </c>
      <c r="AP414" s="61">
        <f>Graphing!$AO414/$AP$6</f>
        <v>0</v>
      </c>
      <c r="AQ414" s="62">
        <f>Graphing!$AO414/$AQ$6</f>
        <v>0</v>
      </c>
    </row>
    <row r="415" spans="7:43" x14ac:dyDescent="0.25">
      <c r="G415" s="15">
        <v>0.40799999999999997</v>
      </c>
      <c r="H415" s="6">
        <f>IF(AND($H$3&lt;Table3[[#This Row],[Percentage]],Table3[[#This Row],[Percentage]]&lt;$H$5), 1, 0)</f>
        <v>1</v>
      </c>
      <c r="I415" s="6">
        <f>IF(AND($I$3&lt;Table3[[#This Row],[Percentage]],Table3[[#This Row],[Percentage]]&lt;$I$5), 1, 0)</f>
        <v>1</v>
      </c>
      <c r="J415" s="6">
        <f>IF(AND($J$3&lt;Table3[[#This Row],[Percentage]],Table3[[#This Row],[Percentage]]&lt;$J$5), 1, 0)</f>
        <v>0</v>
      </c>
      <c r="K415" s="6">
        <f>IF(AND($K$3&lt;Table3[[#This Row],[Percentage]],Table3[[#This Row],[Percentage]]&lt;$K$5), 1, 0)</f>
        <v>0</v>
      </c>
      <c r="U415" s="6">
        <v>0</v>
      </c>
      <c r="V415" s="6">
        <v>-593</v>
      </c>
      <c r="W415" s="6">
        <f>IF(AND($W$4 + 'Unlike Size Quad'!$F$2*$N$3&lt;Table13[[#This Row],[NS AXIS]],Table13[[#This Row],[NS AXIS]]&lt;$V$3 - 'Unlike Size Quad'!$F$2*$N$3), Table13[NS AXIS], 0)</f>
        <v>0</v>
      </c>
      <c r="X415" s="6">
        <f>$V$6 - 'Unlike Size Quad'!$F$3*$N$4</f>
        <v>71.401690832311886</v>
      </c>
      <c r="Y415" s="6">
        <f>$W$5 +'Unlike Size Quad'!$F$3*$N$4</f>
        <v>-71.406763299232722</v>
      </c>
      <c r="Z415" s="6">
        <f>Table13[[#This Row],[NS AXIS]]</f>
        <v>-593</v>
      </c>
      <c r="AA415" s="6">
        <f>IF(AND($W$5 + 'Unlike Size Quad'!$F$3*$N$4&lt;Table13[[#This Row],[NS AXIS]],Table13[[#This Row],[NS AXIS]]&lt;$V$6 - 'Unlike Size Quad'!$F$3*$N$4), Table13[NS AXIS], 0)</f>
        <v>0</v>
      </c>
      <c r="AB415" s="16">
        <f>$V$3 -'Unlike Size Quad'!$F$2*$N$3</f>
        <v>127.00056361139596</v>
      </c>
      <c r="AC415" s="16">
        <f>$W$4 + 'Unlike Size Quad'!$F$2*$N$3</f>
        <v>-127.00507248755457</v>
      </c>
      <c r="AN415" s="46">
        <v>-593</v>
      </c>
      <c r="AO415" s="63">
        <f>IF(OR(Table15[[#This Row],[Diagonal Flag]]&lt;-$AG$6, Table15[[#This Row],[Diagonal Flag]]&gt;$AG$6),0,Table15[[#This Row],[Diagonal Flag]])</f>
        <v>0</v>
      </c>
      <c r="AP415" s="63">
        <f>Graphing!$AO415/$AP$6</f>
        <v>0</v>
      </c>
      <c r="AQ415" s="64">
        <f>Graphing!$AO415/$AQ$6</f>
        <v>0</v>
      </c>
    </row>
    <row r="416" spans="7:43" x14ac:dyDescent="0.25">
      <c r="G416" s="15">
        <v>0.40899999999999997</v>
      </c>
      <c r="H416" s="6">
        <f>IF(AND($H$3&lt;Table3[[#This Row],[Percentage]],Table3[[#This Row],[Percentage]]&lt;$H$5), 1, 0)</f>
        <v>1</v>
      </c>
      <c r="I416" s="6">
        <f>IF(AND($I$3&lt;Table3[[#This Row],[Percentage]],Table3[[#This Row],[Percentage]]&lt;$I$5), 1, 0)</f>
        <v>1</v>
      </c>
      <c r="J416" s="6">
        <f>IF(AND($J$3&lt;Table3[[#This Row],[Percentage]],Table3[[#This Row],[Percentage]]&lt;$J$5), 1, 0)</f>
        <v>0</v>
      </c>
      <c r="K416" s="6">
        <f>IF(AND($K$3&lt;Table3[[#This Row],[Percentage]],Table3[[#This Row],[Percentage]]&lt;$K$5), 1, 0)</f>
        <v>0</v>
      </c>
      <c r="U416" s="6">
        <v>0</v>
      </c>
      <c r="V416" s="6">
        <v>-592</v>
      </c>
      <c r="W416" s="6">
        <f>IF(AND($W$4 + 'Unlike Size Quad'!$F$2*$N$3&lt;Table13[[#This Row],[NS AXIS]],Table13[[#This Row],[NS AXIS]]&lt;$V$3 - 'Unlike Size Quad'!$F$2*$N$3), Table13[NS AXIS], 0)</f>
        <v>0</v>
      </c>
      <c r="X416" s="6">
        <f>$V$6 - 'Unlike Size Quad'!$F$3*$N$4</f>
        <v>71.401690832311886</v>
      </c>
      <c r="Y416" s="6">
        <f>$W$5 +'Unlike Size Quad'!$F$3*$N$4</f>
        <v>-71.406763299232722</v>
      </c>
      <c r="Z416" s="6">
        <f>Table13[[#This Row],[NS AXIS]]</f>
        <v>-592</v>
      </c>
      <c r="AA416" s="6">
        <f>IF(AND($W$5 + 'Unlike Size Quad'!$F$3*$N$4&lt;Table13[[#This Row],[NS AXIS]],Table13[[#This Row],[NS AXIS]]&lt;$V$6 - 'Unlike Size Quad'!$F$3*$N$4), Table13[NS AXIS], 0)</f>
        <v>0</v>
      </c>
      <c r="AB416" s="16">
        <f>$V$3 -'Unlike Size Quad'!$F$2*$N$3</f>
        <v>127.00056361139596</v>
      </c>
      <c r="AC416" s="16">
        <f>$W$4 + 'Unlike Size Quad'!$F$2*$N$3</f>
        <v>-127.00507248755457</v>
      </c>
      <c r="AN416" s="46">
        <v>-592</v>
      </c>
      <c r="AO416" s="61">
        <f>IF(OR(Table15[[#This Row],[Diagonal Flag]]&lt;-$AG$6, Table15[[#This Row],[Diagonal Flag]]&gt;$AG$6),0,Table15[[#This Row],[Diagonal Flag]])</f>
        <v>0</v>
      </c>
      <c r="AP416" s="61">
        <f>Graphing!$AO416/$AP$6</f>
        <v>0</v>
      </c>
      <c r="AQ416" s="62">
        <f>Graphing!$AO416/$AQ$6</f>
        <v>0</v>
      </c>
    </row>
    <row r="417" spans="7:43" x14ac:dyDescent="0.25">
      <c r="G417" s="15">
        <v>0.41</v>
      </c>
      <c r="H417" s="6">
        <f>IF(AND($H$3&lt;Table3[[#This Row],[Percentage]],Table3[[#This Row],[Percentage]]&lt;$H$5), 1, 0)</f>
        <v>1</v>
      </c>
      <c r="I417" s="6">
        <f>IF(AND($I$3&lt;Table3[[#This Row],[Percentage]],Table3[[#This Row],[Percentage]]&lt;$I$5), 1, 0)</f>
        <v>1</v>
      </c>
      <c r="J417" s="6">
        <f>IF(AND($J$3&lt;Table3[[#This Row],[Percentage]],Table3[[#This Row],[Percentage]]&lt;$J$5), 1, 0)</f>
        <v>0</v>
      </c>
      <c r="K417" s="6">
        <f>IF(AND($K$3&lt;Table3[[#This Row],[Percentage]],Table3[[#This Row],[Percentage]]&lt;$K$5), 1, 0)</f>
        <v>0</v>
      </c>
      <c r="U417" s="6">
        <v>0</v>
      </c>
      <c r="V417" s="6">
        <v>-591</v>
      </c>
      <c r="W417" s="6">
        <f>IF(AND($W$4 + 'Unlike Size Quad'!$F$2*$N$3&lt;Table13[[#This Row],[NS AXIS]],Table13[[#This Row],[NS AXIS]]&lt;$V$3 - 'Unlike Size Quad'!$F$2*$N$3), Table13[NS AXIS], 0)</f>
        <v>0</v>
      </c>
      <c r="X417" s="6">
        <f>$V$6 - 'Unlike Size Quad'!$F$3*$N$4</f>
        <v>71.401690832311886</v>
      </c>
      <c r="Y417" s="6">
        <f>$W$5 +'Unlike Size Quad'!$F$3*$N$4</f>
        <v>-71.406763299232722</v>
      </c>
      <c r="Z417" s="6">
        <f>Table13[[#This Row],[NS AXIS]]</f>
        <v>-591</v>
      </c>
      <c r="AA417" s="6">
        <f>IF(AND($W$5 + 'Unlike Size Quad'!$F$3*$N$4&lt;Table13[[#This Row],[NS AXIS]],Table13[[#This Row],[NS AXIS]]&lt;$V$6 - 'Unlike Size Quad'!$F$3*$N$4), Table13[NS AXIS], 0)</f>
        <v>0</v>
      </c>
      <c r="AB417" s="16">
        <f>$V$3 -'Unlike Size Quad'!$F$2*$N$3</f>
        <v>127.00056361139596</v>
      </c>
      <c r="AC417" s="16">
        <f>$W$4 + 'Unlike Size Quad'!$F$2*$N$3</f>
        <v>-127.00507248755457</v>
      </c>
      <c r="AN417" s="46">
        <v>-591</v>
      </c>
      <c r="AO417" s="63">
        <f>IF(OR(Table15[[#This Row],[Diagonal Flag]]&lt;-$AG$6, Table15[[#This Row],[Diagonal Flag]]&gt;$AG$6),0,Table15[[#This Row],[Diagonal Flag]])</f>
        <v>0</v>
      </c>
      <c r="AP417" s="63">
        <f>Graphing!$AO417/$AP$6</f>
        <v>0</v>
      </c>
      <c r="AQ417" s="64">
        <f>Graphing!$AO417/$AQ$6</f>
        <v>0</v>
      </c>
    </row>
    <row r="418" spans="7:43" x14ac:dyDescent="0.25">
      <c r="G418" s="15">
        <v>0.41099999999999998</v>
      </c>
      <c r="H418" s="6">
        <f>IF(AND($H$3&lt;Table3[[#This Row],[Percentage]],Table3[[#This Row],[Percentage]]&lt;$H$5), 1, 0)</f>
        <v>1</v>
      </c>
      <c r="I418" s="6">
        <f>IF(AND($I$3&lt;Table3[[#This Row],[Percentage]],Table3[[#This Row],[Percentage]]&lt;$I$5), 1, 0)</f>
        <v>1</v>
      </c>
      <c r="J418" s="6">
        <f>IF(AND($J$3&lt;Table3[[#This Row],[Percentage]],Table3[[#This Row],[Percentage]]&lt;$J$5), 1, 0)</f>
        <v>0</v>
      </c>
      <c r="K418" s="6">
        <f>IF(AND($K$3&lt;Table3[[#This Row],[Percentage]],Table3[[#This Row],[Percentage]]&lt;$K$5), 1, 0)</f>
        <v>0</v>
      </c>
      <c r="U418" s="6">
        <v>0</v>
      </c>
      <c r="V418" s="6">
        <v>-590</v>
      </c>
      <c r="W418" s="6">
        <f>IF(AND($W$4 + 'Unlike Size Quad'!$F$2*$N$3&lt;Table13[[#This Row],[NS AXIS]],Table13[[#This Row],[NS AXIS]]&lt;$V$3 - 'Unlike Size Quad'!$F$2*$N$3), Table13[NS AXIS], 0)</f>
        <v>0</v>
      </c>
      <c r="X418" s="6">
        <f>$V$6 - 'Unlike Size Quad'!$F$3*$N$4</f>
        <v>71.401690832311886</v>
      </c>
      <c r="Y418" s="6">
        <f>$W$5 +'Unlike Size Quad'!$F$3*$N$4</f>
        <v>-71.406763299232722</v>
      </c>
      <c r="Z418" s="6">
        <f>Table13[[#This Row],[NS AXIS]]</f>
        <v>-590</v>
      </c>
      <c r="AA418" s="6">
        <f>IF(AND($W$5 + 'Unlike Size Quad'!$F$3*$N$4&lt;Table13[[#This Row],[NS AXIS]],Table13[[#This Row],[NS AXIS]]&lt;$V$6 - 'Unlike Size Quad'!$F$3*$N$4), Table13[NS AXIS], 0)</f>
        <v>0</v>
      </c>
      <c r="AB418" s="16">
        <f>$V$3 -'Unlike Size Quad'!$F$2*$N$3</f>
        <v>127.00056361139596</v>
      </c>
      <c r="AC418" s="16">
        <f>$W$4 + 'Unlike Size Quad'!$F$2*$N$3</f>
        <v>-127.00507248755457</v>
      </c>
      <c r="AN418" s="46">
        <v>-590</v>
      </c>
      <c r="AO418" s="61">
        <f>IF(OR(Table15[[#This Row],[Diagonal Flag]]&lt;-$AG$6, Table15[[#This Row],[Diagonal Flag]]&gt;$AG$6),0,Table15[[#This Row],[Diagonal Flag]])</f>
        <v>0</v>
      </c>
      <c r="AP418" s="61">
        <f>Graphing!$AO418/$AP$6</f>
        <v>0</v>
      </c>
      <c r="AQ418" s="62">
        <f>Graphing!$AO418/$AQ$6</f>
        <v>0</v>
      </c>
    </row>
    <row r="419" spans="7:43" x14ac:dyDescent="0.25">
      <c r="G419" s="15">
        <v>0.41199999999999998</v>
      </c>
      <c r="H419" s="6">
        <f>IF(AND($H$3&lt;Table3[[#This Row],[Percentage]],Table3[[#This Row],[Percentage]]&lt;$H$5), 1, 0)</f>
        <v>1</v>
      </c>
      <c r="I419" s="6">
        <f>IF(AND($I$3&lt;Table3[[#This Row],[Percentage]],Table3[[#This Row],[Percentage]]&lt;$I$5), 1, 0)</f>
        <v>1</v>
      </c>
      <c r="J419" s="6">
        <f>IF(AND($J$3&lt;Table3[[#This Row],[Percentage]],Table3[[#This Row],[Percentage]]&lt;$J$5), 1, 0)</f>
        <v>0</v>
      </c>
      <c r="K419" s="6">
        <f>IF(AND($K$3&lt;Table3[[#This Row],[Percentage]],Table3[[#This Row],[Percentage]]&lt;$K$5), 1, 0)</f>
        <v>0</v>
      </c>
      <c r="U419" s="6">
        <v>0</v>
      </c>
      <c r="V419" s="6">
        <v>-589</v>
      </c>
      <c r="W419" s="6">
        <f>IF(AND($W$4 + 'Unlike Size Quad'!$F$2*$N$3&lt;Table13[[#This Row],[NS AXIS]],Table13[[#This Row],[NS AXIS]]&lt;$V$3 - 'Unlike Size Quad'!$F$2*$N$3), Table13[NS AXIS], 0)</f>
        <v>0</v>
      </c>
      <c r="X419" s="6">
        <f>$V$6 - 'Unlike Size Quad'!$F$3*$N$4</f>
        <v>71.401690832311886</v>
      </c>
      <c r="Y419" s="6">
        <f>$W$5 +'Unlike Size Quad'!$F$3*$N$4</f>
        <v>-71.406763299232722</v>
      </c>
      <c r="Z419" s="6">
        <f>Table13[[#This Row],[NS AXIS]]</f>
        <v>-589</v>
      </c>
      <c r="AA419" s="6">
        <f>IF(AND($W$5 + 'Unlike Size Quad'!$F$3*$N$4&lt;Table13[[#This Row],[NS AXIS]],Table13[[#This Row],[NS AXIS]]&lt;$V$6 - 'Unlike Size Quad'!$F$3*$N$4), Table13[NS AXIS], 0)</f>
        <v>0</v>
      </c>
      <c r="AB419" s="16">
        <f>$V$3 -'Unlike Size Quad'!$F$2*$N$3</f>
        <v>127.00056361139596</v>
      </c>
      <c r="AC419" s="16">
        <f>$W$4 + 'Unlike Size Quad'!$F$2*$N$3</f>
        <v>-127.00507248755457</v>
      </c>
      <c r="AN419" s="46">
        <v>-589</v>
      </c>
      <c r="AO419" s="63">
        <f>IF(OR(Table15[[#This Row],[Diagonal Flag]]&lt;-$AG$6, Table15[[#This Row],[Diagonal Flag]]&gt;$AG$6),0,Table15[[#This Row],[Diagonal Flag]])</f>
        <v>0</v>
      </c>
      <c r="AP419" s="63">
        <f>Graphing!$AO419/$AP$6</f>
        <v>0</v>
      </c>
      <c r="AQ419" s="64">
        <f>Graphing!$AO419/$AQ$6</f>
        <v>0</v>
      </c>
    </row>
    <row r="420" spans="7:43" x14ac:dyDescent="0.25">
      <c r="G420" s="15">
        <v>0.41299999999999998</v>
      </c>
      <c r="H420" s="6">
        <f>IF(AND($H$3&lt;Table3[[#This Row],[Percentage]],Table3[[#This Row],[Percentage]]&lt;$H$5), 1, 0)</f>
        <v>1</v>
      </c>
      <c r="I420" s="6">
        <f>IF(AND($I$3&lt;Table3[[#This Row],[Percentage]],Table3[[#This Row],[Percentage]]&lt;$I$5), 1, 0)</f>
        <v>1</v>
      </c>
      <c r="J420" s="6">
        <f>IF(AND($J$3&lt;Table3[[#This Row],[Percentage]],Table3[[#This Row],[Percentage]]&lt;$J$5), 1, 0)</f>
        <v>0</v>
      </c>
      <c r="K420" s="6">
        <f>IF(AND($K$3&lt;Table3[[#This Row],[Percentage]],Table3[[#This Row],[Percentage]]&lt;$K$5), 1, 0)</f>
        <v>0</v>
      </c>
      <c r="U420" s="6">
        <v>0</v>
      </c>
      <c r="V420" s="6">
        <v>-588</v>
      </c>
      <c r="W420" s="6">
        <f>IF(AND($W$4 + 'Unlike Size Quad'!$F$2*$N$3&lt;Table13[[#This Row],[NS AXIS]],Table13[[#This Row],[NS AXIS]]&lt;$V$3 - 'Unlike Size Quad'!$F$2*$N$3), Table13[NS AXIS], 0)</f>
        <v>0</v>
      </c>
      <c r="X420" s="6">
        <f>$V$6 - 'Unlike Size Quad'!$F$3*$N$4</f>
        <v>71.401690832311886</v>
      </c>
      <c r="Y420" s="6">
        <f>$W$5 +'Unlike Size Quad'!$F$3*$N$4</f>
        <v>-71.406763299232722</v>
      </c>
      <c r="Z420" s="6">
        <f>Table13[[#This Row],[NS AXIS]]</f>
        <v>-588</v>
      </c>
      <c r="AA420" s="6">
        <f>IF(AND($W$5 + 'Unlike Size Quad'!$F$3*$N$4&lt;Table13[[#This Row],[NS AXIS]],Table13[[#This Row],[NS AXIS]]&lt;$V$6 - 'Unlike Size Quad'!$F$3*$N$4), Table13[NS AXIS], 0)</f>
        <v>0</v>
      </c>
      <c r="AB420" s="16">
        <f>$V$3 -'Unlike Size Quad'!$F$2*$N$3</f>
        <v>127.00056361139596</v>
      </c>
      <c r="AC420" s="16">
        <f>$W$4 + 'Unlike Size Quad'!$F$2*$N$3</f>
        <v>-127.00507248755457</v>
      </c>
      <c r="AN420" s="46">
        <v>-588</v>
      </c>
      <c r="AO420" s="61">
        <f>IF(OR(Table15[[#This Row],[Diagonal Flag]]&lt;-$AG$6, Table15[[#This Row],[Diagonal Flag]]&gt;$AG$6),0,Table15[[#This Row],[Diagonal Flag]])</f>
        <v>0</v>
      </c>
      <c r="AP420" s="61">
        <f>Graphing!$AO420/$AP$6</f>
        <v>0</v>
      </c>
      <c r="AQ420" s="62">
        <f>Graphing!$AO420/$AQ$6</f>
        <v>0</v>
      </c>
    </row>
    <row r="421" spans="7:43" x14ac:dyDescent="0.25">
      <c r="G421" s="15">
        <v>0.41399999999999998</v>
      </c>
      <c r="H421" s="6">
        <f>IF(AND($H$3&lt;Table3[[#This Row],[Percentage]],Table3[[#This Row],[Percentage]]&lt;$H$5), 1, 0)</f>
        <v>1</v>
      </c>
      <c r="I421" s="6">
        <f>IF(AND($I$3&lt;Table3[[#This Row],[Percentage]],Table3[[#This Row],[Percentage]]&lt;$I$5), 1, 0)</f>
        <v>1</v>
      </c>
      <c r="J421" s="6">
        <f>IF(AND($J$3&lt;Table3[[#This Row],[Percentage]],Table3[[#This Row],[Percentage]]&lt;$J$5), 1, 0)</f>
        <v>0</v>
      </c>
      <c r="K421" s="6">
        <f>IF(AND($K$3&lt;Table3[[#This Row],[Percentage]],Table3[[#This Row],[Percentage]]&lt;$K$5), 1, 0)</f>
        <v>0</v>
      </c>
      <c r="U421" s="6">
        <v>0</v>
      </c>
      <c r="V421" s="6">
        <v>-587</v>
      </c>
      <c r="W421" s="6">
        <f>IF(AND($W$4 + 'Unlike Size Quad'!$F$2*$N$3&lt;Table13[[#This Row],[NS AXIS]],Table13[[#This Row],[NS AXIS]]&lt;$V$3 - 'Unlike Size Quad'!$F$2*$N$3), Table13[NS AXIS], 0)</f>
        <v>0</v>
      </c>
      <c r="X421" s="6">
        <f>$V$6 - 'Unlike Size Quad'!$F$3*$N$4</f>
        <v>71.401690832311886</v>
      </c>
      <c r="Y421" s="6">
        <f>$W$5 +'Unlike Size Quad'!$F$3*$N$4</f>
        <v>-71.406763299232722</v>
      </c>
      <c r="Z421" s="6">
        <f>Table13[[#This Row],[NS AXIS]]</f>
        <v>-587</v>
      </c>
      <c r="AA421" s="6">
        <f>IF(AND($W$5 + 'Unlike Size Quad'!$F$3*$N$4&lt;Table13[[#This Row],[NS AXIS]],Table13[[#This Row],[NS AXIS]]&lt;$V$6 - 'Unlike Size Quad'!$F$3*$N$4), Table13[NS AXIS], 0)</f>
        <v>0</v>
      </c>
      <c r="AB421" s="16">
        <f>$V$3 -'Unlike Size Quad'!$F$2*$N$3</f>
        <v>127.00056361139596</v>
      </c>
      <c r="AC421" s="16">
        <f>$W$4 + 'Unlike Size Quad'!$F$2*$N$3</f>
        <v>-127.00507248755457</v>
      </c>
      <c r="AN421" s="46">
        <v>-587</v>
      </c>
      <c r="AO421" s="63">
        <f>IF(OR(Table15[[#This Row],[Diagonal Flag]]&lt;-$AG$6, Table15[[#This Row],[Diagonal Flag]]&gt;$AG$6),0,Table15[[#This Row],[Diagonal Flag]])</f>
        <v>0</v>
      </c>
      <c r="AP421" s="63">
        <f>Graphing!$AO421/$AP$6</f>
        <v>0</v>
      </c>
      <c r="AQ421" s="64">
        <f>Graphing!$AO421/$AQ$6</f>
        <v>0</v>
      </c>
    </row>
    <row r="422" spans="7:43" x14ac:dyDescent="0.25">
      <c r="G422" s="15">
        <v>0.41499999999999998</v>
      </c>
      <c r="H422" s="6">
        <f>IF(AND($H$3&lt;Table3[[#This Row],[Percentage]],Table3[[#This Row],[Percentage]]&lt;$H$5), 1, 0)</f>
        <v>1</v>
      </c>
      <c r="I422" s="6">
        <f>IF(AND($I$3&lt;Table3[[#This Row],[Percentage]],Table3[[#This Row],[Percentage]]&lt;$I$5), 1, 0)</f>
        <v>1</v>
      </c>
      <c r="J422" s="6">
        <f>IF(AND($J$3&lt;Table3[[#This Row],[Percentage]],Table3[[#This Row],[Percentage]]&lt;$J$5), 1, 0)</f>
        <v>0</v>
      </c>
      <c r="K422" s="6">
        <f>IF(AND($K$3&lt;Table3[[#This Row],[Percentage]],Table3[[#This Row],[Percentage]]&lt;$K$5), 1, 0)</f>
        <v>0</v>
      </c>
      <c r="U422" s="6">
        <v>0</v>
      </c>
      <c r="V422" s="6">
        <v>-586</v>
      </c>
      <c r="W422" s="6">
        <f>IF(AND($W$4 + 'Unlike Size Quad'!$F$2*$N$3&lt;Table13[[#This Row],[NS AXIS]],Table13[[#This Row],[NS AXIS]]&lt;$V$3 - 'Unlike Size Quad'!$F$2*$N$3), Table13[NS AXIS], 0)</f>
        <v>0</v>
      </c>
      <c r="X422" s="6">
        <f>$V$6 - 'Unlike Size Quad'!$F$3*$N$4</f>
        <v>71.401690832311886</v>
      </c>
      <c r="Y422" s="6">
        <f>$W$5 +'Unlike Size Quad'!$F$3*$N$4</f>
        <v>-71.406763299232722</v>
      </c>
      <c r="Z422" s="6">
        <f>Table13[[#This Row],[NS AXIS]]</f>
        <v>-586</v>
      </c>
      <c r="AA422" s="6">
        <f>IF(AND($W$5 + 'Unlike Size Quad'!$F$3*$N$4&lt;Table13[[#This Row],[NS AXIS]],Table13[[#This Row],[NS AXIS]]&lt;$V$6 - 'Unlike Size Quad'!$F$3*$N$4), Table13[NS AXIS], 0)</f>
        <v>0</v>
      </c>
      <c r="AB422" s="16">
        <f>$V$3 -'Unlike Size Quad'!$F$2*$N$3</f>
        <v>127.00056361139596</v>
      </c>
      <c r="AC422" s="16">
        <f>$W$4 + 'Unlike Size Quad'!$F$2*$N$3</f>
        <v>-127.00507248755457</v>
      </c>
      <c r="AN422" s="46">
        <v>-586</v>
      </c>
      <c r="AO422" s="61">
        <f>IF(OR(Table15[[#This Row],[Diagonal Flag]]&lt;-$AG$6, Table15[[#This Row],[Diagonal Flag]]&gt;$AG$6),0,Table15[[#This Row],[Diagonal Flag]])</f>
        <v>0</v>
      </c>
      <c r="AP422" s="61">
        <f>Graphing!$AO422/$AP$6</f>
        <v>0</v>
      </c>
      <c r="AQ422" s="62">
        <f>Graphing!$AO422/$AQ$6</f>
        <v>0</v>
      </c>
    </row>
    <row r="423" spans="7:43" x14ac:dyDescent="0.25">
      <c r="G423" s="15">
        <v>0.41599999999999998</v>
      </c>
      <c r="H423" s="6">
        <f>IF(AND($H$3&lt;Table3[[#This Row],[Percentage]],Table3[[#This Row],[Percentage]]&lt;$H$5), 1, 0)</f>
        <v>1</v>
      </c>
      <c r="I423" s="6">
        <f>IF(AND($I$3&lt;Table3[[#This Row],[Percentage]],Table3[[#This Row],[Percentage]]&lt;$I$5), 1, 0)</f>
        <v>1</v>
      </c>
      <c r="J423" s="6">
        <f>IF(AND($J$3&lt;Table3[[#This Row],[Percentage]],Table3[[#This Row],[Percentage]]&lt;$J$5), 1, 0)</f>
        <v>0</v>
      </c>
      <c r="K423" s="6">
        <f>IF(AND($K$3&lt;Table3[[#This Row],[Percentage]],Table3[[#This Row],[Percentage]]&lt;$K$5), 1, 0)</f>
        <v>0</v>
      </c>
      <c r="U423" s="6">
        <v>0</v>
      </c>
      <c r="V423" s="6">
        <v>-585</v>
      </c>
      <c r="W423" s="6">
        <f>IF(AND($W$4 + 'Unlike Size Quad'!$F$2*$N$3&lt;Table13[[#This Row],[NS AXIS]],Table13[[#This Row],[NS AXIS]]&lt;$V$3 - 'Unlike Size Quad'!$F$2*$N$3), Table13[NS AXIS], 0)</f>
        <v>0</v>
      </c>
      <c r="X423" s="6">
        <f>$V$6 - 'Unlike Size Quad'!$F$3*$N$4</f>
        <v>71.401690832311886</v>
      </c>
      <c r="Y423" s="6">
        <f>$W$5 +'Unlike Size Quad'!$F$3*$N$4</f>
        <v>-71.406763299232722</v>
      </c>
      <c r="Z423" s="6">
        <f>Table13[[#This Row],[NS AXIS]]</f>
        <v>-585</v>
      </c>
      <c r="AA423" s="6">
        <f>IF(AND($W$5 + 'Unlike Size Quad'!$F$3*$N$4&lt;Table13[[#This Row],[NS AXIS]],Table13[[#This Row],[NS AXIS]]&lt;$V$6 - 'Unlike Size Quad'!$F$3*$N$4), Table13[NS AXIS], 0)</f>
        <v>0</v>
      </c>
      <c r="AB423" s="16">
        <f>$V$3 -'Unlike Size Quad'!$F$2*$N$3</f>
        <v>127.00056361139596</v>
      </c>
      <c r="AC423" s="16">
        <f>$W$4 + 'Unlike Size Quad'!$F$2*$N$3</f>
        <v>-127.00507248755457</v>
      </c>
      <c r="AN423" s="46">
        <v>-585</v>
      </c>
      <c r="AO423" s="63">
        <f>IF(OR(Table15[[#This Row],[Diagonal Flag]]&lt;-$AG$6, Table15[[#This Row],[Diagonal Flag]]&gt;$AG$6),0,Table15[[#This Row],[Diagonal Flag]])</f>
        <v>0</v>
      </c>
      <c r="AP423" s="63">
        <f>Graphing!$AO423/$AP$6</f>
        <v>0</v>
      </c>
      <c r="AQ423" s="64">
        <f>Graphing!$AO423/$AQ$6</f>
        <v>0</v>
      </c>
    </row>
    <row r="424" spans="7:43" x14ac:dyDescent="0.25">
      <c r="G424" s="15">
        <v>0.41699999999999998</v>
      </c>
      <c r="H424" s="6">
        <f>IF(AND($H$3&lt;Table3[[#This Row],[Percentage]],Table3[[#This Row],[Percentage]]&lt;$H$5), 1, 0)</f>
        <v>1</v>
      </c>
      <c r="I424" s="6">
        <f>IF(AND($I$3&lt;Table3[[#This Row],[Percentage]],Table3[[#This Row],[Percentage]]&lt;$I$5), 1, 0)</f>
        <v>1</v>
      </c>
      <c r="J424" s="6">
        <f>IF(AND($J$3&lt;Table3[[#This Row],[Percentage]],Table3[[#This Row],[Percentage]]&lt;$J$5), 1, 0)</f>
        <v>0</v>
      </c>
      <c r="K424" s="6">
        <f>IF(AND($K$3&lt;Table3[[#This Row],[Percentage]],Table3[[#This Row],[Percentage]]&lt;$K$5), 1, 0)</f>
        <v>0</v>
      </c>
      <c r="U424" s="6">
        <v>0</v>
      </c>
      <c r="V424" s="6">
        <v>-584</v>
      </c>
      <c r="W424" s="6">
        <f>IF(AND($W$4 + 'Unlike Size Quad'!$F$2*$N$3&lt;Table13[[#This Row],[NS AXIS]],Table13[[#This Row],[NS AXIS]]&lt;$V$3 - 'Unlike Size Quad'!$F$2*$N$3), Table13[NS AXIS], 0)</f>
        <v>0</v>
      </c>
      <c r="X424" s="6">
        <f>$V$6 - 'Unlike Size Quad'!$F$3*$N$4</f>
        <v>71.401690832311886</v>
      </c>
      <c r="Y424" s="6">
        <f>$W$5 +'Unlike Size Quad'!$F$3*$N$4</f>
        <v>-71.406763299232722</v>
      </c>
      <c r="Z424" s="6">
        <f>Table13[[#This Row],[NS AXIS]]</f>
        <v>-584</v>
      </c>
      <c r="AA424" s="6">
        <f>IF(AND($W$5 + 'Unlike Size Quad'!$F$3*$N$4&lt;Table13[[#This Row],[NS AXIS]],Table13[[#This Row],[NS AXIS]]&lt;$V$6 - 'Unlike Size Quad'!$F$3*$N$4), Table13[NS AXIS], 0)</f>
        <v>0</v>
      </c>
      <c r="AB424" s="16">
        <f>$V$3 -'Unlike Size Quad'!$F$2*$N$3</f>
        <v>127.00056361139596</v>
      </c>
      <c r="AC424" s="16">
        <f>$W$4 + 'Unlike Size Quad'!$F$2*$N$3</f>
        <v>-127.00507248755457</v>
      </c>
      <c r="AN424" s="46">
        <v>-584</v>
      </c>
      <c r="AO424" s="61">
        <f>IF(OR(Table15[[#This Row],[Diagonal Flag]]&lt;-$AG$6, Table15[[#This Row],[Diagonal Flag]]&gt;$AG$6),0,Table15[[#This Row],[Diagonal Flag]])</f>
        <v>0</v>
      </c>
      <c r="AP424" s="61">
        <f>Graphing!$AO424/$AP$6</f>
        <v>0</v>
      </c>
      <c r="AQ424" s="62">
        <f>Graphing!$AO424/$AQ$6</f>
        <v>0</v>
      </c>
    </row>
    <row r="425" spans="7:43" x14ac:dyDescent="0.25">
      <c r="G425" s="15">
        <v>0.41799999999999998</v>
      </c>
      <c r="H425" s="6">
        <f>IF(AND($H$3&lt;Table3[[#This Row],[Percentage]],Table3[[#This Row],[Percentage]]&lt;$H$5), 1, 0)</f>
        <v>1</v>
      </c>
      <c r="I425" s="6">
        <f>IF(AND($I$3&lt;Table3[[#This Row],[Percentage]],Table3[[#This Row],[Percentage]]&lt;$I$5), 1, 0)</f>
        <v>1</v>
      </c>
      <c r="J425" s="6">
        <f>IF(AND($J$3&lt;Table3[[#This Row],[Percentage]],Table3[[#This Row],[Percentage]]&lt;$J$5), 1, 0)</f>
        <v>0</v>
      </c>
      <c r="K425" s="6">
        <f>IF(AND($K$3&lt;Table3[[#This Row],[Percentage]],Table3[[#This Row],[Percentage]]&lt;$K$5), 1, 0)</f>
        <v>0</v>
      </c>
      <c r="U425" s="6">
        <v>0</v>
      </c>
      <c r="V425" s="6">
        <v>-583</v>
      </c>
      <c r="W425" s="6">
        <f>IF(AND($W$4 + 'Unlike Size Quad'!$F$2*$N$3&lt;Table13[[#This Row],[NS AXIS]],Table13[[#This Row],[NS AXIS]]&lt;$V$3 - 'Unlike Size Quad'!$F$2*$N$3), Table13[NS AXIS], 0)</f>
        <v>0</v>
      </c>
      <c r="X425" s="6">
        <f>$V$6 - 'Unlike Size Quad'!$F$3*$N$4</f>
        <v>71.401690832311886</v>
      </c>
      <c r="Y425" s="6">
        <f>$W$5 +'Unlike Size Quad'!$F$3*$N$4</f>
        <v>-71.406763299232722</v>
      </c>
      <c r="Z425" s="6">
        <f>Table13[[#This Row],[NS AXIS]]</f>
        <v>-583</v>
      </c>
      <c r="AA425" s="6">
        <f>IF(AND($W$5 + 'Unlike Size Quad'!$F$3*$N$4&lt;Table13[[#This Row],[NS AXIS]],Table13[[#This Row],[NS AXIS]]&lt;$V$6 - 'Unlike Size Quad'!$F$3*$N$4), Table13[NS AXIS], 0)</f>
        <v>0</v>
      </c>
      <c r="AB425" s="16">
        <f>$V$3 -'Unlike Size Quad'!$F$2*$N$3</f>
        <v>127.00056361139596</v>
      </c>
      <c r="AC425" s="16">
        <f>$W$4 + 'Unlike Size Quad'!$F$2*$N$3</f>
        <v>-127.00507248755457</v>
      </c>
      <c r="AN425" s="46">
        <v>-583</v>
      </c>
      <c r="AO425" s="63">
        <f>IF(OR(Table15[[#This Row],[Diagonal Flag]]&lt;-$AG$6, Table15[[#This Row],[Diagonal Flag]]&gt;$AG$6),0,Table15[[#This Row],[Diagonal Flag]])</f>
        <v>0</v>
      </c>
      <c r="AP425" s="63">
        <f>Graphing!$AO425/$AP$6</f>
        <v>0</v>
      </c>
      <c r="AQ425" s="64">
        <f>Graphing!$AO425/$AQ$6</f>
        <v>0</v>
      </c>
    </row>
    <row r="426" spans="7:43" x14ac:dyDescent="0.25">
      <c r="G426" s="15">
        <v>0.41899999999999998</v>
      </c>
      <c r="H426" s="6">
        <f>IF(AND($H$3&lt;Table3[[#This Row],[Percentage]],Table3[[#This Row],[Percentage]]&lt;$H$5), 1, 0)</f>
        <v>1</v>
      </c>
      <c r="I426" s="6">
        <f>IF(AND($I$3&lt;Table3[[#This Row],[Percentage]],Table3[[#This Row],[Percentage]]&lt;$I$5), 1, 0)</f>
        <v>1</v>
      </c>
      <c r="J426" s="6">
        <f>IF(AND($J$3&lt;Table3[[#This Row],[Percentage]],Table3[[#This Row],[Percentage]]&lt;$J$5), 1, 0)</f>
        <v>0</v>
      </c>
      <c r="K426" s="6">
        <f>IF(AND($K$3&lt;Table3[[#This Row],[Percentage]],Table3[[#This Row],[Percentage]]&lt;$K$5), 1, 0)</f>
        <v>0</v>
      </c>
      <c r="U426" s="6">
        <v>0</v>
      </c>
      <c r="V426" s="6">
        <v>-582</v>
      </c>
      <c r="W426" s="6">
        <f>IF(AND($W$4 + 'Unlike Size Quad'!$F$2*$N$3&lt;Table13[[#This Row],[NS AXIS]],Table13[[#This Row],[NS AXIS]]&lt;$V$3 - 'Unlike Size Quad'!$F$2*$N$3), Table13[NS AXIS], 0)</f>
        <v>0</v>
      </c>
      <c r="X426" s="6">
        <f>$V$6 - 'Unlike Size Quad'!$F$3*$N$4</f>
        <v>71.401690832311886</v>
      </c>
      <c r="Y426" s="6">
        <f>$W$5 +'Unlike Size Quad'!$F$3*$N$4</f>
        <v>-71.406763299232722</v>
      </c>
      <c r="Z426" s="6">
        <f>Table13[[#This Row],[NS AXIS]]</f>
        <v>-582</v>
      </c>
      <c r="AA426" s="6">
        <f>IF(AND($W$5 + 'Unlike Size Quad'!$F$3*$N$4&lt;Table13[[#This Row],[NS AXIS]],Table13[[#This Row],[NS AXIS]]&lt;$V$6 - 'Unlike Size Quad'!$F$3*$N$4), Table13[NS AXIS], 0)</f>
        <v>0</v>
      </c>
      <c r="AB426" s="16">
        <f>$V$3 -'Unlike Size Quad'!$F$2*$N$3</f>
        <v>127.00056361139596</v>
      </c>
      <c r="AC426" s="16">
        <f>$W$4 + 'Unlike Size Quad'!$F$2*$N$3</f>
        <v>-127.00507248755457</v>
      </c>
      <c r="AN426" s="46">
        <v>-582</v>
      </c>
      <c r="AO426" s="61">
        <f>IF(OR(Table15[[#This Row],[Diagonal Flag]]&lt;-$AG$6, Table15[[#This Row],[Diagonal Flag]]&gt;$AG$6),0,Table15[[#This Row],[Diagonal Flag]])</f>
        <v>0</v>
      </c>
      <c r="AP426" s="61">
        <f>Graphing!$AO426/$AP$6</f>
        <v>0</v>
      </c>
      <c r="AQ426" s="62">
        <f>Graphing!$AO426/$AQ$6</f>
        <v>0</v>
      </c>
    </row>
    <row r="427" spans="7:43" x14ac:dyDescent="0.25">
      <c r="G427" s="15">
        <v>0.42</v>
      </c>
      <c r="H427" s="6">
        <f>IF(AND($H$3&lt;Table3[[#This Row],[Percentage]],Table3[[#This Row],[Percentage]]&lt;$H$5), 1, 0)</f>
        <v>1</v>
      </c>
      <c r="I427" s="6">
        <f>IF(AND($I$3&lt;Table3[[#This Row],[Percentage]],Table3[[#This Row],[Percentage]]&lt;$I$5), 1, 0)</f>
        <v>1</v>
      </c>
      <c r="J427" s="6">
        <f>IF(AND($J$3&lt;Table3[[#This Row],[Percentage]],Table3[[#This Row],[Percentage]]&lt;$J$5), 1, 0)</f>
        <v>0</v>
      </c>
      <c r="K427" s="6">
        <f>IF(AND($K$3&lt;Table3[[#This Row],[Percentage]],Table3[[#This Row],[Percentage]]&lt;$K$5), 1, 0)</f>
        <v>0</v>
      </c>
      <c r="U427" s="6">
        <v>0</v>
      </c>
      <c r="V427" s="6">
        <v>-581</v>
      </c>
      <c r="W427" s="6">
        <f>IF(AND($W$4 + 'Unlike Size Quad'!$F$2*$N$3&lt;Table13[[#This Row],[NS AXIS]],Table13[[#This Row],[NS AXIS]]&lt;$V$3 - 'Unlike Size Quad'!$F$2*$N$3), Table13[NS AXIS], 0)</f>
        <v>0</v>
      </c>
      <c r="X427" s="6">
        <f>$V$6 - 'Unlike Size Quad'!$F$3*$N$4</f>
        <v>71.401690832311886</v>
      </c>
      <c r="Y427" s="6">
        <f>$W$5 +'Unlike Size Quad'!$F$3*$N$4</f>
        <v>-71.406763299232722</v>
      </c>
      <c r="Z427" s="6">
        <f>Table13[[#This Row],[NS AXIS]]</f>
        <v>-581</v>
      </c>
      <c r="AA427" s="6">
        <f>IF(AND($W$5 + 'Unlike Size Quad'!$F$3*$N$4&lt;Table13[[#This Row],[NS AXIS]],Table13[[#This Row],[NS AXIS]]&lt;$V$6 - 'Unlike Size Quad'!$F$3*$N$4), Table13[NS AXIS], 0)</f>
        <v>0</v>
      </c>
      <c r="AB427" s="16">
        <f>$V$3 -'Unlike Size Quad'!$F$2*$N$3</f>
        <v>127.00056361139596</v>
      </c>
      <c r="AC427" s="16">
        <f>$W$4 + 'Unlike Size Quad'!$F$2*$N$3</f>
        <v>-127.00507248755457</v>
      </c>
      <c r="AN427" s="46">
        <v>-581</v>
      </c>
      <c r="AO427" s="63">
        <f>IF(OR(Table15[[#This Row],[Diagonal Flag]]&lt;-$AG$6, Table15[[#This Row],[Diagonal Flag]]&gt;$AG$6),0,Table15[[#This Row],[Diagonal Flag]])</f>
        <v>0</v>
      </c>
      <c r="AP427" s="63">
        <f>Graphing!$AO427/$AP$6</f>
        <v>0</v>
      </c>
      <c r="AQ427" s="64">
        <f>Graphing!$AO427/$AQ$6</f>
        <v>0</v>
      </c>
    </row>
    <row r="428" spans="7:43" x14ac:dyDescent="0.25">
      <c r="G428" s="15">
        <v>0.42099999999999999</v>
      </c>
      <c r="H428" s="6">
        <f>IF(AND($H$3&lt;Table3[[#This Row],[Percentage]],Table3[[#This Row],[Percentage]]&lt;$H$5), 1, 0)</f>
        <v>1</v>
      </c>
      <c r="I428" s="6">
        <f>IF(AND($I$3&lt;Table3[[#This Row],[Percentage]],Table3[[#This Row],[Percentage]]&lt;$I$5), 1, 0)</f>
        <v>1</v>
      </c>
      <c r="J428" s="6">
        <f>IF(AND($J$3&lt;Table3[[#This Row],[Percentage]],Table3[[#This Row],[Percentage]]&lt;$J$5), 1, 0)</f>
        <v>0</v>
      </c>
      <c r="K428" s="6">
        <f>IF(AND($K$3&lt;Table3[[#This Row],[Percentage]],Table3[[#This Row],[Percentage]]&lt;$K$5), 1, 0)</f>
        <v>0</v>
      </c>
      <c r="U428" s="6">
        <v>0</v>
      </c>
      <c r="V428" s="6">
        <v>-580</v>
      </c>
      <c r="W428" s="6">
        <f>IF(AND($W$4 + 'Unlike Size Quad'!$F$2*$N$3&lt;Table13[[#This Row],[NS AXIS]],Table13[[#This Row],[NS AXIS]]&lt;$V$3 - 'Unlike Size Quad'!$F$2*$N$3), Table13[NS AXIS], 0)</f>
        <v>0</v>
      </c>
      <c r="X428" s="6">
        <f>$V$6 - 'Unlike Size Quad'!$F$3*$N$4</f>
        <v>71.401690832311886</v>
      </c>
      <c r="Y428" s="6">
        <f>$W$5 +'Unlike Size Quad'!$F$3*$N$4</f>
        <v>-71.406763299232722</v>
      </c>
      <c r="Z428" s="6">
        <f>Table13[[#This Row],[NS AXIS]]</f>
        <v>-580</v>
      </c>
      <c r="AA428" s="6">
        <f>IF(AND($W$5 + 'Unlike Size Quad'!$F$3*$N$4&lt;Table13[[#This Row],[NS AXIS]],Table13[[#This Row],[NS AXIS]]&lt;$V$6 - 'Unlike Size Quad'!$F$3*$N$4), Table13[NS AXIS], 0)</f>
        <v>0</v>
      </c>
      <c r="AB428" s="16">
        <f>$V$3 -'Unlike Size Quad'!$F$2*$N$3</f>
        <v>127.00056361139596</v>
      </c>
      <c r="AC428" s="16">
        <f>$W$4 + 'Unlike Size Quad'!$F$2*$N$3</f>
        <v>-127.00507248755457</v>
      </c>
      <c r="AN428" s="46">
        <v>-580</v>
      </c>
      <c r="AO428" s="61">
        <f>IF(OR(Table15[[#This Row],[Diagonal Flag]]&lt;-$AG$6, Table15[[#This Row],[Diagonal Flag]]&gt;$AG$6),0,Table15[[#This Row],[Diagonal Flag]])</f>
        <v>0</v>
      </c>
      <c r="AP428" s="61">
        <f>Graphing!$AO428/$AP$6</f>
        <v>0</v>
      </c>
      <c r="AQ428" s="62">
        <f>Graphing!$AO428/$AQ$6</f>
        <v>0</v>
      </c>
    </row>
    <row r="429" spans="7:43" x14ac:dyDescent="0.25">
      <c r="G429" s="15">
        <v>0.42199999999999999</v>
      </c>
      <c r="H429" s="6">
        <f>IF(AND($H$3&lt;Table3[[#This Row],[Percentage]],Table3[[#This Row],[Percentage]]&lt;$H$5), 1, 0)</f>
        <v>1</v>
      </c>
      <c r="I429" s="6">
        <f>IF(AND($I$3&lt;Table3[[#This Row],[Percentage]],Table3[[#This Row],[Percentage]]&lt;$I$5), 1, 0)</f>
        <v>1</v>
      </c>
      <c r="J429" s="6">
        <f>IF(AND($J$3&lt;Table3[[#This Row],[Percentage]],Table3[[#This Row],[Percentage]]&lt;$J$5), 1, 0)</f>
        <v>0</v>
      </c>
      <c r="K429" s="6">
        <f>IF(AND($K$3&lt;Table3[[#This Row],[Percentage]],Table3[[#This Row],[Percentage]]&lt;$K$5), 1, 0)</f>
        <v>0</v>
      </c>
      <c r="U429" s="6">
        <v>0</v>
      </c>
      <c r="V429" s="6">
        <v>-579</v>
      </c>
      <c r="W429" s="6">
        <f>IF(AND($W$4 + 'Unlike Size Quad'!$F$2*$N$3&lt;Table13[[#This Row],[NS AXIS]],Table13[[#This Row],[NS AXIS]]&lt;$V$3 - 'Unlike Size Quad'!$F$2*$N$3), Table13[NS AXIS], 0)</f>
        <v>0</v>
      </c>
      <c r="X429" s="6">
        <f>$V$6 - 'Unlike Size Quad'!$F$3*$N$4</f>
        <v>71.401690832311886</v>
      </c>
      <c r="Y429" s="6">
        <f>$W$5 +'Unlike Size Quad'!$F$3*$N$4</f>
        <v>-71.406763299232722</v>
      </c>
      <c r="Z429" s="6">
        <f>Table13[[#This Row],[NS AXIS]]</f>
        <v>-579</v>
      </c>
      <c r="AA429" s="6">
        <f>IF(AND($W$5 + 'Unlike Size Quad'!$F$3*$N$4&lt;Table13[[#This Row],[NS AXIS]],Table13[[#This Row],[NS AXIS]]&lt;$V$6 - 'Unlike Size Quad'!$F$3*$N$4), Table13[NS AXIS], 0)</f>
        <v>0</v>
      </c>
      <c r="AB429" s="16">
        <f>$V$3 -'Unlike Size Quad'!$F$2*$N$3</f>
        <v>127.00056361139596</v>
      </c>
      <c r="AC429" s="16">
        <f>$W$4 + 'Unlike Size Quad'!$F$2*$N$3</f>
        <v>-127.00507248755457</v>
      </c>
      <c r="AN429" s="46">
        <v>-579</v>
      </c>
      <c r="AO429" s="63">
        <f>IF(OR(Table15[[#This Row],[Diagonal Flag]]&lt;-$AG$6, Table15[[#This Row],[Diagonal Flag]]&gt;$AG$6),0,Table15[[#This Row],[Diagonal Flag]])</f>
        <v>0</v>
      </c>
      <c r="AP429" s="63">
        <f>Graphing!$AO429/$AP$6</f>
        <v>0</v>
      </c>
      <c r="AQ429" s="64">
        <f>Graphing!$AO429/$AQ$6</f>
        <v>0</v>
      </c>
    </row>
    <row r="430" spans="7:43" x14ac:dyDescent="0.25">
      <c r="G430" s="15">
        <v>0.42299999999999999</v>
      </c>
      <c r="H430" s="6">
        <f>IF(AND($H$3&lt;Table3[[#This Row],[Percentage]],Table3[[#This Row],[Percentage]]&lt;$H$5), 1, 0)</f>
        <v>1</v>
      </c>
      <c r="I430" s="6">
        <f>IF(AND($I$3&lt;Table3[[#This Row],[Percentage]],Table3[[#This Row],[Percentage]]&lt;$I$5), 1, 0)</f>
        <v>1</v>
      </c>
      <c r="J430" s="6">
        <f>IF(AND($J$3&lt;Table3[[#This Row],[Percentage]],Table3[[#This Row],[Percentage]]&lt;$J$5), 1, 0)</f>
        <v>0</v>
      </c>
      <c r="K430" s="6">
        <f>IF(AND($K$3&lt;Table3[[#This Row],[Percentage]],Table3[[#This Row],[Percentage]]&lt;$K$5), 1, 0)</f>
        <v>0</v>
      </c>
      <c r="U430" s="6">
        <v>0</v>
      </c>
      <c r="V430" s="6">
        <v>-578</v>
      </c>
      <c r="W430" s="6">
        <f>IF(AND($W$4 + 'Unlike Size Quad'!$F$2*$N$3&lt;Table13[[#This Row],[NS AXIS]],Table13[[#This Row],[NS AXIS]]&lt;$V$3 - 'Unlike Size Quad'!$F$2*$N$3), Table13[NS AXIS], 0)</f>
        <v>0</v>
      </c>
      <c r="X430" s="6">
        <f>$V$6 - 'Unlike Size Quad'!$F$3*$N$4</f>
        <v>71.401690832311886</v>
      </c>
      <c r="Y430" s="6">
        <f>$W$5 +'Unlike Size Quad'!$F$3*$N$4</f>
        <v>-71.406763299232722</v>
      </c>
      <c r="Z430" s="6">
        <f>Table13[[#This Row],[NS AXIS]]</f>
        <v>-578</v>
      </c>
      <c r="AA430" s="6">
        <f>IF(AND($W$5 + 'Unlike Size Quad'!$F$3*$N$4&lt;Table13[[#This Row],[NS AXIS]],Table13[[#This Row],[NS AXIS]]&lt;$V$6 - 'Unlike Size Quad'!$F$3*$N$4), Table13[NS AXIS], 0)</f>
        <v>0</v>
      </c>
      <c r="AB430" s="16">
        <f>$V$3 -'Unlike Size Quad'!$F$2*$N$3</f>
        <v>127.00056361139596</v>
      </c>
      <c r="AC430" s="16">
        <f>$W$4 + 'Unlike Size Quad'!$F$2*$N$3</f>
        <v>-127.00507248755457</v>
      </c>
      <c r="AN430" s="46">
        <v>-578</v>
      </c>
      <c r="AO430" s="61">
        <f>IF(OR(Table15[[#This Row],[Diagonal Flag]]&lt;-$AG$6, Table15[[#This Row],[Diagonal Flag]]&gt;$AG$6),0,Table15[[#This Row],[Diagonal Flag]])</f>
        <v>0</v>
      </c>
      <c r="AP430" s="61">
        <f>Graphing!$AO430/$AP$6</f>
        <v>0</v>
      </c>
      <c r="AQ430" s="62">
        <f>Graphing!$AO430/$AQ$6</f>
        <v>0</v>
      </c>
    </row>
    <row r="431" spans="7:43" x14ac:dyDescent="0.25">
      <c r="G431" s="15">
        <v>0.42399999999999999</v>
      </c>
      <c r="H431" s="6">
        <f>IF(AND($H$3&lt;Table3[[#This Row],[Percentage]],Table3[[#This Row],[Percentage]]&lt;$H$5), 1, 0)</f>
        <v>1</v>
      </c>
      <c r="I431" s="6">
        <f>IF(AND($I$3&lt;Table3[[#This Row],[Percentage]],Table3[[#This Row],[Percentage]]&lt;$I$5), 1, 0)</f>
        <v>1</v>
      </c>
      <c r="J431" s="6">
        <f>IF(AND($J$3&lt;Table3[[#This Row],[Percentage]],Table3[[#This Row],[Percentage]]&lt;$J$5), 1, 0)</f>
        <v>0</v>
      </c>
      <c r="K431" s="6">
        <f>IF(AND($K$3&lt;Table3[[#This Row],[Percentage]],Table3[[#This Row],[Percentage]]&lt;$K$5), 1, 0)</f>
        <v>0</v>
      </c>
      <c r="U431" s="6">
        <v>0</v>
      </c>
      <c r="V431" s="6">
        <v>-577</v>
      </c>
      <c r="W431" s="6">
        <f>IF(AND($W$4 + 'Unlike Size Quad'!$F$2*$N$3&lt;Table13[[#This Row],[NS AXIS]],Table13[[#This Row],[NS AXIS]]&lt;$V$3 - 'Unlike Size Quad'!$F$2*$N$3), Table13[NS AXIS], 0)</f>
        <v>0</v>
      </c>
      <c r="X431" s="6">
        <f>$V$6 - 'Unlike Size Quad'!$F$3*$N$4</f>
        <v>71.401690832311886</v>
      </c>
      <c r="Y431" s="6">
        <f>$W$5 +'Unlike Size Quad'!$F$3*$N$4</f>
        <v>-71.406763299232722</v>
      </c>
      <c r="Z431" s="6">
        <f>Table13[[#This Row],[NS AXIS]]</f>
        <v>-577</v>
      </c>
      <c r="AA431" s="6">
        <f>IF(AND($W$5 + 'Unlike Size Quad'!$F$3*$N$4&lt;Table13[[#This Row],[NS AXIS]],Table13[[#This Row],[NS AXIS]]&lt;$V$6 - 'Unlike Size Quad'!$F$3*$N$4), Table13[NS AXIS], 0)</f>
        <v>0</v>
      </c>
      <c r="AB431" s="16">
        <f>$V$3 -'Unlike Size Quad'!$F$2*$N$3</f>
        <v>127.00056361139596</v>
      </c>
      <c r="AC431" s="16">
        <f>$W$4 + 'Unlike Size Quad'!$F$2*$N$3</f>
        <v>-127.00507248755457</v>
      </c>
      <c r="AN431" s="46">
        <v>-577</v>
      </c>
      <c r="AO431" s="63">
        <f>IF(OR(Table15[[#This Row],[Diagonal Flag]]&lt;-$AG$6, Table15[[#This Row],[Diagonal Flag]]&gt;$AG$6),0,Table15[[#This Row],[Diagonal Flag]])</f>
        <v>0</v>
      </c>
      <c r="AP431" s="63">
        <f>Graphing!$AO431/$AP$6</f>
        <v>0</v>
      </c>
      <c r="AQ431" s="64">
        <f>Graphing!$AO431/$AQ$6</f>
        <v>0</v>
      </c>
    </row>
    <row r="432" spans="7:43" x14ac:dyDescent="0.25">
      <c r="G432" s="15">
        <v>0.42499999999999999</v>
      </c>
      <c r="H432" s="6">
        <f>IF(AND($H$3&lt;Table3[[#This Row],[Percentage]],Table3[[#This Row],[Percentage]]&lt;$H$5), 1, 0)</f>
        <v>1</v>
      </c>
      <c r="I432" s="6">
        <f>IF(AND($I$3&lt;Table3[[#This Row],[Percentage]],Table3[[#This Row],[Percentage]]&lt;$I$5), 1, 0)</f>
        <v>1</v>
      </c>
      <c r="J432" s="6">
        <f>IF(AND($J$3&lt;Table3[[#This Row],[Percentage]],Table3[[#This Row],[Percentage]]&lt;$J$5), 1, 0)</f>
        <v>0</v>
      </c>
      <c r="K432" s="6">
        <f>IF(AND($K$3&lt;Table3[[#This Row],[Percentage]],Table3[[#This Row],[Percentage]]&lt;$K$5), 1, 0)</f>
        <v>0</v>
      </c>
      <c r="U432" s="6">
        <v>0</v>
      </c>
      <c r="V432" s="6">
        <v>-576</v>
      </c>
      <c r="W432" s="6">
        <f>IF(AND($W$4 + 'Unlike Size Quad'!$F$2*$N$3&lt;Table13[[#This Row],[NS AXIS]],Table13[[#This Row],[NS AXIS]]&lt;$V$3 - 'Unlike Size Quad'!$F$2*$N$3), Table13[NS AXIS], 0)</f>
        <v>0</v>
      </c>
      <c r="X432" s="6">
        <f>$V$6 - 'Unlike Size Quad'!$F$3*$N$4</f>
        <v>71.401690832311886</v>
      </c>
      <c r="Y432" s="6">
        <f>$W$5 +'Unlike Size Quad'!$F$3*$N$4</f>
        <v>-71.406763299232722</v>
      </c>
      <c r="Z432" s="6">
        <f>Table13[[#This Row],[NS AXIS]]</f>
        <v>-576</v>
      </c>
      <c r="AA432" s="6">
        <f>IF(AND($W$5 + 'Unlike Size Quad'!$F$3*$N$4&lt;Table13[[#This Row],[NS AXIS]],Table13[[#This Row],[NS AXIS]]&lt;$V$6 - 'Unlike Size Quad'!$F$3*$N$4), Table13[NS AXIS], 0)</f>
        <v>0</v>
      </c>
      <c r="AB432" s="16">
        <f>$V$3 -'Unlike Size Quad'!$F$2*$N$3</f>
        <v>127.00056361139596</v>
      </c>
      <c r="AC432" s="16">
        <f>$W$4 + 'Unlike Size Quad'!$F$2*$N$3</f>
        <v>-127.00507248755457</v>
      </c>
      <c r="AN432" s="46">
        <v>-576</v>
      </c>
      <c r="AO432" s="61">
        <f>IF(OR(Table15[[#This Row],[Diagonal Flag]]&lt;-$AG$6, Table15[[#This Row],[Diagonal Flag]]&gt;$AG$6),0,Table15[[#This Row],[Diagonal Flag]])</f>
        <v>0</v>
      </c>
      <c r="AP432" s="61">
        <f>Graphing!$AO432/$AP$6</f>
        <v>0</v>
      </c>
      <c r="AQ432" s="62">
        <f>Graphing!$AO432/$AQ$6</f>
        <v>0</v>
      </c>
    </row>
    <row r="433" spans="7:43" x14ac:dyDescent="0.25">
      <c r="G433" s="15">
        <v>0.42599999999999999</v>
      </c>
      <c r="H433" s="6">
        <f>IF(AND($H$3&lt;Table3[[#This Row],[Percentage]],Table3[[#This Row],[Percentage]]&lt;$H$5), 1, 0)</f>
        <v>1</v>
      </c>
      <c r="I433" s="6">
        <f>IF(AND($I$3&lt;Table3[[#This Row],[Percentage]],Table3[[#This Row],[Percentage]]&lt;$I$5), 1, 0)</f>
        <v>1</v>
      </c>
      <c r="J433" s="6">
        <f>IF(AND($J$3&lt;Table3[[#This Row],[Percentage]],Table3[[#This Row],[Percentage]]&lt;$J$5), 1, 0)</f>
        <v>0</v>
      </c>
      <c r="K433" s="6">
        <f>IF(AND($K$3&lt;Table3[[#This Row],[Percentage]],Table3[[#This Row],[Percentage]]&lt;$K$5), 1, 0)</f>
        <v>0</v>
      </c>
      <c r="U433" s="6">
        <v>0</v>
      </c>
      <c r="V433" s="6">
        <v>-575</v>
      </c>
      <c r="W433" s="6">
        <f>IF(AND($W$4 + 'Unlike Size Quad'!$F$2*$N$3&lt;Table13[[#This Row],[NS AXIS]],Table13[[#This Row],[NS AXIS]]&lt;$V$3 - 'Unlike Size Quad'!$F$2*$N$3), Table13[NS AXIS], 0)</f>
        <v>0</v>
      </c>
      <c r="X433" s="6">
        <f>$V$6 - 'Unlike Size Quad'!$F$3*$N$4</f>
        <v>71.401690832311886</v>
      </c>
      <c r="Y433" s="6">
        <f>$W$5 +'Unlike Size Quad'!$F$3*$N$4</f>
        <v>-71.406763299232722</v>
      </c>
      <c r="Z433" s="6">
        <f>Table13[[#This Row],[NS AXIS]]</f>
        <v>-575</v>
      </c>
      <c r="AA433" s="6">
        <f>IF(AND($W$5 + 'Unlike Size Quad'!$F$3*$N$4&lt;Table13[[#This Row],[NS AXIS]],Table13[[#This Row],[NS AXIS]]&lt;$V$6 - 'Unlike Size Quad'!$F$3*$N$4), Table13[NS AXIS], 0)</f>
        <v>0</v>
      </c>
      <c r="AB433" s="16">
        <f>$V$3 -'Unlike Size Quad'!$F$2*$N$3</f>
        <v>127.00056361139596</v>
      </c>
      <c r="AC433" s="16">
        <f>$W$4 + 'Unlike Size Quad'!$F$2*$N$3</f>
        <v>-127.00507248755457</v>
      </c>
      <c r="AN433" s="46">
        <v>-575</v>
      </c>
      <c r="AO433" s="63">
        <f>IF(OR(Table15[[#This Row],[Diagonal Flag]]&lt;-$AG$6, Table15[[#This Row],[Diagonal Flag]]&gt;$AG$6),0,Table15[[#This Row],[Diagonal Flag]])</f>
        <v>0</v>
      </c>
      <c r="AP433" s="63">
        <f>Graphing!$AO433/$AP$6</f>
        <v>0</v>
      </c>
      <c r="AQ433" s="64">
        <f>Graphing!$AO433/$AQ$6</f>
        <v>0</v>
      </c>
    </row>
    <row r="434" spans="7:43" x14ac:dyDescent="0.25">
      <c r="G434" s="15">
        <v>0.42699999999999999</v>
      </c>
      <c r="H434" s="6">
        <f>IF(AND($H$3&lt;Table3[[#This Row],[Percentage]],Table3[[#This Row],[Percentage]]&lt;$H$5), 1, 0)</f>
        <v>1</v>
      </c>
      <c r="I434" s="6">
        <f>IF(AND($I$3&lt;Table3[[#This Row],[Percentage]],Table3[[#This Row],[Percentage]]&lt;$I$5), 1, 0)</f>
        <v>1</v>
      </c>
      <c r="J434" s="6">
        <f>IF(AND($J$3&lt;Table3[[#This Row],[Percentage]],Table3[[#This Row],[Percentage]]&lt;$J$5), 1, 0)</f>
        <v>0</v>
      </c>
      <c r="K434" s="6">
        <f>IF(AND($K$3&lt;Table3[[#This Row],[Percentage]],Table3[[#This Row],[Percentage]]&lt;$K$5), 1, 0)</f>
        <v>0</v>
      </c>
      <c r="U434" s="6">
        <v>0</v>
      </c>
      <c r="V434" s="6">
        <v>-574</v>
      </c>
      <c r="W434" s="6">
        <f>IF(AND($W$4 + 'Unlike Size Quad'!$F$2*$N$3&lt;Table13[[#This Row],[NS AXIS]],Table13[[#This Row],[NS AXIS]]&lt;$V$3 - 'Unlike Size Quad'!$F$2*$N$3), Table13[NS AXIS], 0)</f>
        <v>0</v>
      </c>
      <c r="X434" s="6">
        <f>$V$6 - 'Unlike Size Quad'!$F$3*$N$4</f>
        <v>71.401690832311886</v>
      </c>
      <c r="Y434" s="6">
        <f>$W$5 +'Unlike Size Quad'!$F$3*$N$4</f>
        <v>-71.406763299232722</v>
      </c>
      <c r="Z434" s="6">
        <f>Table13[[#This Row],[NS AXIS]]</f>
        <v>-574</v>
      </c>
      <c r="AA434" s="6">
        <f>IF(AND($W$5 + 'Unlike Size Quad'!$F$3*$N$4&lt;Table13[[#This Row],[NS AXIS]],Table13[[#This Row],[NS AXIS]]&lt;$V$6 - 'Unlike Size Quad'!$F$3*$N$4), Table13[NS AXIS], 0)</f>
        <v>0</v>
      </c>
      <c r="AB434" s="16">
        <f>$V$3 -'Unlike Size Quad'!$F$2*$N$3</f>
        <v>127.00056361139596</v>
      </c>
      <c r="AC434" s="16">
        <f>$W$4 + 'Unlike Size Quad'!$F$2*$N$3</f>
        <v>-127.00507248755457</v>
      </c>
      <c r="AN434" s="46">
        <v>-574</v>
      </c>
      <c r="AO434" s="61">
        <f>IF(OR(Table15[[#This Row],[Diagonal Flag]]&lt;-$AG$6, Table15[[#This Row],[Diagonal Flag]]&gt;$AG$6),0,Table15[[#This Row],[Diagonal Flag]])</f>
        <v>0</v>
      </c>
      <c r="AP434" s="61">
        <f>Graphing!$AO434/$AP$6</f>
        <v>0</v>
      </c>
      <c r="AQ434" s="62">
        <f>Graphing!$AO434/$AQ$6</f>
        <v>0</v>
      </c>
    </row>
    <row r="435" spans="7:43" x14ac:dyDescent="0.25">
      <c r="G435" s="15">
        <v>0.42799999999999999</v>
      </c>
      <c r="H435" s="6">
        <f>IF(AND($H$3&lt;Table3[[#This Row],[Percentage]],Table3[[#This Row],[Percentage]]&lt;$H$5), 1, 0)</f>
        <v>1</v>
      </c>
      <c r="I435" s="6">
        <f>IF(AND($I$3&lt;Table3[[#This Row],[Percentage]],Table3[[#This Row],[Percentage]]&lt;$I$5), 1, 0)</f>
        <v>1</v>
      </c>
      <c r="J435" s="6">
        <f>IF(AND($J$3&lt;Table3[[#This Row],[Percentage]],Table3[[#This Row],[Percentage]]&lt;$J$5), 1, 0)</f>
        <v>0</v>
      </c>
      <c r="K435" s="6">
        <f>IF(AND($K$3&lt;Table3[[#This Row],[Percentage]],Table3[[#This Row],[Percentage]]&lt;$K$5), 1, 0)</f>
        <v>0</v>
      </c>
      <c r="U435" s="6">
        <v>0</v>
      </c>
      <c r="V435" s="6">
        <v>-573</v>
      </c>
      <c r="W435" s="6">
        <f>IF(AND($W$4 + 'Unlike Size Quad'!$F$2*$N$3&lt;Table13[[#This Row],[NS AXIS]],Table13[[#This Row],[NS AXIS]]&lt;$V$3 - 'Unlike Size Quad'!$F$2*$N$3), Table13[NS AXIS], 0)</f>
        <v>0</v>
      </c>
      <c r="X435" s="6">
        <f>$V$6 - 'Unlike Size Quad'!$F$3*$N$4</f>
        <v>71.401690832311886</v>
      </c>
      <c r="Y435" s="6">
        <f>$W$5 +'Unlike Size Quad'!$F$3*$N$4</f>
        <v>-71.406763299232722</v>
      </c>
      <c r="Z435" s="6">
        <f>Table13[[#This Row],[NS AXIS]]</f>
        <v>-573</v>
      </c>
      <c r="AA435" s="6">
        <f>IF(AND($W$5 + 'Unlike Size Quad'!$F$3*$N$4&lt;Table13[[#This Row],[NS AXIS]],Table13[[#This Row],[NS AXIS]]&lt;$V$6 - 'Unlike Size Quad'!$F$3*$N$4), Table13[NS AXIS], 0)</f>
        <v>0</v>
      </c>
      <c r="AB435" s="16">
        <f>$V$3 -'Unlike Size Quad'!$F$2*$N$3</f>
        <v>127.00056361139596</v>
      </c>
      <c r="AC435" s="16">
        <f>$W$4 + 'Unlike Size Quad'!$F$2*$N$3</f>
        <v>-127.00507248755457</v>
      </c>
      <c r="AN435" s="46">
        <v>-573</v>
      </c>
      <c r="AO435" s="63">
        <f>IF(OR(Table15[[#This Row],[Diagonal Flag]]&lt;-$AG$6, Table15[[#This Row],[Diagonal Flag]]&gt;$AG$6),0,Table15[[#This Row],[Diagonal Flag]])</f>
        <v>0</v>
      </c>
      <c r="AP435" s="63">
        <f>Graphing!$AO435/$AP$6</f>
        <v>0</v>
      </c>
      <c r="AQ435" s="64">
        <f>Graphing!$AO435/$AQ$6</f>
        <v>0</v>
      </c>
    </row>
    <row r="436" spans="7:43" x14ac:dyDescent="0.25">
      <c r="G436" s="15">
        <v>0.42899999999999999</v>
      </c>
      <c r="H436" s="6">
        <f>IF(AND($H$3&lt;Table3[[#This Row],[Percentage]],Table3[[#This Row],[Percentage]]&lt;$H$5), 1, 0)</f>
        <v>1</v>
      </c>
      <c r="I436" s="6">
        <f>IF(AND($I$3&lt;Table3[[#This Row],[Percentage]],Table3[[#This Row],[Percentage]]&lt;$I$5), 1, 0)</f>
        <v>1</v>
      </c>
      <c r="J436" s="6">
        <f>IF(AND($J$3&lt;Table3[[#This Row],[Percentage]],Table3[[#This Row],[Percentage]]&lt;$J$5), 1, 0)</f>
        <v>0</v>
      </c>
      <c r="K436" s="6">
        <f>IF(AND($K$3&lt;Table3[[#This Row],[Percentage]],Table3[[#This Row],[Percentage]]&lt;$K$5), 1, 0)</f>
        <v>0</v>
      </c>
      <c r="U436" s="6">
        <v>0</v>
      </c>
      <c r="V436" s="6">
        <v>-572</v>
      </c>
      <c r="W436" s="6">
        <f>IF(AND($W$4 + 'Unlike Size Quad'!$F$2*$N$3&lt;Table13[[#This Row],[NS AXIS]],Table13[[#This Row],[NS AXIS]]&lt;$V$3 - 'Unlike Size Quad'!$F$2*$N$3), Table13[NS AXIS], 0)</f>
        <v>0</v>
      </c>
      <c r="X436" s="6">
        <f>$V$6 - 'Unlike Size Quad'!$F$3*$N$4</f>
        <v>71.401690832311886</v>
      </c>
      <c r="Y436" s="6">
        <f>$W$5 +'Unlike Size Quad'!$F$3*$N$4</f>
        <v>-71.406763299232722</v>
      </c>
      <c r="Z436" s="6">
        <f>Table13[[#This Row],[NS AXIS]]</f>
        <v>-572</v>
      </c>
      <c r="AA436" s="6">
        <f>IF(AND($W$5 + 'Unlike Size Quad'!$F$3*$N$4&lt;Table13[[#This Row],[NS AXIS]],Table13[[#This Row],[NS AXIS]]&lt;$V$6 - 'Unlike Size Quad'!$F$3*$N$4), Table13[NS AXIS], 0)</f>
        <v>0</v>
      </c>
      <c r="AB436" s="16">
        <f>$V$3 -'Unlike Size Quad'!$F$2*$N$3</f>
        <v>127.00056361139596</v>
      </c>
      <c r="AC436" s="16">
        <f>$W$4 + 'Unlike Size Quad'!$F$2*$N$3</f>
        <v>-127.00507248755457</v>
      </c>
      <c r="AN436" s="46">
        <v>-572</v>
      </c>
      <c r="AO436" s="61">
        <f>IF(OR(Table15[[#This Row],[Diagonal Flag]]&lt;-$AG$6, Table15[[#This Row],[Diagonal Flag]]&gt;$AG$6),0,Table15[[#This Row],[Diagonal Flag]])</f>
        <v>0</v>
      </c>
      <c r="AP436" s="61">
        <f>Graphing!$AO436/$AP$6</f>
        <v>0</v>
      </c>
      <c r="AQ436" s="62">
        <f>Graphing!$AO436/$AQ$6</f>
        <v>0</v>
      </c>
    </row>
    <row r="437" spans="7:43" x14ac:dyDescent="0.25">
      <c r="G437" s="15">
        <v>0.43</v>
      </c>
      <c r="H437" s="6">
        <f>IF(AND($H$3&lt;Table3[[#This Row],[Percentage]],Table3[[#This Row],[Percentage]]&lt;$H$5), 1, 0)</f>
        <v>1</v>
      </c>
      <c r="I437" s="6">
        <f>IF(AND($I$3&lt;Table3[[#This Row],[Percentage]],Table3[[#This Row],[Percentage]]&lt;$I$5), 1, 0)</f>
        <v>1</v>
      </c>
      <c r="J437" s="6">
        <f>IF(AND($J$3&lt;Table3[[#This Row],[Percentage]],Table3[[#This Row],[Percentage]]&lt;$J$5), 1, 0)</f>
        <v>0</v>
      </c>
      <c r="K437" s="6">
        <f>IF(AND($K$3&lt;Table3[[#This Row],[Percentage]],Table3[[#This Row],[Percentage]]&lt;$K$5), 1, 0)</f>
        <v>0</v>
      </c>
      <c r="U437" s="6">
        <v>0</v>
      </c>
      <c r="V437" s="6">
        <v>-571</v>
      </c>
      <c r="W437" s="6">
        <f>IF(AND($W$4 + 'Unlike Size Quad'!$F$2*$N$3&lt;Table13[[#This Row],[NS AXIS]],Table13[[#This Row],[NS AXIS]]&lt;$V$3 - 'Unlike Size Quad'!$F$2*$N$3), Table13[NS AXIS], 0)</f>
        <v>0</v>
      </c>
      <c r="X437" s="6">
        <f>$V$6 - 'Unlike Size Quad'!$F$3*$N$4</f>
        <v>71.401690832311886</v>
      </c>
      <c r="Y437" s="6">
        <f>$W$5 +'Unlike Size Quad'!$F$3*$N$4</f>
        <v>-71.406763299232722</v>
      </c>
      <c r="Z437" s="6">
        <f>Table13[[#This Row],[NS AXIS]]</f>
        <v>-571</v>
      </c>
      <c r="AA437" s="6">
        <f>IF(AND($W$5 + 'Unlike Size Quad'!$F$3*$N$4&lt;Table13[[#This Row],[NS AXIS]],Table13[[#This Row],[NS AXIS]]&lt;$V$6 - 'Unlike Size Quad'!$F$3*$N$4), Table13[NS AXIS], 0)</f>
        <v>0</v>
      </c>
      <c r="AB437" s="16">
        <f>$V$3 -'Unlike Size Quad'!$F$2*$N$3</f>
        <v>127.00056361139596</v>
      </c>
      <c r="AC437" s="16">
        <f>$W$4 + 'Unlike Size Quad'!$F$2*$N$3</f>
        <v>-127.00507248755457</v>
      </c>
      <c r="AN437" s="46">
        <v>-571</v>
      </c>
      <c r="AO437" s="63">
        <f>IF(OR(Table15[[#This Row],[Diagonal Flag]]&lt;-$AG$6, Table15[[#This Row],[Diagonal Flag]]&gt;$AG$6),0,Table15[[#This Row],[Diagonal Flag]])</f>
        <v>0</v>
      </c>
      <c r="AP437" s="63">
        <f>Graphing!$AO437/$AP$6</f>
        <v>0</v>
      </c>
      <c r="AQ437" s="64">
        <f>Graphing!$AO437/$AQ$6</f>
        <v>0</v>
      </c>
    </row>
    <row r="438" spans="7:43" x14ac:dyDescent="0.25">
      <c r="G438" s="15">
        <v>0.43099999999999999</v>
      </c>
      <c r="H438" s="6">
        <f>IF(AND($H$3&lt;Table3[[#This Row],[Percentage]],Table3[[#This Row],[Percentage]]&lt;$H$5), 1, 0)</f>
        <v>1</v>
      </c>
      <c r="I438" s="6">
        <f>IF(AND($I$3&lt;Table3[[#This Row],[Percentage]],Table3[[#This Row],[Percentage]]&lt;$I$5), 1, 0)</f>
        <v>1</v>
      </c>
      <c r="J438" s="6">
        <f>IF(AND($J$3&lt;Table3[[#This Row],[Percentage]],Table3[[#This Row],[Percentage]]&lt;$J$5), 1, 0)</f>
        <v>0</v>
      </c>
      <c r="K438" s="6">
        <f>IF(AND($K$3&lt;Table3[[#This Row],[Percentage]],Table3[[#This Row],[Percentage]]&lt;$K$5), 1, 0)</f>
        <v>0</v>
      </c>
      <c r="U438" s="6">
        <v>0</v>
      </c>
      <c r="V438" s="6">
        <v>-570</v>
      </c>
      <c r="W438" s="6">
        <f>IF(AND($W$4 + 'Unlike Size Quad'!$F$2*$N$3&lt;Table13[[#This Row],[NS AXIS]],Table13[[#This Row],[NS AXIS]]&lt;$V$3 - 'Unlike Size Quad'!$F$2*$N$3), Table13[NS AXIS], 0)</f>
        <v>0</v>
      </c>
      <c r="X438" s="6">
        <f>$V$6 - 'Unlike Size Quad'!$F$3*$N$4</f>
        <v>71.401690832311886</v>
      </c>
      <c r="Y438" s="6">
        <f>$W$5 +'Unlike Size Quad'!$F$3*$N$4</f>
        <v>-71.406763299232722</v>
      </c>
      <c r="Z438" s="6">
        <f>Table13[[#This Row],[NS AXIS]]</f>
        <v>-570</v>
      </c>
      <c r="AA438" s="6">
        <f>IF(AND($W$5 + 'Unlike Size Quad'!$F$3*$N$4&lt;Table13[[#This Row],[NS AXIS]],Table13[[#This Row],[NS AXIS]]&lt;$V$6 - 'Unlike Size Quad'!$F$3*$N$4), Table13[NS AXIS], 0)</f>
        <v>0</v>
      </c>
      <c r="AB438" s="16">
        <f>$V$3 -'Unlike Size Quad'!$F$2*$N$3</f>
        <v>127.00056361139596</v>
      </c>
      <c r="AC438" s="16">
        <f>$W$4 + 'Unlike Size Quad'!$F$2*$N$3</f>
        <v>-127.00507248755457</v>
      </c>
      <c r="AN438" s="46">
        <v>-570</v>
      </c>
      <c r="AO438" s="61">
        <f>IF(OR(Table15[[#This Row],[Diagonal Flag]]&lt;-$AG$6, Table15[[#This Row],[Diagonal Flag]]&gt;$AG$6),0,Table15[[#This Row],[Diagonal Flag]])</f>
        <v>0</v>
      </c>
      <c r="AP438" s="61">
        <f>Graphing!$AO438/$AP$6</f>
        <v>0</v>
      </c>
      <c r="AQ438" s="62">
        <f>Graphing!$AO438/$AQ$6</f>
        <v>0</v>
      </c>
    </row>
    <row r="439" spans="7:43" x14ac:dyDescent="0.25">
      <c r="G439" s="15">
        <v>0.432</v>
      </c>
      <c r="H439" s="6">
        <f>IF(AND($H$3&lt;Table3[[#This Row],[Percentage]],Table3[[#This Row],[Percentage]]&lt;$H$5), 1, 0)</f>
        <v>1</v>
      </c>
      <c r="I439" s="6">
        <f>IF(AND($I$3&lt;Table3[[#This Row],[Percentage]],Table3[[#This Row],[Percentage]]&lt;$I$5), 1, 0)</f>
        <v>1</v>
      </c>
      <c r="J439" s="6">
        <f>IF(AND($J$3&lt;Table3[[#This Row],[Percentage]],Table3[[#This Row],[Percentage]]&lt;$J$5), 1, 0)</f>
        <v>0</v>
      </c>
      <c r="K439" s="6">
        <f>IF(AND($K$3&lt;Table3[[#This Row],[Percentage]],Table3[[#This Row],[Percentage]]&lt;$K$5), 1, 0)</f>
        <v>0</v>
      </c>
      <c r="U439" s="6">
        <v>0</v>
      </c>
      <c r="V439" s="6">
        <v>-569</v>
      </c>
      <c r="W439" s="6">
        <f>IF(AND($W$4 + 'Unlike Size Quad'!$F$2*$N$3&lt;Table13[[#This Row],[NS AXIS]],Table13[[#This Row],[NS AXIS]]&lt;$V$3 - 'Unlike Size Quad'!$F$2*$N$3), Table13[NS AXIS], 0)</f>
        <v>0</v>
      </c>
      <c r="X439" s="6">
        <f>$V$6 - 'Unlike Size Quad'!$F$3*$N$4</f>
        <v>71.401690832311886</v>
      </c>
      <c r="Y439" s="6">
        <f>$W$5 +'Unlike Size Quad'!$F$3*$N$4</f>
        <v>-71.406763299232722</v>
      </c>
      <c r="Z439" s="6">
        <f>Table13[[#This Row],[NS AXIS]]</f>
        <v>-569</v>
      </c>
      <c r="AA439" s="6">
        <f>IF(AND($W$5 + 'Unlike Size Quad'!$F$3*$N$4&lt;Table13[[#This Row],[NS AXIS]],Table13[[#This Row],[NS AXIS]]&lt;$V$6 - 'Unlike Size Quad'!$F$3*$N$4), Table13[NS AXIS], 0)</f>
        <v>0</v>
      </c>
      <c r="AB439" s="16">
        <f>$V$3 -'Unlike Size Quad'!$F$2*$N$3</f>
        <v>127.00056361139596</v>
      </c>
      <c r="AC439" s="16">
        <f>$W$4 + 'Unlike Size Quad'!$F$2*$N$3</f>
        <v>-127.00507248755457</v>
      </c>
      <c r="AN439" s="46">
        <v>-569</v>
      </c>
      <c r="AO439" s="63">
        <f>IF(OR(Table15[[#This Row],[Diagonal Flag]]&lt;-$AG$6, Table15[[#This Row],[Diagonal Flag]]&gt;$AG$6),0,Table15[[#This Row],[Diagonal Flag]])</f>
        <v>0</v>
      </c>
      <c r="AP439" s="63">
        <f>Graphing!$AO439/$AP$6</f>
        <v>0</v>
      </c>
      <c r="AQ439" s="64">
        <f>Graphing!$AO439/$AQ$6</f>
        <v>0</v>
      </c>
    </row>
    <row r="440" spans="7:43" x14ac:dyDescent="0.25">
      <c r="G440" s="15">
        <v>0.433</v>
      </c>
      <c r="H440" s="6">
        <f>IF(AND($H$3&lt;Table3[[#This Row],[Percentage]],Table3[[#This Row],[Percentage]]&lt;$H$5), 1, 0)</f>
        <v>1</v>
      </c>
      <c r="I440" s="6">
        <f>IF(AND($I$3&lt;Table3[[#This Row],[Percentage]],Table3[[#This Row],[Percentage]]&lt;$I$5), 1, 0)</f>
        <v>1</v>
      </c>
      <c r="J440" s="6">
        <f>IF(AND($J$3&lt;Table3[[#This Row],[Percentage]],Table3[[#This Row],[Percentage]]&lt;$J$5), 1, 0)</f>
        <v>0</v>
      </c>
      <c r="K440" s="6">
        <f>IF(AND($K$3&lt;Table3[[#This Row],[Percentage]],Table3[[#This Row],[Percentage]]&lt;$K$5), 1, 0)</f>
        <v>0</v>
      </c>
      <c r="U440" s="6">
        <v>0</v>
      </c>
      <c r="V440" s="6">
        <v>-568</v>
      </c>
      <c r="W440" s="6">
        <f>IF(AND($W$4 + 'Unlike Size Quad'!$F$2*$N$3&lt;Table13[[#This Row],[NS AXIS]],Table13[[#This Row],[NS AXIS]]&lt;$V$3 - 'Unlike Size Quad'!$F$2*$N$3), Table13[NS AXIS], 0)</f>
        <v>0</v>
      </c>
      <c r="X440" s="6">
        <f>$V$6 - 'Unlike Size Quad'!$F$3*$N$4</f>
        <v>71.401690832311886</v>
      </c>
      <c r="Y440" s="6">
        <f>$W$5 +'Unlike Size Quad'!$F$3*$N$4</f>
        <v>-71.406763299232722</v>
      </c>
      <c r="Z440" s="6">
        <f>Table13[[#This Row],[NS AXIS]]</f>
        <v>-568</v>
      </c>
      <c r="AA440" s="6">
        <f>IF(AND($W$5 + 'Unlike Size Quad'!$F$3*$N$4&lt;Table13[[#This Row],[NS AXIS]],Table13[[#This Row],[NS AXIS]]&lt;$V$6 - 'Unlike Size Quad'!$F$3*$N$4), Table13[NS AXIS], 0)</f>
        <v>0</v>
      </c>
      <c r="AB440" s="16">
        <f>$V$3 -'Unlike Size Quad'!$F$2*$N$3</f>
        <v>127.00056361139596</v>
      </c>
      <c r="AC440" s="16">
        <f>$W$4 + 'Unlike Size Quad'!$F$2*$N$3</f>
        <v>-127.00507248755457</v>
      </c>
      <c r="AN440" s="46">
        <v>-568</v>
      </c>
      <c r="AO440" s="61">
        <f>IF(OR(Table15[[#This Row],[Diagonal Flag]]&lt;-$AG$6, Table15[[#This Row],[Diagonal Flag]]&gt;$AG$6),0,Table15[[#This Row],[Diagonal Flag]])</f>
        <v>0</v>
      </c>
      <c r="AP440" s="61">
        <f>Graphing!$AO440/$AP$6</f>
        <v>0</v>
      </c>
      <c r="AQ440" s="62">
        <f>Graphing!$AO440/$AQ$6</f>
        <v>0</v>
      </c>
    </row>
    <row r="441" spans="7:43" x14ac:dyDescent="0.25">
      <c r="G441" s="15">
        <v>0.434</v>
      </c>
      <c r="H441" s="6">
        <f>IF(AND($H$3&lt;Table3[[#This Row],[Percentage]],Table3[[#This Row],[Percentage]]&lt;$H$5), 1, 0)</f>
        <v>1</v>
      </c>
      <c r="I441" s="6">
        <f>IF(AND($I$3&lt;Table3[[#This Row],[Percentage]],Table3[[#This Row],[Percentage]]&lt;$I$5), 1, 0)</f>
        <v>1</v>
      </c>
      <c r="J441" s="6">
        <f>IF(AND($J$3&lt;Table3[[#This Row],[Percentage]],Table3[[#This Row],[Percentage]]&lt;$J$5), 1, 0)</f>
        <v>0</v>
      </c>
      <c r="K441" s="6">
        <f>IF(AND($K$3&lt;Table3[[#This Row],[Percentage]],Table3[[#This Row],[Percentage]]&lt;$K$5), 1, 0)</f>
        <v>0</v>
      </c>
      <c r="U441" s="6">
        <v>0</v>
      </c>
      <c r="V441" s="6">
        <v>-567</v>
      </c>
      <c r="W441" s="6">
        <f>IF(AND($W$4 + 'Unlike Size Quad'!$F$2*$N$3&lt;Table13[[#This Row],[NS AXIS]],Table13[[#This Row],[NS AXIS]]&lt;$V$3 - 'Unlike Size Quad'!$F$2*$N$3), Table13[NS AXIS], 0)</f>
        <v>0</v>
      </c>
      <c r="X441" s="6">
        <f>$V$6 - 'Unlike Size Quad'!$F$3*$N$4</f>
        <v>71.401690832311886</v>
      </c>
      <c r="Y441" s="6">
        <f>$W$5 +'Unlike Size Quad'!$F$3*$N$4</f>
        <v>-71.406763299232722</v>
      </c>
      <c r="Z441" s="6">
        <f>Table13[[#This Row],[NS AXIS]]</f>
        <v>-567</v>
      </c>
      <c r="AA441" s="6">
        <f>IF(AND($W$5 + 'Unlike Size Quad'!$F$3*$N$4&lt;Table13[[#This Row],[NS AXIS]],Table13[[#This Row],[NS AXIS]]&lt;$V$6 - 'Unlike Size Quad'!$F$3*$N$4), Table13[NS AXIS], 0)</f>
        <v>0</v>
      </c>
      <c r="AB441" s="16">
        <f>$V$3 -'Unlike Size Quad'!$F$2*$N$3</f>
        <v>127.00056361139596</v>
      </c>
      <c r="AC441" s="16">
        <f>$W$4 + 'Unlike Size Quad'!$F$2*$N$3</f>
        <v>-127.00507248755457</v>
      </c>
      <c r="AN441" s="46">
        <v>-567</v>
      </c>
      <c r="AO441" s="63">
        <f>IF(OR(Table15[[#This Row],[Diagonal Flag]]&lt;-$AG$6, Table15[[#This Row],[Diagonal Flag]]&gt;$AG$6),0,Table15[[#This Row],[Diagonal Flag]])</f>
        <v>0</v>
      </c>
      <c r="AP441" s="63">
        <f>Graphing!$AO441/$AP$6</f>
        <v>0</v>
      </c>
      <c r="AQ441" s="64">
        <f>Graphing!$AO441/$AQ$6</f>
        <v>0</v>
      </c>
    </row>
    <row r="442" spans="7:43" x14ac:dyDescent="0.25">
      <c r="G442" s="15">
        <v>0.435</v>
      </c>
      <c r="H442" s="6">
        <f>IF(AND($H$3&lt;Table3[[#This Row],[Percentage]],Table3[[#This Row],[Percentage]]&lt;$H$5), 1, 0)</f>
        <v>1</v>
      </c>
      <c r="I442" s="6">
        <f>IF(AND($I$3&lt;Table3[[#This Row],[Percentage]],Table3[[#This Row],[Percentage]]&lt;$I$5), 1, 0)</f>
        <v>1</v>
      </c>
      <c r="J442" s="6">
        <f>IF(AND($J$3&lt;Table3[[#This Row],[Percentage]],Table3[[#This Row],[Percentage]]&lt;$J$5), 1, 0)</f>
        <v>0</v>
      </c>
      <c r="K442" s="6">
        <f>IF(AND($K$3&lt;Table3[[#This Row],[Percentage]],Table3[[#This Row],[Percentage]]&lt;$K$5), 1, 0)</f>
        <v>0</v>
      </c>
      <c r="U442" s="6">
        <v>0</v>
      </c>
      <c r="V442" s="6">
        <v>-566</v>
      </c>
      <c r="W442" s="6">
        <f>IF(AND($W$4 + 'Unlike Size Quad'!$F$2*$N$3&lt;Table13[[#This Row],[NS AXIS]],Table13[[#This Row],[NS AXIS]]&lt;$V$3 - 'Unlike Size Quad'!$F$2*$N$3), Table13[NS AXIS], 0)</f>
        <v>0</v>
      </c>
      <c r="X442" s="6">
        <f>$V$6 - 'Unlike Size Quad'!$F$3*$N$4</f>
        <v>71.401690832311886</v>
      </c>
      <c r="Y442" s="6">
        <f>$W$5 +'Unlike Size Quad'!$F$3*$N$4</f>
        <v>-71.406763299232722</v>
      </c>
      <c r="Z442" s="6">
        <f>Table13[[#This Row],[NS AXIS]]</f>
        <v>-566</v>
      </c>
      <c r="AA442" s="6">
        <f>IF(AND($W$5 + 'Unlike Size Quad'!$F$3*$N$4&lt;Table13[[#This Row],[NS AXIS]],Table13[[#This Row],[NS AXIS]]&lt;$V$6 - 'Unlike Size Quad'!$F$3*$N$4), Table13[NS AXIS], 0)</f>
        <v>0</v>
      </c>
      <c r="AB442" s="16">
        <f>$V$3 -'Unlike Size Quad'!$F$2*$N$3</f>
        <v>127.00056361139596</v>
      </c>
      <c r="AC442" s="16">
        <f>$W$4 + 'Unlike Size Quad'!$F$2*$N$3</f>
        <v>-127.00507248755457</v>
      </c>
      <c r="AN442" s="46">
        <v>-566</v>
      </c>
      <c r="AO442" s="61">
        <f>IF(OR(Table15[[#This Row],[Diagonal Flag]]&lt;-$AG$6, Table15[[#This Row],[Diagonal Flag]]&gt;$AG$6),0,Table15[[#This Row],[Diagonal Flag]])</f>
        <v>0</v>
      </c>
      <c r="AP442" s="61">
        <f>Graphing!$AO442/$AP$6</f>
        <v>0</v>
      </c>
      <c r="AQ442" s="62">
        <f>Graphing!$AO442/$AQ$6</f>
        <v>0</v>
      </c>
    </row>
    <row r="443" spans="7:43" x14ac:dyDescent="0.25">
      <c r="G443" s="15">
        <v>0.436</v>
      </c>
      <c r="H443" s="6">
        <f>IF(AND($H$3&lt;Table3[[#This Row],[Percentage]],Table3[[#This Row],[Percentage]]&lt;$H$5), 1, 0)</f>
        <v>1</v>
      </c>
      <c r="I443" s="6">
        <f>IF(AND($I$3&lt;Table3[[#This Row],[Percentage]],Table3[[#This Row],[Percentage]]&lt;$I$5), 1, 0)</f>
        <v>1</v>
      </c>
      <c r="J443" s="6">
        <f>IF(AND($J$3&lt;Table3[[#This Row],[Percentage]],Table3[[#This Row],[Percentage]]&lt;$J$5), 1, 0)</f>
        <v>0</v>
      </c>
      <c r="K443" s="6">
        <f>IF(AND($K$3&lt;Table3[[#This Row],[Percentage]],Table3[[#This Row],[Percentage]]&lt;$K$5), 1, 0)</f>
        <v>0</v>
      </c>
      <c r="U443" s="6">
        <v>0</v>
      </c>
      <c r="V443" s="6">
        <v>-565</v>
      </c>
      <c r="W443" s="6">
        <f>IF(AND($W$4 + 'Unlike Size Quad'!$F$2*$N$3&lt;Table13[[#This Row],[NS AXIS]],Table13[[#This Row],[NS AXIS]]&lt;$V$3 - 'Unlike Size Quad'!$F$2*$N$3), Table13[NS AXIS], 0)</f>
        <v>0</v>
      </c>
      <c r="X443" s="6">
        <f>$V$6 - 'Unlike Size Quad'!$F$3*$N$4</f>
        <v>71.401690832311886</v>
      </c>
      <c r="Y443" s="6">
        <f>$W$5 +'Unlike Size Quad'!$F$3*$N$4</f>
        <v>-71.406763299232722</v>
      </c>
      <c r="Z443" s="6">
        <f>Table13[[#This Row],[NS AXIS]]</f>
        <v>-565</v>
      </c>
      <c r="AA443" s="6">
        <f>IF(AND($W$5 + 'Unlike Size Quad'!$F$3*$N$4&lt;Table13[[#This Row],[NS AXIS]],Table13[[#This Row],[NS AXIS]]&lt;$V$6 - 'Unlike Size Quad'!$F$3*$N$4), Table13[NS AXIS], 0)</f>
        <v>0</v>
      </c>
      <c r="AB443" s="16">
        <f>$V$3 -'Unlike Size Quad'!$F$2*$N$3</f>
        <v>127.00056361139596</v>
      </c>
      <c r="AC443" s="16">
        <f>$W$4 + 'Unlike Size Quad'!$F$2*$N$3</f>
        <v>-127.00507248755457</v>
      </c>
      <c r="AN443" s="46">
        <v>-565</v>
      </c>
      <c r="AO443" s="63">
        <f>IF(OR(Table15[[#This Row],[Diagonal Flag]]&lt;-$AG$6, Table15[[#This Row],[Diagonal Flag]]&gt;$AG$6),0,Table15[[#This Row],[Diagonal Flag]])</f>
        <v>0</v>
      </c>
      <c r="AP443" s="63">
        <f>Graphing!$AO443/$AP$6</f>
        <v>0</v>
      </c>
      <c r="AQ443" s="64">
        <f>Graphing!$AO443/$AQ$6</f>
        <v>0</v>
      </c>
    </row>
    <row r="444" spans="7:43" x14ac:dyDescent="0.25">
      <c r="G444" s="15">
        <v>0.437</v>
      </c>
      <c r="H444" s="6">
        <f>IF(AND($H$3&lt;Table3[[#This Row],[Percentage]],Table3[[#This Row],[Percentage]]&lt;$H$5), 1, 0)</f>
        <v>1</v>
      </c>
      <c r="I444" s="6">
        <f>IF(AND($I$3&lt;Table3[[#This Row],[Percentage]],Table3[[#This Row],[Percentage]]&lt;$I$5), 1, 0)</f>
        <v>1</v>
      </c>
      <c r="J444" s="6">
        <f>IF(AND($J$3&lt;Table3[[#This Row],[Percentage]],Table3[[#This Row],[Percentage]]&lt;$J$5), 1, 0)</f>
        <v>0</v>
      </c>
      <c r="K444" s="6">
        <f>IF(AND($K$3&lt;Table3[[#This Row],[Percentage]],Table3[[#This Row],[Percentage]]&lt;$K$5), 1, 0)</f>
        <v>0</v>
      </c>
      <c r="U444" s="6">
        <v>0</v>
      </c>
      <c r="V444" s="6">
        <v>-564</v>
      </c>
      <c r="W444" s="6">
        <f>IF(AND($W$4 + 'Unlike Size Quad'!$F$2*$N$3&lt;Table13[[#This Row],[NS AXIS]],Table13[[#This Row],[NS AXIS]]&lt;$V$3 - 'Unlike Size Quad'!$F$2*$N$3), Table13[NS AXIS], 0)</f>
        <v>0</v>
      </c>
      <c r="X444" s="6">
        <f>$V$6 - 'Unlike Size Quad'!$F$3*$N$4</f>
        <v>71.401690832311886</v>
      </c>
      <c r="Y444" s="6">
        <f>$W$5 +'Unlike Size Quad'!$F$3*$N$4</f>
        <v>-71.406763299232722</v>
      </c>
      <c r="Z444" s="6">
        <f>Table13[[#This Row],[NS AXIS]]</f>
        <v>-564</v>
      </c>
      <c r="AA444" s="6">
        <f>IF(AND($W$5 + 'Unlike Size Quad'!$F$3*$N$4&lt;Table13[[#This Row],[NS AXIS]],Table13[[#This Row],[NS AXIS]]&lt;$V$6 - 'Unlike Size Quad'!$F$3*$N$4), Table13[NS AXIS], 0)</f>
        <v>0</v>
      </c>
      <c r="AB444" s="16">
        <f>$V$3 -'Unlike Size Quad'!$F$2*$N$3</f>
        <v>127.00056361139596</v>
      </c>
      <c r="AC444" s="16">
        <f>$W$4 + 'Unlike Size Quad'!$F$2*$N$3</f>
        <v>-127.00507248755457</v>
      </c>
      <c r="AN444" s="46">
        <v>-564</v>
      </c>
      <c r="AO444" s="61">
        <f>IF(OR(Table15[[#This Row],[Diagonal Flag]]&lt;-$AG$6, Table15[[#This Row],[Diagonal Flag]]&gt;$AG$6),0,Table15[[#This Row],[Diagonal Flag]])</f>
        <v>0</v>
      </c>
      <c r="AP444" s="61">
        <f>Graphing!$AO444/$AP$6</f>
        <v>0</v>
      </c>
      <c r="AQ444" s="62">
        <f>Graphing!$AO444/$AQ$6</f>
        <v>0</v>
      </c>
    </row>
    <row r="445" spans="7:43" x14ac:dyDescent="0.25">
      <c r="G445" s="15">
        <v>0.438</v>
      </c>
      <c r="H445" s="6">
        <f>IF(AND($H$3&lt;Table3[[#This Row],[Percentage]],Table3[[#This Row],[Percentage]]&lt;$H$5), 1, 0)</f>
        <v>1</v>
      </c>
      <c r="I445" s="6">
        <f>IF(AND($I$3&lt;Table3[[#This Row],[Percentage]],Table3[[#This Row],[Percentage]]&lt;$I$5), 1, 0)</f>
        <v>1</v>
      </c>
      <c r="J445" s="6">
        <f>IF(AND($J$3&lt;Table3[[#This Row],[Percentage]],Table3[[#This Row],[Percentage]]&lt;$J$5), 1, 0)</f>
        <v>0</v>
      </c>
      <c r="K445" s="6">
        <f>IF(AND($K$3&lt;Table3[[#This Row],[Percentage]],Table3[[#This Row],[Percentage]]&lt;$K$5), 1, 0)</f>
        <v>0</v>
      </c>
      <c r="U445" s="6">
        <v>0</v>
      </c>
      <c r="V445" s="6">
        <v>-563</v>
      </c>
      <c r="W445" s="6">
        <f>IF(AND($W$4 + 'Unlike Size Quad'!$F$2*$N$3&lt;Table13[[#This Row],[NS AXIS]],Table13[[#This Row],[NS AXIS]]&lt;$V$3 - 'Unlike Size Quad'!$F$2*$N$3), Table13[NS AXIS], 0)</f>
        <v>0</v>
      </c>
      <c r="X445" s="6">
        <f>$V$6 - 'Unlike Size Quad'!$F$3*$N$4</f>
        <v>71.401690832311886</v>
      </c>
      <c r="Y445" s="6">
        <f>$W$5 +'Unlike Size Quad'!$F$3*$N$4</f>
        <v>-71.406763299232722</v>
      </c>
      <c r="Z445" s="6">
        <f>Table13[[#This Row],[NS AXIS]]</f>
        <v>-563</v>
      </c>
      <c r="AA445" s="6">
        <f>IF(AND($W$5 + 'Unlike Size Quad'!$F$3*$N$4&lt;Table13[[#This Row],[NS AXIS]],Table13[[#This Row],[NS AXIS]]&lt;$V$6 - 'Unlike Size Quad'!$F$3*$N$4), Table13[NS AXIS], 0)</f>
        <v>0</v>
      </c>
      <c r="AB445" s="16">
        <f>$V$3 -'Unlike Size Quad'!$F$2*$N$3</f>
        <v>127.00056361139596</v>
      </c>
      <c r="AC445" s="16">
        <f>$W$4 + 'Unlike Size Quad'!$F$2*$N$3</f>
        <v>-127.00507248755457</v>
      </c>
      <c r="AN445" s="46">
        <v>-563</v>
      </c>
      <c r="AO445" s="63">
        <f>IF(OR(Table15[[#This Row],[Diagonal Flag]]&lt;-$AG$6, Table15[[#This Row],[Diagonal Flag]]&gt;$AG$6),0,Table15[[#This Row],[Diagonal Flag]])</f>
        <v>0</v>
      </c>
      <c r="AP445" s="63">
        <f>Graphing!$AO445/$AP$6</f>
        <v>0</v>
      </c>
      <c r="AQ445" s="64">
        <f>Graphing!$AO445/$AQ$6</f>
        <v>0</v>
      </c>
    </row>
    <row r="446" spans="7:43" x14ac:dyDescent="0.25">
      <c r="G446" s="15">
        <v>0.439</v>
      </c>
      <c r="H446" s="6">
        <f>IF(AND($H$3&lt;Table3[[#This Row],[Percentage]],Table3[[#This Row],[Percentage]]&lt;$H$5), 1, 0)</f>
        <v>1</v>
      </c>
      <c r="I446" s="6">
        <f>IF(AND($I$3&lt;Table3[[#This Row],[Percentage]],Table3[[#This Row],[Percentage]]&lt;$I$5), 1, 0)</f>
        <v>1</v>
      </c>
      <c r="J446" s="6">
        <f>IF(AND($J$3&lt;Table3[[#This Row],[Percentage]],Table3[[#This Row],[Percentage]]&lt;$J$5), 1, 0)</f>
        <v>0</v>
      </c>
      <c r="K446" s="6">
        <f>IF(AND($K$3&lt;Table3[[#This Row],[Percentage]],Table3[[#This Row],[Percentage]]&lt;$K$5), 1, 0)</f>
        <v>0</v>
      </c>
      <c r="U446" s="6">
        <v>0</v>
      </c>
      <c r="V446" s="6">
        <v>-562</v>
      </c>
      <c r="W446" s="6">
        <f>IF(AND($W$4 + 'Unlike Size Quad'!$F$2*$N$3&lt;Table13[[#This Row],[NS AXIS]],Table13[[#This Row],[NS AXIS]]&lt;$V$3 - 'Unlike Size Quad'!$F$2*$N$3), Table13[NS AXIS], 0)</f>
        <v>0</v>
      </c>
      <c r="X446" s="6">
        <f>$V$6 - 'Unlike Size Quad'!$F$3*$N$4</f>
        <v>71.401690832311886</v>
      </c>
      <c r="Y446" s="6">
        <f>$W$5 +'Unlike Size Quad'!$F$3*$N$4</f>
        <v>-71.406763299232722</v>
      </c>
      <c r="Z446" s="6">
        <f>Table13[[#This Row],[NS AXIS]]</f>
        <v>-562</v>
      </c>
      <c r="AA446" s="6">
        <f>IF(AND($W$5 + 'Unlike Size Quad'!$F$3*$N$4&lt;Table13[[#This Row],[NS AXIS]],Table13[[#This Row],[NS AXIS]]&lt;$V$6 - 'Unlike Size Quad'!$F$3*$N$4), Table13[NS AXIS], 0)</f>
        <v>0</v>
      </c>
      <c r="AB446" s="16">
        <f>$V$3 -'Unlike Size Quad'!$F$2*$N$3</f>
        <v>127.00056361139596</v>
      </c>
      <c r="AC446" s="16">
        <f>$W$4 + 'Unlike Size Quad'!$F$2*$N$3</f>
        <v>-127.00507248755457</v>
      </c>
      <c r="AN446" s="46">
        <v>-562</v>
      </c>
      <c r="AO446" s="61">
        <f>IF(OR(Table15[[#This Row],[Diagonal Flag]]&lt;-$AG$6, Table15[[#This Row],[Diagonal Flag]]&gt;$AG$6),0,Table15[[#This Row],[Diagonal Flag]])</f>
        <v>0</v>
      </c>
      <c r="AP446" s="61">
        <f>Graphing!$AO446/$AP$6</f>
        <v>0</v>
      </c>
      <c r="AQ446" s="62">
        <f>Graphing!$AO446/$AQ$6</f>
        <v>0</v>
      </c>
    </row>
    <row r="447" spans="7:43" x14ac:dyDescent="0.25">
      <c r="G447" s="15">
        <v>0.44</v>
      </c>
      <c r="H447" s="6">
        <f>IF(AND($H$3&lt;Table3[[#This Row],[Percentage]],Table3[[#This Row],[Percentage]]&lt;$H$5), 1, 0)</f>
        <v>1</v>
      </c>
      <c r="I447" s="6">
        <f>IF(AND($I$3&lt;Table3[[#This Row],[Percentage]],Table3[[#This Row],[Percentage]]&lt;$I$5), 1, 0)</f>
        <v>1</v>
      </c>
      <c r="J447" s="6">
        <f>IF(AND($J$3&lt;Table3[[#This Row],[Percentage]],Table3[[#This Row],[Percentage]]&lt;$J$5), 1, 0)</f>
        <v>0</v>
      </c>
      <c r="K447" s="6">
        <f>IF(AND($K$3&lt;Table3[[#This Row],[Percentage]],Table3[[#This Row],[Percentage]]&lt;$K$5), 1, 0)</f>
        <v>0</v>
      </c>
      <c r="U447" s="6">
        <v>0</v>
      </c>
      <c r="V447" s="6">
        <v>-561</v>
      </c>
      <c r="W447" s="6">
        <f>IF(AND($W$4 + 'Unlike Size Quad'!$F$2*$N$3&lt;Table13[[#This Row],[NS AXIS]],Table13[[#This Row],[NS AXIS]]&lt;$V$3 - 'Unlike Size Quad'!$F$2*$N$3), Table13[NS AXIS], 0)</f>
        <v>0</v>
      </c>
      <c r="X447" s="6">
        <f>$V$6 - 'Unlike Size Quad'!$F$3*$N$4</f>
        <v>71.401690832311886</v>
      </c>
      <c r="Y447" s="6">
        <f>$W$5 +'Unlike Size Quad'!$F$3*$N$4</f>
        <v>-71.406763299232722</v>
      </c>
      <c r="Z447" s="6">
        <f>Table13[[#This Row],[NS AXIS]]</f>
        <v>-561</v>
      </c>
      <c r="AA447" s="6">
        <f>IF(AND($W$5 + 'Unlike Size Quad'!$F$3*$N$4&lt;Table13[[#This Row],[NS AXIS]],Table13[[#This Row],[NS AXIS]]&lt;$V$6 - 'Unlike Size Quad'!$F$3*$N$4), Table13[NS AXIS], 0)</f>
        <v>0</v>
      </c>
      <c r="AB447" s="16">
        <f>$V$3 -'Unlike Size Quad'!$F$2*$N$3</f>
        <v>127.00056361139596</v>
      </c>
      <c r="AC447" s="16">
        <f>$W$4 + 'Unlike Size Quad'!$F$2*$N$3</f>
        <v>-127.00507248755457</v>
      </c>
      <c r="AN447" s="46">
        <v>-561</v>
      </c>
      <c r="AO447" s="63">
        <f>IF(OR(Table15[[#This Row],[Diagonal Flag]]&lt;-$AG$6, Table15[[#This Row],[Diagonal Flag]]&gt;$AG$6),0,Table15[[#This Row],[Diagonal Flag]])</f>
        <v>0</v>
      </c>
      <c r="AP447" s="63">
        <f>Graphing!$AO447/$AP$6</f>
        <v>0</v>
      </c>
      <c r="AQ447" s="64">
        <f>Graphing!$AO447/$AQ$6</f>
        <v>0</v>
      </c>
    </row>
    <row r="448" spans="7:43" x14ac:dyDescent="0.25">
      <c r="G448" s="15">
        <v>0.441</v>
      </c>
      <c r="H448" s="6">
        <f>IF(AND($H$3&lt;Table3[[#This Row],[Percentage]],Table3[[#This Row],[Percentage]]&lt;$H$5), 1, 0)</f>
        <v>1</v>
      </c>
      <c r="I448" s="6">
        <f>IF(AND($I$3&lt;Table3[[#This Row],[Percentage]],Table3[[#This Row],[Percentage]]&lt;$I$5), 1, 0)</f>
        <v>1</v>
      </c>
      <c r="J448" s="6">
        <f>IF(AND($J$3&lt;Table3[[#This Row],[Percentage]],Table3[[#This Row],[Percentage]]&lt;$J$5), 1, 0)</f>
        <v>0</v>
      </c>
      <c r="K448" s="6">
        <f>IF(AND($K$3&lt;Table3[[#This Row],[Percentage]],Table3[[#This Row],[Percentage]]&lt;$K$5), 1, 0)</f>
        <v>0</v>
      </c>
      <c r="U448" s="6">
        <v>0</v>
      </c>
      <c r="V448" s="6">
        <v>-560</v>
      </c>
      <c r="W448" s="6">
        <f>IF(AND($W$4 + 'Unlike Size Quad'!$F$2*$N$3&lt;Table13[[#This Row],[NS AXIS]],Table13[[#This Row],[NS AXIS]]&lt;$V$3 - 'Unlike Size Quad'!$F$2*$N$3), Table13[NS AXIS], 0)</f>
        <v>0</v>
      </c>
      <c r="X448" s="6">
        <f>$V$6 - 'Unlike Size Quad'!$F$3*$N$4</f>
        <v>71.401690832311886</v>
      </c>
      <c r="Y448" s="6">
        <f>$W$5 +'Unlike Size Quad'!$F$3*$N$4</f>
        <v>-71.406763299232722</v>
      </c>
      <c r="Z448" s="6">
        <f>Table13[[#This Row],[NS AXIS]]</f>
        <v>-560</v>
      </c>
      <c r="AA448" s="6">
        <f>IF(AND($W$5 + 'Unlike Size Quad'!$F$3*$N$4&lt;Table13[[#This Row],[NS AXIS]],Table13[[#This Row],[NS AXIS]]&lt;$V$6 - 'Unlike Size Quad'!$F$3*$N$4), Table13[NS AXIS], 0)</f>
        <v>0</v>
      </c>
      <c r="AB448" s="16">
        <f>$V$3 -'Unlike Size Quad'!$F$2*$N$3</f>
        <v>127.00056361139596</v>
      </c>
      <c r="AC448" s="16">
        <f>$W$4 + 'Unlike Size Quad'!$F$2*$N$3</f>
        <v>-127.00507248755457</v>
      </c>
      <c r="AN448" s="46">
        <v>-560</v>
      </c>
      <c r="AO448" s="61">
        <f>IF(OR(Table15[[#This Row],[Diagonal Flag]]&lt;-$AG$6, Table15[[#This Row],[Diagonal Flag]]&gt;$AG$6),0,Table15[[#This Row],[Diagonal Flag]])</f>
        <v>0</v>
      </c>
      <c r="AP448" s="61">
        <f>Graphing!$AO448/$AP$6</f>
        <v>0</v>
      </c>
      <c r="AQ448" s="62">
        <f>Graphing!$AO448/$AQ$6</f>
        <v>0</v>
      </c>
    </row>
    <row r="449" spans="7:43" x14ac:dyDescent="0.25">
      <c r="G449" s="15">
        <v>0.442</v>
      </c>
      <c r="H449" s="6">
        <f>IF(AND($H$3&lt;Table3[[#This Row],[Percentage]],Table3[[#This Row],[Percentage]]&lt;$H$5), 1, 0)</f>
        <v>1</v>
      </c>
      <c r="I449" s="6">
        <f>IF(AND($I$3&lt;Table3[[#This Row],[Percentage]],Table3[[#This Row],[Percentage]]&lt;$I$5), 1, 0)</f>
        <v>1</v>
      </c>
      <c r="J449" s="6">
        <f>IF(AND($J$3&lt;Table3[[#This Row],[Percentage]],Table3[[#This Row],[Percentage]]&lt;$J$5), 1, 0)</f>
        <v>0</v>
      </c>
      <c r="K449" s="6">
        <f>IF(AND($K$3&lt;Table3[[#This Row],[Percentage]],Table3[[#This Row],[Percentage]]&lt;$K$5), 1, 0)</f>
        <v>0</v>
      </c>
      <c r="U449" s="6">
        <v>0</v>
      </c>
      <c r="V449" s="6">
        <v>-559</v>
      </c>
      <c r="W449" s="6">
        <f>IF(AND($W$4 + 'Unlike Size Quad'!$F$2*$N$3&lt;Table13[[#This Row],[NS AXIS]],Table13[[#This Row],[NS AXIS]]&lt;$V$3 - 'Unlike Size Quad'!$F$2*$N$3), Table13[NS AXIS], 0)</f>
        <v>0</v>
      </c>
      <c r="X449" s="6">
        <f>$V$6 - 'Unlike Size Quad'!$F$3*$N$4</f>
        <v>71.401690832311886</v>
      </c>
      <c r="Y449" s="6">
        <f>$W$5 +'Unlike Size Quad'!$F$3*$N$4</f>
        <v>-71.406763299232722</v>
      </c>
      <c r="Z449" s="6">
        <f>Table13[[#This Row],[NS AXIS]]</f>
        <v>-559</v>
      </c>
      <c r="AA449" s="6">
        <f>IF(AND($W$5 + 'Unlike Size Quad'!$F$3*$N$4&lt;Table13[[#This Row],[NS AXIS]],Table13[[#This Row],[NS AXIS]]&lt;$V$6 - 'Unlike Size Quad'!$F$3*$N$4), Table13[NS AXIS], 0)</f>
        <v>0</v>
      </c>
      <c r="AB449" s="16">
        <f>$V$3 -'Unlike Size Quad'!$F$2*$N$3</f>
        <v>127.00056361139596</v>
      </c>
      <c r="AC449" s="16">
        <f>$W$4 + 'Unlike Size Quad'!$F$2*$N$3</f>
        <v>-127.00507248755457</v>
      </c>
      <c r="AN449" s="46">
        <v>-559</v>
      </c>
      <c r="AO449" s="63">
        <f>IF(OR(Table15[[#This Row],[Diagonal Flag]]&lt;-$AG$6, Table15[[#This Row],[Diagonal Flag]]&gt;$AG$6),0,Table15[[#This Row],[Diagonal Flag]])</f>
        <v>0</v>
      </c>
      <c r="AP449" s="63">
        <f>Graphing!$AO449/$AP$6</f>
        <v>0</v>
      </c>
      <c r="AQ449" s="64">
        <f>Graphing!$AO449/$AQ$6</f>
        <v>0</v>
      </c>
    </row>
    <row r="450" spans="7:43" x14ac:dyDescent="0.25">
      <c r="G450" s="15">
        <v>0.443</v>
      </c>
      <c r="H450" s="6">
        <f>IF(AND($H$3&lt;Table3[[#This Row],[Percentage]],Table3[[#This Row],[Percentage]]&lt;$H$5), 1, 0)</f>
        <v>1</v>
      </c>
      <c r="I450" s="6">
        <f>IF(AND($I$3&lt;Table3[[#This Row],[Percentage]],Table3[[#This Row],[Percentage]]&lt;$I$5), 1, 0)</f>
        <v>1</v>
      </c>
      <c r="J450" s="6">
        <f>IF(AND($J$3&lt;Table3[[#This Row],[Percentage]],Table3[[#This Row],[Percentage]]&lt;$J$5), 1, 0)</f>
        <v>0</v>
      </c>
      <c r="K450" s="6">
        <f>IF(AND($K$3&lt;Table3[[#This Row],[Percentage]],Table3[[#This Row],[Percentage]]&lt;$K$5), 1, 0)</f>
        <v>0</v>
      </c>
      <c r="U450" s="6">
        <v>0</v>
      </c>
      <c r="V450" s="6">
        <v>-558</v>
      </c>
      <c r="W450" s="6">
        <f>IF(AND($W$4 + 'Unlike Size Quad'!$F$2*$N$3&lt;Table13[[#This Row],[NS AXIS]],Table13[[#This Row],[NS AXIS]]&lt;$V$3 - 'Unlike Size Quad'!$F$2*$N$3), Table13[NS AXIS], 0)</f>
        <v>0</v>
      </c>
      <c r="X450" s="6">
        <f>$V$6 - 'Unlike Size Quad'!$F$3*$N$4</f>
        <v>71.401690832311886</v>
      </c>
      <c r="Y450" s="6">
        <f>$W$5 +'Unlike Size Quad'!$F$3*$N$4</f>
        <v>-71.406763299232722</v>
      </c>
      <c r="Z450" s="6">
        <f>Table13[[#This Row],[NS AXIS]]</f>
        <v>-558</v>
      </c>
      <c r="AA450" s="6">
        <f>IF(AND($W$5 + 'Unlike Size Quad'!$F$3*$N$4&lt;Table13[[#This Row],[NS AXIS]],Table13[[#This Row],[NS AXIS]]&lt;$V$6 - 'Unlike Size Quad'!$F$3*$N$4), Table13[NS AXIS], 0)</f>
        <v>0</v>
      </c>
      <c r="AB450" s="16">
        <f>$V$3 -'Unlike Size Quad'!$F$2*$N$3</f>
        <v>127.00056361139596</v>
      </c>
      <c r="AC450" s="16">
        <f>$W$4 + 'Unlike Size Quad'!$F$2*$N$3</f>
        <v>-127.00507248755457</v>
      </c>
      <c r="AN450" s="46">
        <v>-558</v>
      </c>
      <c r="AO450" s="61">
        <f>IF(OR(Table15[[#This Row],[Diagonal Flag]]&lt;-$AG$6, Table15[[#This Row],[Diagonal Flag]]&gt;$AG$6),0,Table15[[#This Row],[Diagonal Flag]])</f>
        <v>0</v>
      </c>
      <c r="AP450" s="61">
        <f>Graphing!$AO450/$AP$6</f>
        <v>0</v>
      </c>
      <c r="AQ450" s="62">
        <f>Graphing!$AO450/$AQ$6</f>
        <v>0</v>
      </c>
    </row>
    <row r="451" spans="7:43" x14ac:dyDescent="0.25">
      <c r="G451" s="15">
        <v>0.44400000000000001</v>
      </c>
      <c r="H451" s="6">
        <f>IF(AND($H$3&lt;Table3[[#This Row],[Percentage]],Table3[[#This Row],[Percentage]]&lt;$H$5), 1, 0)</f>
        <v>1</v>
      </c>
      <c r="I451" s="6">
        <f>IF(AND($I$3&lt;Table3[[#This Row],[Percentage]],Table3[[#This Row],[Percentage]]&lt;$I$5), 1, 0)</f>
        <v>1</v>
      </c>
      <c r="J451" s="6">
        <f>IF(AND($J$3&lt;Table3[[#This Row],[Percentage]],Table3[[#This Row],[Percentage]]&lt;$J$5), 1, 0)</f>
        <v>0</v>
      </c>
      <c r="K451" s="6">
        <f>IF(AND($K$3&lt;Table3[[#This Row],[Percentage]],Table3[[#This Row],[Percentage]]&lt;$K$5), 1, 0)</f>
        <v>0</v>
      </c>
      <c r="U451" s="6">
        <v>0</v>
      </c>
      <c r="V451" s="6">
        <v>-557</v>
      </c>
      <c r="W451" s="6">
        <f>IF(AND($W$4 + 'Unlike Size Quad'!$F$2*$N$3&lt;Table13[[#This Row],[NS AXIS]],Table13[[#This Row],[NS AXIS]]&lt;$V$3 - 'Unlike Size Quad'!$F$2*$N$3), Table13[NS AXIS], 0)</f>
        <v>0</v>
      </c>
      <c r="X451" s="6">
        <f>$V$6 - 'Unlike Size Quad'!$F$3*$N$4</f>
        <v>71.401690832311886</v>
      </c>
      <c r="Y451" s="6">
        <f>$W$5 +'Unlike Size Quad'!$F$3*$N$4</f>
        <v>-71.406763299232722</v>
      </c>
      <c r="Z451" s="6">
        <f>Table13[[#This Row],[NS AXIS]]</f>
        <v>-557</v>
      </c>
      <c r="AA451" s="6">
        <f>IF(AND($W$5 + 'Unlike Size Quad'!$F$3*$N$4&lt;Table13[[#This Row],[NS AXIS]],Table13[[#This Row],[NS AXIS]]&lt;$V$6 - 'Unlike Size Quad'!$F$3*$N$4), Table13[NS AXIS], 0)</f>
        <v>0</v>
      </c>
      <c r="AB451" s="16">
        <f>$V$3 -'Unlike Size Quad'!$F$2*$N$3</f>
        <v>127.00056361139596</v>
      </c>
      <c r="AC451" s="16">
        <f>$W$4 + 'Unlike Size Quad'!$F$2*$N$3</f>
        <v>-127.00507248755457</v>
      </c>
      <c r="AN451" s="46">
        <v>-557</v>
      </c>
      <c r="AO451" s="63">
        <f>IF(OR(Table15[[#This Row],[Diagonal Flag]]&lt;-$AG$6, Table15[[#This Row],[Diagonal Flag]]&gt;$AG$6),0,Table15[[#This Row],[Diagonal Flag]])</f>
        <v>0</v>
      </c>
      <c r="AP451" s="63">
        <f>Graphing!$AO451/$AP$6</f>
        <v>0</v>
      </c>
      <c r="AQ451" s="64">
        <f>Graphing!$AO451/$AQ$6</f>
        <v>0</v>
      </c>
    </row>
    <row r="452" spans="7:43" x14ac:dyDescent="0.25">
      <c r="G452" s="15">
        <v>0.44500000000000001</v>
      </c>
      <c r="H452" s="6">
        <f>IF(AND($H$3&lt;Table3[[#This Row],[Percentage]],Table3[[#This Row],[Percentage]]&lt;$H$5), 1, 0)</f>
        <v>1</v>
      </c>
      <c r="I452" s="6">
        <f>IF(AND($I$3&lt;Table3[[#This Row],[Percentage]],Table3[[#This Row],[Percentage]]&lt;$I$5), 1, 0)</f>
        <v>1</v>
      </c>
      <c r="J452" s="6">
        <f>IF(AND($J$3&lt;Table3[[#This Row],[Percentage]],Table3[[#This Row],[Percentage]]&lt;$J$5), 1, 0)</f>
        <v>0</v>
      </c>
      <c r="K452" s="6">
        <f>IF(AND($K$3&lt;Table3[[#This Row],[Percentage]],Table3[[#This Row],[Percentage]]&lt;$K$5), 1, 0)</f>
        <v>0</v>
      </c>
      <c r="U452" s="6">
        <v>0</v>
      </c>
      <c r="V452" s="6">
        <v>-556</v>
      </c>
      <c r="W452" s="6">
        <f>IF(AND($W$4 + 'Unlike Size Quad'!$F$2*$N$3&lt;Table13[[#This Row],[NS AXIS]],Table13[[#This Row],[NS AXIS]]&lt;$V$3 - 'Unlike Size Quad'!$F$2*$N$3), Table13[NS AXIS], 0)</f>
        <v>0</v>
      </c>
      <c r="X452" s="6">
        <f>$V$6 - 'Unlike Size Quad'!$F$3*$N$4</f>
        <v>71.401690832311886</v>
      </c>
      <c r="Y452" s="6">
        <f>$W$5 +'Unlike Size Quad'!$F$3*$N$4</f>
        <v>-71.406763299232722</v>
      </c>
      <c r="Z452" s="6">
        <f>Table13[[#This Row],[NS AXIS]]</f>
        <v>-556</v>
      </c>
      <c r="AA452" s="6">
        <f>IF(AND($W$5 + 'Unlike Size Quad'!$F$3*$N$4&lt;Table13[[#This Row],[NS AXIS]],Table13[[#This Row],[NS AXIS]]&lt;$V$6 - 'Unlike Size Quad'!$F$3*$N$4), Table13[NS AXIS], 0)</f>
        <v>0</v>
      </c>
      <c r="AB452" s="16">
        <f>$V$3 -'Unlike Size Quad'!$F$2*$N$3</f>
        <v>127.00056361139596</v>
      </c>
      <c r="AC452" s="16">
        <f>$W$4 + 'Unlike Size Quad'!$F$2*$N$3</f>
        <v>-127.00507248755457</v>
      </c>
      <c r="AN452" s="46">
        <v>-556</v>
      </c>
      <c r="AO452" s="61">
        <f>IF(OR(Table15[[#This Row],[Diagonal Flag]]&lt;-$AG$6, Table15[[#This Row],[Diagonal Flag]]&gt;$AG$6),0,Table15[[#This Row],[Diagonal Flag]])</f>
        <v>0</v>
      </c>
      <c r="AP452" s="61">
        <f>Graphing!$AO452/$AP$6</f>
        <v>0</v>
      </c>
      <c r="AQ452" s="62">
        <f>Graphing!$AO452/$AQ$6</f>
        <v>0</v>
      </c>
    </row>
    <row r="453" spans="7:43" x14ac:dyDescent="0.25">
      <c r="G453" s="15">
        <v>0.44600000000000001</v>
      </c>
      <c r="H453" s="6">
        <f>IF(AND($H$3&lt;Table3[[#This Row],[Percentage]],Table3[[#This Row],[Percentage]]&lt;$H$5), 1, 0)</f>
        <v>1</v>
      </c>
      <c r="I453" s="6">
        <f>IF(AND($I$3&lt;Table3[[#This Row],[Percentage]],Table3[[#This Row],[Percentage]]&lt;$I$5), 1, 0)</f>
        <v>1</v>
      </c>
      <c r="J453" s="6">
        <f>IF(AND($J$3&lt;Table3[[#This Row],[Percentage]],Table3[[#This Row],[Percentage]]&lt;$J$5), 1, 0)</f>
        <v>0</v>
      </c>
      <c r="K453" s="6">
        <f>IF(AND($K$3&lt;Table3[[#This Row],[Percentage]],Table3[[#This Row],[Percentage]]&lt;$K$5), 1, 0)</f>
        <v>0</v>
      </c>
      <c r="U453" s="6">
        <v>0</v>
      </c>
      <c r="V453" s="6">
        <v>-555</v>
      </c>
      <c r="W453" s="6">
        <f>IF(AND($W$4 + 'Unlike Size Quad'!$F$2*$N$3&lt;Table13[[#This Row],[NS AXIS]],Table13[[#This Row],[NS AXIS]]&lt;$V$3 - 'Unlike Size Quad'!$F$2*$N$3), Table13[NS AXIS], 0)</f>
        <v>0</v>
      </c>
      <c r="X453" s="6">
        <f>$V$6 - 'Unlike Size Quad'!$F$3*$N$4</f>
        <v>71.401690832311886</v>
      </c>
      <c r="Y453" s="6">
        <f>$W$5 +'Unlike Size Quad'!$F$3*$N$4</f>
        <v>-71.406763299232722</v>
      </c>
      <c r="Z453" s="6">
        <f>Table13[[#This Row],[NS AXIS]]</f>
        <v>-555</v>
      </c>
      <c r="AA453" s="6">
        <f>IF(AND($W$5 + 'Unlike Size Quad'!$F$3*$N$4&lt;Table13[[#This Row],[NS AXIS]],Table13[[#This Row],[NS AXIS]]&lt;$V$6 - 'Unlike Size Quad'!$F$3*$N$4), Table13[NS AXIS], 0)</f>
        <v>0</v>
      </c>
      <c r="AB453" s="16">
        <f>$V$3 -'Unlike Size Quad'!$F$2*$N$3</f>
        <v>127.00056361139596</v>
      </c>
      <c r="AC453" s="16">
        <f>$W$4 + 'Unlike Size Quad'!$F$2*$N$3</f>
        <v>-127.00507248755457</v>
      </c>
      <c r="AN453" s="46">
        <v>-555</v>
      </c>
      <c r="AO453" s="63">
        <f>IF(OR(Table15[[#This Row],[Diagonal Flag]]&lt;-$AG$6, Table15[[#This Row],[Diagonal Flag]]&gt;$AG$6),0,Table15[[#This Row],[Diagonal Flag]])</f>
        <v>0</v>
      </c>
      <c r="AP453" s="63">
        <f>Graphing!$AO453/$AP$6</f>
        <v>0</v>
      </c>
      <c r="AQ453" s="64">
        <f>Graphing!$AO453/$AQ$6</f>
        <v>0</v>
      </c>
    </row>
    <row r="454" spans="7:43" x14ac:dyDescent="0.25">
      <c r="G454" s="15">
        <v>0.44700000000000001</v>
      </c>
      <c r="H454" s="6">
        <f>IF(AND($H$3&lt;Table3[[#This Row],[Percentage]],Table3[[#This Row],[Percentage]]&lt;$H$5), 1, 0)</f>
        <v>1</v>
      </c>
      <c r="I454" s="6">
        <f>IF(AND($I$3&lt;Table3[[#This Row],[Percentage]],Table3[[#This Row],[Percentage]]&lt;$I$5), 1, 0)</f>
        <v>1</v>
      </c>
      <c r="J454" s="6">
        <f>IF(AND($J$3&lt;Table3[[#This Row],[Percentage]],Table3[[#This Row],[Percentage]]&lt;$J$5), 1, 0)</f>
        <v>0</v>
      </c>
      <c r="K454" s="6">
        <f>IF(AND($K$3&lt;Table3[[#This Row],[Percentage]],Table3[[#This Row],[Percentage]]&lt;$K$5), 1, 0)</f>
        <v>0</v>
      </c>
      <c r="U454" s="6">
        <v>0</v>
      </c>
      <c r="V454" s="6">
        <v>-554</v>
      </c>
      <c r="W454" s="6">
        <f>IF(AND($W$4 + 'Unlike Size Quad'!$F$2*$N$3&lt;Table13[[#This Row],[NS AXIS]],Table13[[#This Row],[NS AXIS]]&lt;$V$3 - 'Unlike Size Quad'!$F$2*$N$3), Table13[NS AXIS], 0)</f>
        <v>0</v>
      </c>
      <c r="X454" s="6">
        <f>$V$6 - 'Unlike Size Quad'!$F$3*$N$4</f>
        <v>71.401690832311886</v>
      </c>
      <c r="Y454" s="6">
        <f>$W$5 +'Unlike Size Quad'!$F$3*$N$4</f>
        <v>-71.406763299232722</v>
      </c>
      <c r="Z454" s="6">
        <f>Table13[[#This Row],[NS AXIS]]</f>
        <v>-554</v>
      </c>
      <c r="AA454" s="6">
        <f>IF(AND($W$5 + 'Unlike Size Quad'!$F$3*$N$4&lt;Table13[[#This Row],[NS AXIS]],Table13[[#This Row],[NS AXIS]]&lt;$V$6 - 'Unlike Size Quad'!$F$3*$N$4), Table13[NS AXIS], 0)</f>
        <v>0</v>
      </c>
      <c r="AB454" s="16">
        <f>$V$3 -'Unlike Size Quad'!$F$2*$N$3</f>
        <v>127.00056361139596</v>
      </c>
      <c r="AC454" s="16">
        <f>$W$4 + 'Unlike Size Quad'!$F$2*$N$3</f>
        <v>-127.00507248755457</v>
      </c>
      <c r="AN454" s="46">
        <v>-554</v>
      </c>
      <c r="AO454" s="61">
        <f>IF(OR(Table15[[#This Row],[Diagonal Flag]]&lt;-$AG$6, Table15[[#This Row],[Diagonal Flag]]&gt;$AG$6),0,Table15[[#This Row],[Diagonal Flag]])</f>
        <v>0</v>
      </c>
      <c r="AP454" s="61">
        <f>Graphing!$AO454/$AP$6</f>
        <v>0</v>
      </c>
      <c r="AQ454" s="62">
        <f>Graphing!$AO454/$AQ$6</f>
        <v>0</v>
      </c>
    </row>
    <row r="455" spans="7:43" x14ac:dyDescent="0.25">
      <c r="G455" s="15">
        <v>0.44800000000000001</v>
      </c>
      <c r="H455" s="6">
        <f>IF(AND($H$3&lt;Table3[[#This Row],[Percentage]],Table3[[#This Row],[Percentage]]&lt;$H$5), 1, 0)</f>
        <v>1</v>
      </c>
      <c r="I455" s="6">
        <f>IF(AND($I$3&lt;Table3[[#This Row],[Percentage]],Table3[[#This Row],[Percentage]]&lt;$I$5), 1, 0)</f>
        <v>1</v>
      </c>
      <c r="J455" s="6">
        <f>IF(AND($J$3&lt;Table3[[#This Row],[Percentage]],Table3[[#This Row],[Percentage]]&lt;$J$5), 1, 0)</f>
        <v>0</v>
      </c>
      <c r="K455" s="6">
        <f>IF(AND($K$3&lt;Table3[[#This Row],[Percentage]],Table3[[#This Row],[Percentage]]&lt;$K$5), 1, 0)</f>
        <v>0</v>
      </c>
      <c r="U455" s="6">
        <v>0</v>
      </c>
      <c r="V455" s="6">
        <v>-553</v>
      </c>
      <c r="W455" s="6">
        <f>IF(AND($W$4 + 'Unlike Size Quad'!$F$2*$N$3&lt;Table13[[#This Row],[NS AXIS]],Table13[[#This Row],[NS AXIS]]&lt;$V$3 - 'Unlike Size Quad'!$F$2*$N$3), Table13[NS AXIS], 0)</f>
        <v>0</v>
      </c>
      <c r="X455" s="6">
        <f>$V$6 - 'Unlike Size Quad'!$F$3*$N$4</f>
        <v>71.401690832311886</v>
      </c>
      <c r="Y455" s="6">
        <f>$W$5 +'Unlike Size Quad'!$F$3*$N$4</f>
        <v>-71.406763299232722</v>
      </c>
      <c r="Z455" s="6">
        <f>Table13[[#This Row],[NS AXIS]]</f>
        <v>-553</v>
      </c>
      <c r="AA455" s="6">
        <f>IF(AND($W$5 + 'Unlike Size Quad'!$F$3*$N$4&lt;Table13[[#This Row],[NS AXIS]],Table13[[#This Row],[NS AXIS]]&lt;$V$6 - 'Unlike Size Quad'!$F$3*$N$4), Table13[NS AXIS], 0)</f>
        <v>0</v>
      </c>
      <c r="AB455" s="16">
        <f>$V$3 -'Unlike Size Quad'!$F$2*$N$3</f>
        <v>127.00056361139596</v>
      </c>
      <c r="AC455" s="16">
        <f>$W$4 + 'Unlike Size Quad'!$F$2*$N$3</f>
        <v>-127.00507248755457</v>
      </c>
      <c r="AN455" s="46">
        <v>-553</v>
      </c>
      <c r="AO455" s="63">
        <f>IF(OR(Table15[[#This Row],[Diagonal Flag]]&lt;-$AG$6, Table15[[#This Row],[Diagonal Flag]]&gt;$AG$6),0,Table15[[#This Row],[Diagonal Flag]])</f>
        <v>0</v>
      </c>
      <c r="AP455" s="63">
        <f>Graphing!$AO455/$AP$6</f>
        <v>0</v>
      </c>
      <c r="AQ455" s="64">
        <f>Graphing!$AO455/$AQ$6</f>
        <v>0</v>
      </c>
    </row>
    <row r="456" spans="7:43" x14ac:dyDescent="0.25">
      <c r="G456" s="15">
        <v>0.44900000000000001</v>
      </c>
      <c r="H456" s="6">
        <f>IF(AND($H$3&lt;Table3[[#This Row],[Percentage]],Table3[[#This Row],[Percentage]]&lt;$H$5), 1, 0)</f>
        <v>1</v>
      </c>
      <c r="I456" s="6">
        <f>IF(AND($I$3&lt;Table3[[#This Row],[Percentage]],Table3[[#This Row],[Percentage]]&lt;$I$5), 1, 0)</f>
        <v>1</v>
      </c>
      <c r="J456" s="6">
        <f>IF(AND($J$3&lt;Table3[[#This Row],[Percentage]],Table3[[#This Row],[Percentage]]&lt;$J$5), 1, 0)</f>
        <v>0</v>
      </c>
      <c r="K456" s="6">
        <f>IF(AND($K$3&lt;Table3[[#This Row],[Percentage]],Table3[[#This Row],[Percentage]]&lt;$K$5), 1, 0)</f>
        <v>0</v>
      </c>
      <c r="U456" s="6">
        <v>0</v>
      </c>
      <c r="V456" s="6">
        <v>-552</v>
      </c>
      <c r="W456" s="6">
        <f>IF(AND($W$4 + 'Unlike Size Quad'!$F$2*$N$3&lt;Table13[[#This Row],[NS AXIS]],Table13[[#This Row],[NS AXIS]]&lt;$V$3 - 'Unlike Size Quad'!$F$2*$N$3), Table13[NS AXIS], 0)</f>
        <v>0</v>
      </c>
      <c r="X456" s="6">
        <f>$V$6 - 'Unlike Size Quad'!$F$3*$N$4</f>
        <v>71.401690832311886</v>
      </c>
      <c r="Y456" s="6">
        <f>$W$5 +'Unlike Size Quad'!$F$3*$N$4</f>
        <v>-71.406763299232722</v>
      </c>
      <c r="Z456" s="6">
        <f>Table13[[#This Row],[NS AXIS]]</f>
        <v>-552</v>
      </c>
      <c r="AA456" s="6">
        <f>IF(AND($W$5 + 'Unlike Size Quad'!$F$3*$N$4&lt;Table13[[#This Row],[NS AXIS]],Table13[[#This Row],[NS AXIS]]&lt;$V$6 - 'Unlike Size Quad'!$F$3*$N$4), Table13[NS AXIS], 0)</f>
        <v>0</v>
      </c>
      <c r="AB456" s="16">
        <f>$V$3 -'Unlike Size Quad'!$F$2*$N$3</f>
        <v>127.00056361139596</v>
      </c>
      <c r="AC456" s="16">
        <f>$W$4 + 'Unlike Size Quad'!$F$2*$N$3</f>
        <v>-127.00507248755457</v>
      </c>
      <c r="AN456" s="46">
        <v>-552</v>
      </c>
      <c r="AO456" s="61">
        <f>IF(OR(Table15[[#This Row],[Diagonal Flag]]&lt;-$AG$6, Table15[[#This Row],[Diagonal Flag]]&gt;$AG$6),0,Table15[[#This Row],[Diagonal Flag]])</f>
        <v>0</v>
      </c>
      <c r="AP456" s="61">
        <f>Graphing!$AO456/$AP$6</f>
        <v>0</v>
      </c>
      <c r="AQ456" s="62">
        <f>Graphing!$AO456/$AQ$6</f>
        <v>0</v>
      </c>
    </row>
    <row r="457" spans="7:43" x14ac:dyDescent="0.25">
      <c r="G457" s="15">
        <v>0.45</v>
      </c>
      <c r="H457" s="6">
        <f>IF(AND($H$3&lt;Table3[[#This Row],[Percentage]],Table3[[#This Row],[Percentage]]&lt;$H$5), 1, 0)</f>
        <v>1</v>
      </c>
      <c r="I457" s="6">
        <f>IF(AND($I$3&lt;Table3[[#This Row],[Percentage]],Table3[[#This Row],[Percentage]]&lt;$I$5), 1, 0)</f>
        <v>1</v>
      </c>
      <c r="J457" s="6">
        <f>IF(AND($J$3&lt;Table3[[#This Row],[Percentage]],Table3[[#This Row],[Percentage]]&lt;$J$5), 1, 0)</f>
        <v>0</v>
      </c>
      <c r="K457" s="6">
        <f>IF(AND($K$3&lt;Table3[[#This Row],[Percentage]],Table3[[#This Row],[Percentage]]&lt;$K$5), 1, 0)</f>
        <v>0</v>
      </c>
      <c r="U457" s="6">
        <v>0</v>
      </c>
      <c r="V457" s="6">
        <v>-551</v>
      </c>
      <c r="W457" s="6">
        <f>IF(AND($W$4 + 'Unlike Size Quad'!$F$2*$N$3&lt;Table13[[#This Row],[NS AXIS]],Table13[[#This Row],[NS AXIS]]&lt;$V$3 - 'Unlike Size Quad'!$F$2*$N$3), Table13[NS AXIS], 0)</f>
        <v>0</v>
      </c>
      <c r="X457" s="6">
        <f>$V$6 - 'Unlike Size Quad'!$F$3*$N$4</f>
        <v>71.401690832311886</v>
      </c>
      <c r="Y457" s="6">
        <f>$W$5 +'Unlike Size Quad'!$F$3*$N$4</f>
        <v>-71.406763299232722</v>
      </c>
      <c r="Z457" s="6">
        <f>Table13[[#This Row],[NS AXIS]]</f>
        <v>-551</v>
      </c>
      <c r="AA457" s="6">
        <f>IF(AND($W$5 + 'Unlike Size Quad'!$F$3*$N$4&lt;Table13[[#This Row],[NS AXIS]],Table13[[#This Row],[NS AXIS]]&lt;$V$6 - 'Unlike Size Quad'!$F$3*$N$4), Table13[NS AXIS], 0)</f>
        <v>0</v>
      </c>
      <c r="AB457" s="16">
        <f>$V$3 -'Unlike Size Quad'!$F$2*$N$3</f>
        <v>127.00056361139596</v>
      </c>
      <c r="AC457" s="16">
        <f>$W$4 + 'Unlike Size Quad'!$F$2*$N$3</f>
        <v>-127.00507248755457</v>
      </c>
      <c r="AN457" s="46">
        <v>-551</v>
      </c>
      <c r="AO457" s="63">
        <f>IF(OR(Table15[[#This Row],[Diagonal Flag]]&lt;-$AG$6, Table15[[#This Row],[Diagonal Flag]]&gt;$AG$6),0,Table15[[#This Row],[Diagonal Flag]])</f>
        <v>0</v>
      </c>
      <c r="AP457" s="63">
        <f>Graphing!$AO457/$AP$6</f>
        <v>0</v>
      </c>
      <c r="AQ457" s="64">
        <f>Graphing!$AO457/$AQ$6</f>
        <v>0</v>
      </c>
    </row>
    <row r="458" spans="7:43" x14ac:dyDescent="0.25">
      <c r="G458" s="15">
        <v>0.45100000000000001</v>
      </c>
      <c r="H458" s="6">
        <f>IF(AND($H$3&lt;Table3[[#This Row],[Percentage]],Table3[[#This Row],[Percentage]]&lt;$H$5), 1, 0)</f>
        <v>1</v>
      </c>
      <c r="I458" s="6">
        <f>IF(AND($I$3&lt;Table3[[#This Row],[Percentage]],Table3[[#This Row],[Percentage]]&lt;$I$5), 1, 0)</f>
        <v>1</v>
      </c>
      <c r="J458" s="6">
        <f>IF(AND($J$3&lt;Table3[[#This Row],[Percentage]],Table3[[#This Row],[Percentage]]&lt;$J$5), 1, 0)</f>
        <v>0</v>
      </c>
      <c r="K458" s="6">
        <f>IF(AND($K$3&lt;Table3[[#This Row],[Percentage]],Table3[[#This Row],[Percentage]]&lt;$K$5), 1, 0)</f>
        <v>0</v>
      </c>
      <c r="U458" s="6">
        <v>0</v>
      </c>
      <c r="V458" s="6">
        <v>-550</v>
      </c>
      <c r="W458" s="6">
        <f>IF(AND($W$4 + 'Unlike Size Quad'!$F$2*$N$3&lt;Table13[[#This Row],[NS AXIS]],Table13[[#This Row],[NS AXIS]]&lt;$V$3 - 'Unlike Size Quad'!$F$2*$N$3), Table13[NS AXIS], 0)</f>
        <v>0</v>
      </c>
      <c r="X458" s="6">
        <f>$V$6 - 'Unlike Size Quad'!$F$3*$N$4</f>
        <v>71.401690832311886</v>
      </c>
      <c r="Y458" s="6">
        <f>$W$5 +'Unlike Size Quad'!$F$3*$N$4</f>
        <v>-71.406763299232722</v>
      </c>
      <c r="Z458" s="6">
        <f>Table13[[#This Row],[NS AXIS]]</f>
        <v>-550</v>
      </c>
      <c r="AA458" s="6">
        <f>IF(AND($W$5 + 'Unlike Size Quad'!$F$3*$N$4&lt;Table13[[#This Row],[NS AXIS]],Table13[[#This Row],[NS AXIS]]&lt;$V$6 - 'Unlike Size Quad'!$F$3*$N$4), Table13[NS AXIS], 0)</f>
        <v>0</v>
      </c>
      <c r="AB458" s="16">
        <f>$V$3 -'Unlike Size Quad'!$F$2*$N$3</f>
        <v>127.00056361139596</v>
      </c>
      <c r="AC458" s="16">
        <f>$W$4 + 'Unlike Size Quad'!$F$2*$N$3</f>
        <v>-127.00507248755457</v>
      </c>
      <c r="AN458" s="46">
        <v>-550</v>
      </c>
      <c r="AO458" s="61">
        <f>IF(OR(Table15[[#This Row],[Diagonal Flag]]&lt;-$AG$6, Table15[[#This Row],[Diagonal Flag]]&gt;$AG$6),0,Table15[[#This Row],[Diagonal Flag]])</f>
        <v>0</v>
      </c>
      <c r="AP458" s="61">
        <f>Graphing!$AO458/$AP$6</f>
        <v>0</v>
      </c>
      <c r="AQ458" s="62">
        <f>Graphing!$AO458/$AQ$6</f>
        <v>0</v>
      </c>
    </row>
    <row r="459" spans="7:43" x14ac:dyDescent="0.25">
      <c r="G459" s="15">
        <v>0.45200000000000001</v>
      </c>
      <c r="H459" s="6">
        <f>IF(AND($H$3&lt;Table3[[#This Row],[Percentage]],Table3[[#This Row],[Percentage]]&lt;$H$5), 1, 0)</f>
        <v>1</v>
      </c>
      <c r="I459" s="6">
        <f>IF(AND($I$3&lt;Table3[[#This Row],[Percentage]],Table3[[#This Row],[Percentage]]&lt;$I$5), 1, 0)</f>
        <v>1</v>
      </c>
      <c r="J459" s="6">
        <f>IF(AND($J$3&lt;Table3[[#This Row],[Percentage]],Table3[[#This Row],[Percentage]]&lt;$J$5), 1, 0)</f>
        <v>0</v>
      </c>
      <c r="K459" s="6">
        <f>IF(AND($K$3&lt;Table3[[#This Row],[Percentage]],Table3[[#This Row],[Percentage]]&lt;$K$5), 1, 0)</f>
        <v>0</v>
      </c>
      <c r="U459" s="6">
        <v>0</v>
      </c>
      <c r="V459" s="6">
        <v>-549</v>
      </c>
      <c r="W459" s="6">
        <f>IF(AND($W$4 + 'Unlike Size Quad'!$F$2*$N$3&lt;Table13[[#This Row],[NS AXIS]],Table13[[#This Row],[NS AXIS]]&lt;$V$3 - 'Unlike Size Quad'!$F$2*$N$3), Table13[NS AXIS], 0)</f>
        <v>0</v>
      </c>
      <c r="X459" s="6">
        <f>$V$6 - 'Unlike Size Quad'!$F$3*$N$4</f>
        <v>71.401690832311886</v>
      </c>
      <c r="Y459" s="6">
        <f>$W$5 +'Unlike Size Quad'!$F$3*$N$4</f>
        <v>-71.406763299232722</v>
      </c>
      <c r="Z459" s="6">
        <f>Table13[[#This Row],[NS AXIS]]</f>
        <v>-549</v>
      </c>
      <c r="AA459" s="6">
        <f>IF(AND($W$5 + 'Unlike Size Quad'!$F$3*$N$4&lt;Table13[[#This Row],[NS AXIS]],Table13[[#This Row],[NS AXIS]]&lt;$V$6 - 'Unlike Size Quad'!$F$3*$N$4), Table13[NS AXIS], 0)</f>
        <v>0</v>
      </c>
      <c r="AB459" s="16">
        <f>$V$3 -'Unlike Size Quad'!$F$2*$N$3</f>
        <v>127.00056361139596</v>
      </c>
      <c r="AC459" s="16">
        <f>$W$4 + 'Unlike Size Quad'!$F$2*$N$3</f>
        <v>-127.00507248755457</v>
      </c>
      <c r="AN459" s="46">
        <v>-549</v>
      </c>
      <c r="AO459" s="63">
        <f>IF(OR(Table15[[#This Row],[Diagonal Flag]]&lt;-$AG$6, Table15[[#This Row],[Diagonal Flag]]&gt;$AG$6),0,Table15[[#This Row],[Diagonal Flag]])</f>
        <v>0</v>
      </c>
      <c r="AP459" s="63">
        <f>Graphing!$AO459/$AP$6</f>
        <v>0</v>
      </c>
      <c r="AQ459" s="64">
        <f>Graphing!$AO459/$AQ$6</f>
        <v>0</v>
      </c>
    </row>
    <row r="460" spans="7:43" x14ac:dyDescent="0.25">
      <c r="G460" s="15">
        <v>0.45300000000000001</v>
      </c>
      <c r="H460" s="6">
        <f>IF(AND($H$3&lt;Table3[[#This Row],[Percentage]],Table3[[#This Row],[Percentage]]&lt;$H$5), 1, 0)</f>
        <v>1</v>
      </c>
      <c r="I460" s="6">
        <f>IF(AND($I$3&lt;Table3[[#This Row],[Percentage]],Table3[[#This Row],[Percentage]]&lt;$I$5), 1, 0)</f>
        <v>1</v>
      </c>
      <c r="J460" s="6">
        <f>IF(AND($J$3&lt;Table3[[#This Row],[Percentage]],Table3[[#This Row],[Percentage]]&lt;$J$5), 1, 0)</f>
        <v>0</v>
      </c>
      <c r="K460" s="6">
        <f>IF(AND($K$3&lt;Table3[[#This Row],[Percentage]],Table3[[#This Row],[Percentage]]&lt;$K$5), 1, 0)</f>
        <v>0</v>
      </c>
      <c r="U460" s="6">
        <v>0</v>
      </c>
      <c r="V460" s="6">
        <v>-548</v>
      </c>
      <c r="W460" s="6">
        <f>IF(AND($W$4 + 'Unlike Size Quad'!$F$2*$N$3&lt;Table13[[#This Row],[NS AXIS]],Table13[[#This Row],[NS AXIS]]&lt;$V$3 - 'Unlike Size Quad'!$F$2*$N$3), Table13[NS AXIS], 0)</f>
        <v>0</v>
      </c>
      <c r="X460" s="6">
        <f>$V$6 - 'Unlike Size Quad'!$F$3*$N$4</f>
        <v>71.401690832311886</v>
      </c>
      <c r="Y460" s="6">
        <f>$W$5 +'Unlike Size Quad'!$F$3*$N$4</f>
        <v>-71.406763299232722</v>
      </c>
      <c r="Z460" s="6">
        <f>Table13[[#This Row],[NS AXIS]]</f>
        <v>-548</v>
      </c>
      <c r="AA460" s="6">
        <f>IF(AND($W$5 + 'Unlike Size Quad'!$F$3*$N$4&lt;Table13[[#This Row],[NS AXIS]],Table13[[#This Row],[NS AXIS]]&lt;$V$6 - 'Unlike Size Quad'!$F$3*$N$4), Table13[NS AXIS], 0)</f>
        <v>0</v>
      </c>
      <c r="AB460" s="16">
        <f>$V$3 -'Unlike Size Quad'!$F$2*$N$3</f>
        <v>127.00056361139596</v>
      </c>
      <c r="AC460" s="16">
        <f>$W$4 + 'Unlike Size Quad'!$F$2*$N$3</f>
        <v>-127.00507248755457</v>
      </c>
      <c r="AN460" s="46">
        <v>-548</v>
      </c>
      <c r="AO460" s="61">
        <f>IF(OR(Table15[[#This Row],[Diagonal Flag]]&lt;-$AG$6, Table15[[#This Row],[Diagonal Flag]]&gt;$AG$6),0,Table15[[#This Row],[Diagonal Flag]])</f>
        <v>0</v>
      </c>
      <c r="AP460" s="61">
        <f>Graphing!$AO460/$AP$6</f>
        <v>0</v>
      </c>
      <c r="AQ460" s="62">
        <f>Graphing!$AO460/$AQ$6</f>
        <v>0</v>
      </c>
    </row>
    <row r="461" spans="7:43" x14ac:dyDescent="0.25">
      <c r="G461" s="15">
        <v>0.45400000000000001</v>
      </c>
      <c r="H461" s="6">
        <f>IF(AND($H$3&lt;Table3[[#This Row],[Percentage]],Table3[[#This Row],[Percentage]]&lt;$H$5), 1, 0)</f>
        <v>1</v>
      </c>
      <c r="I461" s="6">
        <f>IF(AND($I$3&lt;Table3[[#This Row],[Percentage]],Table3[[#This Row],[Percentage]]&lt;$I$5), 1, 0)</f>
        <v>1</v>
      </c>
      <c r="J461" s="6">
        <f>IF(AND($J$3&lt;Table3[[#This Row],[Percentage]],Table3[[#This Row],[Percentage]]&lt;$J$5), 1, 0)</f>
        <v>0</v>
      </c>
      <c r="K461" s="6">
        <f>IF(AND($K$3&lt;Table3[[#This Row],[Percentage]],Table3[[#This Row],[Percentage]]&lt;$K$5), 1, 0)</f>
        <v>0</v>
      </c>
      <c r="U461" s="6">
        <v>0</v>
      </c>
      <c r="V461" s="6">
        <v>-547</v>
      </c>
      <c r="W461" s="6">
        <f>IF(AND($W$4 + 'Unlike Size Quad'!$F$2*$N$3&lt;Table13[[#This Row],[NS AXIS]],Table13[[#This Row],[NS AXIS]]&lt;$V$3 - 'Unlike Size Quad'!$F$2*$N$3), Table13[NS AXIS], 0)</f>
        <v>0</v>
      </c>
      <c r="X461" s="6">
        <f>$V$6 - 'Unlike Size Quad'!$F$3*$N$4</f>
        <v>71.401690832311886</v>
      </c>
      <c r="Y461" s="6">
        <f>$W$5 +'Unlike Size Quad'!$F$3*$N$4</f>
        <v>-71.406763299232722</v>
      </c>
      <c r="Z461" s="6">
        <f>Table13[[#This Row],[NS AXIS]]</f>
        <v>-547</v>
      </c>
      <c r="AA461" s="6">
        <f>IF(AND($W$5 + 'Unlike Size Quad'!$F$3*$N$4&lt;Table13[[#This Row],[NS AXIS]],Table13[[#This Row],[NS AXIS]]&lt;$V$6 - 'Unlike Size Quad'!$F$3*$N$4), Table13[NS AXIS], 0)</f>
        <v>0</v>
      </c>
      <c r="AB461" s="16">
        <f>$V$3 -'Unlike Size Quad'!$F$2*$N$3</f>
        <v>127.00056361139596</v>
      </c>
      <c r="AC461" s="16">
        <f>$W$4 + 'Unlike Size Quad'!$F$2*$N$3</f>
        <v>-127.00507248755457</v>
      </c>
      <c r="AN461" s="46">
        <v>-547</v>
      </c>
      <c r="AO461" s="63">
        <f>IF(OR(Table15[[#This Row],[Diagonal Flag]]&lt;-$AG$6, Table15[[#This Row],[Diagonal Flag]]&gt;$AG$6),0,Table15[[#This Row],[Diagonal Flag]])</f>
        <v>0</v>
      </c>
      <c r="AP461" s="63">
        <f>Graphing!$AO461/$AP$6</f>
        <v>0</v>
      </c>
      <c r="AQ461" s="64">
        <f>Graphing!$AO461/$AQ$6</f>
        <v>0</v>
      </c>
    </row>
    <row r="462" spans="7:43" x14ac:dyDescent="0.25">
      <c r="G462" s="15">
        <v>0.45500000000000002</v>
      </c>
      <c r="H462" s="6">
        <f>IF(AND($H$3&lt;Table3[[#This Row],[Percentage]],Table3[[#This Row],[Percentage]]&lt;$H$5), 1, 0)</f>
        <v>1</v>
      </c>
      <c r="I462" s="6">
        <f>IF(AND($I$3&lt;Table3[[#This Row],[Percentage]],Table3[[#This Row],[Percentage]]&lt;$I$5), 1, 0)</f>
        <v>1</v>
      </c>
      <c r="J462" s="6">
        <f>IF(AND($J$3&lt;Table3[[#This Row],[Percentage]],Table3[[#This Row],[Percentage]]&lt;$J$5), 1, 0)</f>
        <v>0</v>
      </c>
      <c r="K462" s="6">
        <f>IF(AND($K$3&lt;Table3[[#This Row],[Percentage]],Table3[[#This Row],[Percentage]]&lt;$K$5), 1, 0)</f>
        <v>0</v>
      </c>
      <c r="U462" s="6">
        <v>0</v>
      </c>
      <c r="V462" s="6">
        <v>-546</v>
      </c>
      <c r="W462" s="6">
        <f>IF(AND($W$4 + 'Unlike Size Quad'!$F$2*$N$3&lt;Table13[[#This Row],[NS AXIS]],Table13[[#This Row],[NS AXIS]]&lt;$V$3 - 'Unlike Size Quad'!$F$2*$N$3), Table13[NS AXIS], 0)</f>
        <v>0</v>
      </c>
      <c r="X462" s="6">
        <f>$V$6 - 'Unlike Size Quad'!$F$3*$N$4</f>
        <v>71.401690832311886</v>
      </c>
      <c r="Y462" s="6">
        <f>$W$5 +'Unlike Size Quad'!$F$3*$N$4</f>
        <v>-71.406763299232722</v>
      </c>
      <c r="Z462" s="6">
        <f>Table13[[#This Row],[NS AXIS]]</f>
        <v>-546</v>
      </c>
      <c r="AA462" s="6">
        <f>IF(AND($W$5 + 'Unlike Size Quad'!$F$3*$N$4&lt;Table13[[#This Row],[NS AXIS]],Table13[[#This Row],[NS AXIS]]&lt;$V$6 - 'Unlike Size Quad'!$F$3*$N$4), Table13[NS AXIS], 0)</f>
        <v>0</v>
      </c>
      <c r="AB462" s="16">
        <f>$V$3 -'Unlike Size Quad'!$F$2*$N$3</f>
        <v>127.00056361139596</v>
      </c>
      <c r="AC462" s="16">
        <f>$W$4 + 'Unlike Size Quad'!$F$2*$N$3</f>
        <v>-127.00507248755457</v>
      </c>
      <c r="AN462" s="46">
        <v>-546</v>
      </c>
      <c r="AO462" s="61">
        <f>IF(OR(Table15[[#This Row],[Diagonal Flag]]&lt;-$AG$6, Table15[[#This Row],[Diagonal Flag]]&gt;$AG$6),0,Table15[[#This Row],[Diagonal Flag]])</f>
        <v>0</v>
      </c>
      <c r="AP462" s="61">
        <f>Graphing!$AO462/$AP$6</f>
        <v>0</v>
      </c>
      <c r="AQ462" s="62">
        <f>Graphing!$AO462/$AQ$6</f>
        <v>0</v>
      </c>
    </row>
    <row r="463" spans="7:43" x14ac:dyDescent="0.25">
      <c r="G463" s="15">
        <v>0.45600000000000002</v>
      </c>
      <c r="H463" s="6">
        <f>IF(AND($H$3&lt;Table3[[#This Row],[Percentage]],Table3[[#This Row],[Percentage]]&lt;$H$5), 1, 0)</f>
        <v>1</v>
      </c>
      <c r="I463" s="6">
        <f>IF(AND($I$3&lt;Table3[[#This Row],[Percentage]],Table3[[#This Row],[Percentage]]&lt;$I$5), 1, 0)</f>
        <v>1</v>
      </c>
      <c r="J463" s="6">
        <f>IF(AND($J$3&lt;Table3[[#This Row],[Percentage]],Table3[[#This Row],[Percentage]]&lt;$J$5), 1, 0)</f>
        <v>0</v>
      </c>
      <c r="K463" s="6">
        <f>IF(AND($K$3&lt;Table3[[#This Row],[Percentage]],Table3[[#This Row],[Percentage]]&lt;$K$5), 1, 0)</f>
        <v>0</v>
      </c>
      <c r="U463" s="6">
        <v>0</v>
      </c>
      <c r="V463" s="6">
        <v>-545</v>
      </c>
      <c r="W463" s="6">
        <f>IF(AND($W$4 + 'Unlike Size Quad'!$F$2*$N$3&lt;Table13[[#This Row],[NS AXIS]],Table13[[#This Row],[NS AXIS]]&lt;$V$3 - 'Unlike Size Quad'!$F$2*$N$3), Table13[NS AXIS], 0)</f>
        <v>0</v>
      </c>
      <c r="X463" s="6">
        <f>$V$6 - 'Unlike Size Quad'!$F$3*$N$4</f>
        <v>71.401690832311886</v>
      </c>
      <c r="Y463" s="6">
        <f>$W$5 +'Unlike Size Quad'!$F$3*$N$4</f>
        <v>-71.406763299232722</v>
      </c>
      <c r="Z463" s="6">
        <f>Table13[[#This Row],[NS AXIS]]</f>
        <v>-545</v>
      </c>
      <c r="AA463" s="6">
        <f>IF(AND($W$5 + 'Unlike Size Quad'!$F$3*$N$4&lt;Table13[[#This Row],[NS AXIS]],Table13[[#This Row],[NS AXIS]]&lt;$V$6 - 'Unlike Size Quad'!$F$3*$N$4), Table13[NS AXIS], 0)</f>
        <v>0</v>
      </c>
      <c r="AB463" s="16">
        <f>$V$3 -'Unlike Size Quad'!$F$2*$N$3</f>
        <v>127.00056361139596</v>
      </c>
      <c r="AC463" s="16">
        <f>$W$4 + 'Unlike Size Quad'!$F$2*$N$3</f>
        <v>-127.00507248755457</v>
      </c>
      <c r="AN463" s="46">
        <v>-545</v>
      </c>
      <c r="AO463" s="63">
        <f>IF(OR(Table15[[#This Row],[Diagonal Flag]]&lt;-$AG$6, Table15[[#This Row],[Diagonal Flag]]&gt;$AG$6),0,Table15[[#This Row],[Diagonal Flag]])</f>
        <v>0</v>
      </c>
      <c r="AP463" s="63">
        <f>Graphing!$AO463/$AP$6</f>
        <v>0</v>
      </c>
      <c r="AQ463" s="64">
        <f>Graphing!$AO463/$AQ$6</f>
        <v>0</v>
      </c>
    </row>
    <row r="464" spans="7:43" x14ac:dyDescent="0.25">
      <c r="G464" s="15">
        <v>0.45700000000000002</v>
      </c>
      <c r="H464" s="6">
        <f>IF(AND($H$3&lt;Table3[[#This Row],[Percentage]],Table3[[#This Row],[Percentage]]&lt;$H$5), 1, 0)</f>
        <v>1</v>
      </c>
      <c r="I464" s="6">
        <f>IF(AND($I$3&lt;Table3[[#This Row],[Percentage]],Table3[[#This Row],[Percentage]]&lt;$I$5), 1, 0)</f>
        <v>1</v>
      </c>
      <c r="J464" s="6">
        <f>IF(AND($J$3&lt;Table3[[#This Row],[Percentage]],Table3[[#This Row],[Percentage]]&lt;$J$5), 1, 0)</f>
        <v>0</v>
      </c>
      <c r="K464" s="6">
        <f>IF(AND($K$3&lt;Table3[[#This Row],[Percentage]],Table3[[#This Row],[Percentage]]&lt;$K$5), 1, 0)</f>
        <v>0</v>
      </c>
      <c r="U464" s="6">
        <v>0</v>
      </c>
      <c r="V464" s="6">
        <v>-544</v>
      </c>
      <c r="W464" s="6">
        <f>IF(AND($W$4 + 'Unlike Size Quad'!$F$2*$N$3&lt;Table13[[#This Row],[NS AXIS]],Table13[[#This Row],[NS AXIS]]&lt;$V$3 - 'Unlike Size Quad'!$F$2*$N$3), Table13[NS AXIS], 0)</f>
        <v>0</v>
      </c>
      <c r="X464" s="6">
        <f>$V$6 - 'Unlike Size Quad'!$F$3*$N$4</f>
        <v>71.401690832311886</v>
      </c>
      <c r="Y464" s="6">
        <f>$W$5 +'Unlike Size Quad'!$F$3*$N$4</f>
        <v>-71.406763299232722</v>
      </c>
      <c r="Z464" s="6">
        <f>Table13[[#This Row],[NS AXIS]]</f>
        <v>-544</v>
      </c>
      <c r="AA464" s="6">
        <f>IF(AND($W$5 + 'Unlike Size Quad'!$F$3*$N$4&lt;Table13[[#This Row],[NS AXIS]],Table13[[#This Row],[NS AXIS]]&lt;$V$6 - 'Unlike Size Quad'!$F$3*$N$4), Table13[NS AXIS], 0)</f>
        <v>0</v>
      </c>
      <c r="AB464" s="16">
        <f>$V$3 -'Unlike Size Quad'!$F$2*$N$3</f>
        <v>127.00056361139596</v>
      </c>
      <c r="AC464" s="16">
        <f>$W$4 + 'Unlike Size Quad'!$F$2*$N$3</f>
        <v>-127.00507248755457</v>
      </c>
      <c r="AN464" s="46">
        <v>-544</v>
      </c>
      <c r="AO464" s="61">
        <f>IF(OR(Table15[[#This Row],[Diagonal Flag]]&lt;-$AG$6, Table15[[#This Row],[Diagonal Flag]]&gt;$AG$6),0,Table15[[#This Row],[Diagonal Flag]])</f>
        <v>0</v>
      </c>
      <c r="AP464" s="61">
        <f>Graphing!$AO464/$AP$6</f>
        <v>0</v>
      </c>
      <c r="AQ464" s="62">
        <f>Graphing!$AO464/$AQ$6</f>
        <v>0</v>
      </c>
    </row>
    <row r="465" spans="7:43" x14ac:dyDescent="0.25">
      <c r="G465" s="15">
        <v>0.45800000000000002</v>
      </c>
      <c r="H465" s="6">
        <f>IF(AND($H$3&lt;Table3[[#This Row],[Percentage]],Table3[[#This Row],[Percentage]]&lt;$H$5), 1, 0)</f>
        <v>1</v>
      </c>
      <c r="I465" s="6">
        <f>IF(AND($I$3&lt;Table3[[#This Row],[Percentage]],Table3[[#This Row],[Percentage]]&lt;$I$5), 1, 0)</f>
        <v>1</v>
      </c>
      <c r="J465" s="6">
        <f>IF(AND($J$3&lt;Table3[[#This Row],[Percentage]],Table3[[#This Row],[Percentage]]&lt;$J$5), 1, 0)</f>
        <v>0</v>
      </c>
      <c r="K465" s="6">
        <f>IF(AND($K$3&lt;Table3[[#This Row],[Percentage]],Table3[[#This Row],[Percentage]]&lt;$K$5), 1, 0)</f>
        <v>0</v>
      </c>
      <c r="U465" s="6">
        <v>0</v>
      </c>
      <c r="V465" s="6">
        <v>-543</v>
      </c>
      <c r="W465" s="6">
        <f>IF(AND($W$4 + 'Unlike Size Quad'!$F$2*$N$3&lt;Table13[[#This Row],[NS AXIS]],Table13[[#This Row],[NS AXIS]]&lt;$V$3 - 'Unlike Size Quad'!$F$2*$N$3), Table13[NS AXIS], 0)</f>
        <v>0</v>
      </c>
      <c r="X465" s="6">
        <f>$V$6 - 'Unlike Size Quad'!$F$3*$N$4</f>
        <v>71.401690832311886</v>
      </c>
      <c r="Y465" s="6">
        <f>$W$5 +'Unlike Size Quad'!$F$3*$N$4</f>
        <v>-71.406763299232722</v>
      </c>
      <c r="Z465" s="6">
        <f>Table13[[#This Row],[NS AXIS]]</f>
        <v>-543</v>
      </c>
      <c r="AA465" s="6">
        <f>IF(AND($W$5 + 'Unlike Size Quad'!$F$3*$N$4&lt;Table13[[#This Row],[NS AXIS]],Table13[[#This Row],[NS AXIS]]&lt;$V$6 - 'Unlike Size Quad'!$F$3*$N$4), Table13[NS AXIS], 0)</f>
        <v>0</v>
      </c>
      <c r="AB465" s="16">
        <f>$V$3 -'Unlike Size Quad'!$F$2*$N$3</f>
        <v>127.00056361139596</v>
      </c>
      <c r="AC465" s="16">
        <f>$W$4 + 'Unlike Size Quad'!$F$2*$N$3</f>
        <v>-127.00507248755457</v>
      </c>
      <c r="AN465" s="46">
        <v>-543</v>
      </c>
      <c r="AO465" s="63">
        <f>IF(OR(Table15[[#This Row],[Diagonal Flag]]&lt;-$AG$6, Table15[[#This Row],[Diagonal Flag]]&gt;$AG$6),0,Table15[[#This Row],[Diagonal Flag]])</f>
        <v>0</v>
      </c>
      <c r="AP465" s="63">
        <f>Graphing!$AO465/$AP$6</f>
        <v>0</v>
      </c>
      <c r="AQ465" s="64">
        <f>Graphing!$AO465/$AQ$6</f>
        <v>0</v>
      </c>
    </row>
    <row r="466" spans="7:43" x14ac:dyDescent="0.25">
      <c r="G466" s="15">
        <v>0.45900000000000002</v>
      </c>
      <c r="H466" s="6">
        <f>IF(AND($H$3&lt;Table3[[#This Row],[Percentage]],Table3[[#This Row],[Percentage]]&lt;$H$5), 1, 0)</f>
        <v>1</v>
      </c>
      <c r="I466" s="6">
        <f>IF(AND($I$3&lt;Table3[[#This Row],[Percentage]],Table3[[#This Row],[Percentage]]&lt;$I$5), 1, 0)</f>
        <v>1</v>
      </c>
      <c r="J466" s="6">
        <f>IF(AND($J$3&lt;Table3[[#This Row],[Percentage]],Table3[[#This Row],[Percentage]]&lt;$J$5), 1, 0)</f>
        <v>0</v>
      </c>
      <c r="K466" s="6">
        <f>IF(AND($K$3&lt;Table3[[#This Row],[Percentage]],Table3[[#This Row],[Percentage]]&lt;$K$5), 1, 0)</f>
        <v>0</v>
      </c>
      <c r="U466" s="6">
        <v>0</v>
      </c>
      <c r="V466" s="6">
        <v>-542</v>
      </c>
      <c r="W466" s="6">
        <f>IF(AND($W$4 + 'Unlike Size Quad'!$F$2*$N$3&lt;Table13[[#This Row],[NS AXIS]],Table13[[#This Row],[NS AXIS]]&lt;$V$3 - 'Unlike Size Quad'!$F$2*$N$3), Table13[NS AXIS], 0)</f>
        <v>0</v>
      </c>
      <c r="X466" s="6">
        <f>$V$6 - 'Unlike Size Quad'!$F$3*$N$4</f>
        <v>71.401690832311886</v>
      </c>
      <c r="Y466" s="6">
        <f>$W$5 +'Unlike Size Quad'!$F$3*$N$4</f>
        <v>-71.406763299232722</v>
      </c>
      <c r="Z466" s="6">
        <f>Table13[[#This Row],[NS AXIS]]</f>
        <v>-542</v>
      </c>
      <c r="AA466" s="6">
        <f>IF(AND($W$5 + 'Unlike Size Quad'!$F$3*$N$4&lt;Table13[[#This Row],[NS AXIS]],Table13[[#This Row],[NS AXIS]]&lt;$V$6 - 'Unlike Size Quad'!$F$3*$N$4), Table13[NS AXIS], 0)</f>
        <v>0</v>
      </c>
      <c r="AB466" s="16">
        <f>$V$3 -'Unlike Size Quad'!$F$2*$N$3</f>
        <v>127.00056361139596</v>
      </c>
      <c r="AC466" s="16">
        <f>$W$4 + 'Unlike Size Quad'!$F$2*$N$3</f>
        <v>-127.00507248755457</v>
      </c>
      <c r="AN466" s="46">
        <v>-542</v>
      </c>
      <c r="AO466" s="61">
        <f>IF(OR(Table15[[#This Row],[Diagonal Flag]]&lt;-$AG$6, Table15[[#This Row],[Diagonal Flag]]&gt;$AG$6),0,Table15[[#This Row],[Diagonal Flag]])</f>
        <v>0</v>
      </c>
      <c r="AP466" s="61">
        <f>Graphing!$AO466/$AP$6</f>
        <v>0</v>
      </c>
      <c r="AQ466" s="62">
        <f>Graphing!$AO466/$AQ$6</f>
        <v>0</v>
      </c>
    </row>
    <row r="467" spans="7:43" x14ac:dyDescent="0.25">
      <c r="G467" s="15">
        <v>0.46</v>
      </c>
      <c r="H467" s="6">
        <f>IF(AND($H$3&lt;Table3[[#This Row],[Percentage]],Table3[[#This Row],[Percentage]]&lt;$H$5), 1, 0)</f>
        <v>1</v>
      </c>
      <c r="I467" s="6">
        <f>IF(AND($I$3&lt;Table3[[#This Row],[Percentage]],Table3[[#This Row],[Percentage]]&lt;$I$5), 1, 0)</f>
        <v>1</v>
      </c>
      <c r="J467" s="6">
        <f>IF(AND($J$3&lt;Table3[[#This Row],[Percentage]],Table3[[#This Row],[Percentage]]&lt;$J$5), 1, 0)</f>
        <v>0</v>
      </c>
      <c r="K467" s="6">
        <f>IF(AND($K$3&lt;Table3[[#This Row],[Percentage]],Table3[[#This Row],[Percentage]]&lt;$K$5), 1, 0)</f>
        <v>0</v>
      </c>
      <c r="U467" s="6">
        <v>0</v>
      </c>
      <c r="V467" s="6">
        <v>-541</v>
      </c>
      <c r="W467" s="6">
        <f>IF(AND($W$4 + 'Unlike Size Quad'!$F$2*$N$3&lt;Table13[[#This Row],[NS AXIS]],Table13[[#This Row],[NS AXIS]]&lt;$V$3 - 'Unlike Size Quad'!$F$2*$N$3), Table13[NS AXIS], 0)</f>
        <v>0</v>
      </c>
      <c r="X467" s="6">
        <f>$V$6 - 'Unlike Size Quad'!$F$3*$N$4</f>
        <v>71.401690832311886</v>
      </c>
      <c r="Y467" s="6">
        <f>$W$5 +'Unlike Size Quad'!$F$3*$N$4</f>
        <v>-71.406763299232722</v>
      </c>
      <c r="Z467" s="6">
        <f>Table13[[#This Row],[NS AXIS]]</f>
        <v>-541</v>
      </c>
      <c r="AA467" s="6">
        <f>IF(AND($W$5 + 'Unlike Size Quad'!$F$3*$N$4&lt;Table13[[#This Row],[NS AXIS]],Table13[[#This Row],[NS AXIS]]&lt;$V$6 - 'Unlike Size Quad'!$F$3*$N$4), Table13[NS AXIS], 0)</f>
        <v>0</v>
      </c>
      <c r="AB467" s="16">
        <f>$V$3 -'Unlike Size Quad'!$F$2*$N$3</f>
        <v>127.00056361139596</v>
      </c>
      <c r="AC467" s="16">
        <f>$W$4 + 'Unlike Size Quad'!$F$2*$N$3</f>
        <v>-127.00507248755457</v>
      </c>
      <c r="AN467" s="46">
        <v>-541</v>
      </c>
      <c r="AO467" s="63">
        <f>IF(OR(Table15[[#This Row],[Diagonal Flag]]&lt;-$AG$6, Table15[[#This Row],[Diagonal Flag]]&gt;$AG$6),0,Table15[[#This Row],[Diagonal Flag]])</f>
        <v>0</v>
      </c>
      <c r="AP467" s="63">
        <f>Graphing!$AO467/$AP$6</f>
        <v>0</v>
      </c>
      <c r="AQ467" s="64">
        <f>Graphing!$AO467/$AQ$6</f>
        <v>0</v>
      </c>
    </row>
    <row r="468" spans="7:43" x14ac:dyDescent="0.25">
      <c r="G468" s="15">
        <v>0.46100000000000002</v>
      </c>
      <c r="H468" s="6">
        <f>IF(AND($H$3&lt;Table3[[#This Row],[Percentage]],Table3[[#This Row],[Percentage]]&lt;$H$5), 1, 0)</f>
        <v>1</v>
      </c>
      <c r="I468" s="6">
        <f>IF(AND($I$3&lt;Table3[[#This Row],[Percentage]],Table3[[#This Row],[Percentage]]&lt;$I$5), 1, 0)</f>
        <v>1</v>
      </c>
      <c r="J468" s="6">
        <f>IF(AND($J$3&lt;Table3[[#This Row],[Percentage]],Table3[[#This Row],[Percentage]]&lt;$J$5), 1, 0)</f>
        <v>0</v>
      </c>
      <c r="K468" s="6">
        <f>IF(AND($K$3&lt;Table3[[#This Row],[Percentage]],Table3[[#This Row],[Percentage]]&lt;$K$5), 1, 0)</f>
        <v>0</v>
      </c>
      <c r="U468" s="6">
        <v>0</v>
      </c>
      <c r="V468" s="6">
        <v>-540</v>
      </c>
      <c r="W468" s="6">
        <f>IF(AND($W$4 + 'Unlike Size Quad'!$F$2*$N$3&lt;Table13[[#This Row],[NS AXIS]],Table13[[#This Row],[NS AXIS]]&lt;$V$3 - 'Unlike Size Quad'!$F$2*$N$3), Table13[NS AXIS], 0)</f>
        <v>0</v>
      </c>
      <c r="X468" s="6">
        <f>$V$6 - 'Unlike Size Quad'!$F$3*$N$4</f>
        <v>71.401690832311886</v>
      </c>
      <c r="Y468" s="6">
        <f>$W$5 +'Unlike Size Quad'!$F$3*$N$4</f>
        <v>-71.406763299232722</v>
      </c>
      <c r="Z468" s="6">
        <f>Table13[[#This Row],[NS AXIS]]</f>
        <v>-540</v>
      </c>
      <c r="AA468" s="6">
        <f>IF(AND($W$5 + 'Unlike Size Quad'!$F$3*$N$4&lt;Table13[[#This Row],[NS AXIS]],Table13[[#This Row],[NS AXIS]]&lt;$V$6 - 'Unlike Size Quad'!$F$3*$N$4), Table13[NS AXIS], 0)</f>
        <v>0</v>
      </c>
      <c r="AB468" s="16">
        <f>$V$3 -'Unlike Size Quad'!$F$2*$N$3</f>
        <v>127.00056361139596</v>
      </c>
      <c r="AC468" s="16">
        <f>$W$4 + 'Unlike Size Quad'!$F$2*$N$3</f>
        <v>-127.00507248755457</v>
      </c>
      <c r="AN468" s="46">
        <v>-540</v>
      </c>
      <c r="AO468" s="61">
        <f>IF(OR(Table15[[#This Row],[Diagonal Flag]]&lt;-$AG$6, Table15[[#This Row],[Diagonal Flag]]&gt;$AG$6),0,Table15[[#This Row],[Diagonal Flag]])</f>
        <v>0</v>
      </c>
      <c r="AP468" s="61">
        <f>Graphing!$AO468/$AP$6</f>
        <v>0</v>
      </c>
      <c r="AQ468" s="62">
        <f>Graphing!$AO468/$AQ$6</f>
        <v>0</v>
      </c>
    </row>
    <row r="469" spans="7:43" x14ac:dyDescent="0.25">
      <c r="G469" s="15">
        <v>0.46200000000000002</v>
      </c>
      <c r="H469" s="6">
        <f>IF(AND($H$3&lt;Table3[[#This Row],[Percentage]],Table3[[#This Row],[Percentage]]&lt;$H$5), 1, 0)</f>
        <v>1</v>
      </c>
      <c r="I469" s="6">
        <f>IF(AND($I$3&lt;Table3[[#This Row],[Percentage]],Table3[[#This Row],[Percentage]]&lt;$I$5), 1, 0)</f>
        <v>1</v>
      </c>
      <c r="J469" s="6">
        <f>IF(AND($J$3&lt;Table3[[#This Row],[Percentage]],Table3[[#This Row],[Percentage]]&lt;$J$5), 1, 0)</f>
        <v>0</v>
      </c>
      <c r="K469" s="6">
        <f>IF(AND($K$3&lt;Table3[[#This Row],[Percentage]],Table3[[#This Row],[Percentage]]&lt;$K$5), 1, 0)</f>
        <v>0</v>
      </c>
      <c r="U469" s="6">
        <v>0</v>
      </c>
      <c r="V469" s="6">
        <v>-539</v>
      </c>
      <c r="W469" s="6">
        <f>IF(AND($W$4 + 'Unlike Size Quad'!$F$2*$N$3&lt;Table13[[#This Row],[NS AXIS]],Table13[[#This Row],[NS AXIS]]&lt;$V$3 - 'Unlike Size Quad'!$F$2*$N$3), Table13[NS AXIS], 0)</f>
        <v>0</v>
      </c>
      <c r="X469" s="6">
        <f>$V$6 - 'Unlike Size Quad'!$F$3*$N$4</f>
        <v>71.401690832311886</v>
      </c>
      <c r="Y469" s="6">
        <f>$W$5 +'Unlike Size Quad'!$F$3*$N$4</f>
        <v>-71.406763299232722</v>
      </c>
      <c r="Z469" s="6">
        <f>Table13[[#This Row],[NS AXIS]]</f>
        <v>-539</v>
      </c>
      <c r="AA469" s="6">
        <f>IF(AND($W$5 + 'Unlike Size Quad'!$F$3*$N$4&lt;Table13[[#This Row],[NS AXIS]],Table13[[#This Row],[NS AXIS]]&lt;$V$6 - 'Unlike Size Quad'!$F$3*$N$4), Table13[NS AXIS], 0)</f>
        <v>0</v>
      </c>
      <c r="AB469" s="16">
        <f>$V$3 -'Unlike Size Quad'!$F$2*$N$3</f>
        <v>127.00056361139596</v>
      </c>
      <c r="AC469" s="16">
        <f>$W$4 + 'Unlike Size Quad'!$F$2*$N$3</f>
        <v>-127.00507248755457</v>
      </c>
      <c r="AN469" s="46">
        <v>-539</v>
      </c>
      <c r="AO469" s="63">
        <f>IF(OR(Table15[[#This Row],[Diagonal Flag]]&lt;-$AG$6, Table15[[#This Row],[Diagonal Flag]]&gt;$AG$6),0,Table15[[#This Row],[Diagonal Flag]])</f>
        <v>0</v>
      </c>
      <c r="AP469" s="63">
        <f>Graphing!$AO469/$AP$6</f>
        <v>0</v>
      </c>
      <c r="AQ469" s="64">
        <f>Graphing!$AO469/$AQ$6</f>
        <v>0</v>
      </c>
    </row>
    <row r="470" spans="7:43" x14ac:dyDescent="0.25">
      <c r="G470" s="15">
        <v>0.46300000000000002</v>
      </c>
      <c r="H470" s="6">
        <f>IF(AND($H$3&lt;Table3[[#This Row],[Percentage]],Table3[[#This Row],[Percentage]]&lt;$H$5), 1, 0)</f>
        <v>1</v>
      </c>
      <c r="I470" s="6">
        <f>IF(AND($I$3&lt;Table3[[#This Row],[Percentage]],Table3[[#This Row],[Percentage]]&lt;$I$5), 1, 0)</f>
        <v>1</v>
      </c>
      <c r="J470" s="6">
        <f>IF(AND($J$3&lt;Table3[[#This Row],[Percentage]],Table3[[#This Row],[Percentage]]&lt;$J$5), 1, 0)</f>
        <v>0</v>
      </c>
      <c r="K470" s="6">
        <f>IF(AND($K$3&lt;Table3[[#This Row],[Percentage]],Table3[[#This Row],[Percentage]]&lt;$K$5), 1, 0)</f>
        <v>0</v>
      </c>
      <c r="U470" s="6">
        <v>0</v>
      </c>
      <c r="V470" s="6">
        <v>-538</v>
      </c>
      <c r="W470" s="6">
        <f>IF(AND($W$4 + 'Unlike Size Quad'!$F$2*$N$3&lt;Table13[[#This Row],[NS AXIS]],Table13[[#This Row],[NS AXIS]]&lt;$V$3 - 'Unlike Size Quad'!$F$2*$N$3), Table13[NS AXIS], 0)</f>
        <v>0</v>
      </c>
      <c r="X470" s="6">
        <f>$V$6 - 'Unlike Size Quad'!$F$3*$N$4</f>
        <v>71.401690832311886</v>
      </c>
      <c r="Y470" s="6">
        <f>$W$5 +'Unlike Size Quad'!$F$3*$N$4</f>
        <v>-71.406763299232722</v>
      </c>
      <c r="Z470" s="6">
        <f>Table13[[#This Row],[NS AXIS]]</f>
        <v>-538</v>
      </c>
      <c r="AA470" s="6">
        <f>IF(AND($W$5 + 'Unlike Size Quad'!$F$3*$N$4&lt;Table13[[#This Row],[NS AXIS]],Table13[[#This Row],[NS AXIS]]&lt;$V$6 - 'Unlike Size Quad'!$F$3*$N$4), Table13[NS AXIS], 0)</f>
        <v>0</v>
      </c>
      <c r="AB470" s="16">
        <f>$V$3 -'Unlike Size Quad'!$F$2*$N$3</f>
        <v>127.00056361139596</v>
      </c>
      <c r="AC470" s="16">
        <f>$W$4 + 'Unlike Size Quad'!$F$2*$N$3</f>
        <v>-127.00507248755457</v>
      </c>
      <c r="AN470" s="46">
        <v>-538</v>
      </c>
      <c r="AO470" s="61">
        <f>IF(OR(Table15[[#This Row],[Diagonal Flag]]&lt;-$AG$6, Table15[[#This Row],[Diagonal Flag]]&gt;$AG$6),0,Table15[[#This Row],[Diagonal Flag]])</f>
        <v>0</v>
      </c>
      <c r="AP470" s="61">
        <f>Graphing!$AO470/$AP$6</f>
        <v>0</v>
      </c>
      <c r="AQ470" s="62">
        <f>Graphing!$AO470/$AQ$6</f>
        <v>0</v>
      </c>
    </row>
    <row r="471" spans="7:43" x14ac:dyDescent="0.25">
      <c r="G471" s="15">
        <v>0.46400000000000002</v>
      </c>
      <c r="H471" s="6">
        <f>IF(AND($H$3&lt;Table3[[#This Row],[Percentage]],Table3[[#This Row],[Percentage]]&lt;$H$5), 1, 0)</f>
        <v>1</v>
      </c>
      <c r="I471" s="6">
        <f>IF(AND($I$3&lt;Table3[[#This Row],[Percentage]],Table3[[#This Row],[Percentage]]&lt;$I$5), 1, 0)</f>
        <v>1</v>
      </c>
      <c r="J471" s="6">
        <f>IF(AND($J$3&lt;Table3[[#This Row],[Percentage]],Table3[[#This Row],[Percentage]]&lt;$J$5), 1, 0)</f>
        <v>0</v>
      </c>
      <c r="K471" s="6">
        <f>IF(AND($K$3&lt;Table3[[#This Row],[Percentage]],Table3[[#This Row],[Percentage]]&lt;$K$5), 1, 0)</f>
        <v>0</v>
      </c>
      <c r="U471" s="6">
        <v>0</v>
      </c>
      <c r="V471" s="6">
        <v>-537</v>
      </c>
      <c r="W471" s="6">
        <f>IF(AND($W$4 + 'Unlike Size Quad'!$F$2*$N$3&lt;Table13[[#This Row],[NS AXIS]],Table13[[#This Row],[NS AXIS]]&lt;$V$3 - 'Unlike Size Quad'!$F$2*$N$3), Table13[NS AXIS], 0)</f>
        <v>0</v>
      </c>
      <c r="X471" s="6">
        <f>$V$6 - 'Unlike Size Quad'!$F$3*$N$4</f>
        <v>71.401690832311886</v>
      </c>
      <c r="Y471" s="6">
        <f>$W$5 +'Unlike Size Quad'!$F$3*$N$4</f>
        <v>-71.406763299232722</v>
      </c>
      <c r="Z471" s="6">
        <f>Table13[[#This Row],[NS AXIS]]</f>
        <v>-537</v>
      </c>
      <c r="AA471" s="6">
        <f>IF(AND($W$5 + 'Unlike Size Quad'!$F$3*$N$4&lt;Table13[[#This Row],[NS AXIS]],Table13[[#This Row],[NS AXIS]]&lt;$V$6 - 'Unlike Size Quad'!$F$3*$N$4), Table13[NS AXIS], 0)</f>
        <v>0</v>
      </c>
      <c r="AB471" s="16">
        <f>$V$3 -'Unlike Size Quad'!$F$2*$N$3</f>
        <v>127.00056361139596</v>
      </c>
      <c r="AC471" s="16">
        <f>$W$4 + 'Unlike Size Quad'!$F$2*$N$3</f>
        <v>-127.00507248755457</v>
      </c>
      <c r="AN471" s="46">
        <v>-537</v>
      </c>
      <c r="AO471" s="63">
        <f>IF(OR(Table15[[#This Row],[Diagonal Flag]]&lt;-$AG$6, Table15[[#This Row],[Diagonal Flag]]&gt;$AG$6),0,Table15[[#This Row],[Diagonal Flag]])</f>
        <v>0</v>
      </c>
      <c r="AP471" s="63">
        <f>Graphing!$AO471/$AP$6</f>
        <v>0</v>
      </c>
      <c r="AQ471" s="64">
        <f>Graphing!$AO471/$AQ$6</f>
        <v>0</v>
      </c>
    </row>
    <row r="472" spans="7:43" x14ac:dyDescent="0.25">
      <c r="G472" s="15">
        <v>0.46500000000000002</v>
      </c>
      <c r="H472" s="6">
        <f>IF(AND($H$3&lt;Table3[[#This Row],[Percentage]],Table3[[#This Row],[Percentage]]&lt;$H$5), 1, 0)</f>
        <v>1</v>
      </c>
      <c r="I472" s="6">
        <f>IF(AND($I$3&lt;Table3[[#This Row],[Percentage]],Table3[[#This Row],[Percentage]]&lt;$I$5), 1, 0)</f>
        <v>1</v>
      </c>
      <c r="J472" s="6">
        <f>IF(AND($J$3&lt;Table3[[#This Row],[Percentage]],Table3[[#This Row],[Percentage]]&lt;$J$5), 1, 0)</f>
        <v>0</v>
      </c>
      <c r="K472" s="6">
        <f>IF(AND($K$3&lt;Table3[[#This Row],[Percentage]],Table3[[#This Row],[Percentage]]&lt;$K$5), 1, 0)</f>
        <v>0</v>
      </c>
      <c r="U472" s="6">
        <v>0</v>
      </c>
      <c r="V472" s="6">
        <v>-536</v>
      </c>
      <c r="W472" s="6">
        <f>IF(AND($W$4 + 'Unlike Size Quad'!$F$2*$N$3&lt;Table13[[#This Row],[NS AXIS]],Table13[[#This Row],[NS AXIS]]&lt;$V$3 - 'Unlike Size Quad'!$F$2*$N$3), Table13[NS AXIS], 0)</f>
        <v>0</v>
      </c>
      <c r="X472" s="6">
        <f>$V$6 - 'Unlike Size Quad'!$F$3*$N$4</f>
        <v>71.401690832311886</v>
      </c>
      <c r="Y472" s="6">
        <f>$W$5 +'Unlike Size Quad'!$F$3*$N$4</f>
        <v>-71.406763299232722</v>
      </c>
      <c r="Z472" s="6">
        <f>Table13[[#This Row],[NS AXIS]]</f>
        <v>-536</v>
      </c>
      <c r="AA472" s="6">
        <f>IF(AND($W$5 + 'Unlike Size Quad'!$F$3*$N$4&lt;Table13[[#This Row],[NS AXIS]],Table13[[#This Row],[NS AXIS]]&lt;$V$6 - 'Unlike Size Quad'!$F$3*$N$4), Table13[NS AXIS], 0)</f>
        <v>0</v>
      </c>
      <c r="AB472" s="16">
        <f>$V$3 -'Unlike Size Quad'!$F$2*$N$3</f>
        <v>127.00056361139596</v>
      </c>
      <c r="AC472" s="16">
        <f>$W$4 + 'Unlike Size Quad'!$F$2*$N$3</f>
        <v>-127.00507248755457</v>
      </c>
      <c r="AN472" s="46">
        <v>-536</v>
      </c>
      <c r="AO472" s="61">
        <f>IF(OR(Table15[[#This Row],[Diagonal Flag]]&lt;-$AG$6, Table15[[#This Row],[Diagonal Flag]]&gt;$AG$6),0,Table15[[#This Row],[Diagonal Flag]])</f>
        <v>0</v>
      </c>
      <c r="AP472" s="61">
        <f>Graphing!$AO472/$AP$6</f>
        <v>0</v>
      </c>
      <c r="AQ472" s="62">
        <f>Graphing!$AO472/$AQ$6</f>
        <v>0</v>
      </c>
    </row>
    <row r="473" spans="7:43" x14ac:dyDescent="0.25">
      <c r="G473" s="15">
        <v>0.46600000000000003</v>
      </c>
      <c r="H473" s="6">
        <f>IF(AND($H$3&lt;Table3[[#This Row],[Percentage]],Table3[[#This Row],[Percentage]]&lt;$H$5), 1, 0)</f>
        <v>1</v>
      </c>
      <c r="I473" s="6">
        <f>IF(AND($I$3&lt;Table3[[#This Row],[Percentage]],Table3[[#This Row],[Percentage]]&lt;$I$5), 1, 0)</f>
        <v>1</v>
      </c>
      <c r="J473" s="6">
        <f>IF(AND($J$3&lt;Table3[[#This Row],[Percentage]],Table3[[#This Row],[Percentage]]&lt;$J$5), 1, 0)</f>
        <v>0</v>
      </c>
      <c r="K473" s="6">
        <f>IF(AND($K$3&lt;Table3[[#This Row],[Percentage]],Table3[[#This Row],[Percentage]]&lt;$K$5), 1, 0)</f>
        <v>0</v>
      </c>
      <c r="U473" s="6">
        <v>0</v>
      </c>
      <c r="V473" s="6">
        <v>-535</v>
      </c>
      <c r="W473" s="6">
        <f>IF(AND($W$4 + 'Unlike Size Quad'!$F$2*$N$3&lt;Table13[[#This Row],[NS AXIS]],Table13[[#This Row],[NS AXIS]]&lt;$V$3 - 'Unlike Size Quad'!$F$2*$N$3), Table13[NS AXIS], 0)</f>
        <v>0</v>
      </c>
      <c r="X473" s="6">
        <f>$V$6 - 'Unlike Size Quad'!$F$3*$N$4</f>
        <v>71.401690832311886</v>
      </c>
      <c r="Y473" s="6">
        <f>$W$5 +'Unlike Size Quad'!$F$3*$N$4</f>
        <v>-71.406763299232722</v>
      </c>
      <c r="Z473" s="6">
        <f>Table13[[#This Row],[NS AXIS]]</f>
        <v>-535</v>
      </c>
      <c r="AA473" s="6">
        <f>IF(AND($W$5 + 'Unlike Size Quad'!$F$3*$N$4&lt;Table13[[#This Row],[NS AXIS]],Table13[[#This Row],[NS AXIS]]&lt;$V$6 - 'Unlike Size Quad'!$F$3*$N$4), Table13[NS AXIS], 0)</f>
        <v>0</v>
      </c>
      <c r="AB473" s="16">
        <f>$V$3 -'Unlike Size Quad'!$F$2*$N$3</f>
        <v>127.00056361139596</v>
      </c>
      <c r="AC473" s="16">
        <f>$W$4 + 'Unlike Size Quad'!$F$2*$N$3</f>
        <v>-127.00507248755457</v>
      </c>
      <c r="AN473" s="46">
        <v>-535</v>
      </c>
      <c r="AO473" s="63">
        <f>IF(OR(Table15[[#This Row],[Diagonal Flag]]&lt;-$AG$6, Table15[[#This Row],[Diagonal Flag]]&gt;$AG$6),0,Table15[[#This Row],[Diagonal Flag]])</f>
        <v>0</v>
      </c>
      <c r="AP473" s="63">
        <f>Graphing!$AO473/$AP$6</f>
        <v>0</v>
      </c>
      <c r="AQ473" s="64">
        <f>Graphing!$AO473/$AQ$6</f>
        <v>0</v>
      </c>
    </row>
    <row r="474" spans="7:43" x14ac:dyDescent="0.25">
      <c r="G474" s="15">
        <v>0.46700000000000003</v>
      </c>
      <c r="H474" s="6">
        <f>IF(AND($H$3&lt;Table3[[#This Row],[Percentage]],Table3[[#This Row],[Percentage]]&lt;$H$5), 1, 0)</f>
        <v>1</v>
      </c>
      <c r="I474" s="6">
        <f>IF(AND($I$3&lt;Table3[[#This Row],[Percentage]],Table3[[#This Row],[Percentage]]&lt;$I$5), 1, 0)</f>
        <v>1</v>
      </c>
      <c r="J474" s="6">
        <f>IF(AND($J$3&lt;Table3[[#This Row],[Percentage]],Table3[[#This Row],[Percentage]]&lt;$J$5), 1, 0)</f>
        <v>0</v>
      </c>
      <c r="K474" s="6">
        <f>IF(AND($K$3&lt;Table3[[#This Row],[Percentage]],Table3[[#This Row],[Percentage]]&lt;$K$5), 1, 0)</f>
        <v>0</v>
      </c>
      <c r="U474" s="6">
        <v>0</v>
      </c>
      <c r="V474" s="6">
        <v>-534</v>
      </c>
      <c r="W474" s="6">
        <f>IF(AND($W$4 + 'Unlike Size Quad'!$F$2*$N$3&lt;Table13[[#This Row],[NS AXIS]],Table13[[#This Row],[NS AXIS]]&lt;$V$3 - 'Unlike Size Quad'!$F$2*$N$3), Table13[NS AXIS], 0)</f>
        <v>0</v>
      </c>
      <c r="X474" s="6">
        <f>$V$6 - 'Unlike Size Quad'!$F$3*$N$4</f>
        <v>71.401690832311886</v>
      </c>
      <c r="Y474" s="6">
        <f>$W$5 +'Unlike Size Quad'!$F$3*$N$4</f>
        <v>-71.406763299232722</v>
      </c>
      <c r="Z474" s="6">
        <f>Table13[[#This Row],[NS AXIS]]</f>
        <v>-534</v>
      </c>
      <c r="AA474" s="6">
        <f>IF(AND($W$5 + 'Unlike Size Quad'!$F$3*$N$4&lt;Table13[[#This Row],[NS AXIS]],Table13[[#This Row],[NS AXIS]]&lt;$V$6 - 'Unlike Size Quad'!$F$3*$N$4), Table13[NS AXIS], 0)</f>
        <v>0</v>
      </c>
      <c r="AB474" s="16">
        <f>$V$3 -'Unlike Size Quad'!$F$2*$N$3</f>
        <v>127.00056361139596</v>
      </c>
      <c r="AC474" s="16">
        <f>$W$4 + 'Unlike Size Quad'!$F$2*$N$3</f>
        <v>-127.00507248755457</v>
      </c>
      <c r="AN474" s="46">
        <v>-534</v>
      </c>
      <c r="AO474" s="61">
        <f>IF(OR(Table15[[#This Row],[Diagonal Flag]]&lt;-$AG$6, Table15[[#This Row],[Diagonal Flag]]&gt;$AG$6),0,Table15[[#This Row],[Diagonal Flag]])</f>
        <v>0</v>
      </c>
      <c r="AP474" s="61">
        <f>Graphing!$AO474/$AP$6</f>
        <v>0</v>
      </c>
      <c r="AQ474" s="62">
        <f>Graphing!$AO474/$AQ$6</f>
        <v>0</v>
      </c>
    </row>
    <row r="475" spans="7:43" x14ac:dyDescent="0.25">
      <c r="G475" s="15">
        <v>0.46800000000000003</v>
      </c>
      <c r="H475" s="6">
        <f>IF(AND($H$3&lt;Table3[[#This Row],[Percentage]],Table3[[#This Row],[Percentage]]&lt;$H$5), 1, 0)</f>
        <v>1</v>
      </c>
      <c r="I475" s="6">
        <f>IF(AND($I$3&lt;Table3[[#This Row],[Percentage]],Table3[[#This Row],[Percentage]]&lt;$I$5), 1, 0)</f>
        <v>1</v>
      </c>
      <c r="J475" s="6">
        <f>IF(AND($J$3&lt;Table3[[#This Row],[Percentage]],Table3[[#This Row],[Percentage]]&lt;$J$5), 1, 0)</f>
        <v>0</v>
      </c>
      <c r="K475" s="6">
        <f>IF(AND($K$3&lt;Table3[[#This Row],[Percentage]],Table3[[#This Row],[Percentage]]&lt;$K$5), 1, 0)</f>
        <v>0</v>
      </c>
      <c r="U475" s="6">
        <v>0</v>
      </c>
      <c r="V475" s="6">
        <v>-533</v>
      </c>
      <c r="W475" s="6">
        <f>IF(AND($W$4 + 'Unlike Size Quad'!$F$2*$N$3&lt;Table13[[#This Row],[NS AXIS]],Table13[[#This Row],[NS AXIS]]&lt;$V$3 - 'Unlike Size Quad'!$F$2*$N$3), Table13[NS AXIS], 0)</f>
        <v>0</v>
      </c>
      <c r="X475" s="6">
        <f>$V$6 - 'Unlike Size Quad'!$F$3*$N$4</f>
        <v>71.401690832311886</v>
      </c>
      <c r="Y475" s="6">
        <f>$W$5 +'Unlike Size Quad'!$F$3*$N$4</f>
        <v>-71.406763299232722</v>
      </c>
      <c r="Z475" s="6">
        <f>Table13[[#This Row],[NS AXIS]]</f>
        <v>-533</v>
      </c>
      <c r="AA475" s="6">
        <f>IF(AND($W$5 + 'Unlike Size Quad'!$F$3*$N$4&lt;Table13[[#This Row],[NS AXIS]],Table13[[#This Row],[NS AXIS]]&lt;$V$6 - 'Unlike Size Quad'!$F$3*$N$4), Table13[NS AXIS], 0)</f>
        <v>0</v>
      </c>
      <c r="AB475" s="16">
        <f>$V$3 -'Unlike Size Quad'!$F$2*$N$3</f>
        <v>127.00056361139596</v>
      </c>
      <c r="AC475" s="16">
        <f>$W$4 + 'Unlike Size Quad'!$F$2*$N$3</f>
        <v>-127.00507248755457</v>
      </c>
      <c r="AN475" s="46">
        <v>-533</v>
      </c>
      <c r="AO475" s="63">
        <f>IF(OR(Table15[[#This Row],[Diagonal Flag]]&lt;-$AG$6, Table15[[#This Row],[Diagonal Flag]]&gt;$AG$6),0,Table15[[#This Row],[Diagonal Flag]])</f>
        <v>0</v>
      </c>
      <c r="AP475" s="63">
        <f>Graphing!$AO475/$AP$6</f>
        <v>0</v>
      </c>
      <c r="AQ475" s="64">
        <f>Graphing!$AO475/$AQ$6</f>
        <v>0</v>
      </c>
    </row>
    <row r="476" spans="7:43" x14ac:dyDescent="0.25">
      <c r="G476" s="15">
        <v>0.46899999999999997</v>
      </c>
      <c r="H476" s="6">
        <f>IF(AND($H$3&lt;Table3[[#This Row],[Percentage]],Table3[[#This Row],[Percentage]]&lt;$H$5), 1, 0)</f>
        <v>1</v>
      </c>
      <c r="I476" s="6">
        <f>IF(AND($I$3&lt;Table3[[#This Row],[Percentage]],Table3[[#This Row],[Percentage]]&lt;$I$5), 1, 0)</f>
        <v>1</v>
      </c>
      <c r="J476" s="6">
        <f>IF(AND($J$3&lt;Table3[[#This Row],[Percentage]],Table3[[#This Row],[Percentage]]&lt;$J$5), 1, 0)</f>
        <v>0</v>
      </c>
      <c r="K476" s="6">
        <f>IF(AND($K$3&lt;Table3[[#This Row],[Percentage]],Table3[[#This Row],[Percentage]]&lt;$K$5), 1, 0)</f>
        <v>0</v>
      </c>
      <c r="U476" s="6">
        <v>0</v>
      </c>
      <c r="V476" s="6">
        <v>-532</v>
      </c>
      <c r="W476" s="6">
        <f>IF(AND($W$4 + 'Unlike Size Quad'!$F$2*$N$3&lt;Table13[[#This Row],[NS AXIS]],Table13[[#This Row],[NS AXIS]]&lt;$V$3 - 'Unlike Size Quad'!$F$2*$N$3), Table13[NS AXIS], 0)</f>
        <v>0</v>
      </c>
      <c r="X476" s="6">
        <f>$V$6 - 'Unlike Size Quad'!$F$3*$N$4</f>
        <v>71.401690832311886</v>
      </c>
      <c r="Y476" s="6">
        <f>$W$5 +'Unlike Size Quad'!$F$3*$N$4</f>
        <v>-71.406763299232722</v>
      </c>
      <c r="Z476" s="6">
        <f>Table13[[#This Row],[NS AXIS]]</f>
        <v>-532</v>
      </c>
      <c r="AA476" s="6">
        <f>IF(AND($W$5 + 'Unlike Size Quad'!$F$3*$N$4&lt;Table13[[#This Row],[NS AXIS]],Table13[[#This Row],[NS AXIS]]&lt;$V$6 - 'Unlike Size Quad'!$F$3*$N$4), Table13[NS AXIS], 0)</f>
        <v>0</v>
      </c>
      <c r="AB476" s="16">
        <f>$V$3 -'Unlike Size Quad'!$F$2*$N$3</f>
        <v>127.00056361139596</v>
      </c>
      <c r="AC476" s="16">
        <f>$W$4 + 'Unlike Size Quad'!$F$2*$N$3</f>
        <v>-127.00507248755457</v>
      </c>
      <c r="AN476" s="46">
        <v>-532</v>
      </c>
      <c r="AO476" s="61">
        <f>IF(OR(Table15[[#This Row],[Diagonal Flag]]&lt;-$AG$6, Table15[[#This Row],[Diagonal Flag]]&gt;$AG$6),0,Table15[[#This Row],[Diagonal Flag]])</f>
        <v>0</v>
      </c>
      <c r="AP476" s="61">
        <f>Graphing!$AO476/$AP$6</f>
        <v>0</v>
      </c>
      <c r="AQ476" s="62">
        <f>Graphing!$AO476/$AQ$6</f>
        <v>0</v>
      </c>
    </row>
    <row r="477" spans="7:43" x14ac:dyDescent="0.25">
      <c r="G477" s="15">
        <v>0.47</v>
      </c>
      <c r="H477" s="6">
        <f>IF(AND($H$3&lt;Table3[[#This Row],[Percentage]],Table3[[#This Row],[Percentage]]&lt;$H$5), 1, 0)</f>
        <v>1</v>
      </c>
      <c r="I477" s="6">
        <f>IF(AND($I$3&lt;Table3[[#This Row],[Percentage]],Table3[[#This Row],[Percentage]]&lt;$I$5), 1, 0)</f>
        <v>1</v>
      </c>
      <c r="J477" s="6">
        <f>IF(AND($J$3&lt;Table3[[#This Row],[Percentage]],Table3[[#This Row],[Percentage]]&lt;$J$5), 1, 0)</f>
        <v>0</v>
      </c>
      <c r="K477" s="6">
        <f>IF(AND($K$3&lt;Table3[[#This Row],[Percentage]],Table3[[#This Row],[Percentage]]&lt;$K$5), 1, 0)</f>
        <v>0</v>
      </c>
      <c r="U477" s="6">
        <v>0</v>
      </c>
      <c r="V477" s="6">
        <v>-531</v>
      </c>
      <c r="W477" s="6">
        <f>IF(AND($W$4 + 'Unlike Size Quad'!$F$2*$N$3&lt;Table13[[#This Row],[NS AXIS]],Table13[[#This Row],[NS AXIS]]&lt;$V$3 - 'Unlike Size Quad'!$F$2*$N$3), Table13[NS AXIS], 0)</f>
        <v>0</v>
      </c>
      <c r="X477" s="6">
        <f>$V$6 - 'Unlike Size Quad'!$F$3*$N$4</f>
        <v>71.401690832311886</v>
      </c>
      <c r="Y477" s="6">
        <f>$W$5 +'Unlike Size Quad'!$F$3*$N$4</f>
        <v>-71.406763299232722</v>
      </c>
      <c r="Z477" s="6">
        <f>Table13[[#This Row],[NS AXIS]]</f>
        <v>-531</v>
      </c>
      <c r="AA477" s="6">
        <f>IF(AND($W$5 + 'Unlike Size Quad'!$F$3*$N$4&lt;Table13[[#This Row],[NS AXIS]],Table13[[#This Row],[NS AXIS]]&lt;$V$6 - 'Unlike Size Quad'!$F$3*$N$4), Table13[NS AXIS], 0)</f>
        <v>0</v>
      </c>
      <c r="AB477" s="16">
        <f>$V$3 -'Unlike Size Quad'!$F$2*$N$3</f>
        <v>127.00056361139596</v>
      </c>
      <c r="AC477" s="16">
        <f>$W$4 + 'Unlike Size Quad'!$F$2*$N$3</f>
        <v>-127.00507248755457</v>
      </c>
      <c r="AN477" s="46">
        <v>-531</v>
      </c>
      <c r="AO477" s="63">
        <f>IF(OR(Table15[[#This Row],[Diagonal Flag]]&lt;-$AG$6, Table15[[#This Row],[Diagonal Flag]]&gt;$AG$6),0,Table15[[#This Row],[Diagonal Flag]])</f>
        <v>0</v>
      </c>
      <c r="AP477" s="63">
        <f>Graphing!$AO477/$AP$6</f>
        <v>0</v>
      </c>
      <c r="AQ477" s="64">
        <f>Graphing!$AO477/$AQ$6</f>
        <v>0</v>
      </c>
    </row>
    <row r="478" spans="7:43" x14ac:dyDescent="0.25">
      <c r="G478" s="15">
        <v>0.47099999999999997</v>
      </c>
      <c r="H478" s="6">
        <f>IF(AND($H$3&lt;Table3[[#This Row],[Percentage]],Table3[[#This Row],[Percentage]]&lt;$H$5), 1, 0)</f>
        <v>1</v>
      </c>
      <c r="I478" s="6">
        <f>IF(AND($I$3&lt;Table3[[#This Row],[Percentage]],Table3[[#This Row],[Percentage]]&lt;$I$5), 1, 0)</f>
        <v>1</v>
      </c>
      <c r="J478" s="6">
        <f>IF(AND($J$3&lt;Table3[[#This Row],[Percentage]],Table3[[#This Row],[Percentage]]&lt;$J$5), 1, 0)</f>
        <v>0</v>
      </c>
      <c r="K478" s="6">
        <f>IF(AND($K$3&lt;Table3[[#This Row],[Percentage]],Table3[[#This Row],[Percentage]]&lt;$K$5), 1, 0)</f>
        <v>0</v>
      </c>
      <c r="U478" s="6">
        <v>0</v>
      </c>
      <c r="V478" s="6">
        <v>-530</v>
      </c>
      <c r="W478" s="6">
        <f>IF(AND($W$4 + 'Unlike Size Quad'!$F$2*$N$3&lt;Table13[[#This Row],[NS AXIS]],Table13[[#This Row],[NS AXIS]]&lt;$V$3 - 'Unlike Size Quad'!$F$2*$N$3), Table13[NS AXIS], 0)</f>
        <v>0</v>
      </c>
      <c r="X478" s="6">
        <f>$V$6 - 'Unlike Size Quad'!$F$3*$N$4</f>
        <v>71.401690832311886</v>
      </c>
      <c r="Y478" s="6">
        <f>$W$5 +'Unlike Size Quad'!$F$3*$N$4</f>
        <v>-71.406763299232722</v>
      </c>
      <c r="Z478" s="6">
        <f>Table13[[#This Row],[NS AXIS]]</f>
        <v>-530</v>
      </c>
      <c r="AA478" s="6">
        <f>IF(AND($W$5 + 'Unlike Size Quad'!$F$3*$N$4&lt;Table13[[#This Row],[NS AXIS]],Table13[[#This Row],[NS AXIS]]&lt;$V$6 - 'Unlike Size Quad'!$F$3*$N$4), Table13[NS AXIS], 0)</f>
        <v>0</v>
      </c>
      <c r="AB478" s="16">
        <f>$V$3 -'Unlike Size Quad'!$F$2*$N$3</f>
        <v>127.00056361139596</v>
      </c>
      <c r="AC478" s="16">
        <f>$W$4 + 'Unlike Size Quad'!$F$2*$N$3</f>
        <v>-127.00507248755457</v>
      </c>
      <c r="AN478" s="46">
        <v>-530</v>
      </c>
      <c r="AO478" s="61">
        <f>IF(OR(Table15[[#This Row],[Diagonal Flag]]&lt;-$AG$6, Table15[[#This Row],[Diagonal Flag]]&gt;$AG$6),0,Table15[[#This Row],[Diagonal Flag]])</f>
        <v>0</v>
      </c>
      <c r="AP478" s="61">
        <f>Graphing!$AO478/$AP$6</f>
        <v>0</v>
      </c>
      <c r="AQ478" s="62">
        <f>Graphing!$AO478/$AQ$6</f>
        <v>0</v>
      </c>
    </row>
    <row r="479" spans="7:43" x14ac:dyDescent="0.25">
      <c r="G479" s="15">
        <v>0.47199999999999998</v>
      </c>
      <c r="H479" s="6">
        <f>IF(AND($H$3&lt;Table3[[#This Row],[Percentage]],Table3[[#This Row],[Percentage]]&lt;$H$5), 1, 0)</f>
        <v>1</v>
      </c>
      <c r="I479" s="6">
        <f>IF(AND($I$3&lt;Table3[[#This Row],[Percentage]],Table3[[#This Row],[Percentage]]&lt;$I$5), 1, 0)</f>
        <v>1</v>
      </c>
      <c r="J479" s="6">
        <f>IF(AND($J$3&lt;Table3[[#This Row],[Percentage]],Table3[[#This Row],[Percentage]]&lt;$J$5), 1, 0)</f>
        <v>0</v>
      </c>
      <c r="K479" s="6">
        <f>IF(AND($K$3&lt;Table3[[#This Row],[Percentage]],Table3[[#This Row],[Percentage]]&lt;$K$5), 1, 0)</f>
        <v>0</v>
      </c>
      <c r="U479" s="6">
        <v>0</v>
      </c>
      <c r="V479" s="6">
        <v>-529</v>
      </c>
      <c r="W479" s="6">
        <f>IF(AND($W$4 + 'Unlike Size Quad'!$F$2*$N$3&lt;Table13[[#This Row],[NS AXIS]],Table13[[#This Row],[NS AXIS]]&lt;$V$3 - 'Unlike Size Quad'!$F$2*$N$3), Table13[NS AXIS], 0)</f>
        <v>0</v>
      </c>
      <c r="X479" s="6">
        <f>$V$6 - 'Unlike Size Quad'!$F$3*$N$4</f>
        <v>71.401690832311886</v>
      </c>
      <c r="Y479" s="6">
        <f>$W$5 +'Unlike Size Quad'!$F$3*$N$4</f>
        <v>-71.406763299232722</v>
      </c>
      <c r="Z479" s="6">
        <f>Table13[[#This Row],[NS AXIS]]</f>
        <v>-529</v>
      </c>
      <c r="AA479" s="6">
        <f>IF(AND($W$5 + 'Unlike Size Quad'!$F$3*$N$4&lt;Table13[[#This Row],[NS AXIS]],Table13[[#This Row],[NS AXIS]]&lt;$V$6 - 'Unlike Size Quad'!$F$3*$N$4), Table13[NS AXIS], 0)</f>
        <v>0</v>
      </c>
      <c r="AB479" s="16">
        <f>$V$3 -'Unlike Size Quad'!$F$2*$N$3</f>
        <v>127.00056361139596</v>
      </c>
      <c r="AC479" s="16">
        <f>$W$4 + 'Unlike Size Quad'!$F$2*$N$3</f>
        <v>-127.00507248755457</v>
      </c>
      <c r="AN479" s="46">
        <v>-529</v>
      </c>
      <c r="AO479" s="63">
        <f>IF(OR(Table15[[#This Row],[Diagonal Flag]]&lt;-$AG$6, Table15[[#This Row],[Diagonal Flag]]&gt;$AG$6),0,Table15[[#This Row],[Diagonal Flag]])</f>
        <v>0</v>
      </c>
      <c r="AP479" s="63">
        <f>Graphing!$AO479/$AP$6</f>
        <v>0</v>
      </c>
      <c r="AQ479" s="64">
        <f>Graphing!$AO479/$AQ$6</f>
        <v>0</v>
      </c>
    </row>
    <row r="480" spans="7:43" x14ac:dyDescent="0.25">
      <c r="G480" s="15">
        <v>0.47299999999999998</v>
      </c>
      <c r="H480" s="6">
        <f>IF(AND($H$3&lt;Table3[[#This Row],[Percentage]],Table3[[#This Row],[Percentage]]&lt;$H$5), 1, 0)</f>
        <v>1</v>
      </c>
      <c r="I480" s="6">
        <f>IF(AND($I$3&lt;Table3[[#This Row],[Percentage]],Table3[[#This Row],[Percentage]]&lt;$I$5), 1, 0)</f>
        <v>1</v>
      </c>
      <c r="J480" s="6">
        <f>IF(AND($J$3&lt;Table3[[#This Row],[Percentage]],Table3[[#This Row],[Percentage]]&lt;$J$5), 1, 0)</f>
        <v>0</v>
      </c>
      <c r="K480" s="6">
        <f>IF(AND($K$3&lt;Table3[[#This Row],[Percentage]],Table3[[#This Row],[Percentage]]&lt;$K$5), 1, 0)</f>
        <v>0</v>
      </c>
      <c r="U480" s="6">
        <v>0</v>
      </c>
      <c r="V480" s="6">
        <v>-528</v>
      </c>
      <c r="W480" s="6">
        <f>IF(AND($W$4 + 'Unlike Size Quad'!$F$2*$N$3&lt;Table13[[#This Row],[NS AXIS]],Table13[[#This Row],[NS AXIS]]&lt;$V$3 - 'Unlike Size Quad'!$F$2*$N$3), Table13[NS AXIS], 0)</f>
        <v>0</v>
      </c>
      <c r="X480" s="6">
        <f>$V$6 - 'Unlike Size Quad'!$F$3*$N$4</f>
        <v>71.401690832311886</v>
      </c>
      <c r="Y480" s="6">
        <f>$W$5 +'Unlike Size Quad'!$F$3*$N$4</f>
        <v>-71.406763299232722</v>
      </c>
      <c r="Z480" s="6">
        <f>Table13[[#This Row],[NS AXIS]]</f>
        <v>-528</v>
      </c>
      <c r="AA480" s="6">
        <f>IF(AND($W$5 + 'Unlike Size Quad'!$F$3*$N$4&lt;Table13[[#This Row],[NS AXIS]],Table13[[#This Row],[NS AXIS]]&lt;$V$6 - 'Unlike Size Quad'!$F$3*$N$4), Table13[NS AXIS], 0)</f>
        <v>0</v>
      </c>
      <c r="AB480" s="16">
        <f>$V$3 -'Unlike Size Quad'!$F$2*$N$3</f>
        <v>127.00056361139596</v>
      </c>
      <c r="AC480" s="16">
        <f>$W$4 + 'Unlike Size Quad'!$F$2*$N$3</f>
        <v>-127.00507248755457</v>
      </c>
      <c r="AN480" s="46">
        <v>-528</v>
      </c>
      <c r="AO480" s="61">
        <f>IF(OR(Table15[[#This Row],[Diagonal Flag]]&lt;-$AG$6, Table15[[#This Row],[Diagonal Flag]]&gt;$AG$6),0,Table15[[#This Row],[Diagonal Flag]])</f>
        <v>0</v>
      </c>
      <c r="AP480" s="61">
        <f>Graphing!$AO480/$AP$6</f>
        <v>0</v>
      </c>
      <c r="AQ480" s="62">
        <f>Graphing!$AO480/$AQ$6</f>
        <v>0</v>
      </c>
    </row>
    <row r="481" spans="7:43" x14ac:dyDescent="0.25">
      <c r="G481" s="15">
        <v>0.47399999999999998</v>
      </c>
      <c r="H481" s="6">
        <f>IF(AND($H$3&lt;Table3[[#This Row],[Percentage]],Table3[[#This Row],[Percentage]]&lt;$H$5), 1, 0)</f>
        <v>1</v>
      </c>
      <c r="I481" s="6">
        <f>IF(AND($I$3&lt;Table3[[#This Row],[Percentage]],Table3[[#This Row],[Percentage]]&lt;$I$5), 1, 0)</f>
        <v>1</v>
      </c>
      <c r="J481" s="6">
        <f>IF(AND($J$3&lt;Table3[[#This Row],[Percentage]],Table3[[#This Row],[Percentage]]&lt;$J$5), 1, 0)</f>
        <v>0</v>
      </c>
      <c r="K481" s="6">
        <f>IF(AND($K$3&lt;Table3[[#This Row],[Percentage]],Table3[[#This Row],[Percentage]]&lt;$K$5), 1, 0)</f>
        <v>0</v>
      </c>
      <c r="U481" s="6">
        <v>0</v>
      </c>
      <c r="V481" s="6">
        <v>-527</v>
      </c>
      <c r="W481" s="6">
        <f>IF(AND($W$4 + 'Unlike Size Quad'!$F$2*$N$3&lt;Table13[[#This Row],[NS AXIS]],Table13[[#This Row],[NS AXIS]]&lt;$V$3 - 'Unlike Size Quad'!$F$2*$N$3), Table13[NS AXIS], 0)</f>
        <v>0</v>
      </c>
      <c r="X481" s="6">
        <f>$V$6 - 'Unlike Size Quad'!$F$3*$N$4</f>
        <v>71.401690832311886</v>
      </c>
      <c r="Y481" s="6">
        <f>$W$5 +'Unlike Size Quad'!$F$3*$N$4</f>
        <v>-71.406763299232722</v>
      </c>
      <c r="Z481" s="6">
        <f>Table13[[#This Row],[NS AXIS]]</f>
        <v>-527</v>
      </c>
      <c r="AA481" s="6">
        <f>IF(AND($W$5 + 'Unlike Size Quad'!$F$3*$N$4&lt;Table13[[#This Row],[NS AXIS]],Table13[[#This Row],[NS AXIS]]&lt;$V$6 - 'Unlike Size Quad'!$F$3*$N$4), Table13[NS AXIS], 0)</f>
        <v>0</v>
      </c>
      <c r="AB481" s="16">
        <f>$V$3 -'Unlike Size Quad'!$F$2*$N$3</f>
        <v>127.00056361139596</v>
      </c>
      <c r="AC481" s="16">
        <f>$W$4 + 'Unlike Size Quad'!$F$2*$N$3</f>
        <v>-127.00507248755457</v>
      </c>
      <c r="AN481" s="46">
        <v>-527</v>
      </c>
      <c r="AO481" s="63">
        <f>IF(OR(Table15[[#This Row],[Diagonal Flag]]&lt;-$AG$6, Table15[[#This Row],[Diagonal Flag]]&gt;$AG$6),0,Table15[[#This Row],[Diagonal Flag]])</f>
        <v>0</v>
      </c>
      <c r="AP481" s="63">
        <f>Graphing!$AO481/$AP$6</f>
        <v>0</v>
      </c>
      <c r="AQ481" s="64">
        <f>Graphing!$AO481/$AQ$6</f>
        <v>0</v>
      </c>
    </row>
    <row r="482" spans="7:43" x14ac:dyDescent="0.25">
      <c r="G482" s="15">
        <v>0.47499999999999998</v>
      </c>
      <c r="H482" s="6">
        <f>IF(AND($H$3&lt;Table3[[#This Row],[Percentage]],Table3[[#This Row],[Percentage]]&lt;$H$5), 1, 0)</f>
        <v>1</v>
      </c>
      <c r="I482" s="6">
        <f>IF(AND($I$3&lt;Table3[[#This Row],[Percentage]],Table3[[#This Row],[Percentage]]&lt;$I$5), 1, 0)</f>
        <v>1</v>
      </c>
      <c r="J482" s="6">
        <f>IF(AND($J$3&lt;Table3[[#This Row],[Percentage]],Table3[[#This Row],[Percentage]]&lt;$J$5), 1, 0)</f>
        <v>0</v>
      </c>
      <c r="K482" s="6">
        <f>IF(AND($K$3&lt;Table3[[#This Row],[Percentage]],Table3[[#This Row],[Percentage]]&lt;$K$5), 1, 0)</f>
        <v>0</v>
      </c>
      <c r="U482" s="6">
        <v>0</v>
      </c>
      <c r="V482" s="6">
        <v>-526</v>
      </c>
      <c r="W482" s="6">
        <f>IF(AND($W$4 + 'Unlike Size Quad'!$F$2*$N$3&lt;Table13[[#This Row],[NS AXIS]],Table13[[#This Row],[NS AXIS]]&lt;$V$3 - 'Unlike Size Quad'!$F$2*$N$3), Table13[NS AXIS], 0)</f>
        <v>0</v>
      </c>
      <c r="X482" s="6">
        <f>$V$6 - 'Unlike Size Quad'!$F$3*$N$4</f>
        <v>71.401690832311886</v>
      </c>
      <c r="Y482" s="6">
        <f>$W$5 +'Unlike Size Quad'!$F$3*$N$4</f>
        <v>-71.406763299232722</v>
      </c>
      <c r="Z482" s="6">
        <f>Table13[[#This Row],[NS AXIS]]</f>
        <v>-526</v>
      </c>
      <c r="AA482" s="6">
        <f>IF(AND($W$5 + 'Unlike Size Quad'!$F$3*$N$4&lt;Table13[[#This Row],[NS AXIS]],Table13[[#This Row],[NS AXIS]]&lt;$V$6 - 'Unlike Size Quad'!$F$3*$N$4), Table13[NS AXIS], 0)</f>
        <v>0</v>
      </c>
      <c r="AB482" s="16">
        <f>$V$3 -'Unlike Size Quad'!$F$2*$N$3</f>
        <v>127.00056361139596</v>
      </c>
      <c r="AC482" s="16">
        <f>$W$4 + 'Unlike Size Quad'!$F$2*$N$3</f>
        <v>-127.00507248755457</v>
      </c>
      <c r="AN482" s="46">
        <v>-526</v>
      </c>
      <c r="AO482" s="61">
        <f>IF(OR(Table15[[#This Row],[Diagonal Flag]]&lt;-$AG$6, Table15[[#This Row],[Diagonal Flag]]&gt;$AG$6),0,Table15[[#This Row],[Diagonal Flag]])</f>
        <v>0</v>
      </c>
      <c r="AP482" s="61">
        <f>Graphing!$AO482/$AP$6</f>
        <v>0</v>
      </c>
      <c r="AQ482" s="62">
        <f>Graphing!$AO482/$AQ$6</f>
        <v>0</v>
      </c>
    </row>
    <row r="483" spans="7:43" x14ac:dyDescent="0.25">
      <c r="G483" s="15">
        <v>0.47599999999999998</v>
      </c>
      <c r="H483" s="6">
        <f>IF(AND($H$3&lt;Table3[[#This Row],[Percentage]],Table3[[#This Row],[Percentage]]&lt;$H$5), 1, 0)</f>
        <v>1</v>
      </c>
      <c r="I483" s="6">
        <f>IF(AND($I$3&lt;Table3[[#This Row],[Percentage]],Table3[[#This Row],[Percentage]]&lt;$I$5), 1, 0)</f>
        <v>1</v>
      </c>
      <c r="J483" s="6">
        <f>IF(AND($J$3&lt;Table3[[#This Row],[Percentage]],Table3[[#This Row],[Percentage]]&lt;$J$5), 1, 0)</f>
        <v>0</v>
      </c>
      <c r="K483" s="6">
        <f>IF(AND($K$3&lt;Table3[[#This Row],[Percentage]],Table3[[#This Row],[Percentage]]&lt;$K$5), 1, 0)</f>
        <v>0</v>
      </c>
      <c r="U483" s="6">
        <v>0</v>
      </c>
      <c r="V483" s="6">
        <v>-525</v>
      </c>
      <c r="W483" s="6">
        <f>IF(AND($W$4 + 'Unlike Size Quad'!$F$2*$N$3&lt;Table13[[#This Row],[NS AXIS]],Table13[[#This Row],[NS AXIS]]&lt;$V$3 - 'Unlike Size Quad'!$F$2*$N$3), Table13[NS AXIS], 0)</f>
        <v>0</v>
      </c>
      <c r="X483" s="6">
        <f>$V$6 - 'Unlike Size Quad'!$F$3*$N$4</f>
        <v>71.401690832311886</v>
      </c>
      <c r="Y483" s="6">
        <f>$W$5 +'Unlike Size Quad'!$F$3*$N$4</f>
        <v>-71.406763299232722</v>
      </c>
      <c r="Z483" s="6">
        <f>Table13[[#This Row],[NS AXIS]]</f>
        <v>-525</v>
      </c>
      <c r="AA483" s="6">
        <f>IF(AND($W$5 + 'Unlike Size Quad'!$F$3*$N$4&lt;Table13[[#This Row],[NS AXIS]],Table13[[#This Row],[NS AXIS]]&lt;$V$6 - 'Unlike Size Quad'!$F$3*$N$4), Table13[NS AXIS], 0)</f>
        <v>0</v>
      </c>
      <c r="AB483" s="16">
        <f>$V$3 -'Unlike Size Quad'!$F$2*$N$3</f>
        <v>127.00056361139596</v>
      </c>
      <c r="AC483" s="16">
        <f>$W$4 + 'Unlike Size Quad'!$F$2*$N$3</f>
        <v>-127.00507248755457</v>
      </c>
      <c r="AN483" s="46">
        <v>-525</v>
      </c>
      <c r="AO483" s="63">
        <f>IF(OR(Table15[[#This Row],[Diagonal Flag]]&lt;-$AG$6, Table15[[#This Row],[Diagonal Flag]]&gt;$AG$6),0,Table15[[#This Row],[Diagonal Flag]])</f>
        <v>0</v>
      </c>
      <c r="AP483" s="63">
        <f>Graphing!$AO483/$AP$6</f>
        <v>0</v>
      </c>
      <c r="AQ483" s="64">
        <f>Graphing!$AO483/$AQ$6</f>
        <v>0</v>
      </c>
    </row>
    <row r="484" spans="7:43" x14ac:dyDescent="0.25">
      <c r="G484" s="15">
        <v>0.47699999999999998</v>
      </c>
      <c r="H484" s="6">
        <f>IF(AND($H$3&lt;Table3[[#This Row],[Percentage]],Table3[[#This Row],[Percentage]]&lt;$H$5), 1, 0)</f>
        <v>1</v>
      </c>
      <c r="I484" s="6">
        <f>IF(AND($I$3&lt;Table3[[#This Row],[Percentage]],Table3[[#This Row],[Percentage]]&lt;$I$5), 1, 0)</f>
        <v>1</v>
      </c>
      <c r="J484" s="6">
        <f>IF(AND($J$3&lt;Table3[[#This Row],[Percentage]],Table3[[#This Row],[Percentage]]&lt;$J$5), 1, 0)</f>
        <v>0</v>
      </c>
      <c r="K484" s="6">
        <f>IF(AND($K$3&lt;Table3[[#This Row],[Percentage]],Table3[[#This Row],[Percentage]]&lt;$K$5), 1, 0)</f>
        <v>0</v>
      </c>
      <c r="U484" s="6">
        <v>0</v>
      </c>
      <c r="V484" s="6">
        <v>-524</v>
      </c>
      <c r="W484" s="6">
        <f>IF(AND($W$4 + 'Unlike Size Quad'!$F$2*$N$3&lt;Table13[[#This Row],[NS AXIS]],Table13[[#This Row],[NS AXIS]]&lt;$V$3 - 'Unlike Size Quad'!$F$2*$N$3), Table13[NS AXIS], 0)</f>
        <v>0</v>
      </c>
      <c r="X484" s="6">
        <f>$V$6 - 'Unlike Size Quad'!$F$3*$N$4</f>
        <v>71.401690832311886</v>
      </c>
      <c r="Y484" s="6">
        <f>$W$5 +'Unlike Size Quad'!$F$3*$N$4</f>
        <v>-71.406763299232722</v>
      </c>
      <c r="Z484" s="6">
        <f>Table13[[#This Row],[NS AXIS]]</f>
        <v>-524</v>
      </c>
      <c r="AA484" s="6">
        <f>IF(AND($W$5 + 'Unlike Size Quad'!$F$3*$N$4&lt;Table13[[#This Row],[NS AXIS]],Table13[[#This Row],[NS AXIS]]&lt;$V$6 - 'Unlike Size Quad'!$F$3*$N$4), Table13[NS AXIS], 0)</f>
        <v>0</v>
      </c>
      <c r="AB484" s="16">
        <f>$V$3 -'Unlike Size Quad'!$F$2*$N$3</f>
        <v>127.00056361139596</v>
      </c>
      <c r="AC484" s="16">
        <f>$W$4 + 'Unlike Size Quad'!$F$2*$N$3</f>
        <v>-127.00507248755457</v>
      </c>
      <c r="AN484" s="46">
        <v>-524</v>
      </c>
      <c r="AO484" s="61">
        <f>IF(OR(Table15[[#This Row],[Diagonal Flag]]&lt;-$AG$6, Table15[[#This Row],[Diagonal Flag]]&gt;$AG$6),0,Table15[[#This Row],[Diagonal Flag]])</f>
        <v>0</v>
      </c>
      <c r="AP484" s="61">
        <f>Graphing!$AO484/$AP$6</f>
        <v>0</v>
      </c>
      <c r="AQ484" s="62">
        <f>Graphing!$AO484/$AQ$6</f>
        <v>0</v>
      </c>
    </row>
    <row r="485" spans="7:43" x14ac:dyDescent="0.25">
      <c r="G485" s="15">
        <v>0.47799999999999998</v>
      </c>
      <c r="H485" s="6">
        <f>IF(AND($H$3&lt;Table3[[#This Row],[Percentage]],Table3[[#This Row],[Percentage]]&lt;$H$5), 1, 0)</f>
        <v>1</v>
      </c>
      <c r="I485" s="6">
        <f>IF(AND($I$3&lt;Table3[[#This Row],[Percentage]],Table3[[#This Row],[Percentage]]&lt;$I$5), 1, 0)</f>
        <v>1</v>
      </c>
      <c r="J485" s="6">
        <f>IF(AND($J$3&lt;Table3[[#This Row],[Percentage]],Table3[[#This Row],[Percentage]]&lt;$J$5), 1, 0)</f>
        <v>0</v>
      </c>
      <c r="K485" s="6">
        <f>IF(AND($K$3&lt;Table3[[#This Row],[Percentage]],Table3[[#This Row],[Percentage]]&lt;$K$5), 1, 0)</f>
        <v>0</v>
      </c>
      <c r="U485" s="6">
        <v>0</v>
      </c>
      <c r="V485" s="6">
        <v>-523</v>
      </c>
      <c r="W485" s="6">
        <f>IF(AND($W$4 + 'Unlike Size Quad'!$F$2*$N$3&lt;Table13[[#This Row],[NS AXIS]],Table13[[#This Row],[NS AXIS]]&lt;$V$3 - 'Unlike Size Quad'!$F$2*$N$3), Table13[NS AXIS], 0)</f>
        <v>0</v>
      </c>
      <c r="X485" s="6">
        <f>$V$6 - 'Unlike Size Quad'!$F$3*$N$4</f>
        <v>71.401690832311886</v>
      </c>
      <c r="Y485" s="6">
        <f>$W$5 +'Unlike Size Quad'!$F$3*$N$4</f>
        <v>-71.406763299232722</v>
      </c>
      <c r="Z485" s="6">
        <f>Table13[[#This Row],[NS AXIS]]</f>
        <v>-523</v>
      </c>
      <c r="AA485" s="6">
        <f>IF(AND($W$5 + 'Unlike Size Quad'!$F$3*$N$4&lt;Table13[[#This Row],[NS AXIS]],Table13[[#This Row],[NS AXIS]]&lt;$V$6 - 'Unlike Size Quad'!$F$3*$N$4), Table13[NS AXIS], 0)</f>
        <v>0</v>
      </c>
      <c r="AB485" s="16">
        <f>$V$3 -'Unlike Size Quad'!$F$2*$N$3</f>
        <v>127.00056361139596</v>
      </c>
      <c r="AC485" s="16">
        <f>$W$4 + 'Unlike Size Quad'!$F$2*$N$3</f>
        <v>-127.00507248755457</v>
      </c>
      <c r="AN485" s="46">
        <v>-523</v>
      </c>
      <c r="AO485" s="63">
        <f>IF(OR(Table15[[#This Row],[Diagonal Flag]]&lt;-$AG$6, Table15[[#This Row],[Diagonal Flag]]&gt;$AG$6),0,Table15[[#This Row],[Diagonal Flag]])</f>
        <v>0</v>
      </c>
      <c r="AP485" s="63">
        <f>Graphing!$AO485/$AP$6</f>
        <v>0</v>
      </c>
      <c r="AQ485" s="64">
        <f>Graphing!$AO485/$AQ$6</f>
        <v>0</v>
      </c>
    </row>
    <row r="486" spans="7:43" x14ac:dyDescent="0.25">
      <c r="G486" s="15">
        <v>0.47899999999999998</v>
      </c>
      <c r="H486" s="6">
        <f>IF(AND($H$3&lt;Table3[[#This Row],[Percentage]],Table3[[#This Row],[Percentage]]&lt;$H$5), 1, 0)</f>
        <v>1</v>
      </c>
      <c r="I486" s="6">
        <f>IF(AND($I$3&lt;Table3[[#This Row],[Percentage]],Table3[[#This Row],[Percentage]]&lt;$I$5), 1, 0)</f>
        <v>1</v>
      </c>
      <c r="J486" s="6">
        <f>IF(AND($J$3&lt;Table3[[#This Row],[Percentage]],Table3[[#This Row],[Percentage]]&lt;$J$5), 1, 0)</f>
        <v>0</v>
      </c>
      <c r="K486" s="6">
        <f>IF(AND($K$3&lt;Table3[[#This Row],[Percentage]],Table3[[#This Row],[Percentage]]&lt;$K$5), 1, 0)</f>
        <v>0</v>
      </c>
      <c r="U486" s="6">
        <v>0</v>
      </c>
      <c r="V486" s="6">
        <v>-522</v>
      </c>
      <c r="W486" s="6">
        <f>IF(AND($W$4 + 'Unlike Size Quad'!$F$2*$N$3&lt;Table13[[#This Row],[NS AXIS]],Table13[[#This Row],[NS AXIS]]&lt;$V$3 - 'Unlike Size Quad'!$F$2*$N$3), Table13[NS AXIS], 0)</f>
        <v>0</v>
      </c>
      <c r="X486" s="6">
        <f>$V$6 - 'Unlike Size Quad'!$F$3*$N$4</f>
        <v>71.401690832311886</v>
      </c>
      <c r="Y486" s="6">
        <f>$W$5 +'Unlike Size Quad'!$F$3*$N$4</f>
        <v>-71.406763299232722</v>
      </c>
      <c r="Z486" s="6">
        <f>Table13[[#This Row],[NS AXIS]]</f>
        <v>-522</v>
      </c>
      <c r="AA486" s="6">
        <f>IF(AND($W$5 + 'Unlike Size Quad'!$F$3*$N$4&lt;Table13[[#This Row],[NS AXIS]],Table13[[#This Row],[NS AXIS]]&lt;$V$6 - 'Unlike Size Quad'!$F$3*$N$4), Table13[NS AXIS], 0)</f>
        <v>0</v>
      </c>
      <c r="AB486" s="16">
        <f>$V$3 -'Unlike Size Quad'!$F$2*$N$3</f>
        <v>127.00056361139596</v>
      </c>
      <c r="AC486" s="16">
        <f>$W$4 + 'Unlike Size Quad'!$F$2*$N$3</f>
        <v>-127.00507248755457</v>
      </c>
      <c r="AN486" s="46">
        <v>-522</v>
      </c>
      <c r="AO486" s="61">
        <f>IF(OR(Table15[[#This Row],[Diagonal Flag]]&lt;-$AG$6, Table15[[#This Row],[Diagonal Flag]]&gt;$AG$6),0,Table15[[#This Row],[Diagonal Flag]])</f>
        <v>0</v>
      </c>
      <c r="AP486" s="61">
        <f>Graphing!$AO486/$AP$6</f>
        <v>0</v>
      </c>
      <c r="AQ486" s="62">
        <f>Graphing!$AO486/$AQ$6</f>
        <v>0</v>
      </c>
    </row>
    <row r="487" spans="7:43" x14ac:dyDescent="0.25">
      <c r="G487" s="15">
        <v>0.48</v>
      </c>
      <c r="H487" s="6">
        <f>IF(AND($H$3&lt;Table3[[#This Row],[Percentage]],Table3[[#This Row],[Percentage]]&lt;$H$5), 1, 0)</f>
        <v>0</v>
      </c>
      <c r="I487" s="6">
        <f>IF(AND($I$3&lt;Table3[[#This Row],[Percentage]],Table3[[#This Row],[Percentage]]&lt;$I$5), 1, 0)</f>
        <v>0</v>
      </c>
      <c r="J487" s="6">
        <f>IF(AND($J$3&lt;Table3[[#This Row],[Percentage]],Table3[[#This Row],[Percentage]]&lt;$J$5), 1, 0)</f>
        <v>0</v>
      </c>
      <c r="K487" s="6">
        <f>IF(AND($K$3&lt;Table3[[#This Row],[Percentage]],Table3[[#This Row],[Percentage]]&lt;$K$5), 1, 0)</f>
        <v>0</v>
      </c>
      <c r="U487" s="6">
        <v>0</v>
      </c>
      <c r="V487" s="6">
        <v>-521</v>
      </c>
      <c r="W487" s="6">
        <f>IF(AND($W$4 + 'Unlike Size Quad'!$F$2*$N$3&lt;Table13[[#This Row],[NS AXIS]],Table13[[#This Row],[NS AXIS]]&lt;$V$3 - 'Unlike Size Quad'!$F$2*$N$3), Table13[NS AXIS], 0)</f>
        <v>0</v>
      </c>
      <c r="X487" s="6">
        <f>$V$6 - 'Unlike Size Quad'!$F$3*$N$4</f>
        <v>71.401690832311886</v>
      </c>
      <c r="Y487" s="6">
        <f>$W$5 +'Unlike Size Quad'!$F$3*$N$4</f>
        <v>-71.406763299232722</v>
      </c>
      <c r="Z487" s="6">
        <f>Table13[[#This Row],[NS AXIS]]</f>
        <v>-521</v>
      </c>
      <c r="AA487" s="6">
        <f>IF(AND($W$5 + 'Unlike Size Quad'!$F$3*$N$4&lt;Table13[[#This Row],[NS AXIS]],Table13[[#This Row],[NS AXIS]]&lt;$V$6 - 'Unlike Size Quad'!$F$3*$N$4), Table13[NS AXIS], 0)</f>
        <v>0</v>
      </c>
      <c r="AB487" s="16">
        <f>$V$3 -'Unlike Size Quad'!$F$2*$N$3</f>
        <v>127.00056361139596</v>
      </c>
      <c r="AC487" s="16">
        <f>$W$4 + 'Unlike Size Quad'!$F$2*$N$3</f>
        <v>-127.00507248755457</v>
      </c>
      <c r="AN487" s="46">
        <v>-521</v>
      </c>
      <c r="AO487" s="63">
        <f>IF(OR(Table15[[#This Row],[Diagonal Flag]]&lt;-$AG$6, Table15[[#This Row],[Diagonal Flag]]&gt;$AG$6),0,Table15[[#This Row],[Diagonal Flag]])</f>
        <v>0</v>
      </c>
      <c r="AP487" s="63">
        <f>Graphing!$AO487/$AP$6</f>
        <v>0</v>
      </c>
      <c r="AQ487" s="64">
        <f>Graphing!$AO487/$AQ$6</f>
        <v>0</v>
      </c>
    </row>
    <row r="488" spans="7:43" x14ac:dyDescent="0.25">
      <c r="G488" s="15">
        <v>0.48099999999999998</v>
      </c>
      <c r="H488" s="6">
        <f>IF(AND($H$3&lt;Table3[[#This Row],[Percentage]],Table3[[#This Row],[Percentage]]&lt;$H$5), 1, 0)</f>
        <v>0</v>
      </c>
      <c r="I488" s="6">
        <f>IF(AND($I$3&lt;Table3[[#This Row],[Percentage]],Table3[[#This Row],[Percentage]]&lt;$I$5), 1, 0)</f>
        <v>0</v>
      </c>
      <c r="J488" s="6">
        <f>IF(AND($J$3&lt;Table3[[#This Row],[Percentage]],Table3[[#This Row],[Percentage]]&lt;$J$5), 1, 0)</f>
        <v>0</v>
      </c>
      <c r="K488" s="6">
        <f>IF(AND($K$3&lt;Table3[[#This Row],[Percentage]],Table3[[#This Row],[Percentage]]&lt;$K$5), 1, 0)</f>
        <v>0</v>
      </c>
      <c r="U488" s="6">
        <v>0</v>
      </c>
      <c r="V488" s="6">
        <v>-520</v>
      </c>
      <c r="W488" s="6">
        <f>IF(AND($W$4 + 'Unlike Size Quad'!$F$2*$N$3&lt;Table13[[#This Row],[NS AXIS]],Table13[[#This Row],[NS AXIS]]&lt;$V$3 - 'Unlike Size Quad'!$F$2*$N$3), Table13[NS AXIS], 0)</f>
        <v>0</v>
      </c>
      <c r="X488" s="6">
        <f>$V$6 - 'Unlike Size Quad'!$F$3*$N$4</f>
        <v>71.401690832311886</v>
      </c>
      <c r="Y488" s="6">
        <f>$W$5 +'Unlike Size Quad'!$F$3*$N$4</f>
        <v>-71.406763299232722</v>
      </c>
      <c r="Z488" s="6">
        <f>Table13[[#This Row],[NS AXIS]]</f>
        <v>-520</v>
      </c>
      <c r="AA488" s="6">
        <f>IF(AND($W$5 + 'Unlike Size Quad'!$F$3*$N$4&lt;Table13[[#This Row],[NS AXIS]],Table13[[#This Row],[NS AXIS]]&lt;$V$6 - 'Unlike Size Quad'!$F$3*$N$4), Table13[NS AXIS], 0)</f>
        <v>0</v>
      </c>
      <c r="AB488" s="16">
        <f>$V$3 -'Unlike Size Quad'!$F$2*$N$3</f>
        <v>127.00056361139596</v>
      </c>
      <c r="AC488" s="16">
        <f>$W$4 + 'Unlike Size Quad'!$F$2*$N$3</f>
        <v>-127.00507248755457</v>
      </c>
      <c r="AN488" s="46">
        <v>-520</v>
      </c>
      <c r="AO488" s="61">
        <f>IF(OR(Table15[[#This Row],[Diagonal Flag]]&lt;-$AG$6, Table15[[#This Row],[Diagonal Flag]]&gt;$AG$6),0,Table15[[#This Row],[Diagonal Flag]])</f>
        <v>0</v>
      </c>
      <c r="AP488" s="61">
        <f>Graphing!$AO488/$AP$6</f>
        <v>0</v>
      </c>
      <c r="AQ488" s="62">
        <f>Graphing!$AO488/$AQ$6</f>
        <v>0</v>
      </c>
    </row>
    <row r="489" spans="7:43" x14ac:dyDescent="0.25">
      <c r="G489" s="15">
        <v>0.48199999999999998</v>
      </c>
      <c r="H489" s="6">
        <f>IF(AND($H$3&lt;Table3[[#This Row],[Percentage]],Table3[[#This Row],[Percentage]]&lt;$H$5), 1, 0)</f>
        <v>0</v>
      </c>
      <c r="I489" s="6">
        <f>IF(AND($I$3&lt;Table3[[#This Row],[Percentage]],Table3[[#This Row],[Percentage]]&lt;$I$5), 1, 0)</f>
        <v>0</v>
      </c>
      <c r="J489" s="6">
        <f>IF(AND($J$3&lt;Table3[[#This Row],[Percentage]],Table3[[#This Row],[Percentage]]&lt;$J$5), 1, 0)</f>
        <v>0</v>
      </c>
      <c r="K489" s="6">
        <f>IF(AND($K$3&lt;Table3[[#This Row],[Percentage]],Table3[[#This Row],[Percentage]]&lt;$K$5), 1, 0)</f>
        <v>0</v>
      </c>
      <c r="U489" s="6">
        <v>0</v>
      </c>
      <c r="V489" s="6">
        <v>-519</v>
      </c>
      <c r="W489" s="6">
        <f>IF(AND($W$4 + 'Unlike Size Quad'!$F$2*$N$3&lt;Table13[[#This Row],[NS AXIS]],Table13[[#This Row],[NS AXIS]]&lt;$V$3 - 'Unlike Size Quad'!$F$2*$N$3), Table13[NS AXIS], 0)</f>
        <v>0</v>
      </c>
      <c r="X489" s="6">
        <f>$V$6 - 'Unlike Size Quad'!$F$3*$N$4</f>
        <v>71.401690832311886</v>
      </c>
      <c r="Y489" s="6">
        <f>$W$5 +'Unlike Size Quad'!$F$3*$N$4</f>
        <v>-71.406763299232722</v>
      </c>
      <c r="Z489" s="6">
        <f>Table13[[#This Row],[NS AXIS]]</f>
        <v>-519</v>
      </c>
      <c r="AA489" s="6">
        <f>IF(AND($W$5 + 'Unlike Size Quad'!$F$3*$N$4&lt;Table13[[#This Row],[NS AXIS]],Table13[[#This Row],[NS AXIS]]&lt;$V$6 - 'Unlike Size Quad'!$F$3*$N$4), Table13[NS AXIS], 0)</f>
        <v>0</v>
      </c>
      <c r="AB489" s="16">
        <f>$V$3 -'Unlike Size Quad'!$F$2*$N$3</f>
        <v>127.00056361139596</v>
      </c>
      <c r="AC489" s="16">
        <f>$W$4 + 'Unlike Size Quad'!$F$2*$N$3</f>
        <v>-127.00507248755457</v>
      </c>
      <c r="AN489" s="46">
        <v>-519</v>
      </c>
      <c r="AO489" s="63">
        <f>IF(OR(Table15[[#This Row],[Diagonal Flag]]&lt;-$AG$6, Table15[[#This Row],[Diagonal Flag]]&gt;$AG$6),0,Table15[[#This Row],[Diagonal Flag]])</f>
        <v>0</v>
      </c>
      <c r="AP489" s="63">
        <f>Graphing!$AO489/$AP$6</f>
        <v>0</v>
      </c>
      <c r="AQ489" s="64">
        <f>Graphing!$AO489/$AQ$6</f>
        <v>0</v>
      </c>
    </row>
    <row r="490" spans="7:43" x14ac:dyDescent="0.25">
      <c r="G490" s="15">
        <v>0.48299999999999998</v>
      </c>
      <c r="H490" s="6">
        <f>IF(AND($H$3&lt;Table3[[#This Row],[Percentage]],Table3[[#This Row],[Percentage]]&lt;$H$5), 1, 0)</f>
        <v>0</v>
      </c>
      <c r="I490" s="6">
        <f>IF(AND($I$3&lt;Table3[[#This Row],[Percentage]],Table3[[#This Row],[Percentage]]&lt;$I$5), 1, 0)</f>
        <v>0</v>
      </c>
      <c r="J490" s="6">
        <f>IF(AND($J$3&lt;Table3[[#This Row],[Percentage]],Table3[[#This Row],[Percentage]]&lt;$J$5), 1, 0)</f>
        <v>0</v>
      </c>
      <c r="K490" s="6">
        <f>IF(AND($K$3&lt;Table3[[#This Row],[Percentage]],Table3[[#This Row],[Percentage]]&lt;$K$5), 1, 0)</f>
        <v>0</v>
      </c>
      <c r="U490" s="6">
        <v>0</v>
      </c>
      <c r="V490" s="6">
        <v>-518</v>
      </c>
      <c r="W490" s="6">
        <f>IF(AND($W$4 + 'Unlike Size Quad'!$F$2*$N$3&lt;Table13[[#This Row],[NS AXIS]],Table13[[#This Row],[NS AXIS]]&lt;$V$3 - 'Unlike Size Quad'!$F$2*$N$3), Table13[NS AXIS], 0)</f>
        <v>0</v>
      </c>
      <c r="X490" s="6">
        <f>$V$6 - 'Unlike Size Quad'!$F$3*$N$4</f>
        <v>71.401690832311886</v>
      </c>
      <c r="Y490" s="6">
        <f>$W$5 +'Unlike Size Quad'!$F$3*$N$4</f>
        <v>-71.406763299232722</v>
      </c>
      <c r="Z490" s="6">
        <f>Table13[[#This Row],[NS AXIS]]</f>
        <v>-518</v>
      </c>
      <c r="AA490" s="6">
        <f>IF(AND($W$5 + 'Unlike Size Quad'!$F$3*$N$4&lt;Table13[[#This Row],[NS AXIS]],Table13[[#This Row],[NS AXIS]]&lt;$V$6 - 'Unlike Size Quad'!$F$3*$N$4), Table13[NS AXIS], 0)</f>
        <v>0</v>
      </c>
      <c r="AB490" s="16">
        <f>$V$3 -'Unlike Size Quad'!$F$2*$N$3</f>
        <v>127.00056361139596</v>
      </c>
      <c r="AC490" s="16">
        <f>$W$4 + 'Unlike Size Quad'!$F$2*$N$3</f>
        <v>-127.00507248755457</v>
      </c>
      <c r="AN490" s="46">
        <v>-518</v>
      </c>
      <c r="AO490" s="61">
        <f>IF(OR(Table15[[#This Row],[Diagonal Flag]]&lt;-$AG$6, Table15[[#This Row],[Diagonal Flag]]&gt;$AG$6),0,Table15[[#This Row],[Diagonal Flag]])</f>
        <v>0</v>
      </c>
      <c r="AP490" s="61">
        <f>Graphing!$AO490/$AP$6</f>
        <v>0</v>
      </c>
      <c r="AQ490" s="62">
        <f>Graphing!$AO490/$AQ$6</f>
        <v>0</v>
      </c>
    </row>
    <row r="491" spans="7:43" x14ac:dyDescent="0.25">
      <c r="G491" s="15">
        <v>0.48399999999999999</v>
      </c>
      <c r="H491" s="6">
        <f>IF(AND($H$3&lt;Table3[[#This Row],[Percentage]],Table3[[#This Row],[Percentage]]&lt;$H$5), 1, 0)</f>
        <v>0</v>
      </c>
      <c r="I491" s="6">
        <f>IF(AND($I$3&lt;Table3[[#This Row],[Percentage]],Table3[[#This Row],[Percentage]]&lt;$I$5), 1, 0)</f>
        <v>0</v>
      </c>
      <c r="J491" s="6">
        <f>IF(AND($J$3&lt;Table3[[#This Row],[Percentage]],Table3[[#This Row],[Percentage]]&lt;$J$5), 1, 0)</f>
        <v>0</v>
      </c>
      <c r="K491" s="6">
        <f>IF(AND($K$3&lt;Table3[[#This Row],[Percentage]],Table3[[#This Row],[Percentage]]&lt;$K$5), 1, 0)</f>
        <v>0</v>
      </c>
      <c r="U491" s="6">
        <v>0</v>
      </c>
      <c r="V491" s="6">
        <v>-517</v>
      </c>
      <c r="W491" s="6">
        <f>IF(AND($W$4 + 'Unlike Size Quad'!$F$2*$N$3&lt;Table13[[#This Row],[NS AXIS]],Table13[[#This Row],[NS AXIS]]&lt;$V$3 - 'Unlike Size Quad'!$F$2*$N$3), Table13[NS AXIS], 0)</f>
        <v>0</v>
      </c>
      <c r="X491" s="6">
        <f>$V$6 - 'Unlike Size Quad'!$F$3*$N$4</f>
        <v>71.401690832311886</v>
      </c>
      <c r="Y491" s="6">
        <f>$W$5 +'Unlike Size Quad'!$F$3*$N$4</f>
        <v>-71.406763299232722</v>
      </c>
      <c r="Z491" s="6">
        <f>Table13[[#This Row],[NS AXIS]]</f>
        <v>-517</v>
      </c>
      <c r="AA491" s="6">
        <f>IF(AND($W$5 + 'Unlike Size Quad'!$F$3*$N$4&lt;Table13[[#This Row],[NS AXIS]],Table13[[#This Row],[NS AXIS]]&lt;$V$6 - 'Unlike Size Quad'!$F$3*$N$4), Table13[NS AXIS], 0)</f>
        <v>0</v>
      </c>
      <c r="AB491" s="16">
        <f>$V$3 -'Unlike Size Quad'!$F$2*$N$3</f>
        <v>127.00056361139596</v>
      </c>
      <c r="AC491" s="16">
        <f>$W$4 + 'Unlike Size Quad'!$F$2*$N$3</f>
        <v>-127.00507248755457</v>
      </c>
      <c r="AN491" s="46">
        <v>-517</v>
      </c>
      <c r="AO491" s="63">
        <f>IF(OR(Table15[[#This Row],[Diagonal Flag]]&lt;-$AG$6, Table15[[#This Row],[Diagonal Flag]]&gt;$AG$6),0,Table15[[#This Row],[Diagonal Flag]])</f>
        <v>0</v>
      </c>
      <c r="AP491" s="63">
        <f>Graphing!$AO491/$AP$6</f>
        <v>0</v>
      </c>
      <c r="AQ491" s="64">
        <f>Graphing!$AO491/$AQ$6</f>
        <v>0</v>
      </c>
    </row>
    <row r="492" spans="7:43" x14ac:dyDescent="0.25">
      <c r="G492" s="15">
        <v>0.48499999999999999</v>
      </c>
      <c r="H492" s="6">
        <f>IF(AND($H$3&lt;Table3[[#This Row],[Percentage]],Table3[[#This Row],[Percentage]]&lt;$H$5), 1, 0)</f>
        <v>0</v>
      </c>
      <c r="I492" s="6">
        <f>IF(AND($I$3&lt;Table3[[#This Row],[Percentage]],Table3[[#This Row],[Percentage]]&lt;$I$5), 1, 0)</f>
        <v>0</v>
      </c>
      <c r="J492" s="6">
        <f>IF(AND($J$3&lt;Table3[[#This Row],[Percentage]],Table3[[#This Row],[Percentage]]&lt;$J$5), 1, 0)</f>
        <v>0</v>
      </c>
      <c r="K492" s="6">
        <f>IF(AND($K$3&lt;Table3[[#This Row],[Percentage]],Table3[[#This Row],[Percentage]]&lt;$K$5), 1, 0)</f>
        <v>0</v>
      </c>
      <c r="U492" s="6">
        <v>0</v>
      </c>
      <c r="V492" s="6">
        <v>-516</v>
      </c>
      <c r="W492" s="6">
        <f>IF(AND($W$4 + 'Unlike Size Quad'!$F$2*$N$3&lt;Table13[[#This Row],[NS AXIS]],Table13[[#This Row],[NS AXIS]]&lt;$V$3 - 'Unlike Size Quad'!$F$2*$N$3), Table13[NS AXIS], 0)</f>
        <v>0</v>
      </c>
      <c r="X492" s="6">
        <f>$V$6 - 'Unlike Size Quad'!$F$3*$N$4</f>
        <v>71.401690832311886</v>
      </c>
      <c r="Y492" s="6">
        <f>$W$5 +'Unlike Size Quad'!$F$3*$N$4</f>
        <v>-71.406763299232722</v>
      </c>
      <c r="Z492" s="6">
        <f>Table13[[#This Row],[NS AXIS]]</f>
        <v>-516</v>
      </c>
      <c r="AA492" s="6">
        <f>IF(AND($W$5 + 'Unlike Size Quad'!$F$3*$N$4&lt;Table13[[#This Row],[NS AXIS]],Table13[[#This Row],[NS AXIS]]&lt;$V$6 - 'Unlike Size Quad'!$F$3*$N$4), Table13[NS AXIS], 0)</f>
        <v>0</v>
      </c>
      <c r="AB492" s="16">
        <f>$V$3 -'Unlike Size Quad'!$F$2*$N$3</f>
        <v>127.00056361139596</v>
      </c>
      <c r="AC492" s="16">
        <f>$W$4 + 'Unlike Size Quad'!$F$2*$N$3</f>
        <v>-127.00507248755457</v>
      </c>
      <c r="AN492" s="46">
        <v>-516</v>
      </c>
      <c r="AO492" s="61">
        <f>IF(OR(Table15[[#This Row],[Diagonal Flag]]&lt;-$AG$6, Table15[[#This Row],[Diagonal Flag]]&gt;$AG$6),0,Table15[[#This Row],[Diagonal Flag]])</f>
        <v>0</v>
      </c>
      <c r="AP492" s="61">
        <f>Graphing!$AO492/$AP$6</f>
        <v>0</v>
      </c>
      <c r="AQ492" s="62">
        <f>Graphing!$AO492/$AQ$6</f>
        <v>0</v>
      </c>
    </row>
    <row r="493" spans="7:43" x14ac:dyDescent="0.25">
      <c r="G493" s="15">
        <v>0.48599999999999999</v>
      </c>
      <c r="H493" s="6">
        <f>IF(AND($H$3&lt;Table3[[#This Row],[Percentage]],Table3[[#This Row],[Percentage]]&lt;$H$5), 1, 0)</f>
        <v>0</v>
      </c>
      <c r="I493" s="6">
        <f>IF(AND($I$3&lt;Table3[[#This Row],[Percentage]],Table3[[#This Row],[Percentage]]&lt;$I$5), 1, 0)</f>
        <v>0</v>
      </c>
      <c r="J493" s="6">
        <f>IF(AND($J$3&lt;Table3[[#This Row],[Percentage]],Table3[[#This Row],[Percentage]]&lt;$J$5), 1, 0)</f>
        <v>0</v>
      </c>
      <c r="K493" s="6">
        <f>IF(AND($K$3&lt;Table3[[#This Row],[Percentage]],Table3[[#This Row],[Percentage]]&lt;$K$5), 1, 0)</f>
        <v>0</v>
      </c>
      <c r="U493" s="6">
        <v>0</v>
      </c>
      <c r="V493" s="6">
        <v>-515</v>
      </c>
      <c r="W493" s="6">
        <f>IF(AND($W$4 + 'Unlike Size Quad'!$F$2*$N$3&lt;Table13[[#This Row],[NS AXIS]],Table13[[#This Row],[NS AXIS]]&lt;$V$3 - 'Unlike Size Quad'!$F$2*$N$3), Table13[NS AXIS], 0)</f>
        <v>0</v>
      </c>
      <c r="X493" s="6">
        <f>$V$6 - 'Unlike Size Quad'!$F$3*$N$4</f>
        <v>71.401690832311886</v>
      </c>
      <c r="Y493" s="6">
        <f>$W$5 +'Unlike Size Quad'!$F$3*$N$4</f>
        <v>-71.406763299232722</v>
      </c>
      <c r="Z493" s="6">
        <f>Table13[[#This Row],[NS AXIS]]</f>
        <v>-515</v>
      </c>
      <c r="AA493" s="6">
        <f>IF(AND($W$5 + 'Unlike Size Quad'!$F$3*$N$4&lt;Table13[[#This Row],[NS AXIS]],Table13[[#This Row],[NS AXIS]]&lt;$V$6 - 'Unlike Size Quad'!$F$3*$N$4), Table13[NS AXIS], 0)</f>
        <v>0</v>
      </c>
      <c r="AB493" s="16">
        <f>$V$3 -'Unlike Size Quad'!$F$2*$N$3</f>
        <v>127.00056361139596</v>
      </c>
      <c r="AC493" s="16">
        <f>$W$4 + 'Unlike Size Quad'!$F$2*$N$3</f>
        <v>-127.00507248755457</v>
      </c>
      <c r="AN493" s="46">
        <v>-515</v>
      </c>
      <c r="AO493" s="63">
        <f>IF(OR(Table15[[#This Row],[Diagonal Flag]]&lt;-$AG$6, Table15[[#This Row],[Diagonal Flag]]&gt;$AG$6),0,Table15[[#This Row],[Diagonal Flag]])</f>
        <v>0</v>
      </c>
      <c r="AP493" s="63">
        <f>Graphing!$AO493/$AP$6</f>
        <v>0</v>
      </c>
      <c r="AQ493" s="64">
        <f>Graphing!$AO493/$AQ$6</f>
        <v>0</v>
      </c>
    </row>
    <row r="494" spans="7:43" x14ac:dyDescent="0.25">
      <c r="G494" s="15">
        <v>0.48699999999999999</v>
      </c>
      <c r="H494" s="6">
        <f>IF(AND($H$3&lt;Table3[[#This Row],[Percentage]],Table3[[#This Row],[Percentage]]&lt;$H$5), 1, 0)</f>
        <v>0</v>
      </c>
      <c r="I494" s="6">
        <f>IF(AND($I$3&lt;Table3[[#This Row],[Percentage]],Table3[[#This Row],[Percentage]]&lt;$I$5), 1, 0)</f>
        <v>0</v>
      </c>
      <c r="J494" s="6">
        <f>IF(AND($J$3&lt;Table3[[#This Row],[Percentage]],Table3[[#This Row],[Percentage]]&lt;$J$5), 1, 0)</f>
        <v>0</v>
      </c>
      <c r="K494" s="6">
        <f>IF(AND($K$3&lt;Table3[[#This Row],[Percentage]],Table3[[#This Row],[Percentage]]&lt;$K$5), 1, 0)</f>
        <v>0</v>
      </c>
      <c r="U494" s="6">
        <v>0</v>
      </c>
      <c r="V494" s="6">
        <v>-514</v>
      </c>
      <c r="W494" s="6">
        <f>IF(AND($W$4 + 'Unlike Size Quad'!$F$2*$N$3&lt;Table13[[#This Row],[NS AXIS]],Table13[[#This Row],[NS AXIS]]&lt;$V$3 - 'Unlike Size Quad'!$F$2*$N$3), Table13[NS AXIS], 0)</f>
        <v>0</v>
      </c>
      <c r="X494" s="6">
        <f>$V$6 - 'Unlike Size Quad'!$F$3*$N$4</f>
        <v>71.401690832311886</v>
      </c>
      <c r="Y494" s="6">
        <f>$W$5 +'Unlike Size Quad'!$F$3*$N$4</f>
        <v>-71.406763299232722</v>
      </c>
      <c r="Z494" s="6">
        <f>Table13[[#This Row],[NS AXIS]]</f>
        <v>-514</v>
      </c>
      <c r="AA494" s="6">
        <f>IF(AND($W$5 + 'Unlike Size Quad'!$F$3*$N$4&lt;Table13[[#This Row],[NS AXIS]],Table13[[#This Row],[NS AXIS]]&lt;$V$6 - 'Unlike Size Quad'!$F$3*$N$4), Table13[NS AXIS], 0)</f>
        <v>0</v>
      </c>
      <c r="AB494" s="16">
        <f>$V$3 -'Unlike Size Quad'!$F$2*$N$3</f>
        <v>127.00056361139596</v>
      </c>
      <c r="AC494" s="16">
        <f>$W$4 + 'Unlike Size Quad'!$F$2*$N$3</f>
        <v>-127.00507248755457</v>
      </c>
      <c r="AN494" s="46">
        <v>-514</v>
      </c>
      <c r="AO494" s="61">
        <f>IF(OR(Table15[[#This Row],[Diagonal Flag]]&lt;-$AG$6, Table15[[#This Row],[Diagonal Flag]]&gt;$AG$6),0,Table15[[#This Row],[Diagonal Flag]])</f>
        <v>0</v>
      </c>
      <c r="AP494" s="61">
        <f>Graphing!$AO494/$AP$6</f>
        <v>0</v>
      </c>
      <c r="AQ494" s="62">
        <f>Graphing!$AO494/$AQ$6</f>
        <v>0</v>
      </c>
    </row>
    <row r="495" spans="7:43" x14ac:dyDescent="0.25">
      <c r="G495" s="15">
        <v>0.48799999999999999</v>
      </c>
      <c r="H495" s="6">
        <f>IF(AND($H$3&lt;Table3[[#This Row],[Percentage]],Table3[[#This Row],[Percentage]]&lt;$H$5), 1, 0)</f>
        <v>0</v>
      </c>
      <c r="I495" s="6">
        <f>IF(AND($I$3&lt;Table3[[#This Row],[Percentage]],Table3[[#This Row],[Percentage]]&lt;$I$5), 1, 0)</f>
        <v>0</v>
      </c>
      <c r="J495" s="6">
        <f>IF(AND($J$3&lt;Table3[[#This Row],[Percentage]],Table3[[#This Row],[Percentage]]&lt;$J$5), 1, 0)</f>
        <v>0</v>
      </c>
      <c r="K495" s="6">
        <f>IF(AND($K$3&lt;Table3[[#This Row],[Percentage]],Table3[[#This Row],[Percentage]]&lt;$K$5), 1, 0)</f>
        <v>0</v>
      </c>
      <c r="U495" s="6">
        <v>0</v>
      </c>
      <c r="V495" s="6">
        <v>-513</v>
      </c>
      <c r="W495" s="6">
        <f>IF(AND($W$4 + 'Unlike Size Quad'!$F$2*$N$3&lt;Table13[[#This Row],[NS AXIS]],Table13[[#This Row],[NS AXIS]]&lt;$V$3 - 'Unlike Size Quad'!$F$2*$N$3), Table13[NS AXIS], 0)</f>
        <v>0</v>
      </c>
      <c r="X495" s="6">
        <f>$V$6 - 'Unlike Size Quad'!$F$3*$N$4</f>
        <v>71.401690832311886</v>
      </c>
      <c r="Y495" s="6">
        <f>$W$5 +'Unlike Size Quad'!$F$3*$N$4</f>
        <v>-71.406763299232722</v>
      </c>
      <c r="Z495" s="6">
        <f>Table13[[#This Row],[NS AXIS]]</f>
        <v>-513</v>
      </c>
      <c r="AA495" s="6">
        <f>IF(AND($W$5 + 'Unlike Size Quad'!$F$3*$N$4&lt;Table13[[#This Row],[NS AXIS]],Table13[[#This Row],[NS AXIS]]&lt;$V$6 - 'Unlike Size Quad'!$F$3*$N$4), Table13[NS AXIS], 0)</f>
        <v>0</v>
      </c>
      <c r="AB495" s="16">
        <f>$V$3 -'Unlike Size Quad'!$F$2*$N$3</f>
        <v>127.00056361139596</v>
      </c>
      <c r="AC495" s="16">
        <f>$W$4 + 'Unlike Size Quad'!$F$2*$N$3</f>
        <v>-127.00507248755457</v>
      </c>
      <c r="AN495" s="46">
        <v>-513</v>
      </c>
      <c r="AO495" s="63">
        <f>IF(OR(Table15[[#This Row],[Diagonal Flag]]&lt;-$AG$6, Table15[[#This Row],[Diagonal Flag]]&gt;$AG$6),0,Table15[[#This Row],[Diagonal Flag]])</f>
        <v>0</v>
      </c>
      <c r="AP495" s="63">
        <f>Graphing!$AO495/$AP$6</f>
        <v>0</v>
      </c>
      <c r="AQ495" s="64">
        <f>Graphing!$AO495/$AQ$6</f>
        <v>0</v>
      </c>
    </row>
    <row r="496" spans="7:43" x14ac:dyDescent="0.25">
      <c r="G496" s="15">
        <v>0.48899999999999999</v>
      </c>
      <c r="H496" s="6">
        <f>IF(AND($H$3&lt;Table3[[#This Row],[Percentage]],Table3[[#This Row],[Percentage]]&lt;$H$5), 1, 0)</f>
        <v>0</v>
      </c>
      <c r="I496" s="6">
        <f>IF(AND($I$3&lt;Table3[[#This Row],[Percentage]],Table3[[#This Row],[Percentage]]&lt;$I$5), 1, 0)</f>
        <v>0</v>
      </c>
      <c r="J496" s="6">
        <f>IF(AND($J$3&lt;Table3[[#This Row],[Percentage]],Table3[[#This Row],[Percentage]]&lt;$J$5), 1, 0)</f>
        <v>0</v>
      </c>
      <c r="K496" s="6">
        <f>IF(AND($K$3&lt;Table3[[#This Row],[Percentage]],Table3[[#This Row],[Percentage]]&lt;$K$5), 1, 0)</f>
        <v>0</v>
      </c>
      <c r="U496" s="6">
        <v>0</v>
      </c>
      <c r="V496" s="6">
        <v>-512</v>
      </c>
      <c r="W496" s="6">
        <f>IF(AND($W$4 + 'Unlike Size Quad'!$F$2*$N$3&lt;Table13[[#This Row],[NS AXIS]],Table13[[#This Row],[NS AXIS]]&lt;$V$3 - 'Unlike Size Quad'!$F$2*$N$3), Table13[NS AXIS], 0)</f>
        <v>0</v>
      </c>
      <c r="X496" s="6">
        <f>$V$6 - 'Unlike Size Quad'!$F$3*$N$4</f>
        <v>71.401690832311886</v>
      </c>
      <c r="Y496" s="6">
        <f>$W$5 +'Unlike Size Quad'!$F$3*$N$4</f>
        <v>-71.406763299232722</v>
      </c>
      <c r="Z496" s="6">
        <f>Table13[[#This Row],[NS AXIS]]</f>
        <v>-512</v>
      </c>
      <c r="AA496" s="6">
        <f>IF(AND($W$5 + 'Unlike Size Quad'!$F$3*$N$4&lt;Table13[[#This Row],[NS AXIS]],Table13[[#This Row],[NS AXIS]]&lt;$V$6 - 'Unlike Size Quad'!$F$3*$N$4), Table13[NS AXIS], 0)</f>
        <v>0</v>
      </c>
      <c r="AB496" s="16">
        <f>$V$3 -'Unlike Size Quad'!$F$2*$N$3</f>
        <v>127.00056361139596</v>
      </c>
      <c r="AC496" s="16">
        <f>$W$4 + 'Unlike Size Quad'!$F$2*$N$3</f>
        <v>-127.00507248755457</v>
      </c>
      <c r="AN496" s="46">
        <v>-512</v>
      </c>
      <c r="AO496" s="61">
        <f>IF(OR(Table15[[#This Row],[Diagonal Flag]]&lt;-$AG$6, Table15[[#This Row],[Diagonal Flag]]&gt;$AG$6),0,Table15[[#This Row],[Diagonal Flag]])</f>
        <v>0</v>
      </c>
      <c r="AP496" s="61">
        <f>Graphing!$AO496/$AP$6</f>
        <v>0</v>
      </c>
      <c r="AQ496" s="62">
        <f>Graphing!$AO496/$AQ$6</f>
        <v>0</v>
      </c>
    </row>
    <row r="497" spans="7:43" x14ac:dyDescent="0.25">
      <c r="G497" s="15">
        <v>0.49</v>
      </c>
      <c r="H497" s="6">
        <f>IF(AND($H$3&lt;Table3[[#This Row],[Percentage]],Table3[[#This Row],[Percentage]]&lt;$H$5), 1, 0)</f>
        <v>0</v>
      </c>
      <c r="I497" s="6">
        <f>IF(AND($I$3&lt;Table3[[#This Row],[Percentage]],Table3[[#This Row],[Percentage]]&lt;$I$5), 1, 0)</f>
        <v>0</v>
      </c>
      <c r="J497" s="6">
        <f>IF(AND($J$3&lt;Table3[[#This Row],[Percentage]],Table3[[#This Row],[Percentage]]&lt;$J$5), 1, 0)</f>
        <v>0</v>
      </c>
      <c r="K497" s="6">
        <f>IF(AND($K$3&lt;Table3[[#This Row],[Percentage]],Table3[[#This Row],[Percentage]]&lt;$K$5), 1, 0)</f>
        <v>0</v>
      </c>
      <c r="U497" s="6">
        <v>0</v>
      </c>
      <c r="V497" s="6">
        <v>-511</v>
      </c>
      <c r="W497" s="6">
        <f>IF(AND($W$4 + 'Unlike Size Quad'!$F$2*$N$3&lt;Table13[[#This Row],[NS AXIS]],Table13[[#This Row],[NS AXIS]]&lt;$V$3 - 'Unlike Size Quad'!$F$2*$N$3), Table13[NS AXIS], 0)</f>
        <v>0</v>
      </c>
      <c r="X497" s="6">
        <f>$V$6 - 'Unlike Size Quad'!$F$3*$N$4</f>
        <v>71.401690832311886</v>
      </c>
      <c r="Y497" s="6">
        <f>$W$5 +'Unlike Size Quad'!$F$3*$N$4</f>
        <v>-71.406763299232722</v>
      </c>
      <c r="Z497" s="6">
        <f>Table13[[#This Row],[NS AXIS]]</f>
        <v>-511</v>
      </c>
      <c r="AA497" s="6">
        <f>IF(AND($W$5 + 'Unlike Size Quad'!$F$3*$N$4&lt;Table13[[#This Row],[NS AXIS]],Table13[[#This Row],[NS AXIS]]&lt;$V$6 - 'Unlike Size Quad'!$F$3*$N$4), Table13[NS AXIS], 0)</f>
        <v>0</v>
      </c>
      <c r="AB497" s="16">
        <f>$V$3 -'Unlike Size Quad'!$F$2*$N$3</f>
        <v>127.00056361139596</v>
      </c>
      <c r="AC497" s="16">
        <f>$W$4 + 'Unlike Size Quad'!$F$2*$N$3</f>
        <v>-127.00507248755457</v>
      </c>
      <c r="AN497" s="46">
        <v>-511</v>
      </c>
      <c r="AO497" s="63">
        <f>IF(OR(Table15[[#This Row],[Diagonal Flag]]&lt;-$AG$6, Table15[[#This Row],[Diagonal Flag]]&gt;$AG$6),0,Table15[[#This Row],[Diagonal Flag]])</f>
        <v>0</v>
      </c>
      <c r="AP497" s="63">
        <f>Graphing!$AO497/$AP$6</f>
        <v>0</v>
      </c>
      <c r="AQ497" s="64">
        <f>Graphing!$AO497/$AQ$6</f>
        <v>0</v>
      </c>
    </row>
    <row r="498" spans="7:43" x14ac:dyDescent="0.25">
      <c r="G498" s="15">
        <v>0.49099999999999999</v>
      </c>
      <c r="H498" s="6">
        <f>IF(AND($H$3&lt;Table3[[#This Row],[Percentage]],Table3[[#This Row],[Percentage]]&lt;$H$5), 1, 0)</f>
        <v>0</v>
      </c>
      <c r="I498" s="6">
        <f>IF(AND($I$3&lt;Table3[[#This Row],[Percentage]],Table3[[#This Row],[Percentage]]&lt;$I$5), 1, 0)</f>
        <v>0</v>
      </c>
      <c r="J498" s="6">
        <f>IF(AND($J$3&lt;Table3[[#This Row],[Percentage]],Table3[[#This Row],[Percentage]]&lt;$J$5), 1, 0)</f>
        <v>0</v>
      </c>
      <c r="K498" s="6">
        <f>IF(AND($K$3&lt;Table3[[#This Row],[Percentage]],Table3[[#This Row],[Percentage]]&lt;$K$5), 1, 0)</f>
        <v>0</v>
      </c>
      <c r="U498" s="6">
        <v>0</v>
      </c>
      <c r="V498" s="6">
        <v>-510</v>
      </c>
      <c r="W498" s="6">
        <f>IF(AND($W$4 + 'Unlike Size Quad'!$F$2*$N$3&lt;Table13[[#This Row],[NS AXIS]],Table13[[#This Row],[NS AXIS]]&lt;$V$3 - 'Unlike Size Quad'!$F$2*$N$3), Table13[NS AXIS], 0)</f>
        <v>0</v>
      </c>
      <c r="X498" s="6">
        <f>$V$6 - 'Unlike Size Quad'!$F$3*$N$4</f>
        <v>71.401690832311886</v>
      </c>
      <c r="Y498" s="6">
        <f>$W$5 +'Unlike Size Quad'!$F$3*$N$4</f>
        <v>-71.406763299232722</v>
      </c>
      <c r="Z498" s="6">
        <f>Table13[[#This Row],[NS AXIS]]</f>
        <v>-510</v>
      </c>
      <c r="AA498" s="6">
        <f>IF(AND($W$5 + 'Unlike Size Quad'!$F$3*$N$4&lt;Table13[[#This Row],[NS AXIS]],Table13[[#This Row],[NS AXIS]]&lt;$V$6 - 'Unlike Size Quad'!$F$3*$N$4), Table13[NS AXIS], 0)</f>
        <v>0</v>
      </c>
      <c r="AB498" s="16">
        <f>$V$3 -'Unlike Size Quad'!$F$2*$N$3</f>
        <v>127.00056361139596</v>
      </c>
      <c r="AC498" s="16">
        <f>$W$4 + 'Unlike Size Quad'!$F$2*$N$3</f>
        <v>-127.00507248755457</v>
      </c>
      <c r="AN498" s="46">
        <v>-510</v>
      </c>
      <c r="AO498" s="61">
        <f>IF(OR(Table15[[#This Row],[Diagonal Flag]]&lt;-$AG$6, Table15[[#This Row],[Diagonal Flag]]&gt;$AG$6),0,Table15[[#This Row],[Diagonal Flag]])</f>
        <v>0</v>
      </c>
      <c r="AP498" s="61">
        <f>Graphing!$AO498/$AP$6</f>
        <v>0</v>
      </c>
      <c r="AQ498" s="62">
        <f>Graphing!$AO498/$AQ$6</f>
        <v>0</v>
      </c>
    </row>
    <row r="499" spans="7:43" x14ac:dyDescent="0.25">
      <c r="G499" s="15">
        <v>0.49199999999999999</v>
      </c>
      <c r="H499" s="6">
        <f>IF(AND($H$3&lt;Table3[[#This Row],[Percentage]],Table3[[#This Row],[Percentage]]&lt;$H$5), 1, 0)</f>
        <v>0</v>
      </c>
      <c r="I499" s="6">
        <f>IF(AND($I$3&lt;Table3[[#This Row],[Percentage]],Table3[[#This Row],[Percentage]]&lt;$I$5), 1, 0)</f>
        <v>0</v>
      </c>
      <c r="J499" s="6">
        <f>IF(AND($J$3&lt;Table3[[#This Row],[Percentage]],Table3[[#This Row],[Percentage]]&lt;$J$5), 1, 0)</f>
        <v>0</v>
      </c>
      <c r="K499" s="6">
        <f>IF(AND($K$3&lt;Table3[[#This Row],[Percentage]],Table3[[#This Row],[Percentage]]&lt;$K$5), 1, 0)</f>
        <v>0</v>
      </c>
      <c r="U499" s="6">
        <v>0</v>
      </c>
      <c r="V499" s="6">
        <v>-509</v>
      </c>
      <c r="W499" s="6">
        <f>IF(AND($W$4 + 'Unlike Size Quad'!$F$2*$N$3&lt;Table13[[#This Row],[NS AXIS]],Table13[[#This Row],[NS AXIS]]&lt;$V$3 - 'Unlike Size Quad'!$F$2*$N$3), Table13[NS AXIS], 0)</f>
        <v>0</v>
      </c>
      <c r="X499" s="6">
        <f>$V$6 - 'Unlike Size Quad'!$F$3*$N$4</f>
        <v>71.401690832311886</v>
      </c>
      <c r="Y499" s="6">
        <f>$W$5 +'Unlike Size Quad'!$F$3*$N$4</f>
        <v>-71.406763299232722</v>
      </c>
      <c r="Z499" s="6">
        <f>Table13[[#This Row],[NS AXIS]]</f>
        <v>-509</v>
      </c>
      <c r="AA499" s="6">
        <f>IF(AND($W$5 + 'Unlike Size Quad'!$F$3*$N$4&lt;Table13[[#This Row],[NS AXIS]],Table13[[#This Row],[NS AXIS]]&lt;$V$6 - 'Unlike Size Quad'!$F$3*$N$4), Table13[NS AXIS], 0)</f>
        <v>0</v>
      </c>
      <c r="AB499" s="16">
        <f>$V$3 -'Unlike Size Quad'!$F$2*$N$3</f>
        <v>127.00056361139596</v>
      </c>
      <c r="AC499" s="16">
        <f>$W$4 + 'Unlike Size Quad'!$F$2*$N$3</f>
        <v>-127.00507248755457</v>
      </c>
      <c r="AN499" s="46">
        <v>-509</v>
      </c>
      <c r="AO499" s="63">
        <f>IF(OR(Table15[[#This Row],[Diagonal Flag]]&lt;-$AG$6, Table15[[#This Row],[Diagonal Flag]]&gt;$AG$6),0,Table15[[#This Row],[Diagonal Flag]])</f>
        <v>0</v>
      </c>
      <c r="AP499" s="63">
        <f>Graphing!$AO499/$AP$6</f>
        <v>0</v>
      </c>
      <c r="AQ499" s="64">
        <f>Graphing!$AO499/$AQ$6</f>
        <v>0</v>
      </c>
    </row>
    <row r="500" spans="7:43" x14ac:dyDescent="0.25">
      <c r="G500" s="15">
        <v>0.49299999999999999</v>
      </c>
      <c r="H500" s="6">
        <f>IF(AND($H$3&lt;Table3[[#This Row],[Percentage]],Table3[[#This Row],[Percentage]]&lt;$H$5), 1, 0)</f>
        <v>0</v>
      </c>
      <c r="I500" s="6">
        <f>IF(AND($I$3&lt;Table3[[#This Row],[Percentage]],Table3[[#This Row],[Percentage]]&lt;$I$5), 1, 0)</f>
        <v>0</v>
      </c>
      <c r="J500" s="6">
        <f>IF(AND($J$3&lt;Table3[[#This Row],[Percentage]],Table3[[#This Row],[Percentage]]&lt;$J$5), 1, 0)</f>
        <v>0</v>
      </c>
      <c r="K500" s="6">
        <f>IF(AND($K$3&lt;Table3[[#This Row],[Percentage]],Table3[[#This Row],[Percentage]]&lt;$K$5), 1, 0)</f>
        <v>0</v>
      </c>
      <c r="U500" s="6">
        <v>0</v>
      </c>
      <c r="V500" s="6">
        <v>-508</v>
      </c>
      <c r="W500" s="6">
        <f>IF(AND($W$4 + 'Unlike Size Quad'!$F$2*$N$3&lt;Table13[[#This Row],[NS AXIS]],Table13[[#This Row],[NS AXIS]]&lt;$V$3 - 'Unlike Size Quad'!$F$2*$N$3), Table13[NS AXIS], 0)</f>
        <v>0</v>
      </c>
      <c r="X500" s="6">
        <f>$V$6 - 'Unlike Size Quad'!$F$3*$N$4</f>
        <v>71.401690832311886</v>
      </c>
      <c r="Y500" s="6">
        <f>$W$5 +'Unlike Size Quad'!$F$3*$N$4</f>
        <v>-71.406763299232722</v>
      </c>
      <c r="Z500" s="6">
        <f>Table13[[#This Row],[NS AXIS]]</f>
        <v>-508</v>
      </c>
      <c r="AA500" s="6">
        <f>IF(AND($W$5 + 'Unlike Size Quad'!$F$3*$N$4&lt;Table13[[#This Row],[NS AXIS]],Table13[[#This Row],[NS AXIS]]&lt;$V$6 - 'Unlike Size Quad'!$F$3*$N$4), Table13[NS AXIS], 0)</f>
        <v>0</v>
      </c>
      <c r="AB500" s="16">
        <f>$V$3 -'Unlike Size Quad'!$F$2*$N$3</f>
        <v>127.00056361139596</v>
      </c>
      <c r="AC500" s="16">
        <f>$W$4 + 'Unlike Size Quad'!$F$2*$N$3</f>
        <v>-127.00507248755457</v>
      </c>
      <c r="AN500" s="46">
        <v>-508</v>
      </c>
      <c r="AO500" s="61">
        <f>IF(OR(Table15[[#This Row],[Diagonal Flag]]&lt;-$AG$6, Table15[[#This Row],[Diagonal Flag]]&gt;$AG$6),0,Table15[[#This Row],[Diagonal Flag]])</f>
        <v>0</v>
      </c>
      <c r="AP500" s="61">
        <f>Graphing!$AO500/$AP$6</f>
        <v>0</v>
      </c>
      <c r="AQ500" s="62">
        <f>Graphing!$AO500/$AQ$6</f>
        <v>0</v>
      </c>
    </row>
    <row r="501" spans="7:43" x14ac:dyDescent="0.25">
      <c r="G501" s="15">
        <v>0.49399999999999999</v>
      </c>
      <c r="H501" s="6">
        <f>IF(AND($H$3&lt;Table3[[#This Row],[Percentage]],Table3[[#This Row],[Percentage]]&lt;$H$5), 1, 0)</f>
        <v>0</v>
      </c>
      <c r="I501" s="6">
        <f>IF(AND($I$3&lt;Table3[[#This Row],[Percentage]],Table3[[#This Row],[Percentage]]&lt;$I$5), 1, 0)</f>
        <v>0</v>
      </c>
      <c r="J501" s="6">
        <f>IF(AND($J$3&lt;Table3[[#This Row],[Percentage]],Table3[[#This Row],[Percentage]]&lt;$J$5), 1, 0)</f>
        <v>0</v>
      </c>
      <c r="K501" s="6">
        <f>IF(AND($K$3&lt;Table3[[#This Row],[Percentage]],Table3[[#This Row],[Percentage]]&lt;$K$5), 1, 0)</f>
        <v>0</v>
      </c>
      <c r="U501" s="6">
        <v>0</v>
      </c>
      <c r="V501" s="6">
        <v>-507</v>
      </c>
      <c r="W501" s="6">
        <f>IF(AND($W$4 + 'Unlike Size Quad'!$F$2*$N$3&lt;Table13[[#This Row],[NS AXIS]],Table13[[#This Row],[NS AXIS]]&lt;$V$3 - 'Unlike Size Quad'!$F$2*$N$3), Table13[NS AXIS], 0)</f>
        <v>0</v>
      </c>
      <c r="X501" s="6">
        <f>$V$6 - 'Unlike Size Quad'!$F$3*$N$4</f>
        <v>71.401690832311886</v>
      </c>
      <c r="Y501" s="6">
        <f>$W$5 +'Unlike Size Quad'!$F$3*$N$4</f>
        <v>-71.406763299232722</v>
      </c>
      <c r="Z501" s="6">
        <f>Table13[[#This Row],[NS AXIS]]</f>
        <v>-507</v>
      </c>
      <c r="AA501" s="6">
        <f>IF(AND($W$5 + 'Unlike Size Quad'!$F$3*$N$4&lt;Table13[[#This Row],[NS AXIS]],Table13[[#This Row],[NS AXIS]]&lt;$V$6 - 'Unlike Size Quad'!$F$3*$N$4), Table13[NS AXIS], 0)</f>
        <v>0</v>
      </c>
      <c r="AB501" s="16">
        <f>$V$3 -'Unlike Size Quad'!$F$2*$N$3</f>
        <v>127.00056361139596</v>
      </c>
      <c r="AC501" s="16">
        <f>$W$4 + 'Unlike Size Quad'!$F$2*$N$3</f>
        <v>-127.00507248755457</v>
      </c>
      <c r="AN501" s="46">
        <v>-507</v>
      </c>
      <c r="AO501" s="63">
        <f>IF(OR(Table15[[#This Row],[Diagonal Flag]]&lt;-$AG$6, Table15[[#This Row],[Diagonal Flag]]&gt;$AG$6),0,Table15[[#This Row],[Diagonal Flag]])</f>
        <v>0</v>
      </c>
      <c r="AP501" s="63">
        <f>Graphing!$AO501/$AP$6</f>
        <v>0</v>
      </c>
      <c r="AQ501" s="64">
        <f>Graphing!$AO501/$AQ$6</f>
        <v>0</v>
      </c>
    </row>
    <row r="502" spans="7:43" x14ac:dyDescent="0.25">
      <c r="G502" s="15">
        <v>0.495</v>
      </c>
      <c r="H502" s="6">
        <f>IF(AND($H$3&lt;Table3[[#This Row],[Percentage]],Table3[[#This Row],[Percentage]]&lt;$H$5), 1, 0)</f>
        <v>0</v>
      </c>
      <c r="I502" s="6">
        <f>IF(AND($I$3&lt;Table3[[#This Row],[Percentage]],Table3[[#This Row],[Percentage]]&lt;$I$5), 1, 0)</f>
        <v>0</v>
      </c>
      <c r="J502" s="6">
        <f>IF(AND($J$3&lt;Table3[[#This Row],[Percentage]],Table3[[#This Row],[Percentage]]&lt;$J$5), 1, 0)</f>
        <v>0</v>
      </c>
      <c r="K502" s="6">
        <f>IF(AND($K$3&lt;Table3[[#This Row],[Percentage]],Table3[[#This Row],[Percentage]]&lt;$K$5), 1, 0)</f>
        <v>0</v>
      </c>
      <c r="U502" s="6">
        <v>0</v>
      </c>
      <c r="V502" s="6">
        <v>-506</v>
      </c>
      <c r="W502" s="6">
        <f>IF(AND($W$4 + 'Unlike Size Quad'!$F$2*$N$3&lt;Table13[[#This Row],[NS AXIS]],Table13[[#This Row],[NS AXIS]]&lt;$V$3 - 'Unlike Size Quad'!$F$2*$N$3), Table13[NS AXIS], 0)</f>
        <v>0</v>
      </c>
      <c r="X502" s="6">
        <f>$V$6 - 'Unlike Size Quad'!$F$3*$N$4</f>
        <v>71.401690832311886</v>
      </c>
      <c r="Y502" s="6">
        <f>$W$5 +'Unlike Size Quad'!$F$3*$N$4</f>
        <v>-71.406763299232722</v>
      </c>
      <c r="Z502" s="6">
        <f>Table13[[#This Row],[NS AXIS]]</f>
        <v>-506</v>
      </c>
      <c r="AA502" s="6">
        <f>IF(AND($W$5 + 'Unlike Size Quad'!$F$3*$N$4&lt;Table13[[#This Row],[NS AXIS]],Table13[[#This Row],[NS AXIS]]&lt;$V$6 - 'Unlike Size Quad'!$F$3*$N$4), Table13[NS AXIS], 0)</f>
        <v>0</v>
      </c>
      <c r="AB502" s="16">
        <f>$V$3 -'Unlike Size Quad'!$F$2*$N$3</f>
        <v>127.00056361139596</v>
      </c>
      <c r="AC502" s="16">
        <f>$W$4 + 'Unlike Size Quad'!$F$2*$N$3</f>
        <v>-127.00507248755457</v>
      </c>
      <c r="AN502" s="46">
        <v>-506</v>
      </c>
      <c r="AO502" s="61">
        <f>IF(OR(Table15[[#This Row],[Diagonal Flag]]&lt;-$AG$6, Table15[[#This Row],[Diagonal Flag]]&gt;$AG$6),0,Table15[[#This Row],[Diagonal Flag]])</f>
        <v>0</v>
      </c>
      <c r="AP502" s="61">
        <f>Graphing!$AO502/$AP$6</f>
        <v>0</v>
      </c>
      <c r="AQ502" s="62">
        <f>Graphing!$AO502/$AQ$6</f>
        <v>0</v>
      </c>
    </row>
    <row r="503" spans="7:43" x14ac:dyDescent="0.25">
      <c r="G503" s="15">
        <v>0.496</v>
      </c>
      <c r="H503" s="6">
        <f>IF(AND($H$3&lt;Table3[[#This Row],[Percentage]],Table3[[#This Row],[Percentage]]&lt;$H$5), 1, 0)</f>
        <v>0</v>
      </c>
      <c r="I503" s="6">
        <f>IF(AND($I$3&lt;Table3[[#This Row],[Percentage]],Table3[[#This Row],[Percentage]]&lt;$I$5), 1, 0)</f>
        <v>0</v>
      </c>
      <c r="J503" s="6">
        <f>IF(AND($J$3&lt;Table3[[#This Row],[Percentage]],Table3[[#This Row],[Percentage]]&lt;$J$5), 1, 0)</f>
        <v>0</v>
      </c>
      <c r="K503" s="6">
        <f>IF(AND($K$3&lt;Table3[[#This Row],[Percentage]],Table3[[#This Row],[Percentage]]&lt;$K$5), 1, 0)</f>
        <v>0</v>
      </c>
      <c r="U503" s="6">
        <v>0</v>
      </c>
      <c r="V503" s="6">
        <v>-505</v>
      </c>
      <c r="W503" s="6">
        <f>IF(AND($W$4 + 'Unlike Size Quad'!$F$2*$N$3&lt;Table13[[#This Row],[NS AXIS]],Table13[[#This Row],[NS AXIS]]&lt;$V$3 - 'Unlike Size Quad'!$F$2*$N$3), Table13[NS AXIS], 0)</f>
        <v>0</v>
      </c>
      <c r="X503" s="6">
        <f>$V$6 - 'Unlike Size Quad'!$F$3*$N$4</f>
        <v>71.401690832311886</v>
      </c>
      <c r="Y503" s="6">
        <f>$W$5 +'Unlike Size Quad'!$F$3*$N$4</f>
        <v>-71.406763299232722</v>
      </c>
      <c r="Z503" s="6">
        <f>Table13[[#This Row],[NS AXIS]]</f>
        <v>-505</v>
      </c>
      <c r="AA503" s="6">
        <f>IF(AND($W$5 + 'Unlike Size Quad'!$F$3*$N$4&lt;Table13[[#This Row],[NS AXIS]],Table13[[#This Row],[NS AXIS]]&lt;$V$6 - 'Unlike Size Quad'!$F$3*$N$4), Table13[NS AXIS], 0)</f>
        <v>0</v>
      </c>
      <c r="AB503" s="16">
        <f>$V$3 -'Unlike Size Quad'!$F$2*$N$3</f>
        <v>127.00056361139596</v>
      </c>
      <c r="AC503" s="16">
        <f>$W$4 + 'Unlike Size Quad'!$F$2*$N$3</f>
        <v>-127.00507248755457</v>
      </c>
      <c r="AN503" s="46">
        <v>-505</v>
      </c>
      <c r="AO503" s="63">
        <f>IF(OR(Table15[[#This Row],[Diagonal Flag]]&lt;-$AG$6, Table15[[#This Row],[Diagonal Flag]]&gt;$AG$6),0,Table15[[#This Row],[Diagonal Flag]])</f>
        <v>0</v>
      </c>
      <c r="AP503" s="63">
        <f>Graphing!$AO503/$AP$6</f>
        <v>0</v>
      </c>
      <c r="AQ503" s="64">
        <f>Graphing!$AO503/$AQ$6</f>
        <v>0</v>
      </c>
    </row>
    <row r="504" spans="7:43" x14ac:dyDescent="0.25">
      <c r="G504" s="15">
        <v>0.497</v>
      </c>
      <c r="H504" s="6">
        <f>IF(AND($H$3&lt;Table3[[#This Row],[Percentage]],Table3[[#This Row],[Percentage]]&lt;$H$5), 1, 0)</f>
        <v>0</v>
      </c>
      <c r="I504" s="6">
        <f>IF(AND($I$3&lt;Table3[[#This Row],[Percentage]],Table3[[#This Row],[Percentage]]&lt;$I$5), 1, 0)</f>
        <v>0</v>
      </c>
      <c r="J504" s="6">
        <f>IF(AND($J$3&lt;Table3[[#This Row],[Percentage]],Table3[[#This Row],[Percentage]]&lt;$J$5), 1, 0)</f>
        <v>0</v>
      </c>
      <c r="K504" s="6">
        <f>IF(AND($K$3&lt;Table3[[#This Row],[Percentage]],Table3[[#This Row],[Percentage]]&lt;$K$5), 1, 0)</f>
        <v>0</v>
      </c>
      <c r="U504" s="6">
        <v>0</v>
      </c>
      <c r="V504" s="6">
        <v>-504</v>
      </c>
      <c r="W504" s="6">
        <f>IF(AND($W$4 + 'Unlike Size Quad'!$F$2*$N$3&lt;Table13[[#This Row],[NS AXIS]],Table13[[#This Row],[NS AXIS]]&lt;$V$3 - 'Unlike Size Quad'!$F$2*$N$3), Table13[NS AXIS], 0)</f>
        <v>0</v>
      </c>
      <c r="X504" s="6">
        <f>$V$6 - 'Unlike Size Quad'!$F$3*$N$4</f>
        <v>71.401690832311886</v>
      </c>
      <c r="Y504" s="6">
        <f>$W$5 +'Unlike Size Quad'!$F$3*$N$4</f>
        <v>-71.406763299232722</v>
      </c>
      <c r="Z504" s="6">
        <f>Table13[[#This Row],[NS AXIS]]</f>
        <v>-504</v>
      </c>
      <c r="AA504" s="6">
        <f>IF(AND($W$5 + 'Unlike Size Quad'!$F$3*$N$4&lt;Table13[[#This Row],[NS AXIS]],Table13[[#This Row],[NS AXIS]]&lt;$V$6 - 'Unlike Size Quad'!$F$3*$N$4), Table13[NS AXIS], 0)</f>
        <v>0</v>
      </c>
      <c r="AB504" s="16">
        <f>$V$3 -'Unlike Size Quad'!$F$2*$N$3</f>
        <v>127.00056361139596</v>
      </c>
      <c r="AC504" s="16">
        <f>$W$4 + 'Unlike Size Quad'!$F$2*$N$3</f>
        <v>-127.00507248755457</v>
      </c>
      <c r="AN504" s="46">
        <v>-504</v>
      </c>
      <c r="AO504" s="61">
        <f>IF(OR(Table15[[#This Row],[Diagonal Flag]]&lt;-$AG$6, Table15[[#This Row],[Diagonal Flag]]&gt;$AG$6),0,Table15[[#This Row],[Diagonal Flag]])</f>
        <v>0</v>
      </c>
      <c r="AP504" s="61">
        <f>Graphing!$AO504/$AP$6</f>
        <v>0</v>
      </c>
      <c r="AQ504" s="62">
        <f>Graphing!$AO504/$AQ$6</f>
        <v>0</v>
      </c>
    </row>
    <row r="505" spans="7:43" x14ac:dyDescent="0.25">
      <c r="G505" s="15">
        <v>0.498</v>
      </c>
      <c r="H505" s="6">
        <f>IF(AND($H$3&lt;Table3[[#This Row],[Percentage]],Table3[[#This Row],[Percentage]]&lt;$H$5), 1, 0)</f>
        <v>0</v>
      </c>
      <c r="I505" s="6">
        <f>IF(AND($I$3&lt;Table3[[#This Row],[Percentage]],Table3[[#This Row],[Percentage]]&lt;$I$5), 1, 0)</f>
        <v>0</v>
      </c>
      <c r="J505" s="6">
        <f>IF(AND($J$3&lt;Table3[[#This Row],[Percentage]],Table3[[#This Row],[Percentage]]&lt;$J$5), 1, 0)</f>
        <v>0</v>
      </c>
      <c r="K505" s="6">
        <f>IF(AND($K$3&lt;Table3[[#This Row],[Percentage]],Table3[[#This Row],[Percentage]]&lt;$K$5), 1, 0)</f>
        <v>0</v>
      </c>
      <c r="U505" s="6">
        <v>0</v>
      </c>
      <c r="V505" s="6">
        <v>-503</v>
      </c>
      <c r="W505" s="6">
        <f>IF(AND($W$4 + 'Unlike Size Quad'!$F$2*$N$3&lt;Table13[[#This Row],[NS AXIS]],Table13[[#This Row],[NS AXIS]]&lt;$V$3 - 'Unlike Size Quad'!$F$2*$N$3), Table13[NS AXIS], 0)</f>
        <v>0</v>
      </c>
      <c r="X505" s="6">
        <f>$V$6 - 'Unlike Size Quad'!$F$3*$N$4</f>
        <v>71.401690832311886</v>
      </c>
      <c r="Y505" s="6">
        <f>$W$5 +'Unlike Size Quad'!$F$3*$N$4</f>
        <v>-71.406763299232722</v>
      </c>
      <c r="Z505" s="6">
        <f>Table13[[#This Row],[NS AXIS]]</f>
        <v>-503</v>
      </c>
      <c r="AA505" s="6">
        <f>IF(AND($W$5 + 'Unlike Size Quad'!$F$3*$N$4&lt;Table13[[#This Row],[NS AXIS]],Table13[[#This Row],[NS AXIS]]&lt;$V$6 - 'Unlike Size Quad'!$F$3*$N$4), Table13[NS AXIS], 0)</f>
        <v>0</v>
      </c>
      <c r="AB505" s="16">
        <f>$V$3 -'Unlike Size Quad'!$F$2*$N$3</f>
        <v>127.00056361139596</v>
      </c>
      <c r="AC505" s="16">
        <f>$W$4 + 'Unlike Size Quad'!$F$2*$N$3</f>
        <v>-127.00507248755457</v>
      </c>
      <c r="AN505" s="46">
        <v>-503</v>
      </c>
      <c r="AO505" s="63">
        <f>IF(OR(Table15[[#This Row],[Diagonal Flag]]&lt;-$AG$6, Table15[[#This Row],[Diagonal Flag]]&gt;$AG$6),0,Table15[[#This Row],[Diagonal Flag]])</f>
        <v>0</v>
      </c>
      <c r="AP505" s="63">
        <f>Graphing!$AO505/$AP$6</f>
        <v>0</v>
      </c>
      <c r="AQ505" s="64">
        <f>Graphing!$AO505/$AQ$6</f>
        <v>0</v>
      </c>
    </row>
    <row r="506" spans="7:43" x14ac:dyDescent="0.25">
      <c r="G506" s="15">
        <v>0.499</v>
      </c>
      <c r="H506" s="6">
        <f>IF(AND($H$3&lt;Table3[[#This Row],[Percentage]],Table3[[#This Row],[Percentage]]&lt;$H$5), 1, 0)</f>
        <v>0</v>
      </c>
      <c r="I506" s="6">
        <f>IF(AND($I$3&lt;Table3[[#This Row],[Percentage]],Table3[[#This Row],[Percentage]]&lt;$I$5), 1, 0)</f>
        <v>0</v>
      </c>
      <c r="J506" s="6">
        <f>IF(AND($J$3&lt;Table3[[#This Row],[Percentage]],Table3[[#This Row],[Percentage]]&lt;$J$5), 1, 0)</f>
        <v>0</v>
      </c>
      <c r="K506" s="6">
        <f>IF(AND($K$3&lt;Table3[[#This Row],[Percentage]],Table3[[#This Row],[Percentage]]&lt;$K$5), 1, 0)</f>
        <v>0</v>
      </c>
      <c r="U506" s="6">
        <v>0</v>
      </c>
      <c r="V506" s="6">
        <v>-502</v>
      </c>
      <c r="W506" s="6">
        <f>IF(AND($W$4 + 'Unlike Size Quad'!$F$2*$N$3&lt;Table13[[#This Row],[NS AXIS]],Table13[[#This Row],[NS AXIS]]&lt;$V$3 - 'Unlike Size Quad'!$F$2*$N$3), Table13[NS AXIS], 0)</f>
        <v>0</v>
      </c>
      <c r="X506" s="6">
        <f>$V$6 - 'Unlike Size Quad'!$F$3*$N$4</f>
        <v>71.401690832311886</v>
      </c>
      <c r="Y506" s="6">
        <f>$W$5 +'Unlike Size Quad'!$F$3*$N$4</f>
        <v>-71.406763299232722</v>
      </c>
      <c r="Z506" s="6">
        <f>Table13[[#This Row],[NS AXIS]]</f>
        <v>-502</v>
      </c>
      <c r="AA506" s="6">
        <f>IF(AND($W$5 + 'Unlike Size Quad'!$F$3*$N$4&lt;Table13[[#This Row],[NS AXIS]],Table13[[#This Row],[NS AXIS]]&lt;$V$6 - 'Unlike Size Quad'!$F$3*$N$4), Table13[NS AXIS], 0)</f>
        <v>0</v>
      </c>
      <c r="AB506" s="16">
        <f>$V$3 -'Unlike Size Quad'!$F$2*$N$3</f>
        <v>127.00056361139596</v>
      </c>
      <c r="AC506" s="16">
        <f>$W$4 + 'Unlike Size Quad'!$F$2*$N$3</f>
        <v>-127.00507248755457</v>
      </c>
      <c r="AN506" s="46">
        <v>-502</v>
      </c>
      <c r="AO506" s="61">
        <f>IF(OR(Table15[[#This Row],[Diagonal Flag]]&lt;-$AG$6, Table15[[#This Row],[Diagonal Flag]]&gt;$AG$6),0,Table15[[#This Row],[Diagonal Flag]])</f>
        <v>0</v>
      </c>
      <c r="AP506" s="61">
        <f>Graphing!$AO506/$AP$6</f>
        <v>0</v>
      </c>
      <c r="AQ506" s="62">
        <f>Graphing!$AO506/$AQ$6</f>
        <v>0</v>
      </c>
    </row>
    <row r="507" spans="7:43" x14ac:dyDescent="0.25">
      <c r="G507" s="15">
        <v>0.5</v>
      </c>
      <c r="H507" s="6">
        <f>IF(AND($H$3&lt;Table3[[#This Row],[Percentage]],Table3[[#This Row],[Percentage]]&lt;$H$5), 1, 0)</f>
        <v>0</v>
      </c>
      <c r="I507" s="6">
        <f>IF(AND($I$3&lt;Table3[[#This Row],[Percentage]],Table3[[#This Row],[Percentage]]&lt;$I$5), 1, 0)</f>
        <v>0</v>
      </c>
      <c r="J507" s="6">
        <f>IF(AND($J$3&lt;Table3[[#This Row],[Percentage]],Table3[[#This Row],[Percentage]]&lt;$J$5), 1, 0)</f>
        <v>0</v>
      </c>
      <c r="K507" s="6">
        <f>IF(AND($K$3&lt;Table3[[#This Row],[Percentage]],Table3[[#This Row],[Percentage]]&lt;$K$5), 1, 0)</f>
        <v>0</v>
      </c>
      <c r="U507" s="6">
        <v>0</v>
      </c>
      <c r="V507" s="6">
        <v>-501</v>
      </c>
      <c r="W507" s="6">
        <f>IF(AND($W$4 + 'Unlike Size Quad'!$F$2*$N$3&lt;Table13[[#This Row],[NS AXIS]],Table13[[#This Row],[NS AXIS]]&lt;$V$3 - 'Unlike Size Quad'!$F$2*$N$3), Table13[NS AXIS], 0)</f>
        <v>0</v>
      </c>
      <c r="X507" s="6">
        <f>$V$6 - 'Unlike Size Quad'!$F$3*$N$4</f>
        <v>71.401690832311886</v>
      </c>
      <c r="Y507" s="6">
        <f>$W$5 +'Unlike Size Quad'!$F$3*$N$4</f>
        <v>-71.406763299232722</v>
      </c>
      <c r="Z507" s="6">
        <f>Table13[[#This Row],[NS AXIS]]</f>
        <v>-501</v>
      </c>
      <c r="AA507" s="6">
        <f>IF(AND($W$5 + 'Unlike Size Quad'!$F$3*$N$4&lt;Table13[[#This Row],[NS AXIS]],Table13[[#This Row],[NS AXIS]]&lt;$V$6 - 'Unlike Size Quad'!$F$3*$N$4), Table13[NS AXIS], 0)</f>
        <v>0</v>
      </c>
      <c r="AB507" s="16">
        <f>$V$3 -'Unlike Size Quad'!$F$2*$N$3</f>
        <v>127.00056361139596</v>
      </c>
      <c r="AC507" s="16">
        <f>$W$4 + 'Unlike Size Quad'!$F$2*$N$3</f>
        <v>-127.00507248755457</v>
      </c>
      <c r="AN507" s="46">
        <v>-501</v>
      </c>
      <c r="AO507" s="63">
        <f>IF(OR(Table15[[#This Row],[Diagonal Flag]]&lt;-$AG$6, Table15[[#This Row],[Diagonal Flag]]&gt;$AG$6),0,Table15[[#This Row],[Diagonal Flag]])</f>
        <v>0</v>
      </c>
      <c r="AP507" s="63">
        <f>Graphing!$AO507/$AP$6</f>
        <v>0</v>
      </c>
      <c r="AQ507" s="64">
        <f>Graphing!$AO507/$AQ$6</f>
        <v>0</v>
      </c>
    </row>
    <row r="508" spans="7:43" x14ac:dyDescent="0.25">
      <c r="G508" s="15">
        <v>0.501</v>
      </c>
      <c r="H508" s="16">
        <f>IF(AND($H$3&lt;Table3[[#This Row],[Percentage]],Table3[[#This Row],[Percentage]]&lt;$H$5), 1, 0)</f>
        <v>0</v>
      </c>
      <c r="I508" s="16">
        <f>IF(AND($I$3&lt;Table3[[#This Row],[Percentage]],Table3[[#This Row],[Percentage]]&lt;$I$5), 1, 0)</f>
        <v>0</v>
      </c>
      <c r="J508" s="16">
        <f>IF(AND($J$3&lt;Table3[[#This Row],[Percentage]],Table3[[#This Row],[Percentage]]&lt;$J$5), 1, 0)</f>
        <v>0</v>
      </c>
      <c r="K508" s="16">
        <f>IF(AND($K$3&lt;Table3[[#This Row],[Percentage]],Table3[[#This Row],[Percentage]]&lt;$K$5), 1, 0)</f>
        <v>0</v>
      </c>
      <c r="L508" s="16"/>
      <c r="U508" s="6">
        <v>0</v>
      </c>
      <c r="V508" s="6">
        <v>-500</v>
      </c>
      <c r="W508" s="6">
        <f>IF(AND($W$4 + 'Unlike Size Quad'!$F$2*$N$3&lt;Table13[[#This Row],[NS AXIS]],Table13[[#This Row],[NS AXIS]]&lt;$V$3 - 'Unlike Size Quad'!$F$2*$N$3), Table13[NS AXIS], 0)</f>
        <v>0</v>
      </c>
      <c r="X508" s="6">
        <f>$V$6 - 'Unlike Size Quad'!$F$3*$N$4</f>
        <v>71.401690832311886</v>
      </c>
      <c r="Y508" s="6">
        <f>$W$5 +'Unlike Size Quad'!$F$3*$N$4</f>
        <v>-71.406763299232722</v>
      </c>
      <c r="Z508" s="6">
        <f>Table13[[#This Row],[NS AXIS]]</f>
        <v>-500</v>
      </c>
      <c r="AA508" s="6">
        <f>IF(AND($W$5 + 'Unlike Size Quad'!$F$3*$N$4&lt;Table13[[#This Row],[NS AXIS]],Table13[[#This Row],[NS AXIS]]&lt;$V$6 - 'Unlike Size Quad'!$F$3*$N$4), Table13[NS AXIS], 0)</f>
        <v>0</v>
      </c>
      <c r="AB508" s="16">
        <f>$V$3 -'Unlike Size Quad'!$F$2*$N$3</f>
        <v>127.00056361139596</v>
      </c>
      <c r="AC508" s="16">
        <f>$W$4 + 'Unlike Size Quad'!$F$2*$N$3</f>
        <v>-127.00507248755457</v>
      </c>
      <c r="AN508" s="46">
        <v>-500</v>
      </c>
      <c r="AO508" s="61">
        <f>IF(OR(Table15[[#This Row],[Diagonal Flag]]&lt;-$AG$6, Table15[[#This Row],[Diagonal Flag]]&gt;$AG$6),0,Table15[[#This Row],[Diagonal Flag]])</f>
        <v>0</v>
      </c>
      <c r="AP508" s="61">
        <f>Graphing!$AO508/$AP$6</f>
        <v>0</v>
      </c>
      <c r="AQ508" s="62">
        <f>Graphing!$AO508/$AQ$6</f>
        <v>0</v>
      </c>
    </row>
    <row r="509" spans="7:43" x14ac:dyDescent="0.25">
      <c r="G509" s="15">
        <v>0.502</v>
      </c>
      <c r="H509" s="16">
        <f>IF(AND($H$3&lt;Table3[[#This Row],[Percentage]],Table3[[#This Row],[Percentage]]&lt;$H$5), 1, 0)</f>
        <v>0</v>
      </c>
      <c r="I509" s="16">
        <f>IF(AND($I$3&lt;Table3[[#This Row],[Percentage]],Table3[[#This Row],[Percentage]]&lt;$I$5), 1, 0)</f>
        <v>0</v>
      </c>
      <c r="J509" s="16">
        <f>IF(AND($J$3&lt;Table3[[#This Row],[Percentage]],Table3[[#This Row],[Percentage]]&lt;$J$5), 1, 0)</f>
        <v>0</v>
      </c>
      <c r="K509" s="16">
        <f>IF(AND($K$3&lt;Table3[[#This Row],[Percentage]],Table3[[#This Row],[Percentage]]&lt;$K$5), 1, 0)</f>
        <v>0</v>
      </c>
      <c r="L509" s="16"/>
      <c r="U509" s="6">
        <v>0</v>
      </c>
      <c r="V509" s="6">
        <v>-499</v>
      </c>
      <c r="W509" s="6">
        <f>IF(AND($W$4 + 'Unlike Size Quad'!$F$2*$N$3&lt;Table13[[#This Row],[NS AXIS]],Table13[[#This Row],[NS AXIS]]&lt;$V$3 - 'Unlike Size Quad'!$F$2*$N$3), Table13[NS AXIS], 0)</f>
        <v>0</v>
      </c>
      <c r="X509" s="6">
        <f>$V$6 - 'Unlike Size Quad'!$F$3*$N$4</f>
        <v>71.401690832311886</v>
      </c>
      <c r="Y509" s="6">
        <f>$W$5 +'Unlike Size Quad'!$F$3*$N$4</f>
        <v>-71.406763299232722</v>
      </c>
      <c r="Z509" s="6">
        <f>Table13[[#This Row],[NS AXIS]]</f>
        <v>-499</v>
      </c>
      <c r="AA509" s="6">
        <f>IF(AND($W$5 + 'Unlike Size Quad'!$F$3*$N$4&lt;Table13[[#This Row],[NS AXIS]],Table13[[#This Row],[NS AXIS]]&lt;$V$6 - 'Unlike Size Quad'!$F$3*$N$4), Table13[NS AXIS], 0)</f>
        <v>0</v>
      </c>
      <c r="AB509" s="16">
        <f>$V$3 -'Unlike Size Quad'!$F$2*$N$3</f>
        <v>127.00056361139596</v>
      </c>
      <c r="AC509" s="16">
        <f>$W$4 + 'Unlike Size Quad'!$F$2*$N$3</f>
        <v>-127.00507248755457</v>
      </c>
      <c r="AN509" s="46">
        <v>-499</v>
      </c>
      <c r="AO509" s="63">
        <f>IF(OR(Table15[[#This Row],[Diagonal Flag]]&lt;-$AG$6, Table15[[#This Row],[Diagonal Flag]]&gt;$AG$6),0,Table15[[#This Row],[Diagonal Flag]])</f>
        <v>0</v>
      </c>
      <c r="AP509" s="63">
        <f>Graphing!$AO509/$AP$6</f>
        <v>0</v>
      </c>
      <c r="AQ509" s="64">
        <f>Graphing!$AO509/$AQ$6</f>
        <v>0</v>
      </c>
    </row>
    <row r="510" spans="7:43" x14ac:dyDescent="0.25">
      <c r="G510" s="15">
        <v>0.503</v>
      </c>
      <c r="H510" s="16">
        <f>IF(AND($H$3&lt;Table3[[#This Row],[Percentage]],Table3[[#This Row],[Percentage]]&lt;$H$5), 1, 0)</f>
        <v>0</v>
      </c>
      <c r="I510" s="16">
        <f>IF(AND($I$3&lt;Table3[[#This Row],[Percentage]],Table3[[#This Row],[Percentage]]&lt;$I$5), 1, 0)</f>
        <v>0</v>
      </c>
      <c r="J510" s="16">
        <f>IF(AND($J$3&lt;Table3[[#This Row],[Percentage]],Table3[[#This Row],[Percentage]]&lt;$J$5), 1, 0)</f>
        <v>0</v>
      </c>
      <c r="K510" s="16">
        <f>IF(AND($K$3&lt;Table3[[#This Row],[Percentage]],Table3[[#This Row],[Percentage]]&lt;$K$5), 1, 0)</f>
        <v>0</v>
      </c>
      <c r="L510" s="16"/>
      <c r="U510" s="6">
        <v>0</v>
      </c>
      <c r="V510" s="6">
        <v>-498</v>
      </c>
      <c r="W510" s="6">
        <f>IF(AND($W$4 + 'Unlike Size Quad'!$F$2*$N$3&lt;Table13[[#This Row],[NS AXIS]],Table13[[#This Row],[NS AXIS]]&lt;$V$3 - 'Unlike Size Quad'!$F$2*$N$3), Table13[NS AXIS], 0)</f>
        <v>0</v>
      </c>
      <c r="X510" s="6">
        <f>$V$6 - 'Unlike Size Quad'!$F$3*$N$4</f>
        <v>71.401690832311886</v>
      </c>
      <c r="Y510" s="6">
        <f>$W$5 +'Unlike Size Quad'!$F$3*$N$4</f>
        <v>-71.406763299232722</v>
      </c>
      <c r="Z510" s="6">
        <f>Table13[[#This Row],[NS AXIS]]</f>
        <v>-498</v>
      </c>
      <c r="AA510" s="6">
        <f>IF(AND($W$5 + 'Unlike Size Quad'!$F$3*$N$4&lt;Table13[[#This Row],[NS AXIS]],Table13[[#This Row],[NS AXIS]]&lt;$V$6 - 'Unlike Size Quad'!$F$3*$N$4), Table13[NS AXIS], 0)</f>
        <v>0</v>
      </c>
      <c r="AB510" s="16">
        <f>$V$3 -'Unlike Size Quad'!$F$2*$N$3</f>
        <v>127.00056361139596</v>
      </c>
      <c r="AC510" s="16">
        <f>$W$4 + 'Unlike Size Quad'!$F$2*$N$3</f>
        <v>-127.00507248755457</v>
      </c>
      <c r="AN510" s="46">
        <v>-498</v>
      </c>
      <c r="AO510" s="61">
        <f>IF(OR(Table15[[#This Row],[Diagonal Flag]]&lt;-$AG$6, Table15[[#This Row],[Diagonal Flag]]&gt;$AG$6),0,Table15[[#This Row],[Diagonal Flag]])</f>
        <v>0</v>
      </c>
      <c r="AP510" s="61">
        <f>Graphing!$AO510/$AP$6</f>
        <v>0</v>
      </c>
      <c r="AQ510" s="62">
        <f>Graphing!$AO510/$AQ$6</f>
        <v>0</v>
      </c>
    </row>
    <row r="511" spans="7:43" x14ac:dyDescent="0.25">
      <c r="G511" s="15">
        <v>0.504</v>
      </c>
      <c r="H511" s="16">
        <f>IF(AND($H$3&lt;Table3[[#This Row],[Percentage]],Table3[[#This Row],[Percentage]]&lt;$H$5), 1, 0)</f>
        <v>0</v>
      </c>
      <c r="I511" s="16">
        <f>IF(AND($I$3&lt;Table3[[#This Row],[Percentage]],Table3[[#This Row],[Percentage]]&lt;$I$5), 1, 0)</f>
        <v>0</v>
      </c>
      <c r="J511" s="16">
        <f>IF(AND($J$3&lt;Table3[[#This Row],[Percentage]],Table3[[#This Row],[Percentage]]&lt;$J$5), 1, 0)</f>
        <v>0</v>
      </c>
      <c r="K511" s="16">
        <f>IF(AND($K$3&lt;Table3[[#This Row],[Percentage]],Table3[[#This Row],[Percentage]]&lt;$K$5), 1, 0)</f>
        <v>0</v>
      </c>
      <c r="L511" s="16"/>
      <c r="U511" s="6">
        <v>0</v>
      </c>
      <c r="V511" s="6">
        <v>-497</v>
      </c>
      <c r="W511" s="6">
        <f>IF(AND($W$4 + 'Unlike Size Quad'!$F$2*$N$3&lt;Table13[[#This Row],[NS AXIS]],Table13[[#This Row],[NS AXIS]]&lt;$V$3 - 'Unlike Size Quad'!$F$2*$N$3), Table13[NS AXIS], 0)</f>
        <v>0</v>
      </c>
      <c r="X511" s="6">
        <f>$V$6 - 'Unlike Size Quad'!$F$3*$N$4</f>
        <v>71.401690832311886</v>
      </c>
      <c r="Y511" s="6">
        <f>$W$5 +'Unlike Size Quad'!$F$3*$N$4</f>
        <v>-71.406763299232722</v>
      </c>
      <c r="Z511" s="6">
        <f>Table13[[#This Row],[NS AXIS]]</f>
        <v>-497</v>
      </c>
      <c r="AA511" s="6">
        <f>IF(AND($W$5 + 'Unlike Size Quad'!$F$3*$N$4&lt;Table13[[#This Row],[NS AXIS]],Table13[[#This Row],[NS AXIS]]&lt;$V$6 - 'Unlike Size Quad'!$F$3*$N$4), Table13[NS AXIS], 0)</f>
        <v>0</v>
      </c>
      <c r="AB511" s="16">
        <f>$V$3 -'Unlike Size Quad'!$F$2*$N$3</f>
        <v>127.00056361139596</v>
      </c>
      <c r="AC511" s="16">
        <f>$W$4 + 'Unlike Size Quad'!$F$2*$N$3</f>
        <v>-127.00507248755457</v>
      </c>
      <c r="AN511" s="46">
        <v>-497</v>
      </c>
      <c r="AO511" s="63">
        <f>IF(OR(Table15[[#This Row],[Diagonal Flag]]&lt;-$AG$6, Table15[[#This Row],[Diagonal Flag]]&gt;$AG$6),0,Table15[[#This Row],[Diagonal Flag]])</f>
        <v>0</v>
      </c>
      <c r="AP511" s="63">
        <f>Graphing!$AO511/$AP$6</f>
        <v>0</v>
      </c>
      <c r="AQ511" s="64">
        <f>Graphing!$AO511/$AQ$6</f>
        <v>0</v>
      </c>
    </row>
    <row r="512" spans="7:43" x14ac:dyDescent="0.25">
      <c r="G512" s="15">
        <v>0.505</v>
      </c>
      <c r="H512" s="16">
        <f>IF(AND($H$3&lt;Table3[[#This Row],[Percentage]],Table3[[#This Row],[Percentage]]&lt;$H$5), 1, 0)</f>
        <v>0</v>
      </c>
      <c r="I512" s="16">
        <f>IF(AND($I$3&lt;Table3[[#This Row],[Percentage]],Table3[[#This Row],[Percentage]]&lt;$I$5), 1, 0)</f>
        <v>0</v>
      </c>
      <c r="J512" s="16">
        <f>IF(AND($J$3&lt;Table3[[#This Row],[Percentage]],Table3[[#This Row],[Percentage]]&lt;$J$5), 1, 0)</f>
        <v>0</v>
      </c>
      <c r="K512" s="16">
        <f>IF(AND($K$3&lt;Table3[[#This Row],[Percentage]],Table3[[#This Row],[Percentage]]&lt;$K$5), 1, 0)</f>
        <v>0</v>
      </c>
      <c r="L512" s="16"/>
      <c r="U512" s="6">
        <v>0</v>
      </c>
      <c r="V512" s="6">
        <v>-496</v>
      </c>
      <c r="W512" s="6">
        <f>IF(AND($W$4 + 'Unlike Size Quad'!$F$2*$N$3&lt;Table13[[#This Row],[NS AXIS]],Table13[[#This Row],[NS AXIS]]&lt;$V$3 - 'Unlike Size Quad'!$F$2*$N$3), Table13[NS AXIS], 0)</f>
        <v>0</v>
      </c>
      <c r="X512" s="6">
        <f>$V$6 - 'Unlike Size Quad'!$F$3*$N$4</f>
        <v>71.401690832311886</v>
      </c>
      <c r="Y512" s="6">
        <f>$W$5 +'Unlike Size Quad'!$F$3*$N$4</f>
        <v>-71.406763299232722</v>
      </c>
      <c r="Z512" s="6">
        <f>Table13[[#This Row],[NS AXIS]]</f>
        <v>-496</v>
      </c>
      <c r="AA512" s="6">
        <f>IF(AND($W$5 + 'Unlike Size Quad'!$F$3*$N$4&lt;Table13[[#This Row],[NS AXIS]],Table13[[#This Row],[NS AXIS]]&lt;$V$6 - 'Unlike Size Quad'!$F$3*$N$4), Table13[NS AXIS], 0)</f>
        <v>0</v>
      </c>
      <c r="AB512" s="16">
        <f>$V$3 -'Unlike Size Quad'!$F$2*$N$3</f>
        <v>127.00056361139596</v>
      </c>
      <c r="AC512" s="16">
        <f>$W$4 + 'Unlike Size Quad'!$F$2*$N$3</f>
        <v>-127.00507248755457</v>
      </c>
      <c r="AN512" s="46">
        <v>-496</v>
      </c>
      <c r="AO512" s="61">
        <f>IF(OR(Table15[[#This Row],[Diagonal Flag]]&lt;-$AG$6, Table15[[#This Row],[Diagonal Flag]]&gt;$AG$6),0,Table15[[#This Row],[Diagonal Flag]])</f>
        <v>0</v>
      </c>
      <c r="AP512" s="61">
        <f>Graphing!$AO512/$AP$6</f>
        <v>0</v>
      </c>
      <c r="AQ512" s="62">
        <f>Graphing!$AO512/$AQ$6</f>
        <v>0</v>
      </c>
    </row>
    <row r="513" spans="7:43" x14ac:dyDescent="0.25">
      <c r="G513" s="15">
        <v>0.50600000000000001</v>
      </c>
      <c r="H513" s="16">
        <f>IF(AND($H$3&lt;Table3[[#This Row],[Percentage]],Table3[[#This Row],[Percentage]]&lt;$H$5), 1, 0)</f>
        <v>0</v>
      </c>
      <c r="I513" s="16">
        <f>IF(AND($I$3&lt;Table3[[#This Row],[Percentage]],Table3[[#This Row],[Percentage]]&lt;$I$5), 1, 0)</f>
        <v>0</v>
      </c>
      <c r="J513" s="16">
        <f>IF(AND($J$3&lt;Table3[[#This Row],[Percentage]],Table3[[#This Row],[Percentage]]&lt;$J$5), 1, 0)</f>
        <v>0</v>
      </c>
      <c r="K513" s="16">
        <f>IF(AND($K$3&lt;Table3[[#This Row],[Percentage]],Table3[[#This Row],[Percentage]]&lt;$K$5), 1, 0)</f>
        <v>0</v>
      </c>
      <c r="L513" s="16"/>
      <c r="U513" s="6">
        <v>0</v>
      </c>
      <c r="V513" s="6">
        <v>-495</v>
      </c>
      <c r="W513" s="6">
        <f>IF(AND($W$4 + 'Unlike Size Quad'!$F$2*$N$3&lt;Table13[[#This Row],[NS AXIS]],Table13[[#This Row],[NS AXIS]]&lt;$V$3 - 'Unlike Size Quad'!$F$2*$N$3), Table13[NS AXIS], 0)</f>
        <v>0</v>
      </c>
      <c r="X513" s="6">
        <f>$V$6 - 'Unlike Size Quad'!$F$3*$N$4</f>
        <v>71.401690832311886</v>
      </c>
      <c r="Y513" s="6">
        <f>$W$5 +'Unlike Size Quad'!$F$3*$N$4</f>
        <v>-71.406763299232722</v>
      </c>
      <c r="Z513" s="6">
        <f>Table13[[#This Row],[NS AXIS]]</f>
        <v>-495</v>
      </c>
      <c r="AA513" s="6">
        <f>IF(AND($W$5 + 'Unlike Size Quad'!$F$3*$N$4&lt;Table13[[#This Row],[NS AXIS]],Table13[[#This Row],[NS AXIS]]&lt;$V$6 - 'Unlike Size Quad'!$F$3*$N$4), Table13[NS AXIS], 0)</f>
        <v>0</v>
      </c>
      <c r="AB513" s="16">
        <f>$V$3 -'Unlike Size Quad'!$F$2*$N$3</f>
        <v>127.00056361139596</v>
      </c>
      <c r="AC513" s="16">
        <f>$W$4 + 'Unlike Size Quad'!$F$2*$N$3</f>
        <v>-127.00507248755457</v>
      </c>
      <c r="AN513" s="46">
        <v>-495</v>
      </c>
      <c r="AO513" s="63">
        <f>IF(OR(Table15[[#This Row],[Diagonal Flag]]&lt;-$AG$6, Table15[[#This Row],[Diagonal Flag]]&gt;$AG$6),0,Table15[[#This Row],[Diagonal Flag]])</f>
        <v>0</v>
      </c>
      <c r="AP513" s="63">
        <f>Graphing!$AO513/$AP$6</f>
        <v>0</v>
      </c>
      <c r="AQ513" s="64">
        <f>Graphing!$AO513/$AQ$6</f>
        <v>0</v>
      </c>
    </row>
    <row r="514" spans="7:43" x14ac:dyDescent="0.25">
      <c r="G514" s="15">
        <v>0.50700000000000001</v>
      </c>
      <c r="H514" s="16">
        <f>IF(AND($H$3&lt;Table3[[#This Row],[Percentage]],Table3[[#This Row],[Percentage]]&lt;$H$5), 1, 0)</f>
        <v>0</v>
      </c>
      <c r="I514" s="16">
        <f>IF(AND($I$3&lt;Table3[[#This Row],[Percentage]],Table3[[#This Row],[Percentage]]&lt;$I$5), 1, 0)</f>
        <v>0</v>
      </c>
      <c r="J514" s="16">
        <f>IF(AND($J$3&lt;Table3[[#This Row],[Percentage]],Table3[[#This Row],[Percentage]]&lt;$J$5), 1, 0)</f>
        <v>0</v>
      </c>
      <c r="K514" s="16">
        <f>IF(AND($K$3&lt;Table3[[#This Row],[Percentage]],Table3[[#This Row],[Percentage]]&lt;$K$5), 1, 0)</f>
        <v>0</v>
      </c>
      <c r="L514" s="16"/>
      <c r="U514" s="6">
        <v>0</v>
      </c>
      <c r="V514" s="6">
        <v>-494</v>
      </c>
      <c r="W514" s="6">
        <f>IF(AND($W$4 + 'Unlike Size Quad'!$F$2*$N$3&lt;Table13[[#This Row],[NS AXIS]],Table13[[#This Row],[NS AXIS]]&lt;$V$3 - 'Unlike Size Quad'!$F$2*$N$3), Table13[NS AXIS], 0)</f>
        <v>0</v>
      </c>
      <c r="X514" s="6">
        <f>$V$6 - 'Unlike Size Quad'!$F$3*$N$4</f>
        <v>71.401690832311886</v>
      </c>
      <c r="Y514" s="6">
        <f>$W$5 +'Unlike Size Quad'!$F$3*$N$4</f>
        <v>-71.406763299232722</v>
      </c>
      <c r="Z514" s="6">
        <f>Table13[[#This Row],[NS AXIS]]</f>
        <v>-494</v>
      </c>
      <c r="AA514" s="6">
        <f>IF(AND($W$5 + 'Unlike Size Quad'!$F$3*$N$4&lt;Table13[[#This Row],[NS AXIS]],Table13[[#This Row],[NS AXIS]]&lt;$V$6 - 'Unlike Size Quad'!$F$3*$N$4), Table13[NS AXIS], 0)</f>
        <v>0</v>
      </c>
      <c r="AB514" s="16">
        <f>$V$3 -'Unlike Size Quad'!$F$2*$N$3</f>
        <v>127.00056361139596</v>
      </c>
      <c r="AC514" s="16">
        <f>$W$4 + 'Unlike Size Quad'!$F$2*$N$3</f>
        <v>-127.00507248755457</v>
      </c>
      <c r="AN514" s="46">
        <v>-494</v>
      </c>
      <c r="AO514" s="61">
        <f>IF(OR(Table15[[#This Row],[Diagonal Flag]]&lt;-$AG$6, Table15[[#This Row],[Diagonal Flag]]&gt;$AG$6),0,Table15[[#This Row],[Diagonal Flag]])</f>
        <v>0</v>
      </c>
      <c r="AP514" s="61">
        <f>Graphing!$AO514/$AP$6</f>
        <v>0</v>
      </c>
      <c r="AQ514" s="62">
        <f>Graphing!$AO514/$AQ$6</f>
        <v>0</v>
      </c>
    </row>
    <row r="515" spans="7:43" x14ac:dyDescent="0.25">
      <c r="G515" s="15">
        <v>0.50800000000000001</v>
      </c>
      <c r="H515" s="16">
        <f>IF(AND($H$3&lt;Table3[[#This Row],[Percentage]],Table3[[#This Row],[Percentage]]&lt;$H$5), 1, 0)</f>
        <v>0</v>
      </c>
      <c r="I515" s="16">
        <f>IF(AND($I$3&lt;Table3[[#This Row],[Percentage]],Table3[[#This Row],[Percentage]]&lt;$I$5), 1, 0)</f>
        <v>0</v>
      </c>
      <c r="J515" s="16">
        <f>IF(AND($J$3&lt;Table3[[#This Row],[Percentage]],Table3[[#This Row],[Percentage]]&lt;$J$5), 1, 0)</f>
        <v>0</v>
      </c>
      <c r="K515" s="16">
        <f>IF(AND($K$3&lt;Table3[[#This Row],[Percentage]],Table3[[#This Row],[Percentage]]&lt;$K$5), 1, 0)</f>
        <v>0</v>
      </c>
      <c r="L515" s="16"/>
      <c r="U515" s="6">
        <v>0</v>
      </c>
      <c r="V515" s="6">
        <v>-493</v>
      </c>
      <c r="W515" s="6">
        <f>IF(AND($W$4 + 'Unlike Size Quad'!$F$2*$N$3&lt;Table13[[#This Row],[NS AXIS]],Table13[[#This Row],[NS AXIS]]&lt;$V$3 - 'Unlike Size Quad'!$F$2*$N$3), Table13[NS AXIS], 0)</f>
        <v>0</v>
      </c>
      <c r="X515" s="6">
        <f>$V$6 - 'Unlike Size Quad'!$F$3*$N$4</f>
        <v>71.401690832311886</v>
      </c>
      <c r="Y515" s="6">
        <f>$W$5 +'Unlike Size Quad'!$F$3*$N$4</f>
        <v>-71.406763299232722</v>
      </c>
      <c r="Z515" s="6">
        <f>Table13[[#This Row],[NS AXIS]]</f>
        <v>-493</v>
      </c>
      <c r="AA515" s="6">
        <f>IF(AND($W$5 + 'Unlike Size Quad'!$F$3*$N$4&lt;Table13[[#This Row],[NS AXIS]],Table13[[#This Row],[NS AXIS]]&lt;$V$6 - 'Unlike Size Quad'!$F$3*$N$4), Table13[NS AXIS], 0)</f>
        <v>0</v>
      </c>
      <c r="AB515" s="16">
        <f>$V$3 -'Unlike Size Quad'!$F$2*$N$3</f>
        <v>127.00056361139596</v>
      </c>
      <c r="AC515" s="16">
        <f>$W$4 + 'Unlike Size Quad'!$F$2*$N$3</f>
        <v>-127.00507248755457</v>
      </c>
      <c r="AN515" s="46">
        <v>-493</v>
      </c>
      <c r="AO515" s="63">
        <f>IF(OR(Table15[[#This Row],[Diagonal Flag]]&lt;-$AG$6, Table15[[#This Row],[Diagonal Flag]]&gt;$AG$6),0,Table15[[#This Row],[Diagonal Flag]])</f>
        <v>0</v>
      </c>
      <c r="AP515" s="63">
        <f>Graphing!$AO515/$AP$6</f>
        <v>0</v>
      </c>
      <c r="AQ515" s="64">
        <f>Graphing!$AO515/$AQ$6</f>
        <v>0</v>
      </c>
    </row>
    <row r="516" spans="7:43" x14ac:dyDescent="0.25">
      <c r="G516" s="15">
        <v>0.50900000000000001</v>
      </c>
      <c r="H516" s="16">
        <f>IF(AND($H$3&lt;Table3[[#This Row],[Percentage]],Table3[[#This Row],[Percentage]]&lt;$H$5), 1, 0)</f>
        <v>0</v>
      </c>
      <c r="I516" s="16">
        <f>IF(AND($I$3&lt;Table3[[#This Row],[Percentage]],Table3[[#This Row],[Percentage]]&lt;$I$5), 1, 0)</f>
        <v>0</v>
      </c>
      <c r="J516" s="16">
        <f>IF(AND($J$3&lt;Table3[[#This Row],[Percentage]],Table3[[#This Row],[Percentage]]&lt;$J$5), 1, 0)</f>
        <v>0</v>
      </c>
      <c r="K516" s="16">
        <f>IF(AND($K$3&lt;Table3[[#This Row],[Percentage]],Table3[[#This Row],[Percentage]]&lt;$K$5), 1, 0)</f>
        <v>0</v>
      </c>
      <c r="L516" s="16"/>
      <c r="U516" s="6">
        <v>0</v>
      </c>
      <c r="V516" s="6">
        <v>-492</v>
      </c>
      <c r="W516" s="6">
        <f>IF(AND($W$4 + 'Unlike Size Quad'!$F$2*$N$3&lt;Table13[[#This Row],[NS AXIS]],Table13[[#This Row],[NS AXIS]]&lt;$V$3 - 'Unlike Size Quad'!$F$2*$N$3), Table13[NS AXIS], 0)</f>
        <v>0</v>
      </c>
      <c r="X516" s="6">
        <f>$V$6 - 'Unlike Size Quad'!$F$3*$N$4</f>
        <v>71.401690832311886</v>
      </c>
      <c r="Y516" s="6">
        <f>$W$5 +'Unlike Size Quad'!$F$3*$N$4</f>
        <v>-71.406763299232722</v>
      </c>
      <c r="Z516" s="6">
        <f>Table13[[#This Row],[NS AXIS]]</f>
        <v>-492</v>
      </c>
      <c r="AA516" s="6">
        <f>IF(AND($W$5 + 'Unlike Size Quad'!$F$3*$N$4&lt;Table13[[#This Row],[NS AXIS]],Table13[[#This Row],[NS AXIS]]&lt;$V$6 - 'Unlike Size Quad'!$F$3*$N$4), Table13[NS AXIS], 0)</f>
        <v>0</v>
      </c>
      <c r="AB516" s="16">
        <f>$V$3 -'Unlike Size Quad'!$F$2*$N$3</f>
        <v>127.00056361139596</v>
      </c>
      <c r="AC516" s="16">
        <f>$W$4 + 'Unlike Size Quad'!$F$2*$N$3</f>
        <v>-127.00507248755457</v>
      </c>
      <c r="AN516" s="46">
        <v>-492</v>
      </c>
      <c r="AO516" s="61">
        <f>IF(OR(Table15[[#This Row],[Diagonal Flag]]&lt;-$AG$6, Table15[[#This Row],[Diagonal Flag]]&gt;$AG$6),0,Table15[[#This Row],[Diagonal Flag]])</f>
        <v>0</v>
      </c>
      <c r="AP516" s="61">
        <f>Graphing!$AO516/$AP$6</f>
        <v>0</v>
      </c>
      <c r="AQ516" s="62">
        <f>Graphing!$AO516/$AQ$6</f>
        <v>0</v>
      </c>
    </row>
    <row r="517" spans="7:43" x14ac:dyDescent="0.25">
      <c r="G517" s="15">
        <v>0.51</v>
      </c>
      <c r="H517" s="16">
        <f>IF(AND($H$3&lt;Table3[[#This Row],[Percentage]],Table3[[#This Row],[Percentage]]&lt;$H$5), 1, 0)</f>
        <v>0</v>
      </c>
      <c r="I517" s="16">
        <f>IF(AND($I$3&lt;Table3[[#This Row],[Percentage]],Table3[[#This Row],[Percentage]]&lt;$I$5), 1, 0)</f>
        <v>0</v>
      </c>
      <c r="J517" s="16">
        <f>IF(AND($J$3&lt;Table3[[#This Row],[Percentage]],Table3[[#This Row],[Percentage]]&lt;$J$5), 1, 0)</f>
        <v>0</v>
      </c>
      <c r="K517" s="16">
        <f>IF(AND($K$3&lt;Table3[[#This Row],[Percentage]],Table3[[#This Row],[Percentage]]&lt;$K$5), 1, 0)</f>
        <v>0</v>
      </c>
      <c r="L517" s="16"/>
      <c r="U517" s="6">
        <v>0</v>
      </c>
      <c r="V517" s="6">
        <v>-491</v>
      </c>
      <c r="W517" s="6">
        <f>IF(AND($W$4 + 'Unlike Size Quad'!$F$2*$N$3&lt;Table13[[#This Row],[NS AXIS]],Table13[[#This Row],[NS AXIS]]&lt;$V$3 - 'Unlike Size Quad'!$F$2*$N$3), Table13[NS AXIS], 0)</f>
        <v>0</v>
      </c>
      <c r="X517" s="6">
        <f>$V$6 - 'Unlike Size Quad'!$F$3*$N$4</f>
        <v>71.401690832311886</v>
      </c>
      <c r="Y517" s="6">
        <f>$W$5 +'Unlike Size Quad'!$F$3*$N$4</f>
        <v>-71.406763299232722</v>
      </c>
      <c r="Z517" s="6">
        <f>Table13[[#This Row],[NS AXIS]]</f>
        <v>-491</v>
      </c>
      <c r="AA517" s="6">
        <f>IF(AND($W$5 + 'Unlike Size Quad'!$F$3*$N$4&lt;Table13[[#This Row],[NS AXIS]],Table13[[#This Row],[NS AXIS]]&lt;$V$6 - 'Unlike Size Quad'!$F$3*$N$4), Table13[NS AXIS], 0)</f>
        <v>0</v>
      </c>
      <c r="AB517" s="16">
        <f>$V$3 -'Unlike Size Quad'!$F$2*$N$3</f>
        <v>127.00056361139596</v>
      </c>
      <c r="AC517" s="16">
        <f>$W$4 + 'Unlike Size Quad'!$F$2*$N$3</f>
        <v>-127.00507248755457</v>
      </c>
      <c r="AN517" s="46">
        <v>-491</v>
      </c>
      <c r="AO517" s="63">
        <f>IF(OR(Table15[[#This Row],[Diagonal Flag]]&lt;-$AG$6, Table15[[#This Row],[Diagonal Flag]]&gt;$AG$6),0,Table15[[#This Row],[Diagonal Flag]])</f>
        <v>0</v>
      </c>
      <c r="AP517" s="63">
        <f>Graphing!$AO517/$AP$6</f>
        <v>0</v>
      </c>
      <c r="AQ517" s="64">
        <f>Graphing!$AO517/$AQ$6</f>
        <v>0</v>
      </c>
    </row>
    <row r="518" spans="7:43" x14ac:dyDescent="0.25">
      <c r="G518" s="15">
        <v>0.51100000000000001</v>
      </c>
      <c r="H518" s="16">
        <f>IF(AND($H$3&lt;Table3[[#This Row],[Percentage]],Table3[[#This Row],[Percentage]]&lt;$H$5), 1, 0)</f>
        <v>0</v>
      </c>
      <c r="I518" s="16">
        <f>IF(AND($I$3&lt;Table3[[#This Row],[Percentage]],Table3[[#This Row],[Percentage]]&lt;$I$5), 1, 0)</f>
        <v>0</v>
      </c>
      <c r="J518" s="16">
        <f>IF(AND($J$3&lt;Table3[[#This Row],[Percentage]],Table3[[#This Row],[Percentage]]&lt;$J$5), 1, 0)</f>
        <v>0</v>
      </c>
      <c r="K518" s="16">
        <f>IF(AND($K$3&lt;Table3[[#This Row],[Percentage]],Table3[[#This Row],[Percentage]]&lt;$K$5), 1, 0)</f>
        <v>0</v>
      </c>
      <c r="L518" s="16"/>
      <c r="U518" s="6">
        <v>0</v>
      </c>
      <c r="V518" s="6">
        <v>-490</v>
      </c>
      <c r="W518" s="6">
        <f>IF(AND($W$4 + 'Unlike Size Quad'!$F$2*$N$3&lt;Table13[[#This Row],[NS AXIS]],Table13[[#This Row],[NS AXIS]]&lt;$V$3 - 'Unlike Size Quad'!$F$2*$N$3), Table13[NS AXIS], 0)</f>
        <v>0</v>
      </c>
      <c r="X518" s="6">
        <f>$V$6 - 'Unlike Size Quad'!$F$3*$N$4</f>
        <v>71.401690832311886</v>
      </c>
      <c r="Y518" s="6">
        <f>$W$5 +'Unlike Size Quad'!$F$3*$N$4</f>
        <v>-71.406763299232722</v>
      </c>
      <c r="Z518" s="6">
        <f>Table13[[#This Row],[NS AXIS]]</f>
        <v>-490</v>
      </c>
      <c r="AA518" s="6">
        <f>IF(AND($W$5 + 'Unlike Size Quad'!$F$3*$N$4&lt;Table13[[#This Row],[NS AXIS]],Table13[[#This Row],[NS AXIS]]&lt;$V$6 - 'Unlike Size Quad'!$F$3*$N$4), Table13[NS AXIS], 0)</f>
        <v>0</v>
      </c>
      <c r="AB518" s="16">
        <f>$V$3 -'Unlike Size Quad'!$F$2*$N$3</f>
        <v>127.00056361139596</v>
      </c>
      <c r="AC518" s="16">
        <f>$W$4 + 'Unlike Size Quad'!$F$2*$N$3</f>
        <v>-127.00507248755457</v>
      </c>
      <c r="AN518" s="46">
        <v>-490</v>
      </c>
      <c r="AO518" s="61">
        <f>IF(OR(Table15[[#This Row],[Diagonal Flag]]&lt;-$AG$6, Table15[[#This Row],[Diagonal Flag]]&gt;$AG$6),0,Table15[[#This Row],[Diagonal Flag]])</f>
        <v>0</v>
      </c>
      <c r="AP518" s="61">
        <f>Graphing!$AO518/$AP$6</f>
        <v>0</v>
      </c>
      <c r="AQ518" s="62">
        <f>Graphing!$AO518/$AQ$6</f>
        <v>0</v>
      </c>
    </row>
    <row r="519" spans="7:43" x14ac:dyDescent="0.25">
      <c r="G519" s="15">
        <v>0.51200000000000001</v>
      </c>
      <c r="H519" s="16">
        <f>IF(AND($H$3&lt;Table3[[#This Row],[Percentage]],Table3[[#This Row],[Percentage]]&lt;$H$5), 1, 0)</f>
        <v>0</v>
      </c>
      <c r="I519" s="16">
        <f>IF(AND($I$3&lt;Table3[[#This Row],[Percentage]],Table3[[#This Row],[Percentage]]&lt;$I$5), 1, 0)</f>
        <v>0</v>
      </c>
      <c r="J519" s="16">
        <f>IF(AND($J$3&lt;Table3[[#This Row],[Percentage]],Table3[[#This Row],[Percentage]]&lt;$J$5), 1, 0)</f>
        <v>0</v>
      </c>
      <c r="K519" s="16">
        <f>IF(AND($K$3&lt;Table3[[#This Row],[Percentage]],Table3[[#This Row],[Percentage]]&lt;$K$5), 1, 0)</f>
        <v>0</v>
      </c>
      <c r="L519" s="16"/>
      <c r="U519" s="6">
        <v>0</v>
      </c>
      <c r="V519" s="6">
        <v>-489</v>
      </c>
      <c r="W519" s="6">
        <f>IF(AND($W$4 + 'Unlike Size Quad'!$F$2*$N$3&lt;Table13[[#This Row],[NS AXIS]],Table13[[#This Row],[NS AXIS]]&lt;$V$3 - 'Unlike Size Quad'!$F$2*$N$3), Table13[NS AXIS], 0)</f>
        <v>0</v>
      </c>
      <c r="X519" s="6">
        <f>$V$6 - 'Unlike Size Quad'!$F$3*$N$4</f>
        <v>71.401690832311886</v>
      </c>
      <c r="Y519" s="6">
        <f>$W$5 +'Unlike Size Quad'!$F$3*$N$4</f>
        <v>-71.406763299232722</v>
      </c>
      <c r="Z519" s="6">
        <f>Table13[[#This Row],[NS AXIS]]</f>
        <v>-489</v>
      </c>
      <c r="AA519" s="6">
        <f>IF(AND($W$5 + 'Unlike Size Quad'!$F$3*$N$4&lt;Table13[[#This Row],[NS AXIS]],Table13[[#This Row],[NS AXIS]]&lt;$V$6 - 'Unlike Size Quad'!$F$3*$N$4), Table13[NS AXIS], 0)</f>
        <v>0</v>
      </c>
      <c r="AB519" s="16">
        <f>$V$3 -'Unlike Size Quad'!$F$2*$N$3</f>
        <v>127.00056361139596</v>
      </c>
      <c r="AC519" s="16">
        <f>$W$4 + 'Unlike Size Quad'!$F$2*$N$3</f>
        <v>-127.00507248755457</v>
      </c>
      <c r="AN519" s="46">
        <v>-489</v>
      </c>
      <c r="AO519" s="63">
        <f>IF(OR(Table15[[#This Row],[Diagonal Flag]]&lt;-$AG$6, Table15[[#This Row],[Diagonal Flag]]&gt;$AG$6),0,Table15[[#This Row],[Diagonal Flag]])</f>
        <v>0</v>
      </c>
      <c r="AP519" s="63">
        <f>Graphing!$AO519/$AP$6</f>
        <v>0</v>
      </c>
      <c r="AQ519" s="64">
        <f>Graphing!$AO519/$AQ$6</f>
        <v>0</v>
      </c>
    </row>
    <row r="520" spans="7:43" x14ac:dyDescent="0.25">
      <c r="G520" s="15">
        <v>0.51300000000000001</v>
      </c>
      <c r="H520" s="16">
        <f>IF(AND($H$3&lt;Table3[[#This Row],[Percentage]],Table3[[#This Row],[Percentage]]&lt;$H$5), 1, 0)</f>
        <v>0</v>
      </c>
      <c r="I520" s="16">
        <f>IF(AND($I$3&lt;Table3[[#This Row],[Percentage]],Table3[[#This Row],[Percentage]]&lt;$I$5), 1, 0)</f>
        <v>0</v>
      </c>
      <c r="J520" s="16">
        <f>IF(AND($J$3&lt;Table3[[#This Row],[Percentage]],Table3[[#This Row],[Percentage]]&lt;$J$5), 1, 0)</f>
        <v>0</v>
      </c>
      <c r="K520" s="16">
        <f>IF(AND($K$3&lt;Table3[[#This Row],[Percentage]],Table3[[#This Row],[Percentage]]&lt;$K$5), 1, 0)</f>
        <v>0</v>
      </c>
      <c r="L520" s="16"/>
      <c r="U520" s="6">
        <v>0</v>
      </c>
      <c r="V520" s="6">
        <v>-488</v>
      </c>
      <c r="W520" s="6">
        <f>IF(AND($W$4 + 'Unlike Size Quad'!$F$2*$N$3&lt;Table13[[#This Row],[NS AXIS]],Table13[[#This Row],[NS AXIS]]&lt;$V$3 - 'Unlike Size Quad'!$F$2*$N$3), Table13[NS AXIS], 0)</f>
        <v>0</v>
      </c>
      <c r="X520" s="6">
        <f>$V$6 - 'Unlike Size Quad'!$F$3*$N$4</f>
        <v>71.401690832311886</v>
      </c>
      <c r="Y520" s="6">
        <f>$W$5 +'Unlike Size Quad'!$F$3*$N$4</f>
        <v>-71.406763299232722</v>
      </c>
      <c r="Z520" s="6">
        <f>Table13[[#This Row],[NS AXIS]]</f>
        <v>-488</v>
      </c>
      <c r="AA520" s="6">
        <f>IF(AND($W$5 + 'Unlike Size Quad'!$F$3*$N$4&lt;Table13[[#This Row],[NS AXIS]],Table13[[#This Row],[NS AXIS]]&lt;$V$6 - 'Unlike Size Quad'!$F$3*$N$4), Table13[NS AXIS], 0)</f>
        <v>0</v>
      </c>
      <c r="AB520" s="16">
        <f>$V$3 -'Unlike Size Quad'!$F$2*$N$3</f>
        <v>127.00056361139596</v>
      </c>
      <c r="AC520" s="16">
        <f>$W$4 + 'Unlike Size Quad'!$F$2*$N$3</f>
        <v>-127.00507248755457</v>
      </c>
      <c r="AN520" s="46">
        <v>-488</v>
      </c>
      <c r="AO520" s="61">
        <f>IF(OR(Table15[[#This Row],[Diagonal Flag]]&lt;-$AG$6, Table15[[#This Row],[Diagonal Flag]]&gt;$AG$6),0,Table15[[#This Row],[Diagonal Flag]])</f>
        <v>0</v>
      </c>
      <c r="AP520" s="61">
        <f>Graphing!$AO520/$AP$6</f>
        <v>0</v>
      </c>
      <c r="AQ520" s="62">
        <f>Graphing!$AO520/$AQ$6</f>
        <v>0</v>
      </c>
    </row>
    <row r="521" spans="7:43" x14ac:dyDescent="0.25">
      <c r="G521" s="15">
        <v>0.51400000000000001</v>
      </c>
      <c r="H521" s="16">
        <f>IF(AND($H$3&lt;Table3[[#This Row],[Percentage]],Table3[[#This Row],[Percentage]]&lt;$H$5), 1, 0)</f>
        <v>0</v>
      </c>
      <c r="I521" s="16">
        <f>IF(AND($I$3&lt;Table3[[#This Row],[Percentage]],Table3[[#This Row],[Percentage]]&lt;$I$5), 1, 0)</f>
        <v>0</v>
      </c>
      <c r="J521" s="16">
        <f>IF(AND($J$3&lt;Table3[[#This Row],[Percentage]],Table3[[#This Row],[Percentage]]&lt;$J$5), 1, 0)</f>
        <v>0</v>
      </c>
      <c r="K521" s="16">
        <f>IF(AND($K$3&lt;Table3[[#This Row],[Percentage]],Table3[[#This Row],[Percentage]]&lt;$K$5), 1, 0)</f>
        <v>0</v>
      </c>
      <c r="L521" s="16"/>
      <c r="U521" s="6">
        <v>0</v>
      </c>
      <c r="V521" s="6">
        <v>-487</v>
      </c>
      <c r="W521" s="6">
        <f>IF(AND($W$4 + 'Unlike Size Quad'!$F$2*$N$3&lt;Table13[[#This Row],[NS AXIS]],Table13[[#This Row],[NS AXIS]]&lt;$V$3 - 'Unlike Size Quad'!$F$2*$N$3), Table13[NS AXIS], 0)</f>
        <v>0</v>
      </c>
      <c r="X521" s="6">
        <f>$V$6 - 'Unlike Size Quad'!$F$3*$N$4</f>
        <v>71.401690832311886</v>
      </c>
      <c r="Y521" s="6">
        <f>$W$5 +'Unlike Size Quad'!$F$3*$N$4</f>
        <v>-71.406763299232722</v>
      </c>
      <c r="Z521" s="6">
        <f>Table13[[#This Row],[NS AXIS]]</f>
        <v>-487</v>
      </c>
      <c r="AA521" s="6">
        <f>IF(AND($W$5 + 'Unlike Size Quad'!$F$3*$N$4&lt;Table13[[#This Row],[NS AXIS]],Table13[[#This Row],[NS AXIS]]&lt;$V$6 - 'Unlike Size Quad'!$F$3*$N$4), Table13[NS AXIS], 0)</f>
        <v>0</v>
      </c>
      <c r="AB521" s="16">
        <f>$V$3 -'Unlike Size Quad'!$F$2*$N$3</f>
        <v>127.00056361139596</v>
      </c>
      <c r="AC521" s="16">
        <f>$W$4 + 'Unlike Size Quad'!$F$2*$N$3</f>
        <v>-127.00507248755457</v>
      </c>
      <c r="AN521" s="46">
        <v>-487</v>
      </c>
      <c r="AO521" s="63">
        <f>IF(OR(Table15[[#This Row],[Diagonal Flag]]&lt;-$AG$6, Table15[[#This Row],[Diagonal Flag]]&gt;$AG$6),0,Table15[[#This Row],[Diagonal Flag]])</f>
        <v>0</v>
      </c>
      <c r="AP521" s="63">
        <f>Graphing!$AO521/$AP$6</f>
        <v>0</v>
      </c>
      <c r="AQ521" s="64">
        <f>Graphing!$AO521/$AQ$6</f>
        <v>0</v>
      </c>
    </row>
    <row r="522" spans="7:43" x14ac:dyDescent="0.25">
      <c r="G522" s="15">
        <v>0.51500000000000001</v>
      </c>
      <c r="H522" s="16">
        <f>IF(AND($H$3&lt;Table3[[#This Row],[Percentage]],Table3[[#This Row],[Percentage]]&lt;$H$5), 1, 0)</f>
        <v>0</v>
      </c>
      <c r="I522" s="16">
        <f>IF(AND($I$3&lt;Table3[[#This Row],[Percentage]],Table3[[#This Row],[Percentage]]&lt;$I$5), 1, 0)</f>
        <v>0</v>
      </c>
      <c r="J522" s="16">
        <f>IF(AND($J$3&lt;Table3[[#This Row],[Percentage]],Table3[[#This Row],[Percentage]]&lt;$J$5), 1, 0)</f>
        <v>0</v>
      </c>
      <c r="K522" s="16">
        <f>IF(AND($K$3&lt;Table3[[#This Row],[Percentage]],Table3[[#This Row],[Percentage]]&lt;$K$5), 1, 0)</f>
        <v>0</v>
      </c>
      <c r="L522" s="16"/>
      <c r="U522" s="6">
        <v>0</v>
      </c>
      <c r="V522" s="6">
        <v>-486</v>
      </c>
      <c r="W522" s="6">
        <f>IF(AND($W$4 + 'Unlike Size Quad'!$F$2*$N$3&lt;Table13[[#This Row],[NS AXIS]],Table13[[#This Row],[NS AXIS]]&lt;$V$3 - 'Unlike Size Quad'!$F$2*$N$3), Table13[NS AXIS], 0)</f>
        <v>0</v>
      </c>
      <c r="X522" s="6">
        <f>$V$6 - 'Unlike Size Quad'!$F$3*$N$4</f>
        <v>71.401690832311886</v>
      </c>
      <c r="Y522" s="6">
        <f>$W$5 +'Unlike Size Quad'!$F$3*$N$4</f>
        <v>-71.406763299232722</v>
      </c>
      <c r="Z522" s="6">
        <f>Table13[[#This Row],[NS AXIS]]</f>
        <v>-486</v>
      </c>
      <c r="AA522" s="6">
        <f>IF(AND($W$5 + 'Unlike Size Quad'!$F$3*$N$4&lt;Table13[[#This Row],[NS AXIS]],Table13[[#This Row],[NS AXIS]]&lt;$V$6 - 'Unlike Size Quad'!$F$3*$N$4), Table13[NS AXIS], 0)</f>
        <v>0</v>
      </c>
      <c r="AB522" s="16">
        <f>$V$3 -'Unlike Size Quad'!$F$2*$N$3</f>
        <v>127.00056361139596</v>
      </c>
      <c r="AC522" s="16">
        <f>$W$4 + 'Unlike Size Quad'!$F$2*$N$3</f>
        <v>-127.00507248755457</v>
      </c>
      <c r="AN522" s="46">
        <v>-486</v>
      </c>
      <c r="AO522" s="61">
        <f>IF(OR(Table15[[#This Row],[Diagonal Flag]]&lt;-$AG$6, Table15[[#This Row],[Diagonal Flag]]&gt;$AG$6),0,Table15[[#This Row],[Diagonal Flag]])</f>
        <v>0</v>
      </c>
      <c r="AP522" s="61">
        <f>Graphing!$AO522/$AP$6</f>
        <v>0</v>
      </c>
      <c r="AQ522" s="62">
        <f>Graphing!$AO522/$AQ$6</f>
        <v>0</v>
      </c>
    </row>
    <row r="523" spans="7:43" x14ac:dyDescent="0.25">
      <c r="G523" s="15">
        <v>0.51600000000000001</v>
      </c>
      <c r="H523" s="16">
        <f>IF(AND($H$3&lt;Table3[[#This Row],[Percentage]],Table3[[#This Row],[Percentage]]&lt;$H$5), 1, 0)</f>
        <v>0</v>
      </c>
      <c r="I523" s="16">
        <f>IF(AND($I$3&lt;Table3[[#This Row],[Percentage]],Table3[[#This Row],[Percentage]]&lt;$I$5), 1, 0)</f>
        <v>0</v>
      </c>
      <c r="J523" s="16">
        <f>IF(AND($J$3&lt;Table3[[#This Row],[Percentage]],Table3[[#This Row],[Percentage]]&lt;$J$5), 1, 0)</f>
        <v>0</v>
      </c>
      <c r="K523" s="16">
        <f>IF(AND($K$3&lt;Table3[[#This Row],[Percentage]],Table3[[#This Row],[Percentage]]&lt;$K$5), 1, 0)</f>
        <v>0</v>
      </c>
      <c r="L523" s="16"/>
      <c r="U523" s="6">
        <v>0</v>
      </c>
      <c r="V523" s="6">
        <v>-485</v>
      </c>
      <c r="W523" s="6">
        <f>IF(AND($W$4 + 'Unlike Size Quad'!$F$2*$N$3&lt;Table13[[#This Row],[NS AXIS]],Table13[[#This Row],[NS AXIS]]&lt;$V$3 - 'Unlike Size Quad'!$F$2*$N$3), Table13[NS AXIS], 0)</f>
        <v>0</v>
      </c>
      <c r="X523" s="6">
        <f>$V$6 - 'Unlike Size Quad'!$F$3*$N$4</f>
        <v>71.401690832311886</v>
      </c>
      <c r="Y523" s="6">
        <f>$W$5 +'Unlike Size Quad'!$F$3*$N$4</f>
        <v>-71.406763299232722</v>
      </c>
      <c r="Z523" s="6">
        <f>Table13[[#This Row],[NS AXIS]]</f>
        <v>-485</v>
      </c>
      <c r="AA523" s="6">
        <f>IF(AND($W$5 + 'Unlike Size Quad'!$F$3*$N$4&lt;Table13[[#This Row],[NS AXIS]],Table13[[#This Row],[NS AXIS]]&lt;$V$6 - 'Unlike Size Quad'!$F$3*$N$4), Table13[NS AXIS], 0)</f>
        <v>0</v>
      </c>
      <c r="AB523" s="16">
        <f>$V$3 -'Unlike Size Quad'!$F$2*$N$3</f>
        <v>127.00056361139596</v>
      </c>
      <c r="AC523" s="16">
        <f>$W$4 + 'Unlike Size Quad'!$F$2*$N$3</f>
        <v>-127.00507248755457</v>
      </c>
      <c r="AN523" s="46">
        <v>-485</v>
      </c>
      <c r="AO523" s="63">
        <f>IF(OR(Table15[[#This Row],[Diagonal Flag]]&lt;-$AG$6, Table15[[#This Row],[Diagonal Flag]]&gt;$AG$6),0,Table15[[#This Row],[Diagonal Flag]])</f>
        <v>0</v>
      </c>
      <c r="AP523" s="63">
        <f>Graphing!$AO523/$AP$6</f>
        <v>0</v>
      </c>
      <c r="AQ523" s="64">
        <f>Graphing!$AO523/$AQ$6</f>
        <v>0</v>
      </c>
    </row>
    <row r="524" spans="7:43" x14ac:dyDescent="0.25">
      <c r="G524" s="15">
        <v>0.51700000000000002</v>
      </c>
      <c r="H524" s="16">
        <f>IF(AND($H$3&lt;Table3[[#This Row],[Percentage]],Table3[[#This Row],[Percentage]]&lt;$H$5), 1, 0)</f>
        <v>0</v>
      </c>
      <c r="I524" s="16">
        <f>IF(AND($I$3&lt;Table3[[#This Row],[Percentage]],Table3[[#This Row],[Percentage]]&lt;$I$5), 1, 0)</f>
        <v>0</v>
      </c>
      <c r="J524" s="16">
        <f>IF(AND($J$3&lt;Table3[[#This Row],[Percentage]],Table3[[#This Row],[Percentage]]&lt;$J$5), 1, 0)</f>
        <v>0</v>
      </c>
      <c r="K524" s="16">
        <f>IF(AND($K$3&lt;Table3[[#This Row],[Percentage]],Table3[[#This Row],[Percentage]]&lt;$K$5), 1, 0)</f>
        <v>0</v>
      </c>
      <c r="L524" s="16"/>
      <c r="U524" s="6">
        <v>0</v>
      </c>
      <c r="V524" s="6">
        <v>-484</v>
      </c>
      <c r="W524" s="6">
        <f>IF(AND($W$4 + 'Unlike Size Quad'!$F$2*$N$3&lt;Table13[[#This Row],[NS AXIS]],Table13[[#This Row],[NS AXIS]]&lt;$V$3 - 'Unlike Size Quad'!$F$2*$N$3), Table13[NS AXIS], 0)</f>
        <v>0</v>
      </c>
      <c r="X524" s="6">
        <f>$V$6 - 'Unlike Size Quad'!$F$3*$N$4</f>
        <v>71.401690832311886</v>
      </c>
      <c r="Y524" s="6">
        <f>$W$5 +'Unlike Size Quad'!$F$3*$N$4</f>
        <v>-71.406763299232722</v>
      </c>
      <c r="Z524" s="6">
        <f>Table13[[#This Row],[NS AXIS]]</f>
        <v>-484</v>
      </c>
      <c r="AA524" s="6">
        <f>IF(AND($W$5 + 'Unlike Size Quad'!$F$3*$N$4&lt;Table13[[#This Row],[NS AXIS]],Table13[[#This Row],[NS AXIS]]&lt;$V$6 - 'Unlike Size Quad'!$F$3*$N$4), Table13[NS AXIS], 0)</f>
        <v>0</v>
      </c>
      <c r="AB524" s="16">
        <f>$V$3 -'Unlike Size Quad'!$F$2*$N$3</f>
        <v>127.00056361139596</v>
      </c>
      <c r="AC524" s="16">
        <f>$W$4 + 'Unlike Size Quad'!$F$2*$N$3</f>
        <v>-127.00507248755457</v>
      </c>
      <c r="AN524" s="46">
        <v>-484</v>
      </c>
      <c r="AO524" s="61">
        <f>IF(OR(Table15[[#This Row],[Diagonal Flag]]&lt;-$AG$6, Table15[[#This Row],[Diagonal Flag]]&gt;$AG$6),0,Table15[[#This Row],[Diagonal Flag]])</f>
        <v>0</v>
      </c>
      <c r="AP524" s="61">
        <f>Graphing!$AO524/$AP$6</f>
        <v>0</v>
      </c>
      <c r="AQ524" s="62">
        <f>Graphing!$AO524/$AQ$6</f>
        <v>0</v>
      </c>
    </row>
    <row r="525" spans="7:43" x14ac:dyDescent="0.25">
      <c r="G525" s="15">
        <v>0.51800000000000002</v>
      </c>
      <c r="H525" s="16">
        <f>IF(AND($H$3&lt;Table3[[#This Row],[Percentage]],Table3[[#This Row],[Percentage]]&lt;$H$5), 1, 0)</f>
        <v>0</v>
      </c>
      <c r="I525" s="16">
        <f>IF(AND($I$3&lt;Table3[[#This Row],[Percentage]],Table3[[#This Row],[Percentage]]&lt;$I$5), 1, 0)</f>
        <v>0</v>
      </c>
      <c r="J525" s="16">
        <f>IF(AND($J$3&lt;Table3[[#This Row],[Percentage]],Table3[[#This Row],[Percentage]]&lt;$J$5), 1, 0)</f>
        <v>0</v>
      </c>
      <c r="K525" s="16">
        <f>IF(AND($K$3&lt;Table3[[#This Row],[Percentage]],Table3[[#This Row],[Percentage]]&lt;$K$5), 1, 0)</f>
        <v>0</v>
      </c>
      <c r="L525" s="16"/>
      <c r="U525" s="6">
        <v>0</v>
      </c>
      <c r="V525" s="6">
        <v>-483</v>
      </c>
      <c r="W525" s="6">
        <f>IF(AND($W$4 + 'Unlike Size Quad'!$F$2*$N$3&lt;Table13[[#This Row],[NS AXIS]],Table13[[#This Row],[NS AXIS]]&lt;$V$3 - 'Unlike Size Quad'!$F$2*$N$3), Table13[NS AXIS], 0)</f>
        <v>0</v>
      </c>
      <c r="X525" s="6">
        <f>$V$6 - 'Unlike Size Quad'!$F$3*$N$4</f>
        <v>71.401690832311886</v>
      </c>
      <c r="Y525" s="6">
        <f>$W$5 +'Unlike Size Quad'!$F$3*$N$4</f>
        <v>-71.406763299232722</v>
      </c>
      <c r="Z525" s="6">
        <f>Table13[[#This Row],[NS AXIS]]</f>
        <v>-483</v>
      </c>
      <c r="AA525" s="6">
        <f>IF(AND($W$5 + 'Unlike Size Quad'!$F$3*$N$4&lt;Table13[[#This Row],[NS AXIS]],Table13[[#This Row],[NS AXIS]]&lt;$V$6 - 'Unlike Size Quad'!$F$3*$N$4), Table13[NS AXIS], 0)</f>
        <v>0</v>
      </c>
      <c r="AB525" s="16">
        <f>$V$3 -'Unlike Size Quad'!$F$2*$N$3</f>
        <v>127.00056361139596</v>
      </c>
      <c r="AC525" s="16">
        <f>$W$4 + 'Unlike Size Quad'!$F$2*$N$3</f>
        <v>-127.00507248755457</v>
      </c>
      <c r="AN525" s="46">
        <v>-483</v>
      </c>
      <c r="AO525" s="63">
        <f>IF(OR(Table15[[#This Row],[Diagonal Flag]]&lt;-$AG$6, Table15[[#This Row],[Diagonal Flag]]&gt;$AG$6),0,Table15[[#This Row],[Diagonal Flag]])</f>
        <v>0</v>
      </c>
      <c r="AP525" s="63">
        <f>Graphing!$AO525/$AP$6</f>
        <v>0</v>
      </c>
      <c r="AQ525" s="64">
        <f>Graphing!$AO525/$AQ$6</f>
        <v>0</v>
      </c>
    </row>
    <row r="526" spans="7:43" x14ac:dyDescent="0.25">
      <c r="G526" s="15">
        <v>0.51900000000000002</v>
      </c>
      <c r="H526" s="16">
        <f>IF(AND($H$3&lt;Table3[[#This Row],[Percentage]],Table3[[#This Row],[Percentage]]&lt;$H$5), 1, 0)</f>
        <v>0</v>
      </c>
      <c r="I526" s="16">
        <f>IF(AND($I$3&lt;Table3[[#This Row],[Percentage]],Table3[[#This Row],[Percentage]]&lt;$I$5), 1, 0)</f>
        <v>0</v>
      </c>
      <c r="J526" s="16">
        <f>IF(AND($J$3&lt;Table3[[#This Row],[Percentage]],Table3[[#This Row],[Percentage]]&lt;$J$5), 1, 0)</f>
        <v>0</v>
      </c>
      <c r="K526" s="16">
        <f>IF(AND($K$3&lt;Table3[[#This Row],[Percentage]],Table3[[#This Row],[Percentage]]&lt;$K$5), 1, 0)</f>
        <v>0</v>
      </c>
      <c r="L526" s="16"/>
      <c r="U526" s="6">
        <v>0</v>
      </c>
      <c r="V526" s="6">
        <v>-482</v>
      </c>
      <c r="W526" s="6">
        <f>IF(AND($W$4 + 'Unlike Size Quad'!$F$2*$N$3&lt;Table13[[#This Row],[NS AXIS]],Table13[[#This Row],[NS AXIS]]&lt;$V$3 - 'Unlike Size Quad'!$F$2*$N$3), Table13[NS AXIS], 0)</f>
        <v>0</v>
      </c>
      <c r="X526" s="6">
        <f>$V$6 - 'Unlike Size Quad'!$F$3*$N$4</f>
        <v>71.401690832311886</v>
      </c>
      <c r="Y526" s="6">
        <f>$W$5 +'Unlike Size Quad'!$F$3*$N$4</f>
        <v>-71.406763299232722</v>
      </c>
      <c r="Z526" s="6">
        <f>Table13[[#This Row],[NS AXIS]]</f>
        <v>-482</v>
      </c>
      <c r="AA526" s="6">
        <f>IF(AND($W$5 + 'Unlike Size Quad'!$F$3*$N$4&lt;Table13[[#This Row],[NS AXIS]],Table13[[#This Row],[NS AXIS]]&lt;$V$6 - 'Unlike Size Quad'!$F$3*$N$4), Table13[NS AXIS], 0)</f>
        <v>0</v>
      </c>
      <c r="AB526" s="16">
        <f>$V$3 -'Unlike Size Quad'!$F$2*$N$3</f>
        <v>127.00056361139596</v>
      </c>
      <c r="AC526" s="16">
        <f>$W$4 + 'Unlike Size Quad'!$F$2*$N$3</f>
        <v>-127.00507248755457</v>
      </c>
      <c r="AN526" s="46">
        <v>-482</v>
      </c>
      <c r="AO526" s="61">
        <f>IF(OR(Table15[[#This Row],[Diagonal Flag]]&lt;-$AG$6, Table15[[#This Row],[Diagonal Flag]]&gt;$AG$6),0,Table15[[#This Row],[Diagonal Flag]])</f>
        <v>0</v>
      </c>
      <c r="AP526" s="61">
        <f>Graphing!$AO526/$AP$6</f>
        <v>0</v>
      </c>
      <c r="AQ526" s="62">
        <f>Graphing!$AO526/$AQ$6</f>
        <v>0</v>
      </c>
    </row>
    <row r="527" spans="7:43" x14ac:dyDescent="0.25">
      <c r="G527" s="15">
        <v>0.52</v>
      </c>
      <c r="H527" s="16">
        <f>IF(AND($H$3&lt;Table3[[#This Row],[Percentage]],Table3[[#This Row],[Percentage]]&lt;$H$5), 1, 0)</f>
        <v>0</v>
      </c>
      <c r="I527" s="16">
        <f>IF(AND($I$3&lt;Table3[[#This Row],[Percentage]],Table3[[#This Row],[Percentage]]&lt;$I$5), 1, 0)</f>
        <v>0</v>
      </c>
      <c r="J527" s="16">
        <f>IF(AND($J$3&lt;Table3[[#This Row],[Percentage]],Table3[[#This Row],[Percentage]]&lt;$J$5), 1, 0)</f>
        <v>0</v>
      </c>
      <c r="K527" s="16">
        <f>IF(AND($K$3&lt;Table3[[#This Row],[Percentage]],Table3[[#This Row],[Percentage]]&lt;$K$5), 1, 0)</f>
        <v>0</v>
      </c>
      <c r="L527" s="16"/>
      <c r="U527" s="6">
        <v>0</v>
      </c>
      <c r="V527" s="6">
        <v>-481</v>
      </c>
      <c r="W527" s="6">
        <f>IF(AND($W$4 + 'Unlike Size Quad'!$F$2*$N$3&lt;Table13[[#This Row],[NS AXIS]],Table13[[#This Row],[NS AXIS]]&lt;$V$3 - 'Unlike Size Quad'!$F$2*$N$3), Table13[NS AXIS], 0)</f>
        <v>0</v>
      </c>
      <c r="X527" s="6">
        <f>$V$6 - 'Unlike Size Quad'!$F$3*$N$4</f>
        <v>71.401690832311886</v>
      </c>
      <c r="Y527" s="6">
        <f>$W$5 +'Unlike Size Quad'!$F$3*$N$4</f>
        <v>-71.406763299232722</v>
      </c>
      <c r="Z527" s="6">
        <f>Table13[[#This Row],[NS AXIS]]</f>
        <v>-481</v>
      </c>
      <c r="AA527" s="6">
        <f>IF(AND($W$5 + 'Unlike Size Quad'!$F$3*$N$4&lt;Table13[[#This Row],[NS AXIS]],Table13[[#This Row],[NS AXIS]]&lt;$V$6 - 'Unlike Size Quad'!$F$3*$N$4), Table13[NS AXIS], 0)</f>
        <v>0</v>
      </c>
      <c r="AB527" s="16">
        <f>$V$3 -'Unlike Size Quad'!$F$2*$N$3</f>
        <v>127.00056361139596</v>
      </c>
      <c r="AC527" s="16">
        <f>$W$4 + 'Unlike Size Quad'!$F$2*$N$3</f>
        <v>-127.00507248755457</v>
      </c>
      <c r="AN527" s="46">
        <v>-481</v>
      </c>
      <c r="AO527" s="63">
        <f>IF(OR(Table15[[#This Row],[Diagonal Flag]]&lt;-$AG$6, Table15[[#This Row],[Diagonal Flag]]&gt;$AG$6),0,Table15[[#This Row],[Diagonal Flag]])</f>
        <v>0</v>
      </c>
      <c r="AP527" s="63">
        <f>Graphing!$AO527/$AP$6</f>
        <v>0</v>
      </c>
      <c r="AQ527" s="64">
        <f>Graphing!$AO527/$AQ$6</f>
        <v>0</v>
      </c>
    </row>
    <row r="528" spans="7:43" x14ac:dyDescent="0.25">
      <c r="G528" s="15">
        <v>0.52100000000000002</v>
      </c>
      <c r="H528" s="16">
        <f>IF(AND($H$3&lt;Table3[[#This Row],[Percentage]],Table3[[#This Row],[Percentage]]&lt;$H$5), 1, 0)</f>
        <v>0</v>
      </c>
      <c r="I528" s="16">
        <f>IF(AND($I$3&lt;Table3[[#This Row],[Percentage]],Table3[[#This Row],[Percentage]]&lt;$I$5), 1, 0)</f>
        <v>0</v>
      </c>
      <c r="J528" s="16">
        <f>IF(AND($J$3&lt;Table3[[#This Row],[Percentage]],Table3[[#This Row],[Percentage]]&lt;$J$5), 1, 0)</f>
        <v>0</v>
      </c>
      <c r="K528" s="16">
        <f>IF(AND($K$3&lt;Table3[[#This Row],[Percentage]],Table3[[#This Row],[Percentage]]&lt;$K$5), 1, 0)</f>
        <v>0</v>
      </c>
      <c r="L528" s="16"/>
      <c r="U528" s="6">
        <v>0</v>
      </c>
      <c r="V528" s="6">
        <v>-480</v>
      </c>
      <c r="W528" s="6">
        <f>IF(AND($W$4 + 'Unlike Size Quad'!$F$2*$N$3&lt;Table13[[#This Row],[NS AXIS]],Table13[[#This Row],[NS AXIS]]&lt;$V$3 - 'Unlike Size Quad'!$F$2*$N$3), Table13[NS AXIS], 0)</f>
        <v>0</v>
      </c>
      <c r="X528" s="6">
        <f>$V$6 - 'Unlike Size Quad'!$F$3*$N$4</f>
        <v>71.401690832311886</v>
      </c>
      <c r="Y528" s="6">
        <f>$W$5 +'Unlike Size Quad'!$F$3*$N$4</f>
        <v>-71.406763299232722</v>
      </c>
      <c r="Z528" s="6">
        <f>Table13[[#This Row],[NS AXIS]]</f>
        <v>-480</v>
      </c>
      <c r="AA528" s="6">
        <f>IF(AND($W$5 + 'Unlike Size Quad'!$F$3*$N$4&lt;Table13[[#This Row],[NS AXIS]],Table13[[#This Row],[NS AXIS]]&lt;$V$6 - 'Unlike Size Quad'!$F$3*$N$4), Table13[NS AXIS], 0)</f>
        <v>0</v>
      </c>
      <c r="AB528" s="16">
        <f>$V$3 -'Unlike Size Quad'!$F$2*$N$3</f>
        <v>127.00056361139596</v>
      </c>
      <c r="AC528" s="16">
        <f>$W$4 + 'Unlike Size Quad'!$F$2*$N$3</f>
        <v>-127.00507248755457</v>
      </c>
      <c r="AN528" s="46">
        <v>-480</v>
      </c>
      <c r="AO528" s="61">
        <f>IF(OR(Table15[[#This Row],[Diagonal Flag]]&lt;-$AG$6, Table15[[#This Row],[Diagonal Flag]]&gt;$AG$6),0,Table15[[#This Row],[Diagonal Flag]])</f>
        <v>0</v>
      </c>
      <c r="AP528" s="61">
        <f>Graphing!$AO528/$AP$6</f>
        <v>0</v>
      </c>
      <c r="AQ528" s="62">
        <f>Graphing!$AO528/$AQ$6</f>
        <v>0</v>
      </c>
    </row>
    <row r="529" spans="7:43" x14ac:dyDescent="0.25">
      <c r="G529" s="15">
        <v>0.52200000000000002</v>
      </c>
      <c r="H529" s="16">
        <f>IF(AND($H$3&lt;Table3[[#This Row],[Percentage]],Table3[[#This Row],[Percentage]]&lt;$H$5), 1, 0)</f>
        <v>0</v>
      </c>
      <c r="I529" s="16">
        <f>IF(AND($I$3&lt;Table3[[#This Row],[Percentage]],Table3[[#This Row],[Percentage]]&lt;$I$5), 1, 0)</f>
        <v>0</v>
      </c>
      <c r="J529" s="16">
        <f>IF(AND($J$3&lt;Table3[[#This Row],[Percentage]],Table3[[#This Row],[Percentage]]&lt;$J$5), 1, 0)</f>
        <v>0</v>
      </c>
      <c r="K529" s="16">
        <f>IF(AND($K$3&lt;Table3[[#This Row],[Percentage]],Table3[[#This Row],[Percentage]]&lt;$K$5), 1, 0)</f>
        <v>0</v>
      </c>
      <c r="L529" s="16"/>
      <c r="U529" s="6">
        <v>0</v>
      </c>
      <c r="V529" s="6">
        <v>-479</v>
      </c>
      <c r="W529" s="6">
        <f>IF(AND($W$4 + 'Unlike Size Quad'!$F$2*$N$3&lt;Table13[[#This Row],[NS AXIS]],Table13[[#This Row],[NS AXIS]]&lt;$V$3 - 'Unlike Size Quad'!$F$2*$N$3), Table13[NS AXIS], 0)</f>
        <v>0</v>
      </c>
      <c r="X529" s="6">
        <f>$V$6 - 'Unlike Size Quad'!$F$3*$N$4</f>
        <v>71.401690832311886</v>
      </c>
      <c r="Y529" s="6">
        <f>$W$5 +'Unlike Size Quad'!$F$3*$N$4</f>
        <v>-71.406763299232722</v>
      </c>
      <c r="Z529" s="6">
        <f>Table13[[#This Row],[NS AXIS]]</f>
        <v>-479</v>
      </c>
      <c r="AA529" s="6">
        <f>IF(AND($W$5 + 'Unlike Size Quad'!$F$3*$N$4&lt;Table13[[#This Row],[NS AXIS]],Table13[[#This Row],[NS AXIS]]&lt;$V$6 - 'Unlike Size Quad'!$F$3*$N$4), Table13[NS AXIS], 0)</f>
        <v>0</v>
      </c>
      <c r="AB529" s="16">
        <f>$V$3 -'Unlike Size Quad'!$F$2*$N$3</f>
        <v>127.00056361139596</v>
      </c>
      <c r="AC529" s="16">
        <f>$W$4 + 'Unlike Size Quad'!$F$2*$N$3</f>
        <v>-127.00507248755457</v>
      </c>
      <c r="AN529" s="46">
        <v>-479</v>
      </c>
      <c r="AO529" s="63">
        <f>IF(OR(Table15[[#This Row],[Diagonal Flag]]&lt;-$AG$6, Table15[[#This Row],[Diagonal Flag]]&gt;$AG$6),0,Table15[[#This Row],[Diagonal Flag]])</f>
        <v>0</v>
      </c>
      <c r="AP529" s="63">
        <f>Graphing!$AO529/$AP$6</f>
        <v>0</v>
      </c>
      <c r="AQ529" s="64">
        <f>Graphing!$AO529/$AQ$6</f>
        <v>0</v>
      </c>
    </row>
    <row r="530" spans="7:43" x14ac:dyDescent="0.25">
      <c r="G530" s="15">
        <v>0.52300000000000002</v>
      </c>
      <c r="H530" s="16">
        <f>IF(AND($H$3&lt;Table3[[#This Row],[Percentage]],Table3[[#This Row],[Percentage]]&lt;$H$5), 1, 0)</f>
        <v>0</v>
      </c>
      <c r="I530" s="16">
        <f>IF(AND($I$3&lt;Table3[[#This Row],[Percentage]],Table3[[#This Row],[Percentage]]&lt;$I$5), 1, 0)</f>
        <v>0</v>
      </c>
      <c r="J530" s="16">
        <f>IF(AND($J$3&lt;Table3[[#This Row],[Percentage]],Table3[[#This Row],[Percentage]]&lt;$J$5), 1, 0)</f>
        <v>0</v>
      </c>
      <c r="K530" s="16">
        <f>IF(AND($K$3&lt;Table3[[#This Row],[Percentage]],Table3[[#This Row],[Percentage]]&lt;$K$5), 1, 0)</f>
        <v>0</v>
      </c>
      <c r="L530" s="16"/>
      <c r="U530" s="6">
        <v>0</v>
      </c>
      <c r="V530" s="6">
        <v>-478</v>
      </c>
      <c r="W530" s="6">
        <f>IF(AND($W$4 + 'Unlike Size Quad'!$F$2*$N$3&lt;Table13[[#This Row],[NS AXIS]],Table13[[#This Row],[NS AXIS]]&lt;$V$3 - 'Unlike Size Quad'!$F$2*$N$3), Table13[NS AXIS], 0)</f>
        <v>0</v>
      </c>
      <c r="X530" s="6">
        <f>$V$6 - 'Unlike Size Quad'!$F$3*$N$4</f>
        <v>71.401690832311886</v>
      </c>
      <c r="Y530" s="6">
        <f>$W$5 +'Unlike Size Quad'!$F$3*$N$4</f>
        <v>-71.406763299232722</v>
      </c>
      <c r="Z530" s="6">
        <f>Table13[[#This Row],[NS AXIS]]</f>
        <v>-478</v>
      </c>
      <c r="AA530" s="6">
        <f>IF(AND($W$5 + 'Unlike Size Quad'!$F$3*$N$4&lt;Table13[[#This Row],[NS AXIS]],Table13[[#This Row],[NS AXIS]]&lt;$V$6 - 'Unlike Size Quad'!$F$3*$N$4), Table13[NS AXIS], 0)</f>
        <v>0</v>
      </c>
      <c r="AB530" s="16">
        <f>$V$3 -'Unlike Size Quad'!$F$2*$N$3</f>
        <v>127.00056361139596</v>
      </c>
      <c r="AC530" s="16">
        <f>$W$4 + 'Unlike Size Quad'!$F$2*$N$3</f>
        <v>-127.00507248755457</v>
      </c>
      <c r="AN530" s="46">
        <v>-478</v>
      </c>
      <c r="AO530" s="61">
        <f>IF(OR(Table15[[#This Row],[Diagonal Flag]]&lt;-$AG$6, Table15[[#This Row],[Diagonal Flag]]&gt;$AG$6),0,Table15[[#This Row],[Diagonal Flag]])</f>
        <v>0</v>
      </c>
      <c r="AP530" s="61">
        <f>Graphing!$AO530/$AP$6</f>
        <v>0</v>
      </c>
      <c r="AQ530" s="62">
        <f>Graphing!$AO530/$AQ$6</f>
        <v>0</v>
      </c>
    </row>
    <row r="531" spans="7:43" x14ac:dyDescent="0.25">
      <c r="G531" s="15">
        <v>0.52400000000000002</v>
      </c>
      <c r="H531" s="16">
        <f>IF(AND($H$3&lt;Table3[[#This Row],[Percentage]],Table3[[#This Row],[Percentage]]&lt;$H$5), 1, 0)</f>
        <v>0</v>
      </c>
      <c r="I531" s="16">
        <f>IF(AND($I$3&lt;Table3[[#This Row],[Percentage]],Table3[[#This Row],[Percentage]]&lt;$I$5), 1, 0)</f>
        <v>0</v>
      </c>
      <c r="J531" s="16">
        <f>IF(AND($J$3&lt;Table3[[#This Row],[Percentage]],Table3[[#This Row],[Percentage]]&lt;$J$5), 1, 0)</f>
        <v>0</v>
      </c>
      <c r="K531" s="16">
        <f>IF(AND($K$3&lt;Table3[[#This Row],[Percentage]],Table3[[#This Row],[Percentage]]&lt;$K$5), 1, 0)</f>
        <v>0</v>
      </c>
      <c r="L531" s="16"/>
      <c r="U531" s="6">
        <v>0</v>
      </c>
      <c r="V531" s="6">
        <v>-477</v>
      </c>
      <c r="W531" s="6">
        <f>IF(AND($W$4 + 'Unlike Size Quad'!$F$2*$N$3&lt;Table13[[#This Row],[NS AXIS]],Table13[[#This Row],[NS AXIS]]&lt;$V$3 - 'Unlike Size Quad'!$F$2*$N$3), Table13[NS AXIS], 0)</f>
        <v>0</v>
      </c>
      <c r="X531" s="6">
        <f>$V$6 - 'Unlike Size Quad'!$F$3*$N$4</f>
        <v>71.401690832311886</v>
      </c>
      <c r="Y531" s="6">
        <f>$W$5 +'Unlike Size Quad'!$F$3*$N$4</f>
        <v>-71.406763299232722</v>
      </c>
      <c r="Z531" s="6">
        <f>Table13[[#This Row],[NS AXIS]]</f>
        <v>-477</v>
      </c>
      <c r="AA531" s="6">
        <f>IF(AND($W$5 + 'Unlike Size Quad'!$F$3*$N$4&lt;Table13[[#This Row],[NS AXIS]],Table13[[#This Row],[NS AXIS]]&lt;$V$6 - 'Unlike Size Quad'!$F$3*$N$4), Table13[NS AXIS], 0)</f>
        <v>0</v>
      </c>
      <c r="AB531" s="16">
        <f>$V$3 -'Unlike Size Quad'!$F$2*$N$3</f>
        <v>127.00056361139596</v>
      </c>
      <c r="AC531" s="16">
        <f>$W$4 + 'Unlike Size Quad'!$F$2*$N$3</f>
        <v>-127.00507248755457</v>
      </c>
      <c r="AN531" s="46">
        <v>-477</v>
      </c>
      <c r="AO531" s="63">
        <f>IF(OR(Table15[[#This Row],[Diagonal Flag]]&lt;-$AG$6, Table15[[#This Row],[Diagonal Flag]]&gt;$AG$6),0,Table15[[#This Row],[Diagonal Flag]])</f>
        <v>0</v>
      </c>
      <c r="AP531" s="63">
        <f>Graphing!$AO531/$AP$6</f>
        <v>0</v>
      </c>
      <c r="AQ531" s="64">
        <f>Graphing!$AO531/$AQ$6</f>
        <v>0</v>
      </c>
    </row>
    <row r="532" spans="7:43" x14ac:dyDescent="0.25">
      <c r="G532" s="15">
        <v>0.52500000000000002</v>
      </c>
      <c r="H532" s="16">
        <f>IF(AND($H$3&lt;Table3[[#This Row],[Percentage]],Table3[[#This Row],[Percentage]]&lt;$H$5), 1, 0)</f>
        <v>0</v>
      </c>
      <c r="I532" s="16">
        <f>IF(AND($I$3&lt;Table3[[#This Row],[Percentage]],Table3[[#This Row],[Percentage]]&lt;$I$5), 1, 0)</f>
        <v>0</v>
      </c>
      <c r="J532" s="16">
        <f>IF(AND($J$3&lt;Table3[[#This Row],[Percentage]],Table3[[#This Row],[Percentage]]&lt;$J$5), 1, 0)</f>
        <v>0</v>
      </c>
      <c r="K532" s="16">
        <f>IF(AND($K$3&lt;Table3[[#This Row],[Percentage]],Table3[[#This Row],[Percentage]]&lt;$K$5), 1, 0)</f>
        <v>0</v>
      </c>
      <c r="L532" s="16"/>
      <c r="U532" s="6">
        <v>0</v>
      </c>
      <c r="V532" s="6">
        <v>-476</v>
      </c>
      <c r="W532" s="6">
        <f>IF(AND($W$4 + 'Unlike Size Quad'!$F$2*$N$3&lt;Table13[[#This Row],[NS AXIS]],Table13[[#This Row],[NS AXIS]]&lt;$V$3 - 'Unlike Size Quad'!$F$2*$N$3), Table13[NS AXIS], 0)</f>
        <v>0</v>
      </c>
      <c r="X532" s="6">
        <f>$V$6 - 'Unlike Size Quad'!$F$3*$N$4</f>
        <v>71.401690832311886</v>
      </c>
      <c r="Y532" s="6">
        <f>$W$5 +'Unlike Size Quad'!$F$3*$N$4</f>
        <v>-71.406763299232722</v>
      </c>
      <c r="Z532" s="6">
        <f>Table13[[#This Row],[NS AXIS]]</f>
        <v>-476</v>
      </c>
      <c r="AA532" s="6">
        <f>IF(AND($W$5 + 'Unlike Size Quad'!$F$3*$N$4&lt;Table13[[#This Row],[NS AXIS]],Table13[[#This Row],[NS AXIS]]&lt;$V$6 - 'Unlike Size Quad'!$F$3*$N$4), Table13[NS AXIS], 0)</f>
        <v>0</v>
      </c>
      <c r="AB532" s="16">
        <f>$V$3 -'Unlike Size Quad'!$F$2*$N$3</f>
        <v>127.00056361139596</v>
      </c>
      <c r="AC532" s="16">
        <f>$W$4 + 'Unlike Size Quad'!$F$2*$N$3</f>
        <v>-127.00507248755457</v>
      </c>
      <c r="AN532" s="46">
        <v>-476</v>
      </c>
      <c r="AO532" s="61">
        <f>IF(OR(Table15[[#This Row],[Diagonal Flag]]&lt;-$AG$6, Table15[[#This Row],[Diagonal Flag]]&gt;$AG$6),0,Table15[[#This Row],[Diagonal Flag]])</f>
        <v>0</v>
      </c>
      <c r="AP532" s="61">
        <f>Graphing!$AO532/$AP$6</f>
        <v>0</v>
      </c>
      <c r="AQ532" s="62">
        <f>Graphing!$AO532/$AQ$6</f>
        <v>0</v>
      </c>
    </row>
    <row r="533" spans="7:43" x14ac:dyDescent="0.25">
      <c r="G533" s="15">
        <v>0.52600000000000002</v>
      </c>
      <c r="H533" s="16">
        <f>IF(AND($H$3&lt;Table3[[#This Row],[Percentage]],Table3[[#This Row],[Percentage]]&lt;$H$5), 1, 0)</f>
        <v>0</v>
      </c>
      <c r="I533" s="16">
        <f>IF(AND($I$3&lt;Table3[[#This Row],[Percentage]],Table3[[#This Row],[Percentage]]&lt;$I$5), 1, 0)</f>
        <v>0</v>
      </c>
      <c r="J533" s="16">
        <f>IF(AND($J$3&lt;Table3[[#This Row],[Percentage]],Table3[[#This Row],[Percentage]]&lt;$J$5), 1, 0)</f>
        <v>0</v>
      </c>
      <c r="K533" s="16">
        <f>IF(AND($K$3&lt;Table3[[#This Row],[Percentage]],Table3[[#This Row],[Percentage]]&lt;$K$5), 1, 0)</f>
        <v>0</v>
      </c>
      <c r="L533" s="16"/>
      <c r="U533" s="6">
        <v>0</v>
      </c>
      <c r="V533" s="6">
        <v>-475</v>
      </c>
      <c r="W533" s="6">
        <f>IF(AND($W$4 + 'Unlike Size Quad'!$F$2*$N$3&lt;Table13[[#This Row],[NS AXIS]],Table13[[#This Row],[NS AXIS]]&lt;$V$3 - 'Unlike Size Quad'!$F$2*$N$3), Table13[NS AXIS], 0)</f>
        <v>0</v>
      </c>
      <c r="X533" s="6">
        <f>$V$6 - 'Unlike Size Quad'!$F$3*$N$4</f>
        <v>71.401690832311886</v>
      </c>
      <c r="Y533" s="6">
        <f>$W$5 +'Unlike Size Quad'!$F$3*$N$4</f>
        <v>-71.406763299232722</v>
      </c>
      <c r="Z533" s="6">
        <f>Table13[[#This Row],[NS AXIS]]</f>
        <v>-475</v>
      </c>
      <c r="AA533" s="6">
        <f>IF(AND($W$5 + 'Unlike Size Quad'!$F$3*$N$4&lt;Table13[[#This Row],[NS AXIS]],Table13[[#This Row],[NS AXIS]]&lt;$V$6 - 'Unlike Size Quad'!$F$3*$N$4), Table13[NS AXIS], 0)</f>
        <v>0</v>
      </c>
      <c r="AB533" s="16">
        <f>$V$3 -'Unlike Size Quad'!$F$2*$N$3</f>
        <v>127.00056361139596</v>
      </c>
      <c r="AC533" s="16">
        <f>$W$4 + 'Unlike Size Quad'!$F$2*$N$3</f>
        <v>-127.00507248755457</v>
      </c>
      <c r="AN533" s="46">
        <v>-475</v>
      </c>
      <c r="AO533" s="63">
        <f>IF(OR(Table15[[#This Row],[Diagonal Flag]]&lt;-$AG$6, Table15[[#This Row],[Diagonal Flag]]&gt;$AG$6),0,Table15[[#This Row],[Diagonal Flag]])</f>
        <v>0</v>
      </c>
      <c r="AP533" s="63">
        <f>Graphing!$AO533/$AP$6</f>
        <v>0</v>
      </c>
      <c r="AQ533" s="64">
        <f>Graphing!$AO533/$AQ$6</f>
        <v>0</v>
      </c>
    </row>
    <row r="534" spans="7:43" x14ac:dyDescent="0.25">
      <c r="G534" s="15">
        <v>0.52700000000000002</v>
      </c>
      <c r="H534" s="16">
        <f>IF(AND($H$3&lt;Table3[[#This Row],[Percentage]],Table3[[#This Row],[Percentage]]&lt;$H$5), 1, 0)</f>
        <v>0</v>
      </c>
      <c r="I534" s="16">
        <f>IF(AND($I$3&lt;Table3[[#This Row],[Percentage]],Table3[[#This Row],[Percentage]]&lt;$I$5), 1, 0)</f>
        <v>0</v>
      </c>
      <c r="J534" s="16">
        <f>IF(AND($J$3&lt;Table3[[#This Row],[Percentage]],Table3[[#This Row],[Percentage]]&lt;$J$5), 1, 0)</f>
        <v>0</v>
      </c>
      <c r="K534" s="16">
        <f>IF(AND($K$3&lt;Table3[[#This Row],[Percentage]],Table3[[#This Row],[Percentage]]&lt;$K$5), 1, 0)</f>
        <v>0</v>
      </c>
      <c r="L534" s="16"/>
      <c r="U534" s="6">
        <v>0</v>
      </c>
      <c r="V534" s="6">
        <v>-474</v>
      </c>
      <c r="W534" s="6">
        <f>IF(AND($W$4 + 'Unlike Size Quad'!$F$2*$N$3&lt;Table13[[#This Row],[NS AXIS]],Table13[[#This Row],[NS AXIS]]&lt;$V$3 - 'Unlike Size Quad'!$F$2*$N$3), Table13[NS AXIS], 0)</f>
        <v>0</v>
      </c>
      <c r="X534" s="6">
        <f>$V$6 - 'Unlike Size Quad'!$F$3*$N$4</f>
        <v>71.401690832311886</v>
      </c>
      <c r="Y534" s="6">
        <f>$W$5 +'Unlike Size Quad'!$F$3*$N$4</f>
        <v>-71.406763299232722</v>
      </c>
      <c r="Z534" s="6">
        <f>Table13[[#This Row],[NS AXIS]]</f>
        <v>-474</v>
      </c>
      <c r="AA534" s="6">
        <f>IF(AND($W$5 + 'Unlike Size Quad'!$F$3*$N$4&lt;Table13[[#This Row],[NS AXIS]],Table13[[#This Row],[NS AXIS]]&lt;$V$6 - 'Unlike Size Quad'!$F$3*$N$4), Table13[NS AXIS], 0)</f>
        <v>0</v>
      </c>
      <c r="AB534" s="16">
        <f>$V$3 -'Unlike Size Quad'!$F$2*$N$3</f>
        <v>127.00056361139596</v>
      </c>
      <c r="AC534" s="16">
        <f>$W$4 + 'Unlike Size Quad'!$F$2*$N$3</f>
        <v>-127.00507248755457</v>
      </c>
      <c r="AN534" s="46">
        <v>-474</v>
      </c>
      <c r="AO534" s="61">
        <f>IF(OR(Table15[[#This Row],[Diagonal Flag]]&lt;-$AG$6, Table15[[#This Row],[Diagonal Flag]]&gt;$AG$6),0,Table15[[#This Row],[Diagonal Flag]])</f>
        <v>0</v>
      </c>
      <c r="AP534" s="61">
        <f>Graphing!$AO534/$AP$6</f>
        <v>0</v>
      </c>
      <c r="AQ534" s="62">
        <f>Graphing!$AO534/$AQ$6</f>
        <v>0</v>
      </c>
    </row>
    <row r="535" spans="7:43" x14ac:dyDescent="0.25">
      <c r="G535" s="15">
        <v>0.52800000000000002</v>
      </c>
      <c r="H535" s="16">
        <f>IF(AND($H$3&lt;Table3[[#This Row],[Percentage]],Table3[[#This Row],[Percentage]]&lt;$H$5), 1, 0)</f>
        <v>0</v>
      </c>
      <c r="I535" s="16">
        <f>IF(AND($I$3&lt;Table3[[#This Row],[Percentage]],Table3[[#This Row],[Percentage]]&lt;$I$5), 1, 0)</f>
        <v>0</v>
      </c>
      <c r="J535" s="16">
        <f>IF(AND($J$3&lt;Table3[[#This Row],[Percentage]],Table3[[#This Row],[Percentage]]&lt;$J$5), 1, 0)</f>
        <v>0</v>
      </c>
      <c r="K535" s="16">
        <f>IF(AND($K$3&lt;Table3[[#This Row],[Percentage]],Table3[[#This Row],[Percentage]]&lt;$K$5), 1, 0)</f>
        <v>0</v>
      </c>
      <c r="L535" s="16"/>
      <c r="U535" s="6">
        <v>0</v>
      </c>
      <c r="V535" s="6">
        <v>-473</v>
      </c>
      <c r="W535" s="6">
        <f>IF(AND($W$4 + 'Unlike Size Quad'!$F$2*$N$3&lt;Table13[[#This Row],[NS AXIS]],Table13[[#This Row],[NS AXIS]]&lt;$V$3 - 'Unlike Size Quad'!$F$2*$N$3), Table13[NS AXIS], 0)</f>
        <v>0</v>
      </c>
      <c r="X535" s="6">
        <f>$V$6 - 'Unlike Size Quad'!$F$3*$N$4</f>
        <v>71.401690832311886</v>
      </c>
      <c r="Y535" s="6">
        <f>$W$5 +'Unlike Size Quad'!$F$3*$N$4</f>
        <v>-71.406763299232722</v>
      </c>
      <c r="Z535" s="6">
        <f>Table13[[#This Row],[NS AXIS]]</f>
        <v>-473</v>
      </c>
      <c r="AA535" s="6">
        <f>IF(AND($W$5 + 'Unlike Size Quad'!$F$3*$N$4&lt;Table13[[#This Row],[NS AXIS]],Table13[[#This Row],[NS AXIS]]&lt;$V$6 - 'Unlike Size Quad'!$F$3*$N$4), Table13[NS AXIS], 0)</f>
        <v>0</v>
      </c>
      <c r="AB535" s="16">
        <f>$V$3 -'Unlike Size Quad'!$F$2*$N$3</f>
        <v>127.00056361139596</v>
      </c>
      <c r="AC535" s="16">
        <f>$W$4 + 'Unlike Size Quad'!$F$2*$N$3</f>
        <v>-127.00507248755457</v>
      </c>
      <c r="AN535" s="46">
        <v>-473</v>
      </c>
      <c r="AO535" s="63">
        <f>IF(OR(Table15[[#This Row],[Diagonal Flag]]&lt;-$AG$6, Table15[[#This Row],[Diagonal Flag]]&gt;$AG$6),0,Table15[[#This Row],[Diagonal Flag]])</f>
        <v>0</v>
      </c>
      <c r="AP535" s="63">
        <f>Graphing!$AO535/$AP$6</f>
        <v>0</v>
      </c>
      <c r="AQ535" s="64">
        <f>Graphing!$AO535/$AQ$6</f>
        <v>0</v>
      </c>
    </row>
    <row r="536" spans="7:43" x14ac:dyDescent="0.25">
      <c r="G536" s="15">
        <v>0.52900000000000003</v>
      </c>
      <c r="H536" s="16">
        <f>IF(AND($H$3&lt;Table3[[#This Row],[Percentage]],Table3[[#This Row],[Percentage]]&lt;$H$5), 1, 0)</f>
        <v>0</v>
      </c>
      <c r="I536" s="16">
        <f>IF(AND($I$3&lt;Table3[[#This Row],[Percentage]],Table3[[#This Row],[Percentage]]&lt;$I$5), 1, 0)</f>
        <v>0</v>
      </c>
      <c r="J536" s="16">
        <f>IF(AND($J$3&lt;Table3[[#This Row],[Percentage]],Table3[[#This Row],[Percentage]]&lt;$J$5), 1, 0)</f>
        <v>0</v>
      </c>
      <c r="K536" s="16">
        <f>IF(AND($K$3&lt;Table3[[#This Row],[Percentage]],Table3[[#This Row],[Percentage]]&lt;$K$5), 1, 0)</f>
        <v>0</v>
      </c>
      <c r="L536" s="16"/>
      <c r="U536" s="6">
        <v>0</v>
      </c>
      <c r="V536" s="6">
        <v>-472</v>
      </c>
      <c r="W536" s="6">
        <f>IF(AND($W$4 + 'Unlike Size Quad'!$F$2*$N$3&lt;Table13[[#This Row],[NS AXIS]],Table13[[#This Row],[NS AXIS]]&lt;$V$3 - 'Unlike Size Quad'!$F$2*$N$3), Table13[NS AXIS], 0)</f>
        <v>0</v>
      </c>
      <c r="X536" s="6">
        <f>$V$6 - 'Unlike Size Quad'!$F$3*$N$4</f>
        <v>71.401690832311886</v>
      </c>
      <c r="Y536" s="6">
        <f>$W$5 +'Unlike Size Quad'!$F$3*$N$4</f>
        <v>-71.406763299232722</v>
      </c>
      <c r="Z536" s="6">
        <f>Table13[[#This Row],[NS AXIS]]</f>
        <v>-472</v>
      </c>
      <c r="AA536" s="6">
        <f>IF(AND($W$5 + 'Unlike Size Quad'!$F$3*$N$4&lt;Table13[[#This Row],[NS AXIS]],Table13[[#This Row],[NS AXIS]]&lt;$V$6 - 'Unlike Size Quad'!$F$3*$N$4), Table13[NS AXIS], 0)</f>
        <v>0</v>
      </c>
      <c r="AB536" s="16">
        <f>$V$3 -'Unlike Size Quad'!$F$2*$N$3</f>
        <v>127.00056361139596</v>
      </c>
      <c r="AC536" s="16">
        <f>$W$4 + 'Unlike Size Quad'!$F$2*$N$3</f>
        <v>-127.00507248755457</v>
      </c>
      <c r="AN536" s="46">
        <v>-472</v>
      </c>
      <c r="AO536" s="61">
        <f>IF(OR(Table15[[#This Row],[Diagonal Flag]]&lt;-$AG$6, Table15[[#This Row],[Diagonal Flag]]&gt;$AG$6),0,Table15[[#This Row],[Diagonal Flag]])</f>
        <v>0</v>
      </c>
      <c r="AP536" s="61">
        <f>Graphing!$AO536/$AP$6</f>
        <v>0</v>
      </c>
      <c r="AQ536" s="62">
        <f>Graphing!$AO536/$AQ$6</f>
        <v>0</v>
      </c>
    </row>
    <row r="537" spans="7:43" x14ac:dyDescent="0.25">
      <c r="G537" s="15">
        <v>0.53</v>
      </c>
      <c r="H537" s="16">
        <f>IF(AND($H$3&lt;Table3[[#This Row],[Percentage]],Table3[[#This Row],[Percentage]]&lt;$H$5), 1, 0)</f>
        <v>0</v>
      </c>
      <c r="I537" s="16">
        <f>IF(AND($I$3&lt;Table3[[#This Row],[Percentage]],Table3[[#This Row],[Percentage]]&lt;$I$5), 1, 0)</f>
        <v>0</v>
      </c>
      <c r="J537" s="16">
        <f>IF(AND($J$3&lt;Table3[[#This Row],[Percentage]],Table3[[#This Row],[Percentage]]&lt;$J$5), 1, 0)</f>
        <v>0</v>
      </c>
      <c r="K537" s="16">
        <f>IF(AND($K$3&lt;Table3[[#This Row],[Percentage]],Table3[[#This Row],[Percentage]]&lt;$K$5), 1, 0)</f>
        <v>0</v>
      </c>
      <c r="L537" s="16"/>
      <c r="U537" s="6">
        <v>0</v>
      </c>
      <c r="V537" s="6">
        <v>-471</v>
      </c>
      <c r="W537" s="6">
        <f>IF(AND($W$4 + 'Unlike Size Quad'!$F$2*$N$3&lt;Table13[[#This Row],[NS AXIS]],Table13[[#This Row],[NS AXIS]]&lt;$V$3 - 'Unlike Size Quad'!$F$2*$N$3), Table13[NS AXIS], 0)</f>
        <v>0</v>
      </c>
      <c r="X537" s="6">
        <f>$V$6 - 'Unlike Size Quad'!$F$3*$N$4</f>
        <v>71.401690832311886</v>
      </c>
      <c r="Y537" s="6">
        <f>$W$5 +'Unlike Size Quad'!$F$3*$N$4</f>
        <v>-71.406763299232722</v>
      </c>
      <c r="Z537" s="6">
        <f>Table13[[#This Row],[NS AXIS]]</f>
        <v>-471</v>
      </c>
      <c r="AA537" s="6">
        <f>IF(AND($W$5 + 'Unlike Size Quad'!$F$3*$N$4&lt;Table13[[#This Row],[NS AXIS]],Table13[[#This Row],[NS AXIS]]&lt;$V$6 - 'Unlike Size Quad'!$F$3*$N$4), Table13[NS AXIS], 0)</f>
        <v>0</v>
      </c>
      <c r="AB537" s="16">
        <f>$V$3 -'Unlike Size Quad'!$F$2*$N$3</f>
        <v>127.00056361139596</v>
      </c>
      <c r="AC537" s="16">
        <f>$W$4 + 'Unlike Size Quad'!$F$2*$N$3</f>
        <v>-127.00507248755457</v>
      </c>
      <c r="AN537" s="46">
        <v>-471</v>
      </c>
      <c r="AO537" s="63">
        <f>IF(OR(Table15[[#This Row],[Diagonal Flag]]&lt;-$AG$6, Table15[[#This Row],[Diagonal Flag]]&gt;$AG$6),0,Table15[[#This Row],[Diagonal Flag]])</f>
        <v>0</v>
      </c>
      <c r="AP537" s="63">
        <f>Graphing!$AO537/$AP$6</f>
        <v>0</v>
      </c>
      <c r="AQ537" s="64">
        <f>Graphing!$AO537/$AQ$6</f>
        <v>0</v>
      </c>
    </row>
    <row r="538" spans="7:43" x14ac:dyDescent="0.25">
      <c r="G538" s="15">
        <v>0.53100000000000003</v>
      </c>
      <c r="H538" s="16">
        <f>IF(AND($H$3&lt;Table3[[#This Row],[Percentage]],Table3[[#This Row],[Percentage]]&lt;$H$5), 1, 0)</f>
        <v>0</v>
      </c>
      <c r="I538" s="16">
        <f>IF(AND($I$3&lt;Table3[[#This Row],[Percentage]],Table3[[#This Row],[Percentage]]&lt;$I$5), 1, 0)</f>
        <v>0</v>
      </c>
      <c r="J538" s="16">
        <f>IF(AND($J$3&lt;Table3[[#This Row],[Percentage]],Table3[[#This Row],[Percentage]]&lt;$J$5), 1, 0)</f>
        <v>0</v>
      </c>
      <c r="K538" s="16">
        <f>IF(AND($K$3&lt;Table3[[#This Row],[Percentage]],Table3[[#This Row],[Percentage]]&lt;$K$5), 1, 0)</f>
        <v>0</v>
      </c>
      <c r="L538" s="16"/>
      <c r="U538" s="6">
        <v>0</v>
      </c>
      <c r="V538" s="6">
        <v>-470</v>
      </c>
      <c r="W538" s="6">
        <f>IF(AND($W$4 + 'Unlike Size Quad'!$F$2*$N$3&lt;Table13[[#This Row],[NS AXIS]],Table13[[#This Row],[NS AXIS]]&lt;$V$3 - 'Unlike Size Quad'!$F$2*$N$3), Table13[NS AXIS], 0)</f>
        <v>0</v>
      </c>
      <c r="X538" s="6">
        <f>$V$6 - 'Unlike Size Quad'!$F$3*$N$4</f>
        <v>71.401690832311886</v>
      </c>
      <c r="Y538" s="6">
        <f>$W$5 +'Unlike Size Quad'!$F$3*$N$4</f>
        <v>-71.406763299232722</v>
      </c>
      <c r="Z538" s="6">
        <f>Table13[[#This Row],[NS AXIS]]</f>
        <v>-470</v>
      </c>
      <c r="AA538" s="6">
        <f>IF(AND($W$5 + 'Unlike Size Quad'!$F$3*$N$4&lt;Table13[[#This Row],[NS AXIS]],Table13[[#This Row],[NS AXIS]]&lt;$V$6 - 'Unlike Size Quad'!$F$3*$N$4), Table13[NS AXIS], 0)</f>
        <v>0</v>
      </c>
      <c r="AB538" s="16">
        <f>$V$3 -'Unlike Size Quad'!$F$2*$N$3</f>
        <v>127.00056361139596</v>
      </c>
      <c r="AC538" s="16">
        <f>$W$4 + 'Unlike Size Quad'!$F$2*$N$3</f>
        <v>-127.00507248755457</v>
      </c>
      <c r="AN538" s="46">
        <v>-470</v>
      </c>
      <c r="AO538" s="61">
        <f>IF(OR(Table15[[#This Row],[Diagonal Flag]]&lt;-$AG$6, Table15[[#This Row],[Diagonal Flag]]&gt;$AG$6),0,Table15[[#This Row],[Diagonal Flag]])</f>
        <v>0</v>
      </c>
      <c r="AP538" s="61">
        <f>Graphing!$AO538/$AP$6</f>
        <v>0</v>
      </c>
      <c r="AQ538" s="62">
        <f>Graphing!$AO538/$AQ$6</f>
        <v>0</v>
      </c>
    </row>
    <row r="539" spans="7:43" x14ac:dyDescent="0.25">
      <c r="G539" s="15">
        <v>0.53200000000000003</v>
      </c>
      <c r="H539" s="16">
        <f>IF(AND($H$3&lt;Table3[[#This Row],[Percentage]],Table3[[#This Row],[Percentage]]&lt;$H$5), 1, 0)</f>
        <v>0</v>
      </c>
      <c r="I539" s="16">
        <f>IF(AND($I$3&lt;Table3[[#This Row],[Percentage]],Table3[[#This Row],[Percentage]]&lt;$I$5), 1, 0)</f>
        <v>0</v>
      </c>
      <c r="J539" s="16">
        <f>IF(AND($J$3&lt;Table3[[#This Row],[Percentage]],Table3[[#This Row],[Percentage]]&lt;$J$5), 1, 0)</f>
        <v>0</v>
      </c>
      <c r="K539" s="16">
        <f>IF(AND($K$3&lt;Table3[[#This Row],[Percentage]],Table3[[#This Row],[Percentage]]&lt;$K$5), 1, 0)</f>
        <v>0</v>
      </c>
      <c r="L539" s="16"/>
      <c r="U539" s="6">
        <v>0</v>
      </c>
      <c r="V539" s="6">
        <v>-469</v>
      </c>
      <c r="W539" s="6">
        <f>IF(AND($W$4 + 'Unlike Size Quad'!$F$2*$N$3&lt;Table13[[#This Row],[NS AXIS]],Table13[[#This Row],[NS AXIS]]&lt;$V$3 - 'Unlike Size Quad'!$F$2*$N$3), Table13[NS AXIS], 0)</f>
        <v>0</v>
      </c>
      <c r="X539" s="6">
        <f>$V$6 - 'Unlike Size Quad'!$F$3*$N$4</f>
        <v>71.401690832311886</v>
      </c>
      <c r="Y539" s="6">
        <f>$W$5 +'Unlike Size Quad'!$F$3*$N$4</f>
        <v>-71.406763299232722</v>
      </c>
      <c r="Z539" s="6">
        <f>Table13[[#This Row],[NS AXIS]]</f>
        <v>-469</v>
      </c>
      <c r="AA539" s="6">
        <f>IF(AND($W$5 + 'Unlike Size Quad'!$F$3*$N$4&lt;Table13[[#This Row],[NS AXIS]],Table13[[#This Row],[NS AXIS]]&lt;$V$6 - 'Unlike Size Quad'!$F$3*$N$4), Table13[NS AXIS], 0)</f>
        <v>0</v>
      </c>
      <c r="AB539" s="16">
        <f>$V$3 -'Unlike Size Quad'!$F$2*$N$3</f>
        <v>127.00056361139596</v>
      </c>
      <c r="AC539" s="16">
        <f>$W$4 + 'Unlike Size Quad'!$F$2*$N$3</f>
        <v>-127.00507248755457</v>
      </c>
      <c r="AN539" s="46">
        <v>-469</v>
      </c>
      <c r="AO539" s="63">
        <f>IF(OR(Table15[[#This Row],[Diagonal Flag]]&lt;-$AG$6, Table15[[#This Row],[Diagonal Flag]]&gt;$AG$6),0,Table15[[#This Row],[Diagonal Flag]])</f>
        <v>0</v>
      </c>
      <c r="AP539" s="63">
        <f>Graphing!$AO539/$AP$6</f>
        <v>0</v>
      </c>
      <c r="AQ539" s="64">
        <f>Graphing!$AO539/$AQ$6</f>
        <v>0</v>
      </c>
    </row>
    <row r="540" spans="7:43" x14ac:dyDescent="0.25">
      <c r="G540" s="15">
        <v>0.53300000000000003</v>
      </c>
      <c r="H540" s="16">
        <f>IF(AND($H$3&lt;Table3[[#This Row],[Percentage]],Table3[[#This Row],[Percentage]]&lt;$H$5), 1, 0)</f>
        <v>0</v>
      </c>
      <c r="I540" s="16">
        <f>IF(AND($I$3&lt;Table3[[#This Row],[Percentage]],Table3[[#This Row],[Percentage]]&lt;$I$5), 1, 0)</f>
        <v>0</v>
      </c>
      <c r="J540" s="16">
        <f>IF(AND($J$3&lt;Table3[[#This Row],[Percentage]],Table3[[#This Row],[Percentage]]&lt;$J$5), 1, 0)</f>
        <v>0</v>
      </c>
      <c r="K540" s="16">
        <f>IF(AND($K$3&lt;Table3[[#This Row],[Percentage]],Table3[[#This Row],[Percentage]]&lt;$K$5), 1, 0)</f>
        <v>0</v>
      </c>
      <c r="L540" s="16"/>
      <c r="U540" s="6">
        <v>0</v>
      </c>
      <c r="V540" s="6">
        <v>-468</v>
      </c>
      <c r="W540" s="6">
        <f>IF(AND($W$4 + 'Unlike Size Quad'!$F$2*$N$3&lt;Table13[[#This Row],[NS AXIS]],Table13[[#This Row],[NS AXIS]]&lt;$V$3 - 'Unlike Size Quad'!$F$2*$N$3), Table13[NS AXIS], 0)</f>
        <v>0</v>
      </c>
      <c r="X540" s="6">
        <f>$V$6 - 'Unlike Size Quad'!$F$3*$N$4</f>
        <v>71.401690832311886</v>
      </c>
      <c r="Y540" s="6">
        <f>$W$5 +'Unlike Size Quad'!$F$3*$N$4</f>
        <v>-71.406763299232722</v>
      </c>
      <c r="Z540" s="6">
        <f>Table13[[#This Row],[NS AXIS]]</f>
        <v>-468</v>
      </c>
      <c r="AA540" s="6">
        <f>IF(AND($W$5 + 'Unlike Size Quad'!$F$3*$N$4&lt;Table13[[#This Row],[NS AXIS]],Table13[[#This Row],[NS AXIS]]&lt;$V$6 - 'Unlike Size Quad'!$F$3*$N$4), Table13[NS AXIS], 0)</f>
        <v>0</v>
      </c>
      <c r="AB540" s="16">
        <f>$V$3 -'Unlike Size Quad'!$F$2*$N$3</f>
        <v>127.00056361139596</v>
      </c>
      <c r="AC540" s="16">
        <f>$W$4 + 'Unlike Size Quad'!$F$2*$N$3</f>
        <v>-127.00507248755457</v>
      </c>
      <c r="AN540" s="46">
        <v>-468</v>
      </c>
      <c r="AO540" s="61">
        <f>IF(OR(Table15[[#This Row],[Diagonal Flag]]&lt;-$AG$6, Table15[[#This Row],[Diagonal Flag]]&gt;$AG$6),0,Table15[[#This Row],[Diagonal Flag]])</f>
        <v>0</v>
      </c>
      <c r="AP540" s="61">
        <f>Graphing!$AO540/$AP$6</f>
        <v>0</v>
      </c>
      <c r="AQ540" s="62">
        <f>Graphing!$AO540/$AQ$6</f>
        <v>0</v>
      </c>
    </row>
    <row r="541" spans="7:43" x14ac:dyDescent="0.25">
      <c r="G541" s="15">
        <v>0.53400000000000003</v>
      </c>
      <c r="H541" s="16">
        <f>IF(AND($H$3&lt;Table3[[#This Row],[Percentage]],Table3[[#This Row],[Percentage]]&lt;$H$5), 1, 0)</f>
        <v>0</v>
      </c>
      <c r="I541" s="16">
        <f>IF(AND($I$3&lt;Table3[[#This Row],[Percentage]],Table3[[#This Row],[Percentage]]&lt;$I$5), 1, 0)</f>
        <v>0</v>
      </c>
      <c r="J541" s="16">
        <f>IF(AND($J$3&lt;Table3[[#This Row],[Percentage]],Table3[[#This Row],[Percentage]]&lt;$J$5), 1, 0)</f>
        <v>0</v>
      </c>
      <c r="K541" s="16">
        <f>IF(AND($K$3&lt;Table3[[#This Row],[Percentage]],Table3[[#This Row],[Percentage]]&lt;$K$5), 1, 0)</f>
        <v>0</v>
      </c>
      <c r="L541" s="16"/>
      <c r="U541" s="6">
        <v>0</v>
      </c>
      <c r="V541" s="6">
        <v>-467</v>
      </c>
      <c r="W541" s="6">
        <f>IF(AND($W$4 + 'Unlike Size Quad'!$F$2*$N$3&lt;Table13[[#This Row],[NS AXIS]],Table13[[#This Row],[NS AXIS]]&lt;$V$3 - 'Unlike Size Quad'!$F$2*$N$3), Table13[NS AXIS], 0)</f>
        <v>0</v>
      </c>
      <c r="X541" s="6">
        <f>$V$6 - 'Unlike Size Quad'!$F$3*$N$4</f>
        <v>71.401690832311886</v>
      </c>
      <c r="Y541" s="6">
        <f>$W$5 +'Unlike Size Quad'!$F$3*$N$4</f>
        <v>-71.406763299232722</v>
      </c>
      <c r="Z541" s="6">
        <f>Table13[[#This Row],[NS AXIS]]</f>
        <v>-467</v>
      </c>
      <c r="AA541" s="6">
        <f>IF(AND($W$5 + 'Unlike Size Quad'!$F$3*$N$4&lt;Table13[[#This Row],[NS AXIS]],Table13[[#This Row],[NS AXIS]]&lt;$V$6 - 'Unlike Size Quad'!$F$3*$N$4), Table13[NS AXIS], 0)</f>
        <v>0</v>
      </c>
      <c r="AB541" s="16">
        <f>$V$3 -'Unlike Size Quad'!$F$2*$N$3</f>
        <v>127.00056361139596</v>
      </c>
      <c r="AC541" s="16">
        <f>$W$4 + 'Unlike Size Quad'!$F$2*$N$3</f>
        <v>-127.00507248755457</v>
      </c>
      <c r="AN541" s="46">
        <v>-467</v>
      </c>
      <c r="AO541" s="63">
        <f>IF(OR(Table15[[#This Row],[Diagonal Flag]]&lt;-$AG$6, Table15[[#This Row],[Diagonal Flag]]&gt;$AG$6),0,Table15[[#This Row],[Diagonal Flag]])</f>
        <v>0</v>
      </c>
      <c r="AP541" s="63">
        <f>Graphing!$AO541/$AP$6</f>
        <v>0</v>
      </c>
      <c r="AQ541" s="64">
        <f>Graphing!$AO541/$AQ$6</f>
        <v>0</v>
      </c>
    </row>
    <row r="542" spans="7:43" x14ac:dyDescent="0.25">
      <c r="G542" s="15">
        <v>0.53500000000000003</v>
      </c>
      <c r="H542" s="16">
        <f>IF(AND($H$3&lt;Table3[[#This Row],[Percentage]],Table3[[#This Row],[Percentage]]&lt;$H$5), 1, 0)</f>
        <v>0</v>
      </c>
      <c r="I542" s="16">
        <f>IF(AND($I$3&lt;Table3[[#This Row],[Percentage]],Table3[[#This Row],[Percentage]]&lt;$I$5), 1, 0)</f>
        <v>0</v>
      </c>
      <c r="J542" s="16">
        <f>IF(AND($J$3&lt;Table3[[#This Row],[Percentage]],Table3[[#This Row],[Percentage]]&lt;$J$5), 1, 0)</f>
        <v>0</v>
      </c>
      <c r="K542" s="16">
        <f>IF(AND($K$3&lt;Table3[[#This Row],[Percentage]],Table3[[#This Row],[Percentage]]&lt;$K$5), 1, 0)</f>
        <v>0</v>
      </c>
      <c r="L542" s="16"/>
      <c r="U542" s="6">
        <v>0</v>
      </c>
      <c r="V542" s="6">
        <v>-466</v>
      </c>
      <c r="W542" s="6">
        <f>IF(AND($W$4 + 'Unlike Size Quad'!$F$2*$N$3&lt;Table13[[#This Row],[NS AXIS]],Table13[[#This Row],[NS AXIS]]&lt;$V$3 - 'Unlike Size Quad'!$F$2*$N$3), Table13[NS AXIS], 0)</f>
        <v>0</v>
      </c>
      <c r="X542" s="6">
        <f>$V$6 - 'Unlike Size Quad'!$F$3*$N$4</f>
        <v>71.401690832311886</v>
      </c>
      <c r="Y542" s="6">
        <f>$W$5 +'Unlike Size Quad'!$F$3*$N$4</f>
        <v>-71.406763299232722</v>
      </c>
      <c r="Z542" s="6">
        <f>Table13[[#This Row],[NS AXIS]]</f>
        <v>-466</v>
      </c>
      <c r="AA542" s="6">
        <f>IF(AND($W$5 + 'Unlike Size Quad'!$F$3*$N$4&lt;Table13[[#This Row],[NS AXIS]],Table13[[#This Row],[NS AXIS]]&lt;$V$6 - 'Unlike Size Quad'!$F$3*$N$4), Table13[NS AXIS], 0)</f>
        <v>0</v>
      </c>
      <c r="AB542" s="16">
        <f>$V$3 -'Unlike Size Quad'!$F$2*$N$3</f>
        <v>127.00056361139596</v>
      </c>
      <c r="AC542" s="16">
        <f>$W$4 + 'Unlike Size Quad'!$F$2*$N$3</f>
        <v>-127.00507248755457</v>
      </c>
      <c r="AN542" s="46">
        <v>-466</v>
      </c>
      <c r="AO542" s="61">
        <f>IF(OR(Table15[[#This Row],[Diagonal Flag]]&lt;-$AG$6, Table15[[#This Row],[Diagonal Flag]]&gt;$AG$6),0,Table15[[#This Row],[Diagonal Flag]])</f>
        <v>0</v>
      </c>
      <c r="AP542" s="61">
        <f>Graphing!$AO542/$AP$6</f>
        <v>0</v>
      </c>
      <c r="AQ542" s="62">
        <f>Graphing!$AO542/$AQ$6</f>
        <v>0</v>
      </c>
    </row>
    <row r="543" spans="7:43" x14ac:dyDescent="0.25">
      <c r="G543" s="15">
        <v>0.53600000000000003</v>
      </c>
      <c r="H543" s="16">
        <f>IF(AND($H$3&lt;Table3[[#This Row],[Percentage]],Table3[[#This Row],[Percentage]]&lt;$H$5), 1, 0)</f>
        <v>0</v>
      </c>
      <c r="I543" s="16">
        <f>IF(AND($I$3&lt;Table3[[#This Row],[Percentage]],Table3[[#This Row],[Percentage]]&lt;$I$5), 1, 0)</f>
        <v>0</v>
      </c>
      <c r="J543" s="16">
        <f>IF(AND($J$3&lt;Table3[[#This Row],[Percentage]],Table3[[#This Row],[Percentage]]&lt;$J$5), 1, 0)</f>
        <v>0</v>
      </c>
      <c r="K543" s="16">
        <f>IF(AND($K$3&lt;Table3[[#This Row],[Percentage]],Table3[[#This Row],[Percentage]]&lt;$K$5), 1, 0)</f>
        <v>0</v>
      </c>
      <c r="L543" s="16"/>
      <c r="U543" s="6">
        <v>0</v>
      </c>
      <c r="V543" s="6">
        <v>-465</v>
      </c>
      <c r="W543" s="6">
        <f>IF(AND($W$4 + 'Unlike Size Quad'!$F$2*$N$3&lt;Table13[[#This Row],[NS AXIS]],Table13[[#This Row],[NS AXIS]]&lt;$V$3 - 'Unlike Size Quad'!$F$2*$N$3), Table13[NS AXIS], 0)</f>
        <v>0</v>
      </c>
      <c r="X543" s="6">
        <f>$V$6 - 'Unlike Size Quad'!$F$3*$N$4</f>
        <v>71.401690832311886</v>
      </c>
      <c r="Y543" s="6">
        <f>$W$5 +'Unlike Size Quad'!$F$3*$N$4</f>
        <v>-71.406763299232722</v>
      </c>
      <c r="Z543" s="6">
        <f>Table13[[#This Row],[NS AXIS]]</f>
        <v>-465</v>
      </c>
      <c r="AA543" s="6">
        <f>IF(AND($W$5 + 'Unlike Size Quad'!$F$3*$N$4&lt;Table13[[#This Row],[NS AXIS]],Table13[[#This Row],[NS AXIS]]&lt;$V$6 - 'Unlike Size Quad'!$F$3*$N$4), Table13[NS AXIS], 0)</f>
        <v>0</v>
      </c>
      <c r="AB543" s="16">
        <f>$V$3 -'Unlike Size Quad'!$F$2*$N$3</f>
        <v>127.00056361139596</v>
      </c>
      <c r="AC543" s="16">
        <f>$W$4 + 'Unlike Size Quad'!$F$2*$N$3</f>
        <v>-127.00507248755457</v>
      </c>
      <c r="AN543" s="46">
        <v>-465</v>
      </c>
      <c r="AO543" s="63">
        <f>IF(OR(Table15[[#This Row],[Diagonal Flag]]&lt;-$AG$6, Table15[[#This Row],[Diagonal Flag]]&gt;$AG$6),0,Table15[[#This Row],[Diagonal Flag]])</f>
        <v>0</v>
      </c>
      <c r="AP543" s="63">
        <f>Graphing!$AO543/$AP$6</f>
        <v>0</v>
      </c>
      <c r="AQ543" s="64">
        <f>Graphing!$AO543/$AQ$6</f>
        <v>0</v>
      </c>
    </row>
    <row r="544" spans="7:43" x14ac:dyDescent="0.25">
      <c r="G544" s="15">
        <v>0.53700000000000003</v>
      </c>
      <c r="H544" s="16">
        <f>IF(AND($H$3&lt;Table3[[#This Row],[Percentage]],Table3[[#This Row],[Percentage]]&lt;$H$5), 1, 0)</f>
        <v>0</v>
      </c>
      <c r="I544" s="16">
        <f>IF(AND($I$3&lt;Table3[[#This Row],[Percentage]],Table3[[#This Row],[Percentage]]&lt;$I$5), 1, 0)</f>
        <v>0</v>
      </c>
      <c r="J544" s="16">
        <f>IF(AND($J$3&lt;Table3[[#This Row],[Percentage]],Table3[[#This Row],[Percentage]]&lt;$J$5), 1, 0)</f>
        <v>0</v>
      </c>
      <c r="K544" s="16">
        <f>IF(AND($K$3&lt;Table3[[#This Row],[Percentage]],Table3[[#This Row],[Percentage]]&lt;$K$5), 1, 0)</f>
        <v>0</v>
      </c>
      <c r="L544" s="16"/>
      <c r="U544" s="6">
        <v>0</v>
      </c>
      <c r="V544" s="6">
        <v>-464</v>
      </c>
      <c r="W544" s="6">
        <f>IF(AND($W$4 + 'Unlike Size Quad'!$F$2*$N$3&lt;Table13[[#This Row],[NS AXIS]],Table13[[#This Row],[NS AXIS]]&lt;$V$3 - 'Unlike Size Quad'!$F$2*$N$3), Table13[NS AXIS], 0)</f>
        <v>0</v>
      </c>
      <c r="X544" s="6">
        <f>$V$6 - 'Unlike Size Quad'!$F$3*$N$4</f>
        <v>71.401690832311886</v>
      </c>
      <c r="Y544" s="6">
        <f>$W$5 +'Unlike Size Quad'!$F$3*$N$4</f>
        <v>-71.406763299232722</v>
      </c>
      <c r="Z544" s="6">
        <f>Table13[[#This Row],[NS AXIS]]</f>
        <v>-464</v>
      </c>
      <c r="AA544" s="6">
        <f>IF(AND($W$5 + 'Unlike Size Quad'!$F$3*$N$4&lt;Table13[[#This Row],[NS AXIS]],Table13[[#This Row],[NS AXIS]]&lt;$V$6 - 'Unlike Size Quad'!$F$3*$N$4), Table13[NS AXIS], 0)</f>
        <v>0</v>
      </c>
      <c r="AB544" s="16">
        <f>$V$3 -'Unlike Size Quad'!$F$2*$N$3</f>
        <v>127.00056361139596</v>
      </c>
      <c r="AC544" s="16">
        <f>$W$4 + 'Unlike Size Quad'!$F$2*$N$3</f>
        <v>-127.00507248755457</v>
      </c>
      <c r="AN544" s="46">
        <v>-464</v>
      </c>
      <c r="AO544" s="61">
        <f>IF(OR(Table15[[#This Row],[Diagonal Flag]]&lt;-$AG$6, Table15[[#This Row],[Diagonal Flag]]&gt;$AG$6),0,Table15[[#This Row],[Diagonal Flag]])</f>
        <v>0</v>
      </c>
      <c r="AP544" s="61">
        <f>Graphing!$AO544/$AP$6</f>
        <v>0</v>
      </c>
      <c r="AQ544" s="62">
        <f>Graphing!$AO544/$AQ$6</f>
        <v>0</v>
      </c>
    </row>
    <row r="545" spans="7:43" x14ac:dyDescent="0.25">
      <c r="G545" s="15">
        <v>0.53800000000000003</v>
      </c>
      <c r="H545" s="16">
        <f>IF(AND($H$3&lt;Table3[[#This Row],[Percentage]],Table3[[#This Row],[Percentage]]&lt;$H$5), 1, 0)</f>
        <v>0</v>
      </c>
      <c r="I545" s="16">
        <f>IF(AND($I$3&lt;Table3[[#This Row],[Percentage]],Table3[[#This Row],[Percentage]]&lt;$I$5), 1, 0)</f>
        <v>0</v>
      </c>
      <c r="J545" s="16">
        <f>IF(AND($J$3&lt;Table3[[#This Row],[Percentage]],Table3[[#This Row],[Percentage]]&lt;$J$5), 1, 0)</f>
        <v>0</v>
      </c>
      <c r="K545" s="16">
        <f>IF(AND($K$3&lt;Table3[[#This Row],[Percentage]],Table3[[#This Row],[Percentage]]&lt;$K$5), 1, 0)</f>
        <v>0</v>
      </c>
      <c r="L545" s="16"/>
      <c r="U545" s="6">
        <v>0</v>
      </c>
      <c r="V545" s="6">
        <v>-463</v>
      </c>
      <c r="W545" s="6">
        <f>IF(AND($W$4 + 'Unlike Size Quad'!$F$2*$N$3&lt;Table13[[#This Row],[NS AXIS]],Table13[[#This Row],[NS AXIS]]&lt;$V$3 - 'Unlike Size Quad'!$F$2*$N$3), Table13[NS AXIS], 0)</f>
        <v>0</v>
      </c>
      <c r="X545" s="6">
        <f>$V$6 - 'Unlike Size Quad'!$F$3*$N$4</f>
        <v>71.401690832311886</v>
      </c>
      <c r="Y545" s="6">
        <f>$W$5 +'Unlike Size Quad'!$F$3*$N$4</f>
        <v>-71.406763299232722</v>
      </c>
      <c r="Z545" s="6">
        <f>Table13[[#This Row],[NS AXIS]]</f>
        <v>-463</v>
      </c>
      <c r="AA545" s="6">
        <f>IF(AND($W$5 + 'Unlike Size Quad'!$F$3*$N$4&lt;Table13[[#This Row],[NS AXIS]],Table13[[#This Row],[NS AXIS]]&lt;$V$6 - 'Unlike Size Quad'!$F$3*$N$4), Table13[NS AXIS], 0)</f>
        <v>0</v>
      </c>
      <c r="AB545" s="16">
        <f>$V$3 -'Unlike Size Quad'!$F$2*$N$3</f>
        <v>127.00056361139596</v>
      </c>
      <c r="AC545" s="16">
        <f>$W$4 + 'Unlike Size Quad'!$F$2*$N$3</f>
        <v>-127.00507248755457</v>
      </c>
      <c r="AN545" s="46">
        <v>-463</v>
      </c>
      <c r="AO545" s="63">
        <f>IF(OR(Table15[[#This Row],[Diagonal Flag]]&lt;-$AG$6, Table15[[#This Row],[Diagonal Flag]]&gt;$AG$6),0,Table15[[#This Row],[Diagonal Flag]])</f>
        <v>0</v>
      </c>
      <c r="AP545" s="63">
        <f>Graphing!$AO545/$AP$6</f>
        <v>0</v>
      </c>
      <c r="AQ545" s="64">
        <f>Graphing!$AO545/$AQ$6</f>
        <v>0</v>
      </c>
    </row>
    <row r="546" spans="7:43" x14ac:dyDescent="0.25">
      <c r="G546" s="15">
        <v>0.53900000000000003</v>
      </c>
      <c r="H546" s="16">
        <f>IF(AND($H$3&lt;Table3[[#This Row],[Percentage]],Table3[[#This Row],[Percentage]]&lt;$H$5), 1, 0)</f>
        <v>0</v>
      </c>
      <c r="I546" s="16">
        <f>IF(AND($I$3&lt;Table3[[#This Row],[Percentage]],Table3[[#This Row],[Percentage]]&lt;$I$5), 1, 0)</f>
        <v>0</v>
      </c>
      <c r="J546" s="16">
        <f>IF(AND($J$3&lt;Table3[[#This Row],[Percentage]],Table3[[#This Row],[Percentage]]&lt;$J$5), 1, 0)</f>
        <v>0</v>
      </c>
      <c r="K546" s="16">
        <f>IF(AND($K$3&lt;Table3[[#This Row],[Percentage]],Table3[[#This Row],[Percentage]]&lt;$K$5), 1, 0)</f>
        <v>0</v>
      </c>
      <c r="L546" s="16"/>
      <c r="U546" s="6">
        <v>0</v>
      </c>
      <c r="V546" s="6">
        <v>-462</v>
      </c>
      <c r="W546" s="6">
        <f>IF(AND($W$4 + 'Unlike Size Quad'!$F$2*$N$3&lt;Table13[[#This Row],[NS AXIS]],Table13[[#This Row],[NS AXIS]]&lt;$V$3 - 'Unlike Size Quad'!$F$2*$N$3), Table13[NS AXIS], 0)</f>
        <v>0</v>
      </c>
      <c r="X546" s="6">
        <f>$V$6 - 'Unlike Size Quad'!$F$3*$N$4</f>
        <v>71.401690832311886</v>
      </c>
      <c r="Y546" s="6">
        <f>$W$5 +'Unlike Size Quad'!$F$3*$N$4</f>
        <v>-71.406763299232722</v>
      </c>
      <c r="Z546" s="6">
        <f>Table13[[#This Row],[NS AXIS]]</f>
        <v>-462</v>
      </c>
      <c r="AA546" s="6">
        <f>IF(AND($W$5 + 'Unlike Size Quad'!$F$3*$N$4&lt;Table13[[#This Row],[NS AXIS]],Table13[[#This Row],[NS AXIS]]&lt;$V$6 - 'Unlike Size Quad'!$F$3*$N$4), Table13[NS AXIS], 0)</f>
        <v>0</v>
      </c>
      <c r="AB546" s="16">
        <f>$V$3 -'Unlike Size Quad'!$F$2*$N$3</f>
        <v>127.00056361139596</v>
      </c>
      <c r="AC546" s="16">
        <f>$W$4 + 'Unlike Size Quad'!$F$2*$N$3</f>
        <v>-127.00507248755457</v>
      </c>
      <c r="AN546" s="46">
        <v>-462</v>
      </c>
      <c r="AO546" s="61">
        <f>IF(OR(Table15[[#This Row],[Diagonal Flag]]&lt;-$AG$6, Table15[[#This Row],[Diagonal Flag]]&gt;$AG$6),0,Table15[[#This Row],[Diagonal Flag]])</f>
        <v>0</v>
      </c>
      <c r="AP546" s="61">
        <f>Graphing!$AO546/$AP$6</f>
        <v>0</v>
      </c>
      <c r="AQ546" s="62">
        <f>Graphing!$AO546/$AQ$6</f>
        <v>0</v>
      </c>
    </row>
    <row r="547" spans="7:43" x14ac:dyDescent="0.25">
      <c r="G547" s="15">
        <v>0.54</v>
      </c>
      <c r="H547" s="16">
        <f>IF(AND($H$3&lt;Table3[[#This Row],[Percentage]],Table3[[#This Row],[Percentage]]&lt;$H$5), 1, 0)</f>
        <v>0</v>
      </c>
      <c r="I547" s="16">
        <f>IF(AND($I$3&lt;Table3[[#This Row],[Percentage]],Table3[[#This Row],[Percentage]]&lt;$I$5), 1, 0)</f>
        <v>0</v>
      </c>
      <c r="J547" s="16">
        <f>IF(AND($J$3&lt;Table3[[#This Row],[Percentage]],Table3[[#This Row],[Percentage]]&lt;$J$5), 1, 0)</f>
        <v>0</v>
      </c>
      <c r="K547" s="16">
        <f>IF(AND($K$3&lt;Table3[[#This Row],[Percentage]],Table3[[#This Row],[Percentage]]&lt;$K$5), 1, 0)</f>
        <v>0</v>
      </c>
      <c r="L547" s="16"/>
      <c r="U547" s="6">
        <v>0</v>
      </c>
      <c r="V547" s="6">
        <v>-461</v>
      </c>
      <c r="W547" s="6">
        <f>IF(AND($W$4 + 'Unlike Size Quad'!$F$2*$N$3&lt;Table13[[#This Row],[NS AXIS]],Table13[[#This Row],[NS AXIS]]&lt;$V$3 - 'Unlike Size Quad'!$F$2*$N$3), Table13[NS AXIS], 0)</f>
        <v>0</v>
      </c>
      <c r="X547" s="6">
        <f>$V$6 - 'Unlike Size Quad'!$F$3*$N$4</f>
        <v>71.401690832311886</v>
      </c>
      <c r="Y547" s="6">
        <f>$W$5 +'Unlike Size Quad'!$F$3*$N$4</f>
        <v>-71.406763299232722</v>
      </c>
      <c r="Z547" s="6">
        <f>Table13[[#This Row],[NS AXIS]]</f>
        <v>-461</v>
      </c>
      <c r="AA547" s="6">
        <f>IF(AND($W$5 + 'Unlike Size Quad'!$F$3*$N$4&lt;Table13[[#This Row],[NS AXIS]],Table13[[#This Row],[NS AXIS]]&lt;$V$6 - 'Unlike Size Quad'!$F$3*$N$4), Table13[NS AXIS], 0)</f>
        <v>0</v>
      </c>
      <c r="AB547" s="16">
        <f>$V$3 -'Unlike Size Quad'!$F$2*$N$3</f>
        <v>127.00056361139596</v>
      </c>
      <c r="AC547" s="16">
        <f>$W$4 + 'Unlike Size Quad'!$F$2*$N$3</f>
        <v>-127.00507248755457</v>
      </c>
      <c r="AN547" s="46">
        <v>-461</v>
      </c>
      <c r="AO547" s="63">
        <f>IF(OR(Table15[[#This Row],[Diagonal Flag]]&lt;-$AG$6, Table15[[#This Row],[Diagonal Flag]]&gt;$AG$6),0,Table15[[#This Row],[Diagonal Flag]])</f>
        <v>0</v>
      </c>
      <c r="AP547" s="63">
        <f>Graphing!$AO547/$AP$6</f>
        <v>0</v>
      </c>
      <c r="AQ547" s="64">
        <f>Graphing!$AO547/$AQ$6</f>
        <v>0</v>
      </c>
    </row>
    <row r="548" spans="7:43" x14ac:dyDescent="0.25">
      <c r="G548" s="15">
        <v>0.54100000000000004</v>
      </c>
      <c r="H548" s="16">
        <f>IF(AND($H$3&lt;Table3[[#This Row],[Percentage]],Table3[[#This Row],[Percentage]]&lt;$H$5), 1, 0)</f>
        <v>0</v>
      </c>
      <c r="I548" s="16">
        <f>IF(AND($I$3&lt;Table3[[#This Row],[Percentage]],Table3[[#This Row],[Percentage]]&lt;$I$5), 1, 0)</f>
        <v>0</v>
      </c>
      <c r="J548" s="16">
        <f>IF(AND($J$3&lt;Table3[[#This Row],[Percentage]],Table3[[#This Row],[Percentage]]&lt;$J$5), 1, 0)</f>
        <v>0</v>
      </c>
      <c r="K548" s="16">
        <f>IF(AND($K$3&lt;Table3[[#This Row],[Percentage]],Table3[[#This Row],[Percentage]]&lt;$K$5), 1, 0)</f>
        <v>0</v>
      </c>
      <c r="L548" s="16"/>
      <c r="U548" s="6">
        <v>0</v>
      </c>
      <c r="V548" s="6">
        <v>-460</v>
      </c>
      <c r="W548" s="6">
        <f>IF(AND($W$4 + 'Unlike Size Quad'!$F$2*$N$3&lt;Table13[[#This Row],[NS AXIS]],Table13[[#This Row],[NS AXIS]]&lt;$V$3 - 'Unlike Size Quad'!$F$2*$N$3), Table13[NS AXIS], 0)</f>
        <v>0</v>
      </c>
      <c r="X548" s="6">
        <f>$V$6 - 'Unlike Size Quad'!$F$3*$N$4</f>
        <v>71.401690832311886</v>
      </c>
      <c r="Y548" s="6">
        <f>$W$5 +'Unlike Size Quad'!$F$3*$N$4</f>
        <v>-71.406763299232722</v>
      </c>
      <c r="Z548" s="6">
        <f>Table13[[#This Row],[NS AXIS]]</f>
        <v>-460</v>
      </c>
      <c r="AA548" s="6">
        <f>IF(AND($W$5 + 'Unlike Size Quad'!$F$3*$N$4&lt;Table13[[#This Row],[NS AXIS]],Table13[[#This Row],[NS AXIS]]&lt;$V$6 - 'Unlike Size Quad'!$F$3*$N$4), Table13[NS AXIS], 0)</f>
        <v>0</v>
      </c>
      <c r="AB548" s="16">
        <f>$V$3 -'Unlike Size Quad'!$F$2*$N$3</f>
        <v>127.00056361139596</v>
      </c>
      <c r="AC548" s="16">
        <f>$W$4 + 'Unlike Size Quad'!$F$2*$N$3</f>
        <v>-127.00507248755457</v>
      </c>
      <c r="AN548" s="46">
        <v>-460</v>
      </c>
      <c r="AO548" s="61">
        <f>IF(OR(Table15[[#This Row],[Diagonal Flag]]&lt;-$AG$6, Table15[[#This Row],[Diagonal Flag]]&gt;$AG$6),0,Table15[[#This Row],[Diagonal Flag]])</f>
        <v>0</v>
      </c>
      <c r="AP548" s="61">
        <f>Graphing!$AO548/$AP$6</f>
        <v>0</v>
      </c>
      <c r="AQ548" s="62">
        <f>Graphing!$AO548/$AQ$6</f>
        <v>0</v>
      </c>
    </row>
    <row r="549" spans="7:43" x14ac:dyDescent="0.25">
      <c r="G549" s="15">
        <v>0.54200000000000004</v>
      </c>
      <c r="H549" s="16">
        <f>IF(AND($H$3&lt;Table3[[#This Row],[Percentage]],Table3[[#This Row],[Percentage]]&lt;$H$5), 1, 0)</f>
        <v>0</v>
      </c>
      <c r="I549" s="16">
        <f>IF(AND($I$3&lt;Table3[[#This Row],[Percentage]],Table3[[#This Row],[Percentage]]&lt;$I$5), 1, 0)</f>
        <v>0</v>
      </c>
      <c r="J549" s="16">
        <f>IF(AND($J$3&lt;Table3[[#This Row],[Percentage]],Table3[[#This Row],[Percentage]]&lt;$J$5), 1, 0)</f>
        <v>0</v>
      </c>
      <c r="K549" s="16">
        <f>IF(AND($K$3&lt;Table3[[#This Row],[Percentage]],Table3[[#This Row],[Percentage]]&lt;$K$5), 1, 0)</f>
        <v>0</v>
      </c>
      <c r="L549" s="16"/>
      <c r="U549" s="6">
        <v>0</v>
      </c>
      <c r="V549" s="6">
        <v>-459</v>
      </c>
      <c r="W549" s="6">
        <f>IF(AND($W$4 + 'Unlike Size Quad'!$F$2*$N$3&lt;Table13[[#This Row],[NS AXIS]],Table13[[#This Row],[NS AXIS]]&lt;$V$3 - 'Unlike Size Quad'!$F$2*$N$3), Table13[NS AXIS], 0)</f>
        <v>0</v>
      </c>
      <c r="X549" s="6">
        <f>$V$6 - 'Unlike Size Quad'!$F$3*$N$4</f>
        <v>71.401690832311886</v>
      </c>
      <c r="Y549" s="6">
        <f>$W$5 +'Unlike Size Quad'!$F$3*$N$4</f>
        <v>-71.406763299232722</v>
      </c>
      <c r="Z549" s="6">
        <f>Table13[[#This Row],[NS AXIS]]</f>
        <v>-459</v>
      </c>
      <c r="AA549" s="6">
        <f>IF(AND($W$5 + 'Unlike Size Quad'!$F$3*$N$4&lt;Table13[[#This Row],[NS AXIS]],Table13[[#This Row],[NS AXIS]]&lt;$V$6 - 'Unlike Size Quad'!$F$3*$N$4), Table13[NS AXIS], 0)</f>
        <v>0</v>
      </c>
      <c r="AB549" s="16">
        <f>$V$3 -'Unlike Size Quad'!$F$2*$N$3</f>
        <v>127.00056361139596</v>
      </c>
      <c r="AC549" s="16">
        <f>$W$4 + 'Unlike Size Quad'!$F$2*$N$3</f>
        <v>-127.00507248755457</v>
      </c>
      <c r="AN549" s="46">
        <v>-459</v>
      </c>
      <c r="AO549" s="63">
        <f>IF(OR(Table15[[#This Row],[Diagonal Flag]]&lt;-$AG$6, Table15[[#This Row],[Diagonal Flag]]&gt;$AG$6),0,Table15[[#This Row],[Diagonal Flag]])</f>
        <v>0</v>
      </c>
      <c r="AP549" s="63">
        <f>Graphing!$AO549/$AP$6</f>
        <v>0</v>
      </c>
      <c r="AQ549" s="64">
        <f>Graphing!$AO549/$AQ$6</f>
        <v>0</v>
      </c>
    </row>
    <row r="550" spans="7:43" x14ac:dyDescent="0.25">
      <c r="G550" s="15">
        <v>0.54300000000000004</v>
      </c>
      <c r="H550" s="16">
        <f>IF(AND($H$3&lt;Table3[[#This Row],[Percentage]],Table3[[#This Row],[Percentage]]&lt;$H$5), 1, 0)</f>
        <v>0</v>
      </c>
      <c r="I550" s="16">
        <f>IF(AND($I$3&lt;Table3[[#This Row],[Percentage]],Table3[[#This Row],[Percentage]]&lt;$I$5), 1, 0)</f>
        <v>0</v>
      </c>
      <c r="J550" s="16">
        <f>IF(AND($J$3&lt;Table3[[#This Row],[Percentage]],Table3[[#This Row],[Percentage]]&lt;$J$5), 1, 0)</f>
        <v>0</v>
      </c>
      <c r="K550" s="16">
        <f>IF(AND($K$3&lt;Table3[[#This Row],[Percentage]],Table3[[#This Row],[Percentage]]&lt;$K$5), 1, 0)</f>
        <v>0</v>
      </c>
      <c r="L550" s="16"/>
      <c r="U550" s="6">
        <v>0</v>
      </c>
      <c r="V550" s="6">
        <v>-458</v>
      </c>
      <c r="W550" s="6">
        <f>IF(AND($W$4 + 'Unlike Size Quad'!$F$2*$N$3&lt;Table13[[#This Row],[NS AXIS]],Table13[[#This Row],[NS AXIS]]&lt;$V$3 - 'Unlike Size Quad'!$F$2*$N$3), Table13[NS AXIS], 0)</f>
        <v>0</v>
      </c>
      <c r="X550" s="6">
        <f>$V$6 - 'Unlike Size Quad'!$F$3*$N$4</f>
        <v>71.401690832311886</v>
      </c>
      <c r="Y550" s="6">
        <f>$W$5 +'Unlike Size Quad'!$F$3*$N$4</f>
        <v>-71.406763299232722</v>
      </c>
      <c r="Z550" s="6">
        <f>Table13[[#This Row],[NS AXIS]]</f>
        <v>-458</v>
      </c>
      <c r="AA550" s="6">
        <f>IF(AND($W$5 + 'Unlike Size Quad'!$F$3*$N$4&lt;Table13[[#This Row],[NS AXIS]],Table13[[#This Row],[NS AXIS]]&lt;$V$6 - 'Unlike Size Quad'!$F$3*$N$4), Table13[NS AXIS], 0)</f>
        <v>0</v>
      </c>
      <c r="AB550" s="16">
        <f>$V$3 -'Unlike Size Quad'!$F$2*$N$3</f>
        <v>127.00056361139596</v>
      </c>
      <c r="AC550" s="16">
        <f>$W$4 + 'Unlike Size Quad'!$F$2*$N$3</f>
        <v>-127.00507248755457</v>
      </c>
      <c r="AN550" s="46">
        <v>-458</v>
      </c>
      <c r="AO550" s="61">
        <f>IF(OR(Table15[[#This Row],[Diagonal Flag]]&lt;-$AG$6, Table15[[#This Row],[Diagonal Flag]]&gt;$AG$6),0,Table15[[#This Row],[Diagonal Flag]])</f>
        <v>0</v>
      </c>
      <c r="AP550" s="61">
        <f>Graphing!$AO550/$AP$6</f>
        <v>0</v>
      </c>
      <c r="AQ550" s="62">
        <f>Graphing!$AO550/$AQ$6</f>
        <v>0</v>
      </c>
    </row>
    <row r="551" spans="7:43" x14ac:dyDescent="0.25">
      <c r="G551" s="15">
        <v>0.54400000000000004</v>
      </c>
      <c r="H551" s="16">
        <f>IF(AND($H$3&lt;Table3[[#This Row],[Percentage]],Table3[[#This Row],[Percentage]]&lt;$H$5), 1, 0)</f>
        <v>0</v>
      </c>
      <c r="I551" s="16">
        <f>IF(AND($I$3&lt;Table3[[#This Row],[Percentage]],Table3[[#This Row],[Percentage]]&lt;$I$5), 1, 0)</f>
        <v>0</v>
      </c>
      <c r="J551" s="16">
        <f>IF(AND($J$3&lt;Table3[[#This Row],[Percentage]],Table3[[#This Row],[Percentage]]&lt;$J$5), 1, 0)</f>
        <v>0</v>
      </c>
      <c r="K551" s="16">
        <f>IF(AND($K$3&lt;Table3[[#This Row],[Percentage]],Table3[[#This Row],[Percentage]]&lt;$K$5), 1, 0)</f>
        <v>0</v>
      </c>
      <c r="L551" s="16"/>
      <c r="U551" s="6">
        <v>0</v>
      </c>
      <c r="V551" s="6">
        <v>-457</v>
      </c>
      <c r="W551" s="6">
        <f>IF(AND($W$4 + 'Unlike Size Quad'!$F$2*$N$3&lt;Table13[[#This Row],[NS AXIS]],Table13[[#This Row],[NS AXIS]]&lt;$V$3 - 'Unlike Size Quad'!$F$2*$N$3), Table13[NS AXIS], 0)</f>
        <v>0</v>
      </c>
      <c r="X551" s="6">
        <f>$V$6 - 'Unlike Size Quad'!$F$3*$N$4</f>
        <v>71.401690832311886</v>
      </c>
      <c r="Y551" s="6">
        <f>$W$5 +'Unlike Size Quad'!$F$3*$N$4</f>
        <v>-71.406763299232722</v>
      </c>
      <c r="Z551" s="6">
        <f>Table13[[#This Row],[NS AXIS]]</f>
        <v>-457</v>
      </c>
      <c r="AA551" s="6">
        <f>IF(AND($W$5 + 'Unlike Size Quad'!$F$3*$N$4&lt;Table13[[#This Row],[NS AXIS]],Table13[[#This Row],[NS AXIS]]&lt;$V$6 - 'Unlike Size Quad'!$F$3*$N$4), Table13[NS AXIS], 0)</f>
        <v>0</v>
      </c>
      <c r="AB551" s="16">
        <f>$V$3 -'Unlike Size Quad'!$F$2*$N$3</f>
        <v>127.00056361139596</v>
      </c>
      <c r="AC551" s="16">
        <f>$W$4 + 'Unlike Size Quad'!$F$2*$N$3</f>
        <v>-127.00507248755457</v>
      </c>
      <c r="AN551" s="46">
        <v>-457</v>
      </c>
      <c r="AO551" s="63">
        <f>IF(OR(Table15[[#This Row],[Diagonal Flag]]&lt;-$AG$6, Table15[[#This Row],[Diagonal Flag]]&gt;$AG$6),0,Table15[[#This Row],[Diagonal Flag]])</f>
        <v>0</v>
      </c>
      <c r="AP551" s="63">
        <f>Graphing!$AO551/$AP$6</f>
        <v>0</v>
      </c>
      <c r="AQ551" s="64">
        <f>Graphing!$AO551/$AQ$6</f>
        <v>0</v>
      </c>
    </row>
    <row r="552" spans="7:43" x14ac:dyDescent="0.25">
      <c r="G552" s="15">
        <v>0.54500000000000004</v>
      </c>
      <c r="H552" s="16">
        <f>IF(AND($H$3&lt;Table3[[#This Row],[Percentage]],Table3[[#This Row],[Percentage]]&lt;$H$5), 1, 0)</f>
        <v>0</v>
      </c>
      <c r="I552" s="16">
        <f>IF(AND($I$3&lt;Table3[[#This Row],[Percentage]],Table3[[#This Row],[Percentage]]&lt;$I$5), 1, 0)</f>
        <v>0</v>
      </c>
      <c r="J552" s="16">
        <f>IF(AND($J$3&lt;Table3[[#This Row],[Percentage]],Table3[[#This Row],[Percentage]]&lt;$J$5), 1, 0)</f>
        <v>0</v>
      </c>
      <c r="K552" s="16">
        <f>IF(AND($K$3&lt;Table3[[#This Row],[Percentage]],Table3[[#This Row],[Percentage]]&lt;$K$5), 1, 0)</f>
        <v>0</v>
      </c>
      <c r="L552" s="16"/>
      <c r="U552" s="6">
        <v>0</v>
      </c>
      <c r="V552" s="6">
        <v>-456</v>
      </c>
      <c r="W552" s="6">
        <f>IF(AND($W$4 + 'Unlike Size Quad'!$F$2*$N$3&lt;Table13[[#This Row],[NS AXIS]],Table13[[#This Row],[NS AXIS]]&lt;$V$3 - 'Unlike Size Quad'!$F$2*$N$3), Table13[NS AXIS], 0)</f>
        <v>0</v>
      </c>
      <c r="X552" s="6">
        <f>$V$6 - 'Unlike Size Quad'!$F$3*$N$4</f>
        <v>71.401690832311886</v>
      </c>
      <c r="Y552" s="6">
        <f>$W$5 +'Unlike Size Quad'!$F$3*$N$4</f>
        <v>-71.406763299232722</v>
      </c>
      <c r="Z552" s="6">
        <f>Table13[[#This Row],[NS AXIS]]</f>
        <v>-456</v>
      </c>
      <c r="AA552" s="6">
        <f>IF(AND($W$5 + 'Unlike Size Quad'!$F$3*$N$4&lt;Table13[[#This Row],[NS AXIS]],Table13[[#This Row],[NS AXIS]]&lt;$V$6 - 'Unlike Size Quad'!$F$3*$N$4), Table13[NS AXIS], 0)</f>
        <v>0</v>
      </c>
      <c r="AB552" s="16">
        <f>$V$3 -'Unlike Size Quad'!$F$2*$N$3</f>
        <v>127.00056361139596</v>
      </c>
      <c r="AC552" s="16">
        <f>$W$4 + 'Unlike Size Quad'!$F$2*$N$3</f>
        <v>-127.00507248755457</v>
      </c>
      <c r="AN552" s="46">
        <v>-456</v>
      </c>
      <c r="AO552" s="61">
        <f>IF(OR(Table15[[#This Row],[Diagonal Flag]]&lt;-$AG$6, Table15[[#This Row],[Diagonal Flag]]&gt;$AG$6),0,Table15[[#This Row],[Diagonal Flag]])</f>
        <v>0</v>
      </c>
      <c r="AP552" s="61">
        <f>Graphing!$AO552/$AP$6</f>
        <v>0</v>
      </c>
      <c r="AQ552" s="62">
        <f>Graphing!$AO552/$AQ$6</f>
        <v>0</v>
      </c>
    </row>
    <row r="553" spans="7:43" x14ac:dyDescent="0.25">
      <c r="G553" s="15">
        <v>0.54600000000000004</v>
      </c>
      <c r="H553" s="16">
        <f>IF(AND($H$3&lt;Table3[[#This Row],[Percentage]],Table3[[#This Row],[Percentage]]&lt;$H$5), 1, 0)</f>
        <v>0</v>
      </c>
      <c r="I553" s="16">
        <f>IF(AND($I$3&lt;Table3[[#This Row],[Percentage]],Table3[[#This Row],[Percentage]]&lt;$I$5), 1, 0)</f>
        <v>0</v>
      </c>
      <c r="J553" s="16">
        <f>IF(AND($J$3&lt;Table3[[#This Row],[Percentage]],Table3[[#This Row],[Percentage]]&lt;$J$5), 1, 0)</f>
        <v>0</v>
      </c>
      <c r="K553" s="16">
        <f>IF(AND($K$3&lt;Table3[[#This Row],[Percentage]],Table3[[#This Row],[Percentage]]&lt;$K$5), 1, 0)</f>
        <v>0</v>
      </c>
      <c r="L553" s="16"/>
      <c r="U553" s="6">
        <v>0</v>
      </c>
      <c r="V553" s="6">
        <v>-455</v>
      </c>
      <c r="W553" s="6">
        <f>IF(AND($W$4 + 'Unlike Size Quad'!$F$2*$N$3&lt;Table13[[#This Row],[NS AXIS]],Table13[[#This Row],[NS AXIS]]&lt;$V$3 - 'Unlike Size Quad'!$F$2*$N$3), Table13[NS AXIS], 0)</f>
        <v>0</v>
      </c>
      <c r="X553" s="6">
        <f>$V$6 - 'Unlike Size Quad'!$F$3*$N$4</f>
        <v>71.401690832311886</v>
      </c>
      <c r="Y553" s="6">
        <f>$W$5 +'Unlike Size Quad'!$F$3*$N$4</f>
        <v>-71.406763299232722</v>
      </c>
      <c r="Z553" s="6">
        <f>Table13[[#This Row],[NS AXIS]]</f>
        <v>-455</v>
      </c>
      <c r="AA553" s="6">
        <f>IF(AND($W$5 + 'Unlike Size Quad'!$F$3*$N$4&lt;Table13[[#This Row],[NS AXIS]],Table13[[#This Row],[NS AXIS]]&lt;$V$6 - 'Unlike Size Quad'!$F$3*$N$4), Table13[NS AXIS], 0)</f>
        <v>0</v>
      </c>
      <c r="AB553" s="16">
        <f>$V$3 -'Unlike Size Quad'!$F$2*$N$3</f>
        <v>127.00056361139596</v>
      </c>
      <c r="AC553" s="16">
        <f>$W$4 + 'Unlike Size Quad'!$F$2*$N$3</f>
        <v>-127.00507248755457</v>
      </c>
      <c r="AN553" s="46">
        <v>-455</v>
      </c>
      <c r="AO553" s="63">
        <f>IF(OR(Table15[[#This Row],[Diagonal Flag]]&lt;-$AG$6, Table15[[#This Row],[Diagonal Flag]]&gt;$AG$6),0,Table15[[#This Row],[Diagonal Flag]])</f>
        <v>0</v>
      </c>
      <c r="AP553" s="63">
        <f>Graphing!$AO553/$AP$6</f>
        <v>0</v>
      </c>
      <c r="AQ553" s="64">
        <f>Graphing!$AO553/$AQ$6</f>
        <v>0</v>
      </c>
    </row>
    <row r="554" spans="7:43" x14ac:dyDescent="0.25">
      <c r="G554" s="15">
        <v>0.54700000000000004</v>
      </c>
      <c r="H554" s="16">
        <f>IF(AND($H$3&lt;Table3[[#This Row],[Percentage]],Table3[[#This Row],[Percentage]]&lt;$H$5), 1, 0)</f>
        <v>0</v>
      </c>
      <c r="I554" s="16">
        <f>IF(AND($I$3&lt;Table3[[#This Row],[Percentage]],Table3[[#This Row],[Percentage]]&lt;$I$5), 1, 0)</f>
        <v>0</v>
      </c>
      <c r="J554" s="16">
        <f>IF(AND($J$3&lt;Table3[[#This Row],[Percentage]],Table3[[#This Row],[Percentage]]&lt;$J$5), 1, 0)</f>
        <v>0</v>
      </c>
      <c r="K554" s="16">
        <f>IF(AND($K$3&lt;Table3[[#This Row],[Percentage]],Table3[[#This Row],[Percentage]]&lt;$K$5), 1, 0)</f>
        <v>0</v>
      </c>
      <c r="L554" s="16"/>
      <c r="U554" s="6">
        <v>0</v>
      </c>
      <c r="V554" s="6">
        <v>-454</v>
      </c>
      <c r="W554" s="6">
        <f>IF(AND($W$4 + 'Unlike Size Quad'!$F$2*$N$3&lt;Table13[[#This Row],[NS AXIS]],Table13[[#This Row],[NS AXIS]]&lt;$V$3 - 'Unlike Size Quad'!$F$2*$N$3), Table13[NS AXIS], 0)</f>
        <v>0</v>
      </c>
      <c r="X554" s="6">
        <f>$V$6 - 'Unlike Size Quad'!$F$3*$N$4</f>
        <v>71.401690832311886</v>
      </c>
      <c r="Y554" s="6">
        <f>$W$5 +'Unlike Size Quad'!$F$3*$N$4</f>
        <v>-71.406763299232722</v>
      </c>
      <c r="Z554" s="6">
        <f>Table13[[#This Row],[NS AXIS]]</f>
        <v>-454</v>
      </c>
      <c r="AA554" s="6">
        <f>IF(AND($W$5 + 'Unlike Size Quad'!$F$3*$N$4&lt;Table13[[#This Row],[NS AXIS]],Table13[[#This Row],[NS AXIS]]&lt;$V$6 - 'Unlike Size Quad'!$F$3*$N$4), Table13[NS AXIS], 0)</f>
        <v>0</v>
      </c>
      <c r="AB554" s="16">
        <f>$V$3 -'Unlike Size Quad'!$F$2*$N$3</f>
        <v>127.00056361139596</v>
      </c>
      <c r="AC554" s="16">
        <f>$W$4 + 'Unlike Size Quad'!$F$2*$N$3</f>
        <v>-127.00507248755457</v>
      </c>
      <c r="AN554" s="46">
        <v>-454</v>
      </c>
      <c r="AO554" s="61">
        <f>IF(OR(Table15[[#This Row],[Diagonal Flag]]&lt;-$AG$6, Table15[[#This Row],[Diagonal Flag]]&gt;$AG$6),0,Table15[[#This Row],[Diagonal Flag]])</f>
        <v>0</v>
      </c>
      <c r="AP554" s="61">
        <f>Graphing!$AO554/$AP$6</f>
        <v>0</v>
      </c>
      <c r="AQ554" s="62">
        <f>Graphing!$AO554/$AQ$6</f>
        <v>0</v>
      </c>
    </row>
    <row r="555" spans="7:43" x14ac:dyDescent="0.25">
      <c r="G555" s="15">
        <v>0.54800000000000004</v>
      </c>
      <c r="H555" s="16">
        <f>IF(AND($H$3&lt;Table3[[#This Row],[Percentage]],Table3[[#This Row],[Percentage]]&lt;$H$5), 1, 0)</f>
        <v>0</v>
      </c>
      <c r="I555" s="16">
        <f>IF(AND($I$3&lt;Table3[[#This Row],[Percentage]],Table3[[#This Row],[Percentage]]&lt;$I$5), 1, 0)</f>
        <v>0</v>
      </c>
      <c r="J555" s="16">
        <f>IF(AND($J$3&lt;Table3[[#This Row],[Percentage]],Table3[[#This Row],[Percentage]]&lt;$J$5), 1, 0)</f>
        <v>0</v>
      </c>
      <c r="K555" s="16">
        <f>IF(AND($K$3&lt;Table3[[#This Row],[Percentage]],Table3[[#This Row],[Percentage]]&lt;$K$5), 1, 0)</f>
        <v>0</v>
      </c>
      <c r="L555" s="16"/>
      <c r="U555" s="6">
        <v>0</v>
      </c>
      <c r="V555" s="6">
        <v>-453</v>
      </c>
      <c r="W555" s="6">
        <f>IF(AND($W$4 + 'Unlike Size Quad'!$F$2*$N$3&lt;Table13[[#This Row],[NS AXIS]],Table13[[#This Row],[NS AXIS]]&lt;$V$3 - 'Unlike Size Quad'!$F$2*$N$3), Table13[NS AXIS], 0)</f>
        <v>0</v>
      </c>
      <c r="X555" s="6">
        <f>$V$6 - 'Unlike Size Quad'!$F$3*$N$4</f>
        <v>71.401690832311886</v>
      </c>
      <c r="Y555" s="6">
        <f>$W$5 +'Unlike Size Quad'!$F$3*$N$4</f>
        <v>-71.406763299232722</v>
      </c>
      <c r="Z555" s="6">
        <f>Table13[[#This Row],[NS AXIS]]</f>
        <v>-453</v>
      </c>
      <c r="AA555" s="6">
        <f>IF(AND($W$5 + 'Unlike Size Quad'!$F$3*$N$4&lt;Table13[[#This Row],[NS AXIS]],Table13[[#This Row],[NS AXIS]]&lt;$V$6 - 'Unlike Size Quad'!$F$3*$N$4), Table13[NS AXIS], 0)</f>
        <v>0</v>
      </c>
      <c r="AB555" s="16">
        <f>$V$3 -'Unlike Size Quad'!$F$2*$N$3</f>
        <v>127.00056361139596</v>
      </c>
      <c r="AC555" s="16">
        <f>$W$4 + 'Unlike Size Quad'!$F$2*$N$3</f>
        <v>-127.00507248755457</v>
      </c>
      <c r="AN555" s="46">
        <v>-453</v>
      </c>
      <c r="AO555" s="63">
        <f>IF(OR(Table15[[#This Row],[Diagonal Flag]]&lt;-$AG$6, Table15[[#This Row],[Diagonal Flag]]&gt;$AG$6),0,Table15[[#This Row],[Diagonal Flag]])</f>
        <v>0</v>
      </c>
      <c r="AP555" s="63">
        <f>Graphing!$AO555/$AP$6</f>
        <v>0</v>
      </c>
      <c r="AQ555" s="64">
        <f>Graphing!$AO555/$AQ$6</f>
        <v>0</v>
      </c>
    </row>
    <row r="556" spans="7:43" x14ac:dyDescent="0.25">
      <c r="G556" s="15">
        <v>0.54900000000000004</v>
      </c>
      <c r="H556" s="16">
        <f>IF(AND($H$3&lt;Table3[[#This Row],[Percentage]],Table3[[#This Row],[Percentage]]&lt;$H$5), 1, 0)</f>
        <v>0</v>
      </c>
      <c r="I556" s="16">
        <f>IF(AND($I$3&lt;Table3[[#This Row],[Percentage]],Table3[[#This Row],[Percentage]]&lt;$I$5), 1, 0)</f>
        <v>0</v>
      </c>
      <c r="J556" s="16">
        <f>IF(AND($J$3&lt;Table3[[#This Row],[Percentage]],Table3[[#This Row],[Percentage]]&lt;$J$5), 1, 0)</f>
        <v>0</v>
      </c>
      <c r="K556" s="16">
        <f>IF(AND($K$3&lt;Table3[[#This Row],[Percentage]],Table3[[#This Row],[Percentage]]&lt;$K$5), 1, 0)</f>
        <v>0</v>
      </c>
      <c r="L556" s="16"/>
      <c r="U556" s="6">
        <v>0</v>
      </c>
      <c r="V556" s="6">
        <v>-452</v>
      </c>
      <c r="W556" s="6">
        <f>IF(AND($W$4 + 'Unlike Size Quad'!$F$2*$N$3&lt;Table13[[#This Row],[NS AXIS]],Table13[[#This Row],[NS AXIS]]&lt;$V$3 - 'Unlike Size Quad'!$F$2*$N$3), Table13[NS AXIS], 0)</f>
        <v>0</v>
      </c>
      <c r="X556" s="6">
        <f>$V$6 - 'Unlike Size Quad'!$F$3*$N$4</f>
        <v>71.401690832311886</v>
      </c>
      <c r="Y556" s="6">
        <f>$W$5 +'Unlike Size Quad'!$F$3*$N$4</f>
        <v>-71.406763299232722</v>
      </c>
      <c r="Z556" s="6">
        <f>Table13[[#This Row],[NS AXIS]]</f>
        <v>-452</v>
      </c>
      <c r="AA556" s="6">
        <f>IF(AND($W$5 + 'Unlike Size Quad'!$F$3*$N$4&lt;Table13[[#This Row],[NS AXIS]],Table13[[#This Row],[NS AXIS]]&lt;$V$6 - 'Unlike Size Quad'!$F$3*$N$4), Table13[NS AXIS], 0)</f>
        <v>0</v>
      </c>
      <c r="AB556" s="16">
        <f>$V$3 -'Unlike Size Quad'!$F$2*$N$3</f>
        <v>127.00056361139596</v>
      </c>
      <c r="AC556" s="16">
        <f>$W$4 + 'Unlike Size Quad'!$F$2*$N$3</f>
        <v>-127.00507248755457</v>
      </c>
      <c r="AN556" s="46">
        <v>-452</v>
      </c>
      <c r="AO556" s="61">
        <f>IF(OR(Table15[[#This Row],[Diagonal Flag]]&lt;-$AG$6, Table15[[#This Row],[Diagonal Flag]]&gt;$AG$6),0,Table15[[#This Row],[Diagonal Flag]])</f>
        <v>0</v>
      </c>
      <c r="AP556" s="61">
        <f>Graphing!$AO556/$AP$6</f>
        <v>0</v>
      </c>
      <c r="AQ556" s="62">
        <f>Graphing!$AO556/$AQ$6</f>
        <v>0</v>
      </c>
    </row>
    <row r="557" spans="7:43" x14ac:dyDescent="0.25">
      <c r="G557" s="15">
        <v>0.55000000000000004</v>
      </c>
      <c r="H557" s="16">
        <f>IF(AND($H$3&lt;Table3[[#This Row],[Percentage]],Table3[[#This Row],[Percentage]]&lt;$H$5), 1, 0)</f>
        <v>0</v>
      </c>
      <c r="I557" s="16">
        <f>IF(AND($I$3&lt;Table3[[#This Row],[Percentage]],Table3[[#This Row],[Percentage]]&lt;$I$5), 1, 0)</f>
        <v>0</v>
      </c>
      <c r="J557" s="16">
        <f>IF(AND($J$3&lt;Table3[[#This Row],[Percentage]],Table3[[#This Row],[Percentage]]&lt;$J$5), 1, 0)</f>
        <v>0</v>
      </c>
      <c r="K557" s="16">
        <f>IF(AND($K$3&lt;Table3[[#This Row],[Percentage]],Table3[[#This Row],[Percentage]]&lt;$K$5), 1, 0)</f>
        <v>0</v>
      </c>
      <c r="L557" s="16"/>
      <c r="U557" s="6">
        <v>0</v>
      </c>
      <c r="V557" s="6">
        <v>-451</v>
      </c>
      <c r="W557" s="6">
        <f>IF(AND($W$4 + 'Unlike Size Quad'!$F$2*$N$3&lt;Table13[[#This Row],[NS AXIS]],Table13[[#This Row],[NS AXIS]]&lt;$V$3 - 'Unlike Size Quad'!$F$2*$N$3), Table13[NS AXIS], 0)</f>
        <v>0</v>
      </c>
      <c r="X557" s="6">
        <f>$V$6 - 'Unlike Size Quad'!$F$3*$N$4</f>
        <v>71.401690832311886</v>
      </c>
      <c r="Y557" s="6">
        <f>$W$5 +'Unlike Size Quad'!$F$3*$N$4</f>
        <v>-71.406763299232722</v>
      </c>
      <c r="Z557" s="6">
        <f>Table13[[#This Row],[NS AXIS]]</f>
        <v>-451</v>
      </c>
      <c r="AA557" s="6">
        <f>IF(AND($W$5 + 'Unlike Size Quad'!$F$3*$N$4&lt;Table13[[#This Row],[NS AXIS]],Table13[[#This Row],[NS AXIS]]&lt;$V$6 - 'Unlike Size Quad'!$F$3*$N$4), Table13[NS AXIS], 0)</f>
        <v>0</v>
      </c>
      <c r="AB557" s="16">
        <f>$V$3 -'Unlike Size Quad'!$F$2*$N$3</f>
        <v>127.00056361139596</v>
      </c>
      <c r="AC557" s="16">
        <f>$W$4 + 'Unlike Size Quad'!$F$2*$N$3</f>
        <v>-127.00507248755457</v>
      </c>
      <c r="AN557" s="46">
        <v>-451</v>
      </c>
      <c r="AO557" s="63">
        <f>IF(OR(Table15[[#This Row],[Diagonal Flag]]&lt;-$AG$6, Table15[[#This Row],[Diagonal Flag]]&gt;$AG$6),0,Table15[[#This Row],[Diagonal Flag]])</f>
        <v>0</v>
      </c>
      <c r="AP557" s="63">
        <f>Graphing!$AO557/$AP$6</f>
        <v>0</v>
      </c>
      <c r="AQ557" s="64">
        <f>Graphing!$AO557/$AQ$6</f>
        <v>0</v>
      </c>
    </row>
    <row r="558" spans="7:43" x14ac:dyDescent="0.25">
      <c r="G558" s="15">
        <v>0.55100000000000005</v>
      </c>
      <c r="H558" s="16">
        <f>IF(AND($H$3&lt;Table3[[#This Row],[Percentage]],Table3[[#This Row],[Percentage]]&lt;$H$5), 1, 0)</f>
        <v>0</v>
      </c>
      <c r="I558" s="16">
        <f>IF(AND($I$3&lt;Table3[[#This Row],[Percentage]],Table3[[#This Row],[Percentage]]&lt;$I$5), 1, 0)</f>
        <v>0</v>
      </c>
      <c r="J558" s="16">
        <f>IF(AND($J$3&lt;Table3[[#This Row],[Percentage]],Table3[[#This Row],[Percentage]]&lt;$J$5), 1, 0)</f>
        <v>0</v>
      </c>
      <c r="K558" s="16">
        <f>IF(AND($K$3&lt;Table3[[#This Row],[Percentage]],Table3[[#This Row],[Percentage]]&lt;$K$5), 1, 0)</f>
        <v>0</v>
      </c>
      <c r="L558" s="16"/>
      <c r="U558" s="6">
        <v>0</v>
      </c>
      <c r="V558" s="6">
        <v>-450</v>
      </c>
      <c r="W558" s="6">
        <f>IF(AND($W$4 + 'Unlike Size Quad'!$F$2*$N$3&lt;Table13[[#This Row],[NS AXIS]],Table13[[#This Row],[NS AXIS]]&lt;$V$3 - 'Unlike Size Quad'!$F$2*$N$3), Table13[NS AXIS], 0)</f>
        <v>0</v>
      </c>
      <c r="X558" s="6">
        <f>$V$6 - 'Unlike Size Quad'!$F$3*$N$4</f>
        <v>71.401690832311886</v>
      </c>
      <c r="Y558" s="6">
        <f>$W$5 +'Unlike Size Quad'!$F$3*$N$4</f>
        <v>-71.406763299232722</v>
      </c>
      <c r="Z558" s="6">
        <f>Table13[[#This Row],[NS AXIS]]</f>
        <v>-450</v>
      </c>
      <c r="AA558" s="6">
        <f>IF(AND($W$5 + 'Unlike Size Quad'!$F$3*$N$4&lt;Table13[[#This Row],[NS AXIS]],Table13[[#This Row],[NS AXIS]]&lt;$V$6 - 'Unlike Size Quad'!$F$3*$N$4), Table13[NS AXIS], 0)</f>
        <v>0</v>
      </c>
      <c r="AB558" s="16">
        <f>$V$3 -'Unlike Size Quad'!$F$2*$N$3</f>
        <v>127.00056361139596</v>
      </c>
      <c r="AC558" s="16">
        <f>$W$4 + 'Unlike Size Quad'!$F$2*$N$3</f>
        <v>-127.00507248755457</v>
      </c>
      <c r="AN558" s="46">
        <v>-450</v>
      </c>
      <c r="AO558" s="61">
        <f>IF(OR(Table15[[#This Row],[Diagonal Flag]]&lt;-$AG$6, Table15[[#This Row],[Diagonal Flag]]&gt;$AG$6),0,Table15[[#This Row],[Diagonal Flag]])</f>
        <v>0</v>
      </c>
      <c r="AP558" s="61">
        <f>Graphing!$AO558/$AP$6</f>
        <v>0</v>
      </c>
      <c r="AQ558" s="62">
        <f>Graphing!$AO558/$AQ$6</f>
        <v>0</v>
      </c>
    </row>
    <row r="559" spans="7:43" x14ac:dyDescent="0.25">
      <c r="G559" s="15">
        <v>0.55200000000000005</v>
      </c>
      <c r="H559" s="16">
        <f>IF(AND($H$3&lt;Table3[[#This Row],[Percentage]],Table3[[#This Row],[Percentage]]&lt;$H$5), 1, 0)</f>
        <v>0</v>
      </c>
      <c r="I559" s="16">
        <f>IF(AND($I$3&lt;Table3[[#This Row],[Percentage]],Table3[[#This Row],[Percentage]]&lt;$I$5), 1, 0)</f>
        <v>0</v>
      </c>
      <c r="J559" s="16">
        <f>IF(AND($J$3&lt;Table3[[#This Row],[Percentage]],Table3[[#This Row],[Percentage]]&lt;$J$5), 1, 0)</f>
        <v>0</v>
      </c>
      <c r="K559" s="16">
        <f>IF(AND($K$3&lt;Table3[[#This Row],[Percentage]],Table3[[#This Row],[Percentage]]&lt;$K$5), 1, 0)</f>
        <v>0</v>
      </c>
      <c r="L559" s="16"/>
      <c r="U559" s="6">
        <v>0</v>
      </c>
      <c r="V559" s="6">
        <v>-449</v>
      </c>
      <c r="W559" s="6">
        <f>IF(AND($W$4 + 'Unlike Size Quad'!$F$2*$N$3&lt;Table13[[#This Row],[NS AXIS]],Table13[[#This Row],[NS AXIS]]&lt;$V$3 - 'Unlike Size Quad'!$F$2*$N$3), Table13[NS AXIS], 0)</f>
        <v>0</v>
      </c>
      <c r="X559" s="6">
        <f>$V$6 - 'Unlike Size Quad'!$F$3*$N$4</f>
        <v>71.401690832311886</v>
      </c>
      <c r="Y559" s="6">
        <f>$W$5 +'Unlike Size Quad'!$F$3*$N$4</f>
        <v>-71.406763299232722</v>
      </c>
      <c r="Z559" s="6">
        <f>Table13[[#This Row],[NS AXIS]]</f>
        <v>-449</v>
      </c>
      <c r="AA559" s="6">
        <f>IF(AND($W$5 + 'Unlike Size Quad'!$F$3*$N$4&lt;Table13[[#This Row],[NS AXIS]],Table13[[#This Row],[NS AXIS]]&lt;$V$6 - 'Unlike Size Quad'!$F$3*$N$4), Table13[NS AXIS], 0)</f>
        <v>0</v>
      </c>
      <c r="AB559" s="16">
        <f>$V$3 -'Unlike Size Quad'!$F$2*$N$3</f>
        <v>127.00056361139596</v>
      </c>
      <c r="AC559" s="16">
        <f>$W$4 + 'Unlike Size Quad'!$F$2*$N$3</f>
        <v>-127.00507248755457</v>
      </c>
      <c r="AN559" s="46">
        <v>-449</v>
      </c>
      <c r="AO559" s="63">
        <f>IF(OR(Table15[[#This Row],[Diagonal Flag]]&lt;-$AG$6, Table15[[#This Row],[Diagonal Flag]]&gt;$AG$6),0,Table15[[#This Row],[Diagonal Flag]])</f>
        <v>0</v>
      </c>
      <c r="AP559" s="63">
        <f>Graphing!$AO559/$AP$6</f>
        <v>0</v>
      </c>
      <c r="AQ559" s="64">
        <f>Graphing!$AO559/$AQ$6</f>
        <v>0</v>
      </c>
    </row>
    <row r="560" spans="7:43" x14ac:dyDescent="0.25">
      <c r="G560" s="15">
        <v>0.55300000000000005</v>
      </c>
      <c r="H560" s="16">
        <f>IF(AND($H$3&lt;Table3[[#This Row],[Percentage]],Table3[[#This Row],[Percentage]]&lt;$H$5), 1, 0)</f>
        <v>0</v>
      </c>
      <c r="I560" s="16">
        <f>IF(AND($I$3&lt;Table3[[#This Row],[Percentage]],Table3[[#This Row],[Percentage]]&lt;$I$5), 1, 0)</f>
        <v>0</v>
      </c>
      <c r="J560" s="16">
        <f>IF(AND($J$3&lt;Table3[[#This Row],[Percentage]],Table3[[#This Row],[Percentage]]&lt;$J$5), 1, 0)</f>
        <v>0</v>
      </c>
      <c r="K560" s="16">
        <f>IF(AND($K$3&lt;Table3[[#This Row],[Percentage]],Table3[[#This Row],[Percentage]]&lt;$K$5), 1, 0)</f>
        <v>0</v>
      </c>
      <c r="L560" s="16"/>
      <c r="U560" s="6">
        <v>0</v>
      </c>
      <c r="V560" s="6">
        <v>-448</v>
      </c>
      <c r="W560" s="6">
        <f>IF(AND($W$4 + 'Unlike Size Quad'!$F$2*$N$3&lt;Table13[[#This Row],[NS AXIS]],Table13[[#This Row],[NS AXIS]]&lt;$V$3 - 'Unlike Size Quad'!$F$2*$N$3), Table13[NS AXIS], 0)</f>
        <v>0</v>
      </c>
      <c r="X560" s="6">
        <f>$V$6 - 'Unlike Size Quad'!$F$3*$N$4</f>
        <v>71.401690832311886</v>
      </c>
      <c r="Y560" s="6">
        <f>$W$5 +'Unlike Size Quad'!$F$3*$N$4</f>
        <v>-71.406763299232722</v>
      </c>
      <c r="Z560" s="6">
        <f>Table13[[#This Row],[NS AXIS]]</f>
        <v>-448</v>
      </c>
      <c r="AA560" s="6">
        <f>IF(AND($W$5 + 'Unlike Size Quad'!$F$3*$N$4&lt;Table13[[#This Row],[NS AXIS]],Table13[[#This Row],[NS AXIS]]&lt;$V$6 - 'Unlike Size Quad'!$F$3*$N$4), Table13[NS AXIS], 0)</f>
        <v>0</v>
      </c>
      <c r="AB560" s="16">
        <f>$V$3 -'Unlike Size Quad'!$F$2*$N$3</f>
        <v>127.00056361139596</v>
      </c>
      <c r="AC560" s="16">
        <f>$W$4 + 'Unlike Size Quad'!$F$2*$N$3</f>
        <v>-127.00507248755457</v>
      </c>
      <c r="AN560" s="46">
        <v>-448</v>
      </c>
      <c r="AO560" s="61">
        <f>IF(OR(Table15[[#This Row],[Diagonal Flag]]&lt;-$AG$6, Table15[[#This Row],[Diagonal Flag]]&gt;$AG$6),0,Table15[[#This Row],[Diagonal Flag]])</f>
        <v>0</v>
      </c>
      <c r="AP560" s="61">
        <f>Graphing!$AO560/$AP$6</f>
        <v>0</v>
      </c>
      <c r="AQ560" s="62">
        <f>Graphing!$AO560/$AQ$6</f>
        <v>0</v>
      </c>
    </row>
    <row r="561" spans="7:43" x14ac:dyDescent="0.25">
      <c r="G561" s="15">
        <v>0.55400000000000005</v>
      </c>
      <c r="H561" s="16">
        <f>IF(AND($H$3&lt;Table3[[#This Row],[Percentage]],Table3[[#This Row],[Percentage]]&lt;$H$5), 1, 0)</f>
        <v>0</v>
      </c>
      <c r="I561" s="16">
        <f>IF(AND($I$3&lt;Table3[[#This Row],[Percentage]],Table3[[#This Row],[Percentage]]&lt;$I$5), 1, 0)</f>
        <v>0</v>
      </c>
      <c r="J561" s="16">
        <f>IF(AND($J$3&lt;Table3[[#This Row],[Percentage]],Table3[[#This Row],[Percentage]]&lt;$J$5), 1, 0)</f>
        <v>0</v>
      </c>
      <c r="K561" s="16">
        <f>IF(AND($K$3&lt;Table3[[#This Row],[Percentage]],Table3[[#This Row],[Percentage]]&lt;$K$5), 1, 0)</f>
        <v>0</v>
      </c>
      <c r="L561" s="16"/>
      <c r="U561" s="6">
        <v>0</v>
      </c>
      <c r="V561" s="6">
        <v>-447</v>
      </c>
      <c r="W561" s="6">
        <f>IF(AND($W$4 + 'Unlike Size Quad'!$F$2*$N$3&lt;Table13[[#This Row],[NS AXIS]],Table13[[#This Row],[NS AXIS]]&lt;$V$3 - 'Unlike Size Quad'!$F$2*$N$3), Table13[NS AXIS], 0)</f>
        <v>0</v>
      </c>
      <c r="X561" s="6">
        <f>$V$6 - 'Unlike Size Quad'!$F$3*$N$4</f>
        <v>71.401690832311886</v>
      </c>
      <c r="Y561" s="6">
        <f>$W$5 +'Unlike Size Quad'!$F$3*$N$4</f>
        <v>-71.406763299232722</v>
      </c>
      <c r="Z561" s="6">
        <f>Table13[[#This Row],[NS AXIS]]</f>
        <v>-447</v>
      </c>
      <c r="AA561" s="6">
        <f>IF(AND($W$5 + 'Unlike Size Quad'!$F$3*$N$4&lt;Table13[[#This Row],[NS AXIS]],Table13[[#This Row],[NS AXIS]]&lt;$V$6 - 'Unlike Size Quad'!$F$3*$N$4), Table13[NS AXIS], 0)</f>
        <v>0</v>
      </c>
      <c r="AB561" s="16">
        <f>$V$3 -'Unlike Size Quad'!$F$2*$N$3</f>
        <v>127.00056361139596</v>
      </c>
      <c r="AC561" s="16">
        <f>$W$4 + 'Unlike Size Quad'!$F$2*$N$3</f>
        <v>-127.00507248755457</v>
      </c>
      <c r="AN561" s="46">
        <v>-447</v>
      </c>
      <c r="AO561" s="63">
        <f>IF(OR(Table15[[#This Row],[Diagonal Flag]]&lt;-$AG$6, Table15[[#This Row],[Diagonal Flag]]&gt;$AG$6),0,Table15[[#This Row],[Diagonal Flag]])</f>
        <v>0</v>
      </c>
      <c r="AP561" s="63">
        <f>Graphing!$AO561/$AP$6</f>
        <v>0</v>
      </c>
      <c r="AQ561" s="64">
        <f>Graphing!$AO561/$AQ$6</f>
        <v>0</v>
      </c>
    </row>
    <row r="562" spans="7:43" x14ac:dyDescent="0.25">
      <c r="G562" s="15">
        <v>0.55500000000000005</v>
      </c>
      <c r="H562" s="16">
        <f>IF(AND($H$3&lt;Table3[[#This Row],[Percentage]],Table3[[#This Row],[Percentage]]&lt;$H$5), 1, 0)</f>
        <v>0</v>
      </c>
      <c r="I562" s="16">
        <f>IF(AND($I$3&lt;Table3[[#This Row],[Percentage]],Table3[[#This Row],[Percentage]]&lt;$I$5), 1, 0)</f>
        <v>0</v>
      </c>
      <c r="J562" s="16">
        <f>IF(AND($J$3&lt;Table3[[#This Row],[Percentage]],Table3[[#This Row],[Percentage]]&lt;$J$5), 1, 0)</f>
        <v>0</v>
      </c>
      <c r="K562" s="16">
        <f>IF(AND($K$3&lt;Table3[[#This Row],[Percentage]],Table3[[#This Row],[Percentage]]&lt;$K$5), 1, 0)</f>
        <v>0</v>
      </c>
      <c r="L562" s="16"/>
      <c r="U562" s="6">
        <v>0</v>
      </c>
      <c r="V562" s="6">
        <v>-446</v>
      </c>
      <c r="W562" s="6">
        <f>IF(AND($W$4 + 'Unlike Size Quad'!$F$2*$N$3&lt;Table13[[#This Row],[NS AXIS]],Table13[[#This Row],[NS AXIS]]&lt;$V$3 - 'Unlike Size Quad'!$F$2*$N$3), Table13[NS AXIS], 0)</f>
        <v>0</v>
      </c>
      <c r="X562" s="6">
        <f>$V$6 - 'Unlike Size Quad'!$F$3*$N$4</f>
        <v>71.401690832311886</v>
      </c>
      <c r="Y562" s="6">
        <f>$W$5 +'Unlike Size Quad'!$F$3*$N$4</f>
        <v>-71.406763299232722</v>
      </c>
      <c r="Z562" s="6">
        <f>Table13[[#This Row],[NS AXIS]]</f>
        <v>-446</v>
      </c>
      <c r="AA562" s="6">
        <f>IF(AND($W$5 + 'Unlike Size Quad'!$F$3*$N$4&lt;Table13[[#This Row],[NS AXIS]],Table13[[#This Row],[NS AXIS]]&lt;$V$6 - 'Unlike Size Quad'!$F$3*$N$4), Table13[NS AXIS], 0)</f>
        <v>0</v>
      </c>
      <c r="AB562" s="16">
        <f>$V$3 -'Unlike Size Quad'!$F$2*$N$3</f>
        <v>127.00056361139596</v>
      </c>
      <c r="AC562" s="16">
        <f>$W$4 + 'Unlike Size Quad'!$F$2*$N$3</f>
        <v>-127.00507248755457</v>
      </c>
      <c r="AN562" s="46">
        <v>-446</v>
      </c>
      <c r="AO562" s="61">
        <f>IF(OR(Table15[[#This Row],[Diagonal Flag]]&lt;-$AG$6, Table15[[#This Row],[Diagonal Flag]]&gt;$AG$6),0,Table15[[#This Row],[Diagonal Flag]])</f>
        <v>0</v>
      </c>
      <c r="AP562" s="61">
        <f>Graphing!$AO562/$AP$6</f>
        <v>0</v>
      </c>
      <c r="AQ562" s="62">
        <f>Graphing!$AO562/$AQ$6</f>
        <v>0</v>
      </c>
    </row>
    <row r="563" spans="7:43" x14ac:dyDescent="0.25">
      <c r="G563" s="15">
        <v>0.55600000000000005</v>
      </c>
      <c r="H563" s="16">
        <f>IF(AND($H$3&lt;Table3[[#This Row],[Percentage]],Table3[[#This Row],[Percentage]]&lt;$H$5), 1, 0)</f>
        <v>0</v>
      </c>
      <c r="I563" s="16">
        <f>IF(AND($I$3&lt;Table3[[#This Row],[Percentage]],Table3[[#This Row],[Percentage]]&lt;$I$5), 1, 0)</f>
        <v>0</v>
      </c>
      <c r="J563" s="16">
        <f>IF(AND($J$3&lt;Table3[[#This Row],[Percentage]],Table3[[#This Row],[Percentage]]&lt;$J$5), 1, 0)</f>
        <v>0</v>
      </c>
      <c r="K563" s="16">
        <f>IF(AND($K$3&lt;Table3[[#This Row],[Percentage]],Table3[[#This Row],[Percentage]]&lt;$K$5), 1, 0)</f>
        <v>0</v>
      </c>
      <c r="L563" s="16"/>
      <c r="U563" s="6">
        <v>0</v>
      </c>
      <c r="V563" s="6">
        <v>-445</v>
      </c>
      <c r="W563" s="6">
        <f>IF(AND($W$4 + 'Unlike Size Quad'!$F$2*$N$3&lt;Table13[[#This Row],[NS AXIS]],Table13[[#This Row],[NS AXIS]]&lt;$V$3 - 'Unlike Size Quad'!$F$2*$N$3), Table13[NS AXIS], 0)</f>
        <v>0</v>
      </c>
      <c r="X563" s="6">
        <f>$V$6 - 'Unlike Size Quad'!$F$3*$N$4</f>
        <v>71.401690832311886</v>
      </c>
      <c r="Y563" s="6">
        <f>$W$5 +'Unlike Size Quad'!$F$3*$N$4</f>
        <v>-71.406763299232722</v>
      </c>
      <c r="Z563" s="6">
        <f>Table13[[#This Row],[NS AXIS]]</f>
        <v>-445</v>
      </c>
      <c r="AA563" s="6">
        <f>IF(AND($W$5 + 'Unlike Size Quad'!$F$3*$N$4&lt;Table13[[#This Row],[NS AXIS]],Table13[[#This Row],[NS AXIS]]&lt;$V$6 - 'Unlike Size Quad'!$F$3*$N$4), Table13[NS AXIS], 0)</f>
        <v>0</v>
      </c>
      <c r="AB563" s="16">
        <f>$V$3 -'Unlike Size Quad'!$F$2*$N$3</f>
        <v>127.00056361139596</v>
      </c>
      <c r="AC563" s="16">
        <f>$W$4 + 'Unlike Size Quad'!$F$2*$N$3</f>
        <v>-127.00507248755457</v>
      </c>
      <c r="AN563" s="46">
        <v>-445</v>
      </c>
      <c r="AO563" s="63">
        <f>IF(OR(Table15[[#This Row],[Diagonal Flag]]&lt;-$AG$6, Table15[[#This Row],[Diagonal Flag]]&gt;$AG$6),0,Table15[[#This Row],[Diagonal Flag]])</f>
        <v>0</v>
      </c>
      <c r="AP563" s="63">
        <f>Graphing!$AO563/$AP$6</f>
        <v>0</v>
      </c>
      <c r="AQ563" s="64">
        <f>Graphing!$AO563/$AQ$6</f>
        <v>0</v>
      </c>
    </row>
    <row r="564" spans="7:43" x14ac:dyDescent="0.25">
      <c r="G564" s="15">
        <v>0.55700000000000005</v>
      </c>
      <c r="H564" s="16">
        <f>IF(AND($H$3&lt;Table3[[#This Row],[Percentage]],Table3[[#This Row],[Percentage]]&lt;$H$5), 1, 0)</f>
        <v>0</v>
      </c>
      <c r="I564" s="16">
        <f>IF(AND($I$3&lt;Table3[[#This Row],[Percentage]],Table3[[#This Row],[Percentage]]&lt;$I$5), 1, 0)</f>
        <v>0</v>
      </c>
      <c r="J564" s="16">
        <f>IF(AND($J$3&lt;Table3[[#This Row],[Percentage]],Table3[[#This Row],[Percentage]]&lt;$J$5), 1, 0)</f>
        <v>0</v>
      </c>
      <c r="K564" s="16">
        <f>IF(AND($K$3&lt;Table3[[#This Row],[Percentage]],Table3[[#This Row],[Percentage]]&lt;$K$5), 1, 0)</f>
        <v>0</v>
      </c>
      <c r="L564" s="16"/>
      <c r="U564" s="6">
        <v>0</v>
      </c>
      <c r="V564" s="6">
        <v>-444</v>
      </c>
      <c r="W564" s="6">
        <f>IF(AND($W$4 + 'Unlike Size Quad'!$F$2*$N$3&lt;Table13[[#This Row],[NS AXIS]],Table13[[#This Row],[NS AXIS]]&lt;$V$3 - 'Unlike Size Quad'!$F$2*$N$3), Table13[NS AXIS], 0)</f>
        <v>0</v>
      </c>
      <c r="X564" s="6">
        <f>$V$6 - 'Unlike Size Quad'!$F$3*$N$4</f>
        <v>71.401690832311886</v>
      </c>
      <c r="Y564" s="6">
        <f>$W$5 +'Unlike Size Quad'!$F$3*$N$4</f>
        <v>-71.406763299232722</v>
      </c>
      <c r="Z564" s="6">
        <f>Table13[[#This Row],[NS AXIS]]</f>
        <v>-444</v>
      </c>
      <c r="AA564" s="6">
        <f>IF(AND($W$5 + 'Unlike Size Quad'!$F$3*$N$4&lt;Table13[[#This Row],[NS AXIS]],Table13[[#This Row],[NS AXIS]]&lt;$V$6 - 'Unlike Size Quad'!$F$3*$N$4), Table13[NS AXIS], 0)</f>
        <v>0</v>
      </c>
      <c r="AB564" s="16">
        <f>$V$3 -'Unlike Size Quad'!$F$2*$N$3</f>
        <v>127.00056361139596</v>
      </c>
      <c r="AC564" s="16">
        <f>$W$4 + 'Unlike Size Quad'!$F$2*$N$3</f>
        <v>-127.00507248755457</v>
      </c>
      <c r="AN564" s="46">
        <v>-444</v>
      </c>
      <c r="AO564" s="61">
        <f>IF(OR(Table15[[#This Row],[Diagonal Flag]]&lt;-$AG$6, Table15[[#This Row],[Diagonal Flag]]&gt;$AG$6),0,Table15[[#This Row],[Diagonal Flag]])</f>
        <v>0</v>
      </c>
      <c r="AP564" s="61">
        <f>Graphing!$AO564/$AP$6</f>
        <v>0</v>
      </c>
      <c r="AQ564" s="62">
        <f>Graphing!$AO564/$AQ$6</f>
        <v>0</v>
      </c>
    </row>
    <row r="565" spans="7:43" x14ac:dyDescent="0.25">
      <c r="G565" s="15">
        <v>0.55800000000000005</v>
      </c>
      <c r="H565" s="16">
        <f>IF(AND($H$3&lt;Table3[[#This Row],[Percentage]],Table3[[#This Row],[Percentage]]&lt;$H$5), 1, 0)</f>
        <v>0</v>
      </c>
      <c r="I565" s="16">
        <f>IF(AND($I$3&lt;Table3[[#This Row],[Percentage]],Table3[[#This Row],[Percentage]]&lt;$I$5), 1, 0)</f>
        <v>0</v>
      </c>
      <c r="J565" s="16">
        <f>IF(AND($J$3&lt;Table3[[#This Row],[Percentage]],Table3[[#This Row],[Percentage]]&lt;$J$5), 1, 0)</f>
        <v>0</v>
      </c>
      <c r="K565" s="16">
        <f>IF(AND($K$3&lt;Table3[[#This Row],[Percentage]],Table3[[#This Row],[Percentage]]&lt;$K$5), 1, 0)</f>
        <v>0</v>
      </c>
      <c r="L565" s="16"/>
      <c r="U565" s="6">
        <v>0</v>
      </c>
      <c r="V565" s="6">
        <v>-443</v>
      </c>
      <c r="W565" s="6">
        <f>IF(AND($W$4 + 'Unlike Size Quad'!$F$2*$N$3&lt;Table13[[#This Row],[NS AXIS]],Table13[[#This Row],[NS AXIS]]&lt;$V$3 - 'Unlike Size Quad'!$F$2*$N$3), Table13[NS AXIS], 0)</f>
        <v>0</v>
      </c>
      <c r="X565" s="6">
        <f>$V$6 - 'Unlike Size Quad'!$F$3*$N$4</f>
        <v>71.401690832311886</v>
      </c>
      <c r="Y565" s="6">
        <f>$W$5 +'Unlike Size Quad'!$F$3*$N$4</f>
        <v>-71.406763299232722</v>
      </c>
      <c r="Z565" s="6">
        <f>Table13[[#This Row],[NS AXIS]]</f>
        <v>-443</v>
      </c>
      <c r="AA565" s="6">
        <f>IF(AND($W$5 + 'Unlike Size Quad'!$F$3*$N$4&lt;Table13[[#This Row],[NS AXIS]],Table13[[#This Row],[NS AXIS]]&lt;$V$6 - 'Unlike Size Quad'!$F$3*$N$4), Table13[NS AXIS], 0)</f>
        <v>0</v>
      </c>
      <c r="AB565" s="16">
        <f>$V$3 -'Unlike Size Quad'!$F$2*$N$3</f>
        <v>127.00056361139596</v>
      </c>
      <c r="AC565" s="16">
        <f>$W$4 + 'Unlike Size Quad'!$F$2*$N$3</f>
        <v>-127.00507248755457</v>
      </c>
      <c r="AN565" s="46">
        <v>-443</v>
      </c>
      <c r="AO565" s="63">
        <f>IF(OR(Table15[[#This Row],[Diagonal Flag]]&lt;-$AG$6, Table15[[#This Row],[Diagonal Flag]]&gt;$AG$6),0,Table15[[#This Row],[Diagonal Flag]])</f>
        <v>0</v>
      </c>
      <c r="AP565" s="63">
        <f>Graphing!$AO565/$AP$6</f>
        <v>0</v>
      </c>
      <c r="AQ565" s="64">
        <f>Graphing!$AO565/$AQ$6</f>
        <v>0</v>
      </c>
    </row>
    <row r="566" spans="7:43" x14ac:dyDescent="0.25">
      <c r="G566" s="15">
        <v>0.55900000000000005</v>
      </c>
      <c r="H566" s="16">
        <f>IF(AND($H$3&lt;Table3[[#This Row],[Percentage]],Table3[[#This Row],[Percentage]]&lt;$H$5), 1, 0)</f>
        <v>0</v>
      </c>
      <c r="I566" s="16">
        <f>IF(AND($I$3&lt;Table3[[#This Row],[Percentage]],Table3[[#This Row],[Percentage]]&lt;$I$5), 1, 0)</f>
        <v>0</v>
      </c>
      <c r="J566" s="16">
        <f>IF(AND($J$3&lt;Table3[[#This Row],[Percentage]],Table3[[#This Row],[Percentage]]&lt;$J$5), 1, 0)</f>
        <v>0</v>
      </c>
      <c r="K566" s="16">
        <f>IF(AND($K$3&lt;Table3[[#This Row],[Percentage]],Table3[[#This Row],[Percentage]]&lt;$K$5), 1, 0)</f>
        <v>0</v>
      </c>
      <c r="L566" s="16"/>
      <c r="U566" s="6">
        <v>0</v>
      </c>
      <c r="V566" s="6">
        <v>-442</v>
      </c>
      <c r="W566" s="6">
        <f>IF(AND($W$4 + 'Unlike Size Quad'!$F$2*$N$3&lt;Table13[[#This Row],[NS AXIS]],Table13[[#This Row],[NS AXIS]]&lt;$V$3 - 'Unlike Size Quad'!$F$2*$N$3), Table13[NS AXIS], 0)</f>
        <v>0</v>
      </c>
      <c r="X566" s="6">
        <f>$V$6 - 'Unlike Size Quad'!$F$3*$N$4</f>
        <v>71.401690832311886</v>
      </c>
      <c r="Y566" s="6">
        <f>$W$5 +'Unlike Size Quad'!$F$3*$N$4</f>
        <v>-71.406763299232722</v>
      </c>
      <c r="Z566" s="6">
        <f>Table13[[#This Row],[NS AXIS]]</f>
        <v>-442</v>
      </c>
      <c r="AA566" s="6">
        <f>IF(AND($W$5 + 'Unlike Size Quad'!$F$3*$N$4&lt;Table13[[#This Row],[NS AXIS]],Table13[[#This Row],[NS AXIS]]&lt;$V$6 - 'Unlike Size Quad'!$F$3*$N$4), Table13[NS AXIS], 0)</f>
        <v>0</v>
      </c>
      <c r="AB566" s="16">
        <f>$V$3 -'Unlike Size Quad'!$F$2*$N$3</f>
        <v>127.00056361139596</v>
      </c>
      <c r="AC566" s="16">
        <f>$W$4 + 'Unlike Size Quad'!$F$2*$N$3</f>
        <v>-127.00507248755457</v>
      </c>
      <c r="AN566" s="46">
        <v>-442</v>
      </c>
      <c r="AO566" s="61">
        <f>IF(OR(Table15[[#This Row],[Diagonal Flag]]&lt;-$AG$6, Table15[[#This Row],[Diagonal Flag]]&gt;$AG$6),0,Table15[[#This Row],[Diagonal Flag]])</f>
        <v>0</v>
      </c>
      <c r="AP566" s="61">
        <f>Graphing!$AO566/$AP$6</f>
        <v>0</v>
      </c>
      <c r="AQ566" s="62">
        <f>Graphing!$AO566/$AQ$6</f>
        <v>0</v>
      </c>
    </row>
    <row r="567" spans="7:43" x14ac:dyDescent="0.25">
      <c r="G567" s="15">
        <v>0.56000000000000005</v>
      </c>
      <c r="H567" s="16">
        <f>IF(AND($H$3&lt;Table3[[#This Row],[Percentage]],Table3[[#This Row],[Percentage]]&lt;$H$5), 1, 0)</f>
        <v>0</v>
      </c>
      <c r="I567" s="16">
        <f>IF(AND($I$3&lt;Table3[[#This Row],[Percentage]],Table3[[#This Row],[Percentage]]&lt;$I$5), 1, 0)</f>
        <v>0</v>
      </c>
      <c r="J567" s="16">
        <f>IF(AND($J$3&lt;Table3[[#This Row],[Percentage]],Table3[[#This Row],[Percentage]]&lt;$J$5), 1, 0)</f>
        <v>0</v>
      </c>
      <c r="K567" s="16">
        <f>IF(AND($K$3&lt;Table3[[#This Row],[Percentage]],Table3[[#This Row],[Percentage]]&lt;$K$5), 1, 0)</f>
        <v>0</v>
      </c>
      <c r="L567" s="16"/>
      <c r="U567" s="6">
        <v>0</v>
      </c>
      <c r="V567" s="6">
        <v>-441</v>
      </c>
      <c r="W567" s="6">
        <f>IF(AND($W$4 + 'Unlike Size Quad'!$F$2*$N$3&lt;Table13[[#This Row],[NS AXIS]],Table13[[#This Row],[NS AXIS]]&lt;$V$3 - 'Unlike Size Quad'!$F$2*$N$3), Table13[NS AXIS], 0)</f>
        <v>0</v>
      </c>
      <c r="X567" s="6">
        <f>$V$6 - 'Unlike Size Quad'!$F$3*$N$4</f>
        <v>71.401690832311886</v>
      </c>
      <c r="Y567" s="6">
        <f>$W$5 +'Unlike Size Quad'!$F$3*$N$4</f>
        <v>-71.406763299232722</v>
      </c>
      <c r="Z567" s="6">
        <f>Table13[[#This Row],[NS AXIS]]</f>
        <v>-441</v>
      </c>
      <c r="AA567" s="6">
        <f>IF(AND($W$5 + 'Unlike Size Quad'!$F$3*$N$4&lt;Table13[[#This Row],[NS AXIS]],Table13[[#This Row],[NS AXIS]]&lt;$V$6 - 'Unlike Size Quad'!$F$3*$N$4), Table13[NS AXIS], 0)</f>
        <v>0</v>
      </c>
      <c r="AB567" s="16">
        <f>$V$3 -'Unlike Size Quad'!$F$2*$N$3</f>
        <v>127.00056361139596</v>
      </c>
      <c r="AC567" s="16">
        <f>$W$4 + 'Unlike Size Quad'!$F$2*$N$3</f>
        <v>-127.00507248755457</v>
      </c>
      <c r="AN567" s="46">
        <v>-441</v>
      </c>
      <c r="AO567" s="63">
        <f>IF(OR(Table15[[#This Row],[Diagonal Flag]]&lt;-$AG$6, Table15[[#This Row],[Diagonal Flag]]&gt;$AG$6),0,Table15[[#This Row],[Diagonal Flag]])</f>
        <v>0</v>
      </c>
      <c r="AP567" s="63">
        <f>Graphing!$AO567/$AP$6</f>
        <v>0</v>
      </c>
      <c r="AQ567" s="64">
        <f>Graphing!$AO567/$AQ$6</f>
        <v>0</v>
      </c>
    </row>
    <row r="568" spans="7:43" x14ac:dyDescent="0.25">
      <c r="G568" s="15">
        <v>0.56100000000000005</v>
      </c>
      <c r="H568" s="16">
        <f>IF(AND($H$3&lt;Table3[[#This Row],[Percentage]],Table3[[#This Row],[Percentage]]&lt;$H$5), 1, 0)</f>
        <v>0</v>
      </c>
      <c r="I568" s="16">
        <f>IF(AND($I$3&lt;Table3[[#This Row],[Percentage]],Table3[[#This Row],[Percentage]]&lt;$I$5), 1, 0)</f>
        <v>0</v>
      </c>
      <c r="J568" s="16">
        <f>IF(AND($J$3&lt;Table3[[#This Row],[Percentage]],Table3[[#This Row],[Percentage]]&lt;$J$5), 1, 0)</f>
        <v>0</v>
      </c>
      <c r="K568" s="16">
        <f>IF(AND($K$3&lt;Table3[[#This Row],[Percentage]],Table3[[#This Row],[Percentage]]&lt;$K$5), 1, 0)</f>
        <v>0</v>
      </c>
      <c r="L568" s="16"/>
      <c r="U568" s="6">
        <v>0</v>
      </c>
      <c r="V568" s="6">
        <v>-440</v>
      </c>
      <c r="W568" s="6">
        <f>IF(AND($W$4 + 'Unlike Size Quad'!$F$2*$N$3&lt;Table13[[#This Row],[NS AXIS]],Table13[[#This Row],[NS AXIS]]&lt;$V$3 - 'Unlike Size Quad'!$F$2*$N$3), Table13[NS AXIS], 0)</f>
        <v>0</v>
      </c>
      <c r="X568" s="6">
        <f>$V$6 - 'Unlike Size Quad'!$F$3*$N$4</f>
        <v>71.401690832311886</v>
      </c>
      <c r="Y568" s="6">
        <f>$W$5 +'Unlike Size Quad'!$F$3*$N$4</f>
        <v>-71.406763299232722</v>
      </c>
      <c r="Z568" s="6">
        <f>Table13[[#This Row],[NS AXIS]]</f>
        <v>-440</v>
      </c>
      <c r="AA568" s="6">
        <f>IF(AND($W$5 + 'Unlike Size Quad'!$F$3*$N$4&lt;Table13[[#This Row],[NS AXIS]],Table13[[#This Row],[NS AXIS]]&lt;$V$6 - 'Unlike Size Quad'!$F$3*$N$4), Table13[NS AXIS], 0)</f>
        <v>0</v>
      </c>
      <c r="AB568" s="16">
        <f>$V$3 -'Unlike Size Quad'!$F$2*$N$3</f>
        <v>127.00056361139596</v>
      </c>
      <c r="AC568" s="16">
        <f>$W$4 + 'Unlike Size Quad'!$F$2*$N$3</f>
        <v>-127.00507248755457</v>
      </c>
      <c r="AN568" s="46">
        <v>-440</v>
      </c>
      <c r="AO568" s="61">
        <f>IF(OR(Table15[[#This Row],[Diagonal Flag]]&lt;-$AG$6, Table15[[#This Row],[Diagonal Flag]]&gt;$AG$6),0,Table15[[#This Row],[Diagonal Flag]])</f>
        <v>0</v>
      </c>
      <c r="AP568" s="61">
        <f>Graphing!$AO568/$AP$6</f>
        <v>0</v>
      </c>
      <c r="AQ568" s="62">
        <f>Graphing!$AO568/$AQ$6</f>
        <v>0</v>
      </c>
    </row>
    <row r="569" spans="7:43" x14ac:dyDescent="0.25">
      <c r="G569" s="15">
        <v>0.56200000000000006</v>
      </c>
      <c r="H569" s="16">
        <f>IF(AND($H$3&lt;Table3[[#This Row],[Percentage]],Table3[[#This Row],[Percentage]]&lt;$H$5), 1, 0)</f>
        <v>0</v>
      </c>
      <c r="I569" s="16">
        <f>IF(AND($I$3&lt;Table3[[#This Row],[Percentage]],Table3[[#This Row],[Percentage]]&lt;$I$5), 1, 0)</f>
        <v>0</v>
      </c>
      <c r="J569" s="16">
        <f>IF(AND($J$3&lt;Table3[[#This Row],[Percentage]],Table3[[#This Row],[Percentage]]&lt;$J$5), 1, 0)</f>
        <v>0</v>
      </c>
      <c r="K569" s="16">
        <f>IF(AND($K$3&lt;Table3[[#This Row],[Percentage]],Table3[[#This Row],[Percentage]]&lt;$K$5), 1, 0)</f>
        <v>0</v>
      </c>
      <c r="L569" s="16"/>
      <c r="U569" s="6">
        <v>0</v>
      </c>
      <c r="V569" s="6">
        <v>-439</v>
      </c>
      <c r="W569" s="6">
        <f>IF(AND($W$4 + 'Unlike Size Quad'!$F$2*$N$3&lt;Table13[[#This Row],[NS AXIS]],Table13[[#This Row],[NS AXIS]]&lt;$V$3 - 'Unlike Size Quad'!$F$2*$N$3), Table13[NS AXIS], 0)</f>
        <v>0</v>
      </c>
      <c r="X569" s="6">
        <f>$V$6 - 'Unlike Size Quad'!$F$3*$N$4</f>
        <v>71.401690832311886</v>
      </c>
      <c r="Y569" s="6">
        <f>$W$5 +'Unlike Size Quad'!$F$3*$N$4</f>
        <v>-71.406763299232722</v>
      </c>
      <c r="Z569" s="6">
        <f>Table13[[#This Row],[NS AXIS]]</f>
        <v>-439</v>
      </c>
      <c r="AA569" s="6">
        <f>IF(AND($W$5 + 'Unlike Size Quad'!$F$3*$N$4&lt;Table13[[#This Row],[NS AXIS]],Table13[[#This Row],[NS AXIS]]&lt;$V$6 - 'Unlike Size Quad'!$F$3*$N$4), Table13[NS AXIS], 0)</f>
        <v>0</v>
      </c>
      <c r="AB569" s="16">
        <f>$V$3 -'Unlike Size Quad'!$F$2*$N$3</f>
        <v>127.00056361139596</v>
      </c>
      <c r="AC569" s="16">
        <f>$W$4 + 'Unlike Size Quad'!$F$2*$N$3</f>
        <v>-127.00507248755457</v>
      </c>
      <c r="AN569" s="46">
        <v>-439</v>
      </c>
      <c r="AO569" s="63">
        <f>IF(OR(Table15[[#This Row],[Diagonal Flag]]&lt;-$AG$6, Table15[[#This Row],[Diagonal Flag]]&gt;$AG$6),0,Table15[[#This Row],[Diagonal Flag]])</f>
        <v>0</v>
      </c>
      <c r="AP569" s="63">
        <f>Graphing!$AO569/$AP$6</f>
        <v>0</v>
      </c>
      <c r="AQ569" s="64">
        <f>Graphing!$AO569/$AQ$6</f>
        <v>0</v>
      </c>
    </row>
    <row r="570" spans="7:43" x14ac:dyDescent="0.25">
      <c r="G570" s="15">
        <v>0.56299999999999994</v>
      </c>
      <c r="H570" s="16">
        <f>IF(AND($H$3&lt;Table3[[#This Row],[Percentage]],Table3[[#This Row],[Percentage]]&lt;$H$5), 1, 0)</f>
        <v>0</v>
      </c>
      <c r="I570" s="16">
        <f>IF(AND($I$3&lt;Table3[[#This Row],[Percentage]],Table3[[#This Row],[Percentage]]&lt;$I$5), 1, 0)</f>
        <v>0</v>
      </c>
      <c r="J570" s="16">
        <f>IF(AND($J$3&lt;Table3[[#This Row],[Percentage]],Table3[[#This Row],[Percentage]]&lt;$J$5), 1, 0)</f>
        <v>0</v>
      </c>
      <c r="K570" s="16">
        <f>IF(AND($K$3&lt;Table3[[#This Row],[Percentage]],Table3[[#This Row],[Percentage]]&lt;$K$5), 1, 0)</f>
        <v>0</v>
      </c>
      <c r="L570" s="16"/>
      <c r="U570" s="6">
        <v>0</v>
      </c>
      <c r="V570" s="6">
        <v>-438</v>
      </c>
      <c r="W570" s="6">
        <f>IF(AND($W$4 + 'Unlike Size Quad'!$F$2*$N$3&lt;Table13[[#This Row],[NS AXIS]],Table13[[#This Row],[NS AXIS]]&lt;$V$3 - 'Unlike Size Quad'!$F$2*$N$3), Table13[NS AXIS], 0)</f>
        <v>0</v>
      </c>
      <c r="X570" s="6">
        <f>$V$6 - 'Unlike Size Quad'!$F$3*$N$4</f>
        <v>71.401690832311886</v>
      </c>
      <c r="Y570" s="6">
        <f>$W$5 +'Unlike Size Quad'!$F$3*$N$4</f>
        <v>-71.406763299232722</v>
      </c>
      <c r="Z570" s="6">
        <f>Table13[[#This Row],[NS AXIS]]</f>
        <v>-438</v>
      </c>
      <c r="AA570" s="6">
        <f>IF(AND($W$5 + 'Unlike Size Quad'!$F$3*$N$4&lt;Table13[[#This Row],[NS AXIS]],Table13[[#This Row],[NS AXIS]]&lt;$V$6 - 'Unlike Size Quad'!$F$3*$N$4), Table13[NS AXIS], 0)</f>
        <v>0</v>
      </c>
      <c r="AB570" s="16">
        <f>$V$3 -'Unlike Size Quad'!$F$2*$N$3</f>
        <v>127.00056361139596</v>
      </c>
      <c r="AC570" s="16">
        <f>$W$4 + 'Unlike Size Quad'!$F$2*$N$3</f>
        <v>-127.00507248755457</v>
      </c>
      <c r="AN570" s="46">
        <v>-438</v>
      </c>
      <c r="AO570" s="61">
        <f>IF(OR(Table15[[#This Row],[Diagonal Flag]]&lt;-$AG$6, Table15[[#This Row],[Diagonal Flag]]&gt;$AG$6),0,Table15[[#This Row],[Diagonal Flag]])</f>
        <v>0</v>
      </c>
      <c r="AP570" s="61">
        <f>Graphing!$AO570/$AP$6</f>
        <v>0</v>
      </c>
      <c r="AQ570" s="62">
        <f>Graphing!$AO570/$AQ$6</f>
        <v>0</v>
      </c>
    </row>
    <row r="571" spans="7:43" x14ac:dyDescent="0.25">
      <c r="G571" s="15">
        <v>0.56399999999999995</v>
      </c>
      <c r="H571" s="16">
        <f>IF(AND($H$3&lt;Table3[[#This Row],[Percentage]],Table3[[#This Row],[Percentage]]&lt;$H$5), 1, 0)</f>
        <v>0</v>
      </c>
      <c r="I571" s="16">
        <f>IF(AND($I$3&lt;Table3[[#This Row],[Percentage]],Table3[[#This Row],[Percentage]]&lt;$I$5), 1, 0)</f>
        <v>0</v>
      </c>
      <c r="J571" s="16">
        <f>IF(AND($J$3&lt;Table3[[#This Row],[Percentage]],Table3[[#This Row],[Percentage]]&lt;$J$5), 1, 0)</f>
        <v>0</v>
      </c>
      <c r="K571" s="16">
        <f>IF(AND($K$3&lt;Table3[[#This Row],[Percentage]],Table3[[#This Row],[Percentage]]&lt;$K$5), 1, 0)</f>
        <v>0</v>
      </c>
      <c r="L571" s="16"/>
      <c r="U571" s="6">
        <v>0</v>
      </c>
      <c r="V571" s="6">
        <v>-437</v>
      </c>
      <c r="W571" s="6">
        <f>IF(AND($W$4 + 'Unlike Size Quad'!$F$2*$N$3&lt;Table13[[#This Row],[NS AXIS]],Table13[[#This Row],[NS AXIS]]&lt;$V$3 - 'Unlike Size Quad'!$F$2*$N$3), Table13[NS AXIS], 0)</f>
        <v>0</v>
      </c>
      <c r="X571" s="6">
        <f>$V$6 - 'Unlike Size Quad'!$F$3*$N$4</f>
        <v>71.401690832311886</v>
      </c>
      <c r="Y571" s="6">
        <f>$W$5 +'Unlike Size Quad'!$F$3*$N$4</f>
        <v>-71.406763299232722</v>
      </c>
      <c r="Z571" s="6">
        <f>Table13[[#This Row],[NS AXIS]]</f>
        <v>-437</v>
      </c>
      <c r="AA571" s="6">
        <f>IF(AND($W$5 + 'Unlike Size Quad'!$F$3*$N$4&lt;Table13[[#This Row],[NS AXIS]],Table13[[#This Row],[NS AXIS]]&lt;$V$6 - 'Unlike Size Quad'!$F$3*$N$4), Table13[NS AXIS], 0)</f>
        <v>0</v>
      </c>
      <c r="AB571" s="16">
        <f>$V$3 -'Unlike Size Quad'!$F$2*$N$3</f>
        <v>127.00056361139596</v>
      </c>
      <c r="AC571" s="16">
        <f>$W$4 + 'Unlike Size Quad'!$F$2*$N$3</f>
        <v>-127.00507248755457</v>
      </c>
      <c r="AN571" s="46">
        <v>-437</v>
      </c>
      <c r="AO571" s="63">
        <f>IF(OR(Table15[[#This Row],[Diagonal Flag]]&lt;-$AG$6, Table15[[#This Row],[Diagonal Flag]]&gt;$AG$6),0,Table15[[#This Row],[Diagonal Flag]])</f>
        <v>0</v>
      </c>
      <c r="AP571" s="63">
        <f>Graphing!$AO571/$AP$6</f>
        <v>0</v>
      </c>
      <c r="AQ571" s="64">
        <f>Graphing!$AO571/$AQ$6</f>
        <v>0</v>
      </c>
    </row>
    <row r="572" spans="7:43" x14ac:dyDescent="0.25">
      <c r="G572" s="15">
        <v>0.56499999999999995</v>
      </c>
      <c r="H572" s="16">
        <f>IF(AND($H$3&lt;Table3[[#This Row],[Percentage]],Table3[[#This Row],[Percentage]]&lt;$H$5), 1, 0)</f>
        <v>0</v>
      </c>
      <c r="I572" s="16">
        <f>IF(AND($I$3&lt;Table3[[#This Row],[Percentage]],Table3[[#This Row],[Percentage]]&lt;$I$5), 1, 0)</f>
        <v>0</v>
      </c>
      <c r="J572" s="16">
        <f>IF(AND($J$3&lt;Table3[[#This Row],[Percentage]],Table3[[#This Row],[Percentage]]&lt;$J$5), 1, 0)</f>
        <v>0</v>
      </c>
      <c r="K572" s="16">
        <f>IF(AND($K$3&lt;Table3[[#This Row],[Percentage]],Table3[[#This Row],[Percentage]]&lt;$K$5), 1, 0)</f>
        <v>0</v>
      </c>
      <c r="L572" s="16"/>
      <c r="U572" s="6">
        <v>0</v>
      </c>
      <c r="V572" s="6">
        <v>-436</v>
      </c>
      <c r="W572" s="6">
        <f>IF(AND($W$4 + 'Unlike Size Quad'!$F$2*$N$3&lt;Table13[[#This Row],[NS AXIS]],Table13[[#This Row],[NS AXIS]]&lt;$V$3 - 'Unlike Size Quad'!$F$2*$N$3), Table13[NS AXIS], 0)</f>
        <v>0</v>
      </c>
      <c r="X572" s="6">
        <f>$V$6 - 'Unlike Size Quad'!$F$3*$N$4</f>
        <v>71.401690832311886</v>
      </c>
      <c r="Y572" s="6">
        <f>$W$5 +'Unlike Size Quad'!$F$3*$N$4</f>
        <v>-71.406763299232722</v>
      </c>
      <c r="Z572" s="6">
        <f>Table13[[#This Row],[NS AXIS]]</f>
        <v>-436</v>
      </c>
      <c r="AA572" s="6">
        <f>IF(AND($W$5 + 'Unlike Size Quad'!$F$3*$N$4&lt;Table13[[#This Row],[NS AXIS]],Table13[[#This Row],[NS AXIS]]&lt;$V$6 - 'Unlike Size Quad'!$F$3*$N$4), Table13[NS AXIS], 0)</f>
        <v>0</v>
      </c>
      <c r="AB572" s="16">
        <f>$V$3 -'Unlike Size Quad'!$F$2*$N$3</f>
        <v>127.00056361139596</v>
      </c>
      <c r="AC572" s="16">
        <f>$W$4 + 'Unlike Size Quad'!$F$2*$N$3</f>
        <v>-127.00507248755457</v>
      </c>
      <c r="AN572" s="46">
        <v>-436</v>
      </c>
      <c r="AO572" s="61">
        <f>IF(OR(Table15[[#This Row],[Diagonal Flag]]&lt;-$AG$6, Table15[[#This Row],[Diagonal Flag]]&gt;$AG$6),0,Table15[[#This Row],[Diagonal Flag]])</f>
        <v>0</v>
      </c>
      <c r="AP572" s="61">
        <f>Graphing!$AO572/$AP$6</f>
        <v>0</v>
      </c>
      <c r="AQ572" s="62">
        <f>Graphing!$AO572/$AQ$6</f>
        <v>0</v>
      </c>
    </row>
    <row r="573" spans="7:43" x14ac:dyDescent="0.25">
      <c r="G573" s="15">
        <v>0.56599999999999995</v>
      </c>
      <c r="H573" s="16">
        <f>IF(AND($H$3&lt;Table3[[#This Row],[Percentage]],Table3[[#This Row],[Percentage]]&lt;$H$5), 1, 0)</f>
        <v>0</v>
      </c>
      <c r="I573" s="16">
        <f>IF(AND($I$3&lt;Table3[[#This Row],[Percentage]],Table3[[#This Row],[Percentage]]&lt;$I$5), 1, 0)</f>
        <v>0</v>
      </c>
      <c r="J573" s="16">
        <f>IF(AND($J$3&lt;Table3[[#This Row],[Percentage]],Table3[[#This Row],[Percentage]]&lt;$J$5), 1, 0)</f>
        <v>0</v>
      </c>
      <c r="K573" s="16">
        <f>IF(AND($K$3&lt;Table3[[#This Row],[Percentage]],Table3[[#This Row],[Percentage]]&lt;$K$5), 1, 0)</f>
        <v>0</v>
      </c>
      <c r="L573" s="16"/>
      <c r="U573" s="6">
        <v>0</v>
      </c>
      <c r="V573" s="6">
        <v>-435</v>
      </c>
      <c r="W573" s="6">
        <f>IF(AND($W$4 + 'Unlike Size Quad'!$F$2*$N$3&lt;Table13[[#This Row],[NS AXIS]],Table13[[#This Row],[NS AXIS]]&lt;$V$3 - 'Unlike Size Quad'!$F$2*$N$3), Table13[NS AXIS], 0)</f>
        <v>0</v>
      </c>
      <c r="X573" s="6">
        <f>$V$6 - 'Unlike Size Quad'!$F$3*$N$4</f>
        <v>71.401690832311886</v>
      </c>
      <c r="Y573" s="6">
        <f>$W$5 +'Unlike Size Quad'!$F$3*$N$4</f>
        <v>-71.406763299232722</v>
      </c>
      <c r="Z573" s="6">
        <f>Table13[[#This Row],[NS AXIS]]</f>
        <v>-435</v>
      </c>
      <c r="AA573" s="6">
        <f>IF(AND($W$5 + 'Unlike Size Quad'!$F$3*$N$4&lt;Table13[[#This Row],[NS AXIS]],Table13[[#This Row],[NS AXIS]]&lt;$V$6 - 'Unlike Size Quad'!$F$3*$N$4), Table13[NS AXIS], 0)</f>
        <v>0</v>
      </c>
      <c r="AB573" s="16">
        <f>$V$3 -'Unlike Size Quad'!$F$2*$N$3</f>
        <v>127.00056361139596</v>
      </c>
      <c r="AC573" s="16">
        <f>$W$4 + 'Unlike Size Quad'!$F$2*$N$3</f>
        <v>-127.00507248755457</v>
      </c>
      <c r="AN573" s="46">
        <v>-435</v>
      </c>
      <c r="AO573" s="63">
        <f>IF(OR(Table15[[#This Row],[Diagonal Flag]]&lt;-$AG$6, Table15[[#This Row],[Diagonal Flag]]&gt;$AG$6),0,Table15[[#This Row],[Diagonal Flag]])</f>
        <v>0</v>
      </c>
      <c r="AP573" s="63">
        <f>Graphing!$AO573/$AP$6</f>
        <v>0</v>
      </c>
      <c r="AQ573" s="64">
        <f>Graphing!$AO573/$AQ$6</f>
        <v>0</v>
      </c>
    </row>
    <row r="574" spans="7:43" x14ac:dyDescent="0.25">
      <c r="G574" s="15">
        <v>0.56699999999999995</v>
      </c>
      <c r="H574" s="16">
        <f>IF(AND($H$3&lt;Table3[[#This Row],[Percentage]],Table3[[#This Row],[Percentage]]&lt;$H$5), 1, 0)</f>
        <v>0</v>
      </c>
      <c r="I574" s="16">
        <f>IF(AND($I$3&lt;Table3[[#This Row],[Percentage]],Table3[[#This Row],[Percentage]]&lt;$I$5), 1, 0)</f>
        <v>0</v>
      </c>
      <c r="J574" s="16">
        <f>IF(AND($J$3&lt;Table3[[#This Row],[Percentage]],Table3[[#This Row],[Percentage]]&lt;$J$5), 1, 0)</f>
        <v>0</v>
      </c>
      <c r="K574" s="16">
        <f>IF(AND($K$3&lt;Table3[[#This Row],[Percentage]],Table3[[#This Row],[Percentage]]&lt;$K$5), 1, 0)</f>
        <v>0</v>
      </c>
      <c r="L574" s="16"/>
      <c r="U574" s="6">
        <v>0</v>
      </c>
      <c r="V574" s="6">
        <v>-434</v>
      </c>
      <c r="W574" s="6">
        <f>IF(AND($W$4 + 'Unlike Size Quad'!$F$2*$N$3&lt;Table13[[#This Row],[NS AXIS]],Table13[[#This Row],[NS AXIS]]&lt;$V$3 - 'Unlike Size Quad'!$F$2*$N$3), Table13[NS AXIS], 0)</f>
        <v>0</v>
      </c>
      <c r="X574" s="6">
        <f>$V$6 - 'Unlike Size Quad'!$F$3*$N$4</f>
        <v>71.401690832311886</v>
      </c>
      <c r="Y574" s="6">
        <f>$W$5 +'Unlike Size Quad'!$F$3*$N$4</f>
        <v>-71.406763299232722</v>
      </c>
      <c r="Z574" s="6">
        <f>Table13[[#This Row],[NS AXIS]]</f>
        <v>-434</v>
      </c>
      <c r="AA574" s="6">
        <f>IF(AND($W$5 + 'Unlike Size Quad'!$F$3*$N$4&lt;Table13[[#This Row],[NS AXIS]],Table13[[#This Row],[NS AXIS]]&lt;$V$6 - 'Unlike Size Quad'!$F$3*$N$4), Table13[NS AXIS], 0)</f>
        <v>0</v>
      </c>
      <c r="AB574" s="16">
        <f>$V$3 -'Unlike Size Quad'!$F$2*$N$3</f>
        <v>127.00056361139596</v>
      </c>
      <c r="AC574" s="16">
        <f>$W$4 + 'Unlike Size Quad'!$F$2*$N$3</f>
        <v>-127.00507248755457</v>
      </c>
      <c r="AN574" s="46">
        <v>-434</v>
      </c>
      <c r="AO574" s="61">
        <f>IF(OR(Table15[[#This Row],[Diagonal Flag]]&lt;-$AG$6, Table15[[#This Row],[Diagonal Flag]]&gt;$AG$6),0,Table15[[#This Row],[Diagonal Flag]])</f>
        <v>0</v>
      </c>
      <c r="AP574" s="61">
        <f>Graphing!$AO574/$AP$6</f>
        <v>0</v>
      </c>
      <c r="AQ574" s="62">
        <f>Graphing!$AO574/$AQ$6</f>
        <v>0</v>
      </c>
    </row>
    <row r="575" spans="7:43" x14ac:dyDescent="0.25">
      <c r="G575" s="15">
        <v>0.56799999999999995</v>
      </c>
      <c r="H575" s="16">
        <f>IF(AND($H$3&lt;Table3[[#This Row],[Percentage]],Table3[[#This Row],[Percentage]]&lt;$H$5), 1, 0)</f>
        <v>0</v>
      </c>
      <c r="I575" s="16">
        <f>IF(AND($I$3&lt;Table3[[#This Row],[Percentage]],Table3[[#This Row],[Percentage]]&lt;$I$5), 1, 0)</f>
        <v>0</v>
      </c>
      <c r="J575" s="16">
        <f>IF(AND($J$3&lt;Table3[[#This Row],[Percentage]],Table3[[#This Row],[Percentage]]&lt;$J$5), 1, 0)</f>
        <v>0</v>
      </c>
      <c r="K575" s="16">
        <f>IF(AND($K$3&lt;Table3[[#This Row],[Percentage]],Table3[[#This Row],[Percentage]]&lt;$K$5), 1, 0)</f>
        <v>0</v>
      </c>
      <c r="L575" s="16"/>
      <c r="U575" s="6">
        <v>0</v>
      </c>
      <c r="V575" s="6">
        <v>-433</v>
      </c>
      <c r="W575" s="6">
        <f>IF(AND($W$4 + 'Unlike Size Quad'!$F$2*$N$3&lt;Table13[[#This Row],[NS AXIS]],Table13[[#This Row],[NS AXIS]]&lt;$V$3 - 'Unlike Size Quad'!$F$2*$N$3), Table13[NS AXIS], 0)</f>
        <v>0</v>
      </c>
      <c r="X575" s="6">
        <f>$V$6 - 'Unlike Size Quad'!$F$3*$N$4</f>
        <v>71.401690832311886</v>
      </c>
      <c r="Y575" s="6">
        <f>$W$5 +'Unlike Size Quad'!$F$3*$N$4</f>
        <v>-71.406763299232722</v>
      </c>
      <c r="Z575" s="6">
        <f>Table13[[#This Row],[NS AXIS]]</f>
        <v>-433</v>
      </c>
      <c r="AA575" s="6">
        <f>IF(AND($W$5 + 'Unlike Size Quad'!$F$3*$N$4&lt;Table13[[#This Row],[NS AXIS]],Table13[[#This Row],[NS AXIS]]&lt;$V$6 - 'Unlike Size Quad'!$F$3*$N$4), Table13[NS AXIS], 0)</f>
        <v>0</v>
      </c>
      <c r="AB575" s="16">
        <f>$V$3 -'Unlike Size Quad'!$F$2*$N$3</f>
        <v>127.00056361139596</v>
      </c>
      <c r="AC575" s="16">
        <f>$W$4 + 'Unlike Size Quad'!$F$2*$N$3</f>
        <v>-127.00507248755457</v>
      </c>
      <c r="AN575" s="46">
        <v>-433</v>
      </c>
      <c r="AO575" s="63">
        <f>IF(OR(Table15[[#This Row],[Diagonal Flag]]&lt;-$AG$6, Table15[[#This Row],[Diagonal Flag]]&gt;$AG$6),0,Table15[[#This Row],[Diagonal Flag]])</f>
        <v>0</v>
      </c>
      <c r="AP575" s="63">
        <f>Graphing!$AO575/$AP$6</f>
        <v>0</v>
      </c>
      <c r="AQ575" s="64">
        <f>Graphing!$AO575/$AQ$6</f>
        <v>0</v>
      </c>
    </row>
    <row r="576" spans="7:43" x14ac:dyDescent="0.25">
      <c r="G576" s="15">
        <v>0.56899999999999995</v>
      </c>
      <c r="H576" s="16">
        <f>IF(AND($H$3&lt;Table3[[#This Row],[Percentage]],Table3[[#This Row],[Percentage]]&lt;$H$5), 1, 0)</f>
        <v>0</v>
      </c>
      <c r="I576" s="16">
        <f>IF(AND($I$3&lt;Table3[[#This Row],[Percentage]],Table3[[#This Row],[Percentage]]&lt;$I$5), 1, 0)</f>
        <v>0</v>
      </c>
      <c r="J576" s="16">
        <f>IF(AND($J$3&lt;Table3[[#This Row],[Percentage]],Table3[[#This Row],[Percentage]]&lt;$J$5), 1, 0)</f>
        <v>0</v>
      </c>
      <c r="K576" s="16">
        <f>IF(AND($K$3&lt;Table3[[#This Row],[Percentage]],Table3[[#This Row],[Percentage]]&lt;$K$5), 1, 0)</f>
        <v>0</v>
      </c>
      <c r="L576" s="16"/>
      <c r="U576" s="6">
        <v>0</v>
      </c>
      <c r="V576" s="6">
        <v>-432</v>
      </c>
      <c r="W576" s="6">
        <f>IF(AND($W$4 + 'Unlike Size Quad'!$F$2*$N$3&lt;Table13[[#This Row],[NS AXIS]],Table13[[#This Row],[NS AXIS]]&lt;$V$3 - 'Unlike Size Quad'!$F$2*$N$3), Table13[NS AXIS], 0)</f>
        <v>0</v>
      </c>
      <c r="X576" s="6">
        <f>$V$6 - 'Unlike Size Quad'!$F$3*$N$4</f>
        <v>71.401690832311886</v>
      </c>
      <c r="Y576" s="6">
        <f>$W$5 +'Unlike Size Quad'!$F$3*$N$4</f>
        <v>-71.406763299232722</v>
      </c>
      <c r="Z576" s="6">
        <f>Table13[[#This Row],[NS AXIS]]</f>
        <v>-432</v>
      </c>
      <c r="AA576" s="6">
        <f>IF(AND($W$5 + 'Unlike Size Quad'!$F$3*$N$4&lt;Table13[[#This Row],[NS AXIS]],Table13[[#This Row],[NS AXIS]]&lt;$V$6 - 'Unlike Size Quad'!$F$3*$N$4), Table13[NS AXIS], 0)</f>
        <v>0</v>
      </c>
      <c r="AB576" s="16">
        <f>$V$3 -'Unlike Size Quad'!$F$2*$N$3</f>
        <v>127.00056361139596</v>
      </c>
      <c r="AC576" s="16">
        <f>$W$4 + 'Unlike Size Quad'!$F$2*$N$3</f>
        <v>-127.00507248755457</v>
      </c>
      <c r="AN576" s="46">
        <v>-432</v>
      </c>
      <c r="AO576" s="61">
        <f>IF(OR(Table15[[#This Row],[Diagonal Flag]]&lt;-$AG$6, Table15[[#This Row],[Diagonal Flag]]&gt;$AG$6),0,Table15[[#This Row],[Diagonal Flag]])</f>
        <v>0</v>
      </c>
      <c r="AP576" s="61">
        <f>Graphing!$AO576/$AP$6</f>
        <v>0</v>
      </c>
      <c r="AQ576" s="62">
        <f>Graphing!$AO576/$AQ$6</f>
        <v>0</v>
      </c>
    </row>
    <row r="577" spans="7:43" x14ac:dyDescent="0.25">
      <c r="G577" s="15">
        <v>0.56999999999999995</v>
      </c>
      <c r="H577" s="16">
        <f>IF(AND($H$3&lt;Table3[[#This Row],[Percentage]],Table3[[#This Row],[Percentage]]&lt;$H$5), 1, 0)</f>
        <v>0</v>
      </c>
      <c r="I577" s="16">
        <f>IF(AND($I$3&lt;Table3[[#This Row],[Percentage]],Table3[[#This Row],[Percentage]]&lt;$I$5), 1, 0)</f>
        <v>0</v>
      </c>
      <c r="J577" s="16">
        <f>IF(AND($J$3&lt;Table3[[#This Row],[Percentage]],Table3[[#This Row],[Percentage]]&lt;$J$5), 1, 0)</f>
        <v>0</v>
      </c>
      <c r="K577" s="16">
        <f>IF(AND($K$3&lt;Table3[[#This Row],[Percentage]],Table3[[#This Row],[Percentage]]&lt;$K$5), 1, 0)</f>
        <v>0</v>
      </c>
      <c r="L577" s="16"/>
      <c r="U577" s="6">
        <v>0</v>
      </c>
      <c r="V577" s="6">
        <v>-431</v>
      </c>
      <c r="W577" s="6">
        <f>IF(AND($W$4 + 'Unlike Size Quad'!$F$2*$N$3&lt;Table13[[#This Row],[NS AXIS]],Table13[[#This Row],[NS AXIS]]&lt;$V$3 - 'Unlike Size Quad'!$F$2*$N$3), Table13[NS AXIS], 0)</f>
        <v>0</v>
      </c>
      <c r="X577" s="6">
        <f>$V$6 - 'Unlike Size Quad'!$F$3*$N$4</f>
        <v>71.401690832311886</v>
      </c>
      <c r="Y577" s="6">
        <f>$W$5 +'Unlike Size Quad'!$F$3*$N$4</f>
        <v>-71.406763299232722</v>
      </c>
      <c r="Z577" s="6">
        <f>Table13[[#This Row],[NS AXIS]]</f>
        <v>-431</v>
      </c>
      <c r="AA577" s="6">
        <f>IF(AND($W$5 + 'Unlike Size Quad'!$F$3*$N$4&lt;Table13[[#This Row],[NS AXIS]],Table13[[#This Row],[NS AXIS]]&lt;$V$6 - 'Unlike Size Quad'!$F$3*$N$4), Table13[NS AXIS], 0)</f>
        <v>0</v>
      </c>
      <c r="AB577" s="16">
        <f>$V$3 -'Unlike Size Quad'!$F$2*$N$3</f>
        <v>127.00056361139596</v>
      </c>
      <c r="AC577" s="16">
        <f>$W$4 + 'Unlike Size Quad'!$F$2*$N$3</f>
        <v>-127.00507248755457</v>
      </c>
      <c r="AN577" s="46">
        <v>-431</v>
      </c>
      <c r="AO577" s="63">
        <f>IF(OR(Table15[[#This Row],[Diagonal Flag]]&lt;-$AG$6, Table15[[#This Row],[Diagonal Flag]]&gt;$AG$6),0,Table15[[#This Row],[Diagonal Flag]])</f>
        <v>0</v>
      </c>
      <c r="AP577" s="63">
        <f>Graphing!$AO577/$AP$6</f>
        <v>0</v>
      </c>
      <c r="AQ577" s="64">
        <f>Graphing!$AO577/$AQ$6</f>
        <v>0</v>
      </c>
    </row>
    <row r="578" spans="7:43" x14ac:dyDescent="0.25">
      <c r="G578" s="15">
        <v>0.57099999999999995</v>
      </c>
      <c r="H578" s="16">
        <f>IF(AND($H$3&lt;Table3[[#This Row],[Percentage]],Table3[[#This Row],[Percentage]]&lt;$H$5), 1, 0)</f>
        <v>0</v>
      </c>
      <c r="I578" s="16">
        <f>IF(AND($I$3&lt;Table3[[#This Row],[Percentage]],Table3[[#This Row],[Percentage]]&lt;$I$5), 1, 0)</f>
        <v>0</v>
      </c>
      <c r="J578" s="16">
        <f>IF(AND($J$3&lt;Table3[[#This Row],[Percentage]],Table3[[#This Row],[Percentage]]&lt;$J$5), 1, 0)</f>
        <v>0</v>
      </c>
      <c r="K578" s="16">
        <f>IF(AND($K$3&lt;Table3[[#This Row],[Percentage]],Table3[[#This Row],[Percentage]]&lt;$K$5), 1, 0)</f>
        <v>0</v>
      </c>
      <c r="L578" s="16"/>
      <c r="U578" s="6">
        <v>0</v>
      </c>
      <c r="V578" s="6">
        <v>-430</v>
      </c>
      <c r="W578" s="6">
        <f>IF(AND($W$4 + 'Unlike Size Quad'!$F$2*$N$3&lt;Table13[[#This Row],[NS AXIS]],Table13[[#This Row],[NS AXIS]]&lt;$V$3 - 'Unlike Size Quad'!$F$2*$N$3), Table13[NS AXIS], 0)</f>
        <v>0</v>
      </c>
      <c r="X578" s="6">
        <f>$V$6 - 'Unlike Size Quad'!$F$3*$N$4</f>
        <v>71.401690832311886</v>
      </c>
      <c r="Y578" s="6">
        <f>$W$5 +'Unlike Size Quad'!$F$3*$N$4</f>
        <v>-71.406763299232722</v>
      </c>
      <c r="Z578" s="6">
        <f>Table13[[#This Row],[NS AXIS]]</f>
        <v>-430</v>
      </c>
      <c r="AA578" s="6">
        <f>IF(AND($W$5 + 'Unlike Size Quad'!$F$3*$N$4&lt;Table13[[#This Row],[NS AXIS]],Table13[[#This Row],[NS AXIS]]&lt;$V$6 - 'Unlike Size Quad'!$F$3*$N$4), Table13[NS AXIS], 0)</f>
        <v>0</v>
      </c>
      <c r="AB578" s="16">
        <f>$V$3 -'Unlike Size Quad'!$F$2*$N$3</f>
        <v>127.00056361139596</v>
      </c>
      <c r="AC578" s="16">
        <f>$W$4 + 'Unlike Size Quad'!$F$2*$N$3</f>
        <v>-127.00507248755457</v>
      </c>
      <c r="AN578" s="46">
        <v>-430</v>
      </c>
      <c r="AO578" s="61">
        <f>IF(OR(Table15[[#This Row],[Diagonal Flag]]&lt;-$AG$6, Table15[[#This Row],[Diagonal Flag]]&gt;$AG$6),0,Table15[[#This Row],[Diagonal Flag]])</f>
        <v>0</v>
      </c>
      <c r="AP578" s="61">
        <f>Graphing!$AO578/$AP$6</f>
        <v>0</v>
      </c>
      <c r="AQ578" s="62">
        <f>Graphing!$AO578/$AQ$6</f>
        <v>0</v>
      </c>
    </row>
    <row r="579" spans="7:43" x14ac:dyDescent="0.25">
      <c r="G579" s="15">
        <v>0.57199999999999995</v>
      </c>
      <c r="H579" s="16">
        <f>IF(AND($H$3&lt;Table3[[#This Row],[Percentage]],Table3[[#This Row],[Percentage]]&lt;$H$5), 1, 0)</f>
        <v>0</v>
      </c>
      <c r="I579" s="16">
        <f>IF(AND($I$3&lt;Table3[[#This Row],[Percentage]],Table3[[#This Row],[Percentage]]&lt;$I$5), 1, 0)</f>
        <v>0</v>
      </c>
      <c r="J579" s="16">
        <f>IF(AND($J$3&lt;Table3[[#This Row],[Percentage]],Table3[[#This Row],[Percentage]]&lt;$J$5), 1, 0)</f>
        <v>0</v>
      </c>
      <c r="K579" s="16">
        <f>IF(AND($K$3&lt;Table3[[#This Row],[Percentage]],Table3[[#This Row],[Percentage]]&lt;$K$5), 1, 0)</f>
        <v>0</v>
      </c>
      <c r="L579" s="16"/>
      <c r="U579" s="6">
        <v>0</v>
      </c>
      <c r="V579" s="6">
        <v>-429</v>
      </c>
      <c r="W579" s="6">
        <f>IF(AND($W$4 + 'Unlike Size Quad'!$F$2*$N$3&lt;Table13[[#This Row],[NS AXIS]],Table13[[#This Row],[NS AXIS]]&lt;$V$3 - 'Unlike Size Quad'!$F$2*$N$3), Table13[NS AXIS], 0)</f>
        <v>0</v>
      </c>
      <c r="X579" s="6">
        <f>$V$6 - 'Unlike Size Quad'!$F$3*$N$4</f>
        <v>71.401690832311886</v>
      </c>
      <c r="Y579" s="6">
        <f>$W$5 +'Unlike Size Quad'!$F$3*$N$4</f>
        <v>-71.406763299232722</v>
      </c>
      <c r="Z579" s="6">
        <f>Table13[[#This Row],[NS AXIS]]</f>
        <v>-429</v>
      </c>
      <c r="AA579" s="6">
        <f>IF(AND($W$5 + 'Unlike Size Quad'!$F$3*$N$4&lt;Table13[[#This Row],[NS AXIS]],Table13[[#This Row],[NS AXIS]]&lt;$V$6 - 'Unlike Size Quad'!$F$3*$N$4), Table13[NS AXIS], 0)</f>
        <v>0</v>
      </c>
      <c r="AB579" s="16">
        <f>$V$3 -'Unlike Size Quad'!$F$2*$N$3</f>
        <v>127.00056361139596</v>
      </c>
      <c r="AC579" s="16">
        <f>$W$4 + 'Unlike Size Quad'!$F$2*$N$3</f>
        <v>-127.00507248755457</v>
      </c>
      <c r="AN579" s="46">
        <v>-429</v>
      </c>
      <c r="AO579" s="63">
        <f>IF(OR(Table15[[#This Row],[Diagonal Flag]]&lt;-$AG$6, Table15[[#This Row],[Diagonal Flag]]&gt;$AG$6),0,Table15[[#This Row],[Diagonal Flag]])</f>
        <v>0</v>
      </c>
      <c r="AP579" s="63">
        <f>Graphing!$AO579/$AP$6</f>
        <v>0</v>
      </c>
      <c r="AQ579" s="64">
        <f>Graphing!$AO579/$AQ$6</f>
        <v>0</v>
      </c>
    </row>
    <row r="580" spans="7:43" x14ac:dyDescent="0.25">
      <c r="G580" s="15">
        <v>0.57299999999999995</v>
      </c>
      <c r="H580" s="16">
        <f>IF(AND($H$3&lt;Table3[[#This Row],[Percentage]],Table3[[#This Row],[Percentage]]&lt;$H$5), 1, 0)</f>
        <v>0</v>
      </c>
      <c r="I580" s="16">
        <f>IF(AND($I$3&lt;Table3[[#This Row],[Percentage]],Table3[[#This Row],[Percentage]]&lt;$I$5), 1, 0)</f>
        <v>0</v>
      </c>
      <c r="J580" s="16">
        <f>IF(AND($J$3&lt;Table3[[#This Row],[Percentage]],Table3[[#This Row],[Percentage]]&lt;$J$5), 1, 0)</f>
        <v>0</v>
      </c>
      <c r="K580" s="16">
        <f>IF(AND($K$3&lt;Table3[[#This Row],[Percentage]],Table3[[#This Row],[Percentage]]&lt;$K$5), 1, 0)</f>
        <v>0</v>
      </c>
      <c r="L580" s="16"/>
      <c r="U580" s="6">
        <v>0</v>
      </c>
      <c r="V580" s="6">
        <v>-428</v>
      </c>
      <c r="W580" s="6">
        <f>IF(AND($W$4 + 'Unlike Size Quad'!$F$2*$N$3&lt;Table13[[#This Row],[NS AXIS]],Table13[[#This Row],[NS AXIS]]&lt;$V$3 - 'Unlike Size Quad'!$F$2*$N$3), Table13[NS AXIS], 0)</f>
        <v>0</v>
      </c>
      <c r="X580" s="6">
        <f>$V$6 - 'Unlike Size Quad'!$F$3*$N$4</f>
        <v>71.401690832311886</v>
      </c>
      <c r="Y580" s="6">
        <f>$W$5 +'Unlike Size Quad'!$F$3*$N$4</f>
        <v>-71.406763299232722</v>
      </c>
      <c r="Z580" s="6">
        <f>Table13[[#This Row],[NS AXIS]]</f>
        <v>-428</v>
      </c>
      <c r="AA580" s="6">
        <f>IF(AND($W$5 + 'Unlike Size Quad'!$F$3*$N$4&lt;Table13[[#This Row],[NS AXIS]],Table13[[#This Row],[NS AXIS]]&lt;$V$6 - 'Unlike Size Quad'!$F$3*$N$4), Table13[NS AXIS], 0)</f>
        <v>0</v>
      </c>
      <c r="AB580" s="16">
        <f>$V$3 -'Unlike Size Quad'!$F$2*$N$3</f>
        <v>127.00056361139596</v>
      </c>
      <c r="AC580" s="16">
        <f>$W$4 + 'Unlike Size Quad'!$F$2*$N$3</f>
        <v>-127.00507248755457</v>
      </c>
      <c r="AN580" s="46">
        <v>-428</v>
      </c>
      <c r="AO580" s="61">
        <f>IF(OR(Table15[[#This Row],[Diagonal Flag]]&lt;-$AG$6, Table15[[#This Row],[Diagonal Flag]]&gt;$AG$6),0,Table15[[#This Row],[Diagonal Flag]])</f>
        <v>0</v>
      </c>
      <c r="AP580" s="61">
        <f>Graphing!$AO580/$AP$6</f>
        <v>0</v>
      </c>
      <c r="AQ580" s="62">
        <f>Graphing!$AO580/$AQ$6</f>
        <v>0</v>
      </c>
    </row>
    <row r="581" spans="7:43" x14ac:dyDescent="0.25">
      <c r="G581" s="15">
        <v>0.57399999999999995</v>
      </c>
      <c r="H581" s="16">
        <f>IF(AND($H$3&lt;Table3[[#This Row],[Percentage]],Table3[[#This Row],[Percentage]]&lt;$H$5), 1, 0)</f>
        <v>0</v>
      </c>
      <c r="I581" s="16">
        <f>IF(AND($I$3&lt;Table3[[#This Row],[Percentage]],Table3[[#This Row],[Percentage]]&lt;$I$5), 1, 0)</f>
        <v>0</v>
      </c>
      <c r="J581" s="16">
        <f>IF(AND($J$3&lt;Table3[[#This Row],[Percentage]],Table3[[#This Row],[Percentage]]&lt;$J$5), 1, 0)</f>
        <v>0</v>
      </c>
      <c r="K581" s="16">
        <f>IF(AND($K$3&lt;Table3[[#This Row],[Percentage]],Table3[[#This Row],[Percentage]]&lt;$K$5), 1, 0)</f>
        <v>0</v>
      </c>
      <c r="L581" s="16"/>
      <c r="U581" s="6">
        <v>0</v>
      </c>
      <c r="V581" s="6">
        <v>-427</v>
      </c>
      <c r="W581" s="6">
        <f>IF(AND($W$4 + 'Unlike Size Quad'!$F$2*$N$3&lt;Table13[[#This Row],[NS AXIS]],Table13[[#This Row],[NS AXIS]]&lt;$V$3 - 'Unlike Size Quad'!$F$2*$N$3), Table13[NS AXIS], 0)</f>
        <v>0</v>
      </c>
      <c r="X581" s="6">
        <f>$V$6 - 'Unlike Size Quad'!$F$3*$N$4</f>
        <v>71.401690832311886</v>
      </c>
      <c r="Y581" s="6">
        <f>$W$5 +'Unlike Size Quad'!$F$3*$N$4</f>
        <v>-71.406763299232722</v>
      </c>
      <c r="Z581" s="6">
        <f>Table13[[#This Row],[NS AXIS]]</f>
        <v>-427</v>
      </c>
      <c r="AA581" s="6">
        <f>IF(AND($W$5 + 'Unlike Size Quad'!$F$3*$N$4&lt;Table13[[#This Row],[NS AXIS]],Table13[[#This Row],[NS AXIS]]&lt;$V$6 - 'Unlike Size Quad'!$F$3*$N$4), Table13[NS AXIS], 0)</f>
        <v>0</v>
      </c>
      <c r="AB581" s="16">
        <f>$V$3 -'Unlike Size Quad'!$F$2*$N$3</f>
        <v>127.00056361139596</v>
      </c>
      <c r="AC581" s="16">
        <f>$W$4 + 'Unlike Size Quad'!$F$2*$N$3</f>
        <v>-127.00507248755457</v>
      </c>
      <c r="AN581" s="46">
        <v>-427</v>
      </c>
      <c r="AO581" s="63">
        <f>IF(OR(Table15[[#This Row],[Diagonal Flag]]&lt;-$AG$6, Table15[[#This Row],[Diagonal Flag]]&gt;$AG$6),0,Table15[[#This Row],[Diagonal Flag]])</f>
        <v>0</v>
      </c>
      <c r="AP581" s="63">
        <f>Graphing!$AO581/$AP$6</f>
        <v>0</v>
      </c>
      <c r="AQ581" s="64">
        <f>Graphing!$AO581/$AQ$6</f>
        <v>0</v>
      </c>
    </row>
    <row r="582" spans="7:43" x14ac:dyDescent="0.25">
      <c r="G582" s="15">
        <v>0.57499999999999996</v>
      </c>
      <c r="H582" s="16">
        <f>IF(AND($H$3&lt;Table3[[#This Row],[Percentage]],Table3[[#This Row],[Percentage]]&lt;$H$5), 1, 0)</f>
        <v>0</v>
      </c>
      <c r="I582" s="16">
        <f>IF(AND($I$3&lt;Table3[[#This Row],[Percentage]],Table3[[#This Row],[Percentage]]&lt;$I$5), 1, 0)</f>
        <v>0</v>
      </c>
      <c r="J582" s="16">
        <f>IF(AND($J$3&lt;Table3[[#This Row],[Percentage]],Table3[[#This Row],[Percentage]]&lt;$J$5), 1, 0)</f>
        <v>0</v>
      </c>
      <c r="K582" s="16">
        <f>IF(AND($K$3&lt;Table3[[#This Row],[Percentage]],Table3[[#This Row],[Percentage]]&lt;$K$5), 1, 0)</f>
        <v>0</v>
      </c>
      <c r="L582" s="16"/>
      <c r="U582" s="6">
        <v>0</v>
      </c>
      <c r="V582" s="6">
        <v>-426</v>
      </c>
      <c r="W582" s="6">
        <f>IF(AND($W$4 + 'Unlike Size Quad'!$F$2*$N$3&lt;Table13[[#This Row],[NS AXIS]],Table13[[#This Row],[NS AXIS]]&lt;$V$3 - 'Unlike Size Quad'!$F$2*$N$3), Table13[NS AXIS], 0)</f>
        <v>0</v>
      </c>
      <c r="X582" s="6">
        <f>$V$6 - 'Unlike Size Quad'!$F$3*$N$4</f>
        <v>71.401690832311886</v>
      </c>
      <c r="Y582" s="6">
        <f>$W$5 +'Unlike Size Quad'!$F$3*$N$4</f>
        <v>-71.406763299232722</v>
      </c>
      <c r="Z582" s="6">
        <f>Table13[[#This Row],[NS AXIS]]</f>
        <v>-426</v>
      </c>
      <c r="AA582" s="6">
        <f>IF(AND($W$5 + 'Unlike Size Quad'!$F$3*$N$4&lt;Table13[[#This Row],[NS AXIS]],Table13[[#This Row],[NS AXIS]]&lt;$V$6 - 'Unlike Size Quad'!$F$3*$N$4), Table13[NS AXIS], 0)</f>
        <v>0</v>
      </c>
      <c r="AB582" s="16">
        <f>$V$3 -'Unlike Size Quad'!$F$2*$N$3</f>
        <v>127.00056361139596</v>
      </c>
      <c r="AC582" s="16">
        <f>$W$4 + 'Unlike Size Quad'!$F$2*$N$3</f>
        <v>-127.00507248755457</v>
      </c>
      <c r="AN582" s="46">
        <v>-426</v>
      </c>
      <c r="AO582" s="61">
        <f>IF(OR(Table15[[#This Row],[Diagonal Flag]]&lt;-$AG$6, Table15[[#This Row],[Diagonal Flag]]&gt;$AG$6),0,Table15[[#This Row],[Diagonal Flag]])</f>
        <v>0</v>
      </c>
      <c r="AP582" s="61">
        <f>Graphing!$AO582/$AP$6</f>
        <v>0</v>
      </c>
      <c r="AQ582" s="62">
        <f>Graphing!$AO582/$AQ$6</f>
        <v>0</v>
      </c>
    </row>
    <row r="583" spans="7:43" x14ac:dyDescent="0.25">
      <c r="G583" s="15">
        <v>0.57599999999999996</v>
      </c>
      <c r="H583" s="16">
        <f>IF(AND($H$3&lt;Table3[[#This Row],[Percentage]],Table3[[#This Row],[Percentage]]&lt;$H$5), 1, 0)</f>
        <v>0</v>
      </c>
      <c r="I583" s="16">
        <f>IF(AND($I$3&lt;Table3[[#This Row],[Percentage]],Table3[[#This Row],[Percentage]]&lt;$I$5), 1, 0)</f>
        <v>0</v>
      </c>
      <c r="J583" s="16">
        <f>IF(AND($J$3&lt;Table3[[#This Row],[Percentage]],Table3[[#This Row],[Percentage]]&lt;$J$5), 1, 0)</f>
        <v>0</v>
      </c>
      <c r="K583" s="16">
        <f>IF(AND($K$3&lt;Table3[[#This Row],[Percentage]],Table3[[#This Row],[Percentage]]&lt;$K$5), 1, 0)</f>
        <v>0</v>
      </c>
      <c r="L583" s="16"/>
      <c r="U583" s="6">
        <v>0</v>
      </c>
      <c r="V583" s="6">
        <v>-425</v>
      </c>
      <c r="W583" s="6">
        <f>IF(AND($W$4 + 'Unlike Size Quad'!$F$2*$N$3&lt;Table13[[#This Row],[NS AXIS]],Table13[[#This Row],[NS AXIS]]&lt;$V$3 - 'Unlike Size Quad'!$F$2*$N$3), Table13[NS AXIS], 0)</f>
        <v>0</v>
      </c>
      <c r="X583" s="6">
        <f>$V$6 - 'Unlike Size Quad'!$F$3*$N$4</f>
        <v>71.401690832311886</v>
      </c>
      <c r="Y583" s="6">
        <f>$W$5 +'Unlike Size Quad'!$F$3*$N$4</f>
        <v>-71.406763299232722</v>
      </c>
      <c r="Z583" s="6">
        <f>Table13[[#This Row],[NS AXIS]]</f>
        <v>-425</v>
      </c>
      <c r="AA583" s="6">
        <f>IF(AND($W$5 + 'Unlike Size Quad'!$F$3*$N$4&lt;Table13[[#This Row],[NS AXIS]],Table13[[#This Row],[NS AXIS]]&lt;$V$6 - 'Unlike Size Quad'!$F$3*$N$4), Table13[NS AXIS], 0)</f>
        <v>0</v>
      </c>
      <c r="AB583" s="16">
        <f>$V$3 -'Unlike Size Quad'!$F$2*$N$3</f>
        <v>127.00056361139596</v>
      </c>
      <c r="AC583" s="16">
        <f>$W$4 + 'Unlike Size Quad'!$F$2*$N$3</f>
        <v>-127.00507248755457</v>
      </c>
      <c r="AN583" s="46">
        <v>-425</v>
      </c>
      <c r="AO583" s="63">
        <f>IF(OR(Table15[[#This Row],[Diagonal Flag]]&lt;-$AG$6, Table15[[#This Row],[Diagonal Flag]]&gt;$AG$6),0,Table15[[#This Row],[Diagonal Flag]])</f>
        <v>0</v>
      </c>
      <c r="AP583" s="63">
        <f>Graphing!$AO583/$AP$6</f>
        <v>0</v>
      </c>
      <c r="AQ583" s="64">
        <f>Graphing!$AO583/$AQ$6</f>
        <v>0</v>
      </c>
    </row>
    <row r="584" spans="7:43" x14ac:dyDescent="0.25">
      <c r="G584" s="15">
        <v>0.57699999999999996</v>
      </c>
      <c r="H584" s="16">
        <f>IF(AND($H$3&lt;Table3[[#This Row],[Percentage]],Table3[[#This Row],[Percentage]]&lt;$H$5), 1, 0)</f>
        <v>0</v>
      </c>
      <c r="I584" s="16">
        <f>IF(AND($I$3&lt;Table3[[#This Row],[Percentage]],Table3[[#This Row],[Percentage]]&lt;$I$5), 1, 0)</f>
        <v>0</v>
      </c>
      <c r="J584" s="16">
        <f>IF(AND($J$3&lt;Table3[[#This Row],[Percentage]],Table3[[#This Row],[Percentage]]&lt;$J$5), 1, 0)</f>
        <v>0</v>
      </c>
      <c r="K584" s="16">
        <f>IF(AND($K$3&lt;Table3[[#This Row],[Percentage]],Table3[[#This Row],[Percentage]]&lt;$K$5), 1, 0)</f>
        <v>0</v>
      </c>
      <c r="L584" s="16"/>
      <c r="U584" s="6">
        <v>0</v>
      </c>
      <c r="V584" s="6">
        <v>-424</v>
      </c>
      <c r="W584" s="6">
        <f>IF(AND($W$4 + 'Unlike Size Quad'!$F$2*$N$3&lt;Table13[[#This Row],[NS AXIS]],Table13[[#This Row],[NS AXIS]]&lt;$V$3 - 'Unlike Size Quad'!$F$2*$N$3), Table13[NS AXIS], 0)</f>
        <v>0</v>
      </c>
      <c r="X584" s="6">
        <f>$V$6 - 'Unlike Size Quad'!$F$3*$N$4</f>
        <v>71.401690832311886</v>
      </c>
      <c r="Y584" s="6">
        <f>$W$5 +'Unlike Size Quad'!$F$3*$N$4</f>
        <v>-71.406763299232722</v>
      </c>
      <c r="Z584" s="6">
        <f>Table13[[#This Row],[NS AXIS]]</f>
        <v>-424</v>
      </c>
      <c r="AA584" s="6">
        <f>IF(AND($W$5 + 'Unlike Size Quad'!$F$3*$N$4&lt;Table13[[#This Row],[NS AXIS]],Table13[[#This Row],[NS AXIS]]&lt;$V$6 - 'Unlike Size Quad'!$F$3*$N$4), Table13[NS AXIS], 0)</f>
        <v>0</v>
      </c>
      <c r="AB584" s="16">
        <f>$V$3 -'Unlike Size Quad'!$F$2*$N$3</f>
        <v>127.00056361139596</v>
      </c>
      <c r="AC584" s="16">
        <f>$W$4 + 'Unlike Size Quad'!$F$2*$N$3</f>
        <v>-127.00507248755457</v>
      </c>
      <c r="AN584" s="46">
        <v>-424</v>
      </c>
      <c r="AO584" s="61">
        <f>IF(OR(Table15[[#This Row],[Diagonal Flag]]&lt;-$AG$6, Table15[[#This Row],[Diagonal Flag]]&gt;$AG$6),0,Table15[[#This Row],[Diagonal Flag]])</f>
        <v>0</v>
      </c>
      <c r="AP584" s="61">
        <f>Graphing!$AO584/$AP$6</f>
        <v>0</v>
      </c>
      <c r="AQ584" s="62">
        <f>Graphing!$AO584/$AQ$6</f>
        <v>0</v>
      </c>
    </row>
    <row r="585" spans="7:43" x14ac:dyDescent="0.25">
      <c r="G585" s="15">
        <v>0.57799999999999996</v>
      </c>
      <c r="H585" s="16">
        <f>IF(AND($H$3&lt;Table3[[#This Row],[Percentage]],Table3[[#This Row],[Percentage]]&lt;$H$5), 1, 0)</f>
        <v>0</v>
      </c>
      <c r="I585" s="16">
        <f>IF(AND($I$3&lt;Table3[[#This Row],[Percentage]],Table3[[#This Row],[Percentage]]&lt;$I$5), 1, 0)</f>
        <v>0</v>
      </c>
      <c r="J585" s="16">
        <f>IF(AND($J$3&lt;Table3[[#This Row],[Percentage]],Table3[[#This Row],[Percentage]]&lt;$J$5), 1, 0)</f>
        <v>0</v>
      </c>
      <c r="K585" s="16">
        <f>IF(AND($K$3&lt;Table3[[#This Row],[Percentage]],Table3[[#This Row],[Percentage]]&lt;$K$5), 1, 0)</f>
        <v>0</v>
      </c>
      <c r="L585" s="16"/>
      <c r="U585" s="6">
        <v>0</v>
      </c>
      <c r="V585" s="6">
        <v>-423</v>
      </c>
      <c r="W585" s="6">
        <f>IF(AND($W$4 + 'Unlike Size Quad'!$F$2*$N$3&lt;Table13[[#This Row],[NS AXIS]],Table13[[#This Row],[NS AXIS]]&lt;$V$3 - 'Unlike Size Quad'!$F$2*$N$3), Table13[NS AXIS], 0)</f>
        <v>0</v>
      </c>
      <c r="X585" s="6">
        <f>$V$6 - 'Unlike Size Quad'!$F$3*$N$4</f>
        <v>71.401690832311886</v>
      </c>
      <c r="Y585" s="6">
        <f>$W$5 +'Unlike Size Quad'!$F$3*$N$4</f>
        <v>-71.406763299232722</v>
      </c>
      <c r="Z585" s="6">
        <f>Table13[[#This Row],[NS AXIS]]</f>
        <v>-423</v>
      </c>
      <c r="AA585" s="6">
        <f>IF(AND($W$5 + 'Unlike Size Quad'!$F$3*$N$4&lt;Table13[[#This Row],[NS AXIS]],Table13[[#This Row],[NS AXIS]]&lt;$V$6 - 'Unlike Size Quad'!$F$3*$N$4), Table13[NS AXIS], 0)</f>
        <v>0</v>
      </c>
      <c r="AB585" s="16">
        <f>$V$3 -'Unlike Size Quad'!$F$2*$N$3</f>
        <v>127.00056361139596</v>
      </c>
      <c r="AC585" s="16">
        <f>$W$4 + 'Unlike Size Quad'!$F$2*$N$3</f>
        <v>-127.00507248755457</v>
      </c>
      <c r="AN585" s="46">
        <v>-423</v>
      </c>
      <c r="AO585" s="63">
        <f>IF(OR(Table15[[#This Row],[Diagonal Flag]]&lt;-$AG$6, Table15[[#This Row],[Diagonal Flag]]&gt;$AG$6),0,Table15[[#This Row],[Diagonal Flag]])</f>
        <v>0</v>
      </c>
      <c r="AP585" s="63">
        <f>Graphing!$AO585/$AP$6</f>
        <v>0</v>
      </c>
      <c r="AQ585" s="64">
        <f>Graphing!$AO585/$AQ$6</f>
        <v>0</v>
      </c>
    </row>
    <row r="586" spans="7:43" x14ac:dyDescent="0.25">
      <c r="G586" s="15">
        <v>0.57899999999999996</v>
      </c>
      <c r="H586" s="16">
        <f>IF(AND($H$3&lt;Table3[[#This Row],[Percentage]],Table3[[#This Row],[Percentage]]&lt;$H$5), 1, 0)</f>
        <v>0</v>
      </c>
      <c r="I586" s="16">
        <f>IF(AND($I$3&lt;Table3[[#This Row],[Percentage]],Table3[[#This Row],[Percentage]]&lt;$I$5), 1, 0)</f>
        <v>0</v>
      </c>
      <c r="J586" s="16">
        <f>IF(AND($J$3&lt;Table3[[#This Row],[Percentage]],Table3[[#This Row],[Percentage]]&lt;$J$5), 1, 0)</f>
        <v>0</v>
      </c>
      <c r="K586" s="16">
        <f>IF(AND($K$3&lt;Table3[[#This Row],[Percentage]],Table3[[#This Row],[Percentage]]&lt;$K$5), 1, 0)</f>
        <v>0</v>
      </c>
      <c r="L586" s="16"/>
      <c r="U586" s="6">
        <v>0</v>
      </c>
      <c r="V586" s="6">
        <v>-422</v>
      </c>
      <c r="W586" s="6">
        <f>IF(AND($W$4 + 'Unlike Size Quad'!$F$2*$N$3&lt;Table13[[#This Row],[NS AXIS]],Table13[[#This Row],[NS AXIS]]&lt;$V$3 - 'Unlike Size Quad'!$F$2*$N$3), Table13[NS AXIS], 0)</f>
        <v>0</v>
      </c>
      <c r="X586" s="6">
        <f>$V$6 - 'Unlike Size Quad'!$F$3*$N$4</f>
        <v>71.401690832311886</v>
      </c>
      <c r="Y586" s="6">
        <f>$W$5 +'Unlike Size Quad'!$F$3*$N$4</f>
        <v>-71.406763299232722</v>
      </c>
      <c r="Z586" s="6">
        <f>Table13[[#This Row],[NS AXIS]]</f>
        <v>-422</v>
      </c>
      <c r="AA586" s="6">
        <f>IF(AND($W$5 + 'Unlike Size Quad'!$F$3*$N$4&lt;Table13[[#This Row],[NS AXIS]],Table13[[#This Row],[NS AXIS]]&lt;$V$6 - 'Unlike Size Quad'!$F$3*$N$4), Table13[NS AXIS], 0)</f>
        <v>0</v>
      </c>
      <c r="AB586" s="16">
        <f>$V$3 -'Unlike Size Quad'!$F$2*$N$3</f>
        <v>127.00056361139596</v>
      </c>
      <c r="AC586" s="16">
        <f>$W$4 + 'Unlike Size Quad'!$F$2*$N$3</f>
        <v>-127.00507248755457</v>
      </c>
      <c r="AN586" s="46">
        <v>-422</v>
      </c>
      <c r="AO586" s="61">
        <f>IF(OR(Table15[[#This Row],[Diagonal Flag]]&lt;-$AG$6, Table15[[#This Row],[Diagonal Flag]]&gt;$AG$6),0,Table15[[#This Row],[Diagonal Flag]])</f>
        <v>0</v>
      </c>
      <c r="AP586" s="61">
        <f>Graphing!$AO586/$AP$6</f>
        <v>0</v>
      </c>
      <c r="AQ586" s="62">
        <f>Graphing!$AO586/$AQ$6</f>
        <v>0</v>
      </c>
    </row>
    <row r="587" spans="7:43" x14ac:dyDescent="0.25">
      <c r="G587" s="15">
        <v>0.57999999999999996</v>
      </c>
      <c r="H587" s="16">
        <f>IF(AND($H$3&lt;Table3[[#This Row],[Percentage]],Table3[[#This Row],[Percentage]]&lt;$H$5), 1, 0)</f>
        <v>0</v>
      </c>
      <c r="I587" s="16">
        <f>IF(AND($I$3&lt;Table3[[#This Row],[Percentage]],Table3[[#This Row],[Percentage]]&lt;$I$5), 1, 0)</f>
        <v>0</v>
      </c>
      <c r="J587" s="16">
        <f>IF(AND($J$3&lt;Table3[[#This Row],[Percentage]],Table3[[#This Row],[Percentage]]&lt;$J$5), 1, 0)</f>
        <v>0</v>
      </c>
      <c r="K587" s="16">
        <f>IF(AND($K$3&lt;Table3[[#This Row],[Percentage]],Table3[[#This Row],[Percentage]]&lt;$K$5), 1, 0)</f>
        <v>0</v>
      </c>
      <c r="L587" s="16"/>
      <c r="U587" s="6">
        <v>0</v>
      </c>
      <c r="V587" s="6">
        <v>-421</v>
      </c>
      <c r="W587" s="6">
        <f>IF(AND($W$4 + 'Unlike Size Quad'!$F$2*$N$3&lt;Table13[[#This Row],[NS AXIS]],Table13[[#This Row],[NS AXIS]]&lt;$V$3 - 'Unlike Size Quad'!$F$2*$N$3), Table13[NS AXIS], 0)</f>
        <v>0</v>
      </c>
      <c r="X587" s="6">
        <f>$V$6 - 'Unlike Size Quad'!$F$3*$N$4</f>
        <v>71.401690832311886</v>
      </c>
      <c r="Y587" s="6">
        <f>$W$5 +'Unlike Size Quad'!$F$3*$N$4</f>
        <v>-71.406763299232722</v>
      </c>
      <c r="Z587" s="6">
        <f>Table13[[#This Row],[NS AXIS]]</f>
        <v>-421</v>
      </c>
      <c r="AA587" s="6">
        <f>IF(AND($W$5 + 'Unlike Size Quad'!$F$3*$N$4&lt;Table13[[#This Row],[NS AXIS]],Table13[[#This Row],[NS AXIS]]&lt;$V$6 - 'Unlike Size Quad'!$F$3*$N$4), Table13[NS AXIS], 0)</f>
        <v>0</v>
      </c>
      <c r="AB587" s="16">
        <f>$V$3 -'Unlike Size Quad'!$F$2*$N$3</f>
        <v>127.00056361139596</v>
      </c>
      <c r="AC587" s="16">
        <f>$W$4 + 'Unlike Size Quad'!$F$2*$N$3</f>
        <v>-127.00507248755457</v>
      </c>
      <c r="AN587" s="46">
        <v>-421</v>
      </c>
      <c r="AO587" s="63">
        <f>IF(OR(Table15[[#This Row],[Diagonal Flag]]&lt;-$AG$6, Table15[[#This Row],[Diagonal Flag]]&gt;$AG$6),0,Table15[[#This Row],[Diagonal Flag]])</f>
        <v>0</v>
      </c>
      <c r="AP587" s="63">
        <f>Graphing!$AO587/$AP$6</f>
        <v>0</v>
      </c>
      <c r="AQ587" s="64">
        <f>Graphing!$AO587/$AQ$6</f>
        <v>0</v>
      </c>
    </row>
    <row r="588" spans="7:43" x14ac:dyDescent="0.25">
      <c r="G588" s="15">
        <v>0.58099999999999996</v>
      </c>
      <c r="H588" s="16">
        <f>IF(AND($H$3&lt;Table3[[#This Row],[Percentage]],Table3[[#This Row],[Percentage]]&lt;$H$5), 1, 0)</f>
        <v>0</v>
      </c>
      <c r="I588" s="16">
        <f>IF(AND($I$3&lt;Table3[[#This Row],[Percentage]],Table3[[#This Row],[Percentage]]&lt;$I$5), 1, 0)</f>
        <v>0</v>
      </c>
      <c r="J588" s="16">
        <f>IF(AND($J$3&lt;Table3[[#This Row],[Percentage]],Table3[[#This Row],[Percentage]]&lt;$J$5), 1, 0)</f>
        <v>0</v>
      </c>
      <c r="K588" s="16">
        <f>IF(AND($K$3&lt;Table3[[#This Row],[Percentage]],Table3[[#This Row],[Percentage]]&lt;$K$5), 1, 0)</f>
        <v>0</v>
      </c>
      <c r="L588" s="16"/>
      <c r="U588" s="6">
        <v>0</v>
      </c>
      <c r="V588" s="6">
        <v>-420</v>
      </c>
      <c r="W588" s="6">
        <f>IF(AND($W$4 + 'Unlike Size Quad'!$F$2*$N$3&lt;Table13[[#This Row],[NS AXIS]],Table13[[#This Row],[NS AXIS]]&lt;$V$3 - 'Unlike Size Quad'!$F$2*$N$3), Table13[NS AXIS], 0)</f>
        <v>0</v>
      </c>
      <c r="X588" s="6">
        <f>$V$6 - 'Unlike Size Quad'!$F$3*$N$4</f>
        <v>71.401690832311886</v>
      </c>
      <c r="Y588" s="6">
        <f>$W$5 +'Unlike Size Quad'!$F$3*$N$4</f>
        <v>-71.406763299232722</v>
      </c>
      <c r="Z588" s="6">
        <f>Table13[[#This Row],[NS AXIS]]</f>
        <v>-420</v>
      </c>
      <c r="AA588" s="6">
        <f>IF(AND($W$5 + 'Unlike Size Quad'!$F$3*$N$4&lt;Table13[[#This Row],[NS AXIS]],Table13[[#This Row],[NS AXIS]]&lt;$V$6 - 'Unlike Size Quad'!$F$3*$N$4), Table13[NS AXIS], 0)</f>
        <v>0</v>
      </c>
      <c r="AB588" s="16">
        <f>$V$3 -'Unlike Size Quad'!$F$2*$N$3</f>
        <v>127.00056361139596</v>
      </c>
      <c r="AC588" s="16">
        <f>$W$4 + 'Unlike Size Quad'!$F$2*$N$3</f>
        <v>-127.00507248755457</v>
      </c>
      <c r="AN588" s="46">
        <v>-420</v>
      </c>
      <c r="AO588" s="61">
        <f>IF(OR(Table15[[#This Row],[Diagonal Flag]]&lt;-$AG$6, Table15[[#This Row],[Diagonal Flag]]&gt;$AG$6),0,Table15[[#This Row],[Diagonal Flag]])</f>
        <v>0</v>
      </c>
      <c r="AP588" s="61">
        <f>Graphing!$AO588/$AP$6</f>
        <v>0</v>
      </c>
      <c r="AQ588" s="62">
        <f>Graphing!$AO588/$AQ$6</f>
        <v>0</v>
      </c>
    </row>
    <row r="589" spans="7:43" x14ac:dyDescent="0.25">
      <c r="G589" s="15">
        <v>0.58199999999999996</v>
      </c>
      <c r="H589" s="16">
        <f>IF(AND($H$3&lt;Table3[[#This Row],[Percentage]],Table3[[#This Row],[Percentage]]&lt;$H$5), 1, 0)</f>
        <v>0</v>
      </c>
      <c r="I589" s="16">
        <f>IF(AND($I$3&lt;Table3[[#This Row],[Percentage]],Table3[[#This Row],[Percentage]]&lt;$I$5), 1, 0)</f>
        <v>0</v>
      </c>
      <c r="J589" s="16">
        <f>IF(AND($J$3&lt;Table3[[#This Row],[Percentage]],Table3[[#This Row],[Percentage]]&lt;$J$5), 1, 0)</f>
        <v>0</v>
      </c>
      <c r="K589" s="16">
        <f>IF(AND($K$3&lt;Table3[[#This Row],[Percentage]],Table3[[#This Row],[Percentage]]&lt;$K$5), 1, 0)</f>
        <v>0</v>
      </c>
      <c r="L589" s="16"/>
      <c r="U589" s="6">
        <v>0</v>
      </c>
      <c r="V589" s="6">
        <v>-419</v>
      </c>
      <c r="W589" s="6">
        <f>IF(AND($W$4 + 'Unlike Size Quad'!$F$2*$N$3&lt;Table13[[#This Row],[NS AXIS]],Table13[[#This Row],[NS AXIS]]&lt;$V$3 - 'Unlike Size Quad'!$F$2*$N$3), Table13[NS AXIS], 0)</f>
        <v>0</v>
      </c>
      <c r="X589" s="6">
        <f>$V$6 - 'Unlike Size Quad'!$F$3*$N$4</f>
        <v>71.401690832311886</v>
      </c>
      <c r="Y589" s="6">
        <f>$W$5 +'Unlike Size Quad'!$F$3*$N$4</f>
        <v>-71.406763299232722</v>
      </c>
      <c r="Z589" s="6">
        <f>Table13[[#This Row],[NS AXIS]]</f>
        <v>-419</v>
      </c>
      <c r="AA589" s="6">
        <f>IF(AND($W$5 + 'Unlike Size Quad'!$F$3*$N$4&lt;Table13[[#This Row],[NS AXIS]],Table13[[#This Row],[NS AXIS]]&lt;$V$6 - 'Unlike Size Quad'!$F$3*$N$4), Table13[NS AXIS], 0)</f>
        <v>0</v>
      </c>
      <c r="AB589" s="16">
        <f>$V$3 -'Unlike Size Quad'!$F$2*$N$3</f>
        <v>127.00056361139596</v>
      </c>
      <c r="AC589" s="16">
        <f>$W$4 + 'Unlike Size Quad'!$F$2*$N$3</f>
        <v>-127.00507248755457</v>
      </c>
      <c r="AN589" s="46">
        <v>-419</v>
      </c>
      <c r="AO589" s="63">
        <f>IF(OR(Table15[[#This Row],[Diagonal Flag]]&lt;-$AG$6, Table15[[#This Row],[Diagonal Flag]]&gt;$AG$6),0,Table15[[#This Row],[Diagonal Flag]])</f>
        <v>0</v>
      </c>
      <c r="AP589" s="63">
        <f>Graphing!$AO589/$AP$6</f>
        <v>0</v>
      </c>
      <c r="AQ589" s="64">
        <f>Graphing!$AO589/$AQ$6</f>
        <v>0</v>
      </c>
    </row>
    <row r="590" spans="7:43" x14ac:dyDescent="0.25">
      <c r="G590" s="15">
        <v>0.58299999999999996</v>
      </c>
      <c r="H590" s="16">
        <f>IF(AND($H$3&lt;Table3[[#This Row],[Percentage]],Table3[[#This Row],[Percentage]]&lt;$H$5), 1, 0)</f>
        <v>0</v>
      </c>
      <c r="I590" s="16">
        <f>IF(AND($I$3&lt;Table3[[#This Row],[Percentage]],Table3[[#This Row],[Percentage]]&lt;$I$5), 1, 0)</f>
        <v>0</v>
      </c>
      <c r="J590" s="16">
        <f>IF(AND($J$3&lt;Table3[[#This Row],[Percentage]],Table3[[#This Row],[Percentage]]&lt;$J$5), 1, 0)</f>
        <v>0</v>
      </c>
      <c r="K590" s="16">
        <f>IF(AND($K$3&lt;Table3[[#This Row],[Percentage]],Table3[[#This Row],[Percentage]]&lt;$K$5), 1, 0)</f>
        <v>0</v>
      </c>
      <c r="L590" s="16"/>
      <c r="U590" s="6">
        <v>0</v>
      </c>
      <c r="V590" s="6">
        <v>-418</v>
      </c>
      <c r="W590" s="6">
        <f>IF(AND($W$4 + 'Unlike Size Quad'!$F$2*$N$3&lt;Table13[[#This Row],[NS AXIS]],Table13[[#This Row],[NS AXIS]]&lt;$V$3 - 'Unlike Size Quad'!$F$2*$N$3), Table13[NS AXIS], 0)</f>
        <v>0</v>
      </c>
      <c r="X590" s="6">
        <f>$V$6 - 'Unlike Size Quad'!$F$3*$N$4</f>
        <v>71.401690832311886</v>
      </c>
      <c r="Y590" s="6">
        <f>$W$5 +'Unlike Size Quad'!$F$3*$N$4</f>
        <v>-71.406763299232722</v>
      </c>
      <c r="Z590" s="6">
        <f>Table13[[#This Row],[NS AXIS]]</f>
        <v>-418</v>
      </c>
      <c r="AA590" s="6">
        <f>IF(AND($W$5 + 'Unlike Size Quad'!$F$3*$N$4&lt;Table13[[#This Row],[NS AXIS]],Table13[[#This Row],[NS AXIS]]&lt;$V$6 - 'Unlike Size Quad'!$F$3*$N$4), Table13[NS AXIS], 0)</f>
        <v>0</v>
      </c>
      <c r="AB590" s="16">
        <f>$V$3 -'Unlike Size Quad'!$F$2*$N$3</f>
        <v>127.00056361139596</v>
      </c>
      <c r="AC590" s="16">
        <f>$W$4 + 'Unlike Size Quad'!$F$2*$N$3</f>
        <v>-127.00507248755457</v>
      </c>
      <c r="AN590" s="46">
        <v>-418</v>
      </c>
      <c r="AO590" s="61">
        <f>IF(OR(Table15[[#This Row],[Diagonal Flag]]&lt;-$AG$6, Table15[[#This Row],[Diagonal Flag]]&gt;$AG$6),0,Table15[[#This Row],[Diagonal Flag]])</f>
        <v>0</v>
      </c>
      <c r="AP590" s="61">
        <f>Graphing!$AO590/$AP$6</f>
        <v>0</v>
      </c>
      <c r="AQ590" s="62">
        <f>Graphing!$AO590/$AQ$6</f>
        <v>0</v>
      </c>
    </row>
    <row r="591" spans="7:43" x14ac:dyDescent="0.25">
      <c r="G591" s="15">
        <v>0.58399999999999996</v>
      </c>
      <c r="H591" s="16">
        <f>IF(AND($H$3&lt;Table3[[#This Row],[Percentage]],Table3[[#This Row],[Percentage]]&lt;$H$5), 1, 0)</f>
        <v>0</v>
      </c>
      <c r="I591" s="16">
        <f>IF(AND($I$3&lt;Table3[[#This Row],[Percentage]],Table3[[#This Row],[Percentage]]&lt;$I$5), 1, 0)</f>
        <v>0</v>
      </c>
      <c r="J591" s="16">
        <f>IF(AND($J$3&lt;Table3[[#This Row],[Percentage]],Table3[[#This Row],[Percentage]]&lt;$J$5), 1, 0)</f>
        <v>0</v>
      </c>
      <c r="K591" s="16">
        <f>IF(AND($K$3&lt;Table3[[#This Row],[Percentage]],Table3[[#This Row],[Percentage]]&lt;$K$5), 1, 0)</f>
        <v>0</v>
      </c>
      <c r="L591" s="16"/>
      <c r="U591" s="6">
        <v>0</v>
      </c>
      <c r="V591" s="6">
        <v>-417</v>
      </c>
      <c r="W591" s="6">
        <f>IF(AND($W$4 + 'Unlike Size Quad'!$F$2*$N$3&lt;Table13[[#This Row],[NS AXIS]],Table13[[#This Row],[NS AXIS]]&lt;$V$3 - 'Unlike Size Quad'!$F$2*$N$3), Table13[NS AXIS], 0)</f>
        <v>0</v>
      </c>
      <c r="X591" s="6">
        <f>$V$6 - 'Unlike Size Quad'!$F$3*$N$4</f>
        <v>71.401690832311886</v>
      </c>
      <c r="Y591" s="6">
        <f>$W$5 +'Unlike Size Quad'!$F$3*$N$4</f>
        <v>-71.406763299232722</v>
      </c>
      <c r="Z591" s="6">
        <f>Table13[[#This Row],[NS AXIS]]</f>
        <v>-417</v>
      </c>
      <c r="AA591" s="6">
        <f>IF(AND($W$5 + 'Unlike Size Quad'!$F$3*$N$4&lt;Table13[[#This Row],[NS AXIS]],Table13[[#This Row],[NS AXIS]]&lt;$V$6 - 'Unlike Size Quad'!$F$3*$N$4), Table13[NS AXIS], 0)</f>
        <v>0</v>
      </c>
      <c r="AB591" s="16">
        <f>$V$3 -'Unlike Size Quad'!$F$2*$N$3</f>
        <v>127.00056361139596</v>
      </c>
      <c r="AC591" s="16">
        <f>$W$4 + 'Unlike Size Quad'!$F$2*$N$3</f>
        <v>-127.00507248755457</v>
      </c>
      <c r="AN591" s="46">
        <v>-417</v>
      </c>
      <c r="AO591" s="63">
        <f>IF(OR(Table15[[#This Row],[Diagonal Flag]]&lt;-$AG$6, Table15[[#This Row],[Diagonal Flag]]&gt;$AG$6),0,Table15[[#This Row],[Diagonal Flag]])</f>
        <v>0</v>
      </c>
      <c r="AP591" s="63">
        <f>Graphing!$AO591/$AP$6</f>
        <v>0</v>
      </c>
      <c r="AQ591" s="64">
        <f>Graphing!$AO591/$AQ$6</f>
        <v>0</v>
      </c>
    </row>
    <row r="592" spans="7:43" x14ac:dyDescent="0.25">
      <c r="G592" s="15">
        <v>0.58499999999999996</v>
      </c>
      <c r="H592" s="16">
        <f>IF(AND($H$3&lt;Table3[[#This Row],[Percentage]],Table3[[#This Row],[Percentage]]&lt;$H$5), 1, 0)</f>
        <v>0</v>
      </c>
      <c r="I592" s="16">
        <f>IF(AND($I$3&lt;Table3[[#This Row],[Percentage]],Table3[[#This Row],[Percentage]]&lt;$I$5), 1, 0)</f>
        <v>0</v>
      </c>
      <c r="J592" s="16">
        <f>IF(AND($J$3&lt;Table3[[#This Row],[Percentage]],Table3[[#This Row],[Percentage]]&lt;$J$5), 1, 0)</f>
        <v>0</v>
      </c>
      <c r="K592" s="16">
        <f>IF(AND($K$3&lt;Table3[[#This Row],[Percentage]],Table3[[#This Row],[Percentage]]&lt;$K$5), 1, 0)</f>
        <v>0</v>
      </c>
      <c r="L592" s="16"/>
      <c r="U592" s="6">
        <v>0</v>
      </c>
      <c r="V592" s="6">
        <v>-416</v>
      </c>
      <c r="W592" s="6">
        <f>IF(AND($W$4 + 'Unlike Size Quad'!$F$2*$N$3&lt;Table13[[#This Row],[NS AXIS]],Table13[[#This Row],[NS AXIS]]&lt;$V$3 - 'Unlike Size Quad'!$F$2*$N$3), Table13[NS AXIS], 0)</f>
        <v>0</v>
      </c>
      <c r="X592" s="6">
        <f>$V$6 - 'Unlike Size Quad'!$F$3*$N$4</f>
        <v>71.401690832311886</v>
      </c>
      <c r="Y592" s="6">
        <f>$W$5 +'Unlike Size Quad'!$F$3*$N$4</f>
        <v>-71.406763299232722</v>
      </c>
      <c r="Z592" s="6">
        <f>Table13[[#This Row],[NS AXIS]]</f>
        <v>-416</v>
      </c>
      <c r="AA592" s="6">
        <f>IF(AND($W$5 + 'Unlike Size Quad'!$F$3*$N$4&lt;Table13[[#This Row],[NS AXIS]],Table13[[#This Row],[NS AXIS]]&lt;$V$6 - 'Unlike Size Quad'!$F$3*$N$4), Table13[NS AXIS], 0)</f>
        <v>0</v>
      </c>
      <c r="AB592" s="16">
        <f>$V$3 -'Unlike Size Quad'!$F$2*$N$3</f>
        <v>127.00056361139596</v>
      </c>
      <c r="AC592" s="16">
        <f>$W$4 + 'Unlike Size Quad'!$F$2*$N$3</f>
        <v>-127.00507248755457</v>
      </c>
      <c r="AN592" s="46">
        <v>-416</v>
      </c>
      <c r="AO592" s="61">
        <f>IF(OR(Table15[[#This Row],[Diagonal Flag]]&lt;-$AG$6, Table15[[#This Row],[Diagonal Flag]]&gt;$AG$6),0,Table15[[#This Row],[Diagonal Flag]])</f>
        <v>0</v>
      </c>
      <c r="AP592" s="61">
        <f>Graphing!$AO592/$AP$6</f>
        <v>0</v>
      </c>
      <c r="AQ592" s="62">
        <f>Graphing!$AO592/$AQ$6</f>
        <v>0</v>
      </c>
    </row>
    <row r="593" spans="7:43" x14ac:dyDescent="0.25">
      <c r="G593" s="15">
        <v>0.58599999999999997</v>
      </c>
      <c r="H593" s="16">
        <f>IF(AND($H$3&lt;Table3[[#This Row],[Percentage]],Table3[[#This Row],[Percentage]]&lt;$H$5), 1, 0)</f>
        <v>0</v>
      </c>
      <c r="I593" s="16">
        <f>IF(AND($I$3&lt;Table3[[#This Row],[Percentage]],Table3[[#This Row],[Percentage]]&lt;$I$5), 1, 0)</f>
        <v>0</v>
      </c>
      <c r="J593" s="16">
        <f>IF(AND($J$3&lt;Table3[[#This Row],[Percentage]],Table3[[#This Row],[Percentage]]&lt;$J$5), 1, 0)</f>
        <v>0</v>
      </c>
      <c r="K593" s="16">
        <f>IF(AND($K$3&lt;Table3[[#This Row],[Percentage]],Table3[[#This Row],[Percentage]]&lt;$K$5), 1, 0)</f>
        <v>0</v>
      </c>
      <c r="L593" s="16"/>
      <c r="U593" s="6">
        <v>0</v>
      </c>
      <c r="V593" s="6">
        <v>-415</v>
      </c>
      <c r="W593" s="6">
        <f>IF(AND($W$4 + 'Unlike Size Quad'!$F$2*$N$3&lt;Table13[[#This Row],[NS AXIS]],Table13[[#This Row],[NS AXIS]]&lt;$V$3 - 'Unlike Size Quad'!$F$2*$N$3), Table13[NS AXIS], 0)</f>
        <v>0</v>
      </c>
      <c r="X593" s="6">
        <f>$V$6 - 'Unlike Size Quad'!$F$3*$N$4</f>
        <v>71.401690832311886</v>
      </c>
      <c r="Y593" s="6">
        <f>$W$5 +'Unlike Size Quad'!$F$3*$N$4</f>
        <v>-71.406763299232722</v>
      </c>
      <c r="Z593" s="6">
        <f>Table13[[#This Row],[NS AXIS]]</f>
        <v>-415</v>
      </c>
      <c r="AA593" s="6">
        <f>IF(AND($W$5 + 'Unlike Size Quad'!$F$3*$N$4&lt;Table13[[#This Row],[NS AXIS]],Table13[[#This Row],[NS AXIS]]&lt;$V$6 - 'Unlike Size Quad'!$F$3*$N$4), Table13[NS AXIS], 0)</f>
        <v>0</v>
      </c>
      <c r="AB593" s="16">
        <f>$V$3 -'Unlike Size Quad'!$F$2*$N$3</f>
        <v>127.00056361139596</v>
      </c>
      <c r="AC593" s="16">
        <f>$W$4 + 'Unlike Size Quad'!$F$2*$N$3</f>
        <v>-127.00507248755457</v>
      </c>
      <c r="AN593" s="46">
        <v>-415</v>
      </c>
      <c r="AO593" s="63">
        <f>IF(OR(Table15[[#This Row],[Diagonal Flag]]&lt;-$AG$6, Table15[[#This Row],[Diagonal Flag]]&gt;$AG$6),0,Table15[[#This Row],[Diagonal Flag]])</f>
        <v>0</v>
      </c>
      <c r="AP593" s="63">
        <f>Graphing!$AO593/$AP$6</f>
        <v>0</v>
      </c>
      <c r="AQ593" s="64">
        <f>Graphing!$AO593/$AQ$6</f>
        <v>0</v>
      </c>
    </row>
    <row r="594" spans="7:43" x14ac:dyDescent="0.25">
      <c r="G594" s="15">
        <v>0.58699999999999997</v>
      </c>
      <c r="H594" s="16">
        <f>IF(AND($H$3&lt;Table3[[#This Row],[Percentage]],Table3[[#This Row],[Percentage]]&lt;$H$5), 1, 0)</f>
        <v>0</v>
      </c>
      <c r="I594" s="16">
        <f>IF(AND($I$3&lt;Table3[[#This Row],[Percentage]],Table3[[#This Row],[Percentage]]&lt;$I$5), 1, 0)</f>
        <v>0</v>
      </c>
      <c r="J594" s="16">
        <f>IF(AND($J$3&lt;Table3[[#This Row],[Percentage]],Table3[[#This Row],[Percentage]]&lt;$J$5), 1, 0)</f>
        <v>0</v>
      </c>
      <c r="K594" s="16">
        <f>IF(AND($K$3&lt;Table3[[#This Row],[Percentage]],Table3[[#This Row],[Percentage]]&lt;$K$5), 1, 0)</f>
        <v>0</v>
      </c>
      <c r="L594" s="16"/>
      <c r="U594" s="6">
        <v>0</v>
      </c>
      <c r="V594" s="6">
        <v>-414</v>
      </c>
      <c r="W594" s="6">
        <f>IF(AND($W$4 + 'Unlike Size Quad'!$F$2*$N$3&lt;Table13[[#This Row],[NS AXIS]],Table13[[#This Row],[NS AXIS]]&lt;$V$3 - 'Unlike Size Quad'!$F$2*$N$3), Table13[NS AXIS], 0)</f>
        <v>0</v>
      </c>
      <c r="X594" s="6">
        <f>$V$6 - 'Unlike Size Quad'!$F$3*$N$4</f>
        <v>71.401690832311886</v>
      </c>
      <c r="Y594" s="6">
        <f>$W$5 +'Unlike Size Quad'!$F$3*$N$4</f>
        <v>-71.406763299232722</v>
      </c>
      <c r="Z594" s="6">
        <f>Table13[[#This Row],[NS AXIS]]</f>
        <v>-414</v>
      </c>
      <c r="AA594" s="6">
        <f>IF(AND($W$5 + 'Unlike Size Quad'!$F$3*$N$4&lt;Table13[[#This Row],[NS AXIS]],Table13[[#This Row],[NS AXIS]]&lt;$V$6 - 'Unlike Size Quad'!$F$3*$N$4), Table13[NS AXIS], 0)</f>
        <v>0</v>
      </c>
      <c r="AB594" s="16">
        <f>$V$3 -'Unlike Size Quad'!$F$2*$N$3</f>
        <v>127.00056361139596</v>
      </c>
      <c r="AC594" s="16">
        <f>$W$4 + 'Unlike Size Quad'!$F$2*$N$3</f>
        <v>-127.00507248755457</v>
      </c>
      <c r="AN594" s="46">
        <v>-414</v>
      </c>
      <c r="AO594" s="61">
        <f>IF(OR(Table15[[#This Row],[Diagonal Flag]]&lt;-$AG$6, Table15[[#This Row],[Diagonal Flag]]&gt;$AG$6),0,Table15[[#This Row],[Diagonal Flag]])</f>
        <v>0</v>
      </c>
      <c r="AP594" s="61">
        <f>Graphing!$AO594/$AP$6</f>
        <v>0</v>
      </c>
      <c r="AQ594" s="62">
        <f>Graphing!$AO594/$AQ$6</f>
        <v>0</v>
      </c>
    </row>
    <row r="595" spans="7:43" x14ac:dyDescent="0.25">
      <c r="G595" s="15">
        <v>0.58799999999999997</v>
      </c>
      <c r="H595" s="16">
        <f>IF(AND($H$3&lt;Table3[[#This Row],[Percentage]],Table3[[#This Row],[Percentage]]&lt;$H$5), 1, 0)</f>
        <v>0</v>
      </c>
      <c r="I595" s="16">
        <f>IF(AND($I$3&lt;Table3[[#This Row],[Percentage]],Table3[[#This Row],[Percentage]]&lt;$I$5), 1, 0)</f>
        <v>0</v>
      </c>
      <c r="J595" s="16">
        <f>IF(AND($J$3&lt;Table3[[#This Row],[Percentage]],Table3[[#This Row],[Percentage]]&lt;$J$5), 1, 0)</f>
        <v>0</v>
      </c>
      <c r="K595" s="16">
        <f>IF(AND($K$3&lt;Table3[[#This Row],[Percentage]],Table3[[#This Row],[Percentage]]&lt;$K$5), 1, 0)</f>
        <v>0</v>
      </c>
      <c r="L595" s="16"/>
      <c r="U595" s="6">
        <v>0</v>
      </c>
      <c r="V595" s="6">
        <v>-413</v>
      </c>
      <c r="W595" s="6">
        <f>IF(AND($W$4 + 'Unlike Size Quad'!$F$2*$N$3&lt;Table13[[#This Row],[NS AXIS]],Table13[[#This Row],[NS AXIS]]&lt;$V$3 - 'Unlike Size Quad'!$F$2*$N$3), Table13[NS AXIS], 0)</f>
        <v>0</v>
      </c>
      <c r="X595" s="6">
        <f>$V$6 - 'Unlike Size Quad'!$F$3*$N$4</f>
        <v>71.401690832311886</v>
      </c>
      <c r="Y595" s="6">
        <f>$W$5 +'Unlike Size Quad'!$F$3*$N$4</f>
        <v>-71.406763299232722</v>
      </c>
      <c r="Z595" s="6">
        <f>Table13[[#This Row],[NS AXIS]]</f>
        <v>-413</v>
      </c>
      <c r="AA595" s="6">
        <f>IF(AND($W$5 + 'Unlike Size Quad'!$F$3*$N$4&lt;Table13[[#This Row],[NS AXIS]],Table13[[#This Row],[NS AXIS]]&lt;$V$6 - 'Unlike Size Quad'!$F$3*$N$4), Table13[NS AXIS], 0)</f>
        <v>0</v>
      </c>
      <c r="AB595" s="16">
        <f>$V$3 -'Unlike Size Quad'!$F$2*$N$3</f>
        <v>127.00056361139596</v>
      </c>
      <c r="AC595" s="16">
        <f>$W$4 + 'Unlike Size Quad'!$F$2*$N$3</f>
        <v>-127.00507248755457</v>
      </c>
      <c r="AN595" s="46">
        <v>-413</v>
      </c>
      <c r="AO595" s="63">
        <f>IF(OR(Table15[[#This Row],[Diagonal Flag]]&lt;-$AG$6, Table15[[#This Row],[Diagonal Flag]]&gt;$AG$6),0,Table15[[#This Row],[Diagonal Flag]])</f>
        <v>0</v>
      </c>
      <c r="AP595" s="63">
        <f>Graphing!$AO595/$AP$6</f>
        <v>0</v>
      </c>
      <c r="AQ595" s="64">
        <f>Graphing!$AO595/$AQ$6</f>
        <v>0</v>
      </c>
    </row>
    <row r="596" spans="7:43" x14ac:dyDescent="0.25">
      <c r="G596" s="15">
        <v>0.58899999999999997</v>
      </c>
      <c r="H596" s="16">
        <f>IF(AND($H$3&lt;Table3[[#This Row],[Percentage]],Table3[[#This Row],[Percentage]]&lt;$H$5), 1, 0)</f>
        <v>0</v>
      </c>
      <c r="I596" s="16">
        <f>IF(AND($I$3&lt;Table3[[#This Row],[Percentage]],Table3[[#This Row],[Percentage]]&lt;$I$5), 1, 0)</f>
        <v>0</v>
      </c>
      <c r="J596" s="16">
        <f>IF(AND($J$3&lt;Table3[[#This Row],[Percentage]],Table3[[#This Row],[Percentage]]&lt;$J$5), 1, 0)</f>
        <v>0</v>
      </c>
      <c r="K596" s="16">
        <f>IF(AND($K$3&lt;Table3[[#This Row],[Percentage]],Table3[[#This Row],[Percentage]]&lt;$K$5), 1, 0)</f>
        <v>0</v>
      </c>
      <c r="L596" s="16"/>
      <c r="U596" s="6">
        <v>0</v>
      </c>
      <c r="V596" s="6">
        <v>-412</v>
      </c>
      <c r="W596" s="6">
        <f>IF(AND($W$4 + 'Unlike Size Quad'!$F$2*$N$3&lt;Table13[[#This Row],[NS AXIS]],Table13[[#This Row],[NS AXIS]]&lt;$V$3 - 'Unlike Size Quad'!$F$2*$N$3), Table13[NS AXIS], 0)</f>
        <v>0</v>
      </c>
      <c r="X596" s="6">
        <f>$V$6 - 'Unlike Size Quad'!$F$3*$N$4</f>
        <v>71.401690832311886</v>
      </c>
      <c r="Y596" s="6">
        <f>$W$5 +'Unlike Size Quad'!$F$3*$N$4</f>
        <v>-71.406763299232722</v>
      </c>
      <c r="Z596" s="6">
        <f>Table13[[#This Row],[NS AXIS]]</f>
        <v>-412</v>
      </c>
      <c r="AA596" s="6">
        <f>IF(AND($W$5 + 'Unlike Size Quad'!$F$3*$N$4&lt;Table13[[#This Row],[NS AXIS]],Table13[[#This Row],[NS AXIS]]&lt;$V$6 - 'Unlike Size Quad'!$F$3*$N$4), Table13[NS AXIS], 0)</f>
        <v>0</v>
      </c>
      <c r="AB596" s="16">
        <f>$V$3 -'Unlike Size Quad'!$F$2*$N$3</f>
        <v>127.00056361139596</v>
      </c>
      <c r="AC596" s="16">
        <f>$W$4 + 'Unlike Size Quad'!$F$2*$N$3</f>
        <v>-127.00507248755457</v>
      </c>
      <c r="AN596" s="46">
        <v>-412</v>
      </c>
      <c r="AO596" s="61">
        <f>IF(OR(Table15[[#This Row],[Diagonal Flag]]&lt;-$AG$6, Table15[[#This Row],[Diagonal Flag]]&gt;$AG$6),0,Table15[[#This Row],[Diagonal Flag]])</f>
        <v>0</v>
      </c>
      <c r="AP596" s="61">
        <f>Graphing!$AO596/$AP$6</f>
        <v>0</v>
      </c>
      <c r="AQ596" s="62">
        <f>Graphing!$AO596/$AQ$6</f>
        <v>0</v>
      </c>
    </row>
    <row r="597" spans="7:43" x14ac:dyDescent="0.25">
      <c r="G597" s="15">
        <v>0.59</v>
      </c>
      <c r="H597" s="16">
        <f>IF(AND($H$3&lt;Table3[[#This Row],[Percentage]],Table3[[#This Row],[Percentage]]&lt;$H$5), 1, 0)</f>
        <v>0</v>
      </c>
      <c r="I597" s="16">
        <f>IF(AND($I$3&lt;Table3[[#This Row],[Percentage]],Table3[[#This Row],[Percentage]]&lt;$I$5), 1, 0)</f>
        <v>0</v>
      </c>
      <c r="J597" s="16">
        <f>IF(AND($J$3&lt;Table3[[#This Row],[Percentage]],Table3[[#This Row],[Percentage]]&lt;$J$5), 1, 0)</f>
        <v>0</v>
      </c>
      <c r="K597" s="16">
        <f>IF(AND($K$3&lt;Table3[[#This Row],[Percentage]],Table3[[#This Row],[Percentage]]&lt;$K$5), 1, 0)</f>
        <v>0</v>
      </c>
      <c r="L597" s="16"/>
      <c r="U597" s="6">
        <v>0</v>
      </c>
      <c r="V597" s="6">
        <v>-411</v>
      </c>
      <c r="W597" s="6">
        <f>IF(AND($W$4 + 'Unlike Size Quad'!$F$2*$N$3&lt;Table13[[#This Row],[NS AXIS]],Table13[[#This Row],[NS AXIS]]&lt;$V$3 - 'Unlike Size Quad'!$F$2*$N$3), Table13[NS AXIS], 0)</f>
        <v>0</v>
      </c>
      <c r="X597" s="6">
        <f>$V$6 - 'Unlike Size Quad'!$F$3*$N$4</f>
        <v>71.401690832311886</v>
      </c>
      <c r="Y597" s="6">
        <f>$W$5 +'Unlike Size Quad'!$F$3*$N$4</f>
        <v>-71.406763299232722</v>
      </c>
      <c r="Z597" s="6">
        <f>Table13[[#This Row],[NS AXIS]]</f>
        <v>-411</v>
      </c>
      <c r="AA597" s="6">
        <f>IF(AND($W$5 + 'Unlike Size Quad'!$F$3*$N$4&lt;Table13[[#This Row],[NS AXIS]],Table13[[#This Row],[NS AXIS]]&lt;$V$6 - 'Unlike Size Quad'!$F$3*$N$4), Table13[NS AXIS], 0)</f>
        <v>0</v>
      </c>
      <c r="AB597" s="16">
        <f>$V$3 -'Unlike Size Quad'!$F$2*$N$3</f>
        <v>127.00056361139596</v>
      </c>
      <c r="AC597" s="16">
        <f>$W$4 + 'Unlike Size Quad'!$F$2*$N$3</f>
        <v>-127.00507248755457</v>
      </c>
      <c r="AN597" s="46">
        <v>-411</v>
      </c>
      <c r="AO597" s="63">
        <f>IF(OR(Table15[[#This Row],[Diagonal Flag]]&lt;-$AG$6, Table15[[#This Row],[Diagonal Flag]]&gt;$AG$6),0,Table15[[#This Row],[Diagonal Flag]])</f>
        <v>0</v>
      </c>
      <c r="AP597" s="63">
        <f>Graphing!$AO597/$AP$6</f>
        <v>0</v>
      </c>
      <c r="AQ597" s="64">
        <f>Graphing!$AO597/$AQ$6</f>
        <v>0</v>
      </c>
    </row>
    <row r="598" spans="7:43" x14ac:dyDescent="0.25">
      <c r="G598" s="15">
        <v>0.59099999999999997</v>
      </c>
      <c r="H598" s="16">
        <f>IF(AND($H$3&lt;Table3[[#This Row],[Percentage]],Table3[[#This Row],[Percentage]]&lt;$H$5), 1, 0)</f>
        <v>0</v>
      </c>
      <c r="I598" s="16">
        <f>IF(AND($I$3&lt;Table3[[#This Row],[Percentage]],Table3[[#This Row],[Percentage]]&lt;$I$5), 1, 0)</f>
        <v>0</v>
      </c>
      <c r="J598" s="16">
        <f>IF(AND($J$3&lt;Table3[[#This Row],[Percentage]],Table3[[#This Row],[Percentage]]&lt;$J$5), 1, 0)</f>
        <v>0</v>
      </c>
      <c r="K598" s="16">
        <f>IF(AND($K$3&lt;Table3[[#This Row],[Percentage]],Table3[[#This Row],[Percentage]]&lt;$K$5), 1, 0)</f>
        <v>0</v>
      </c>
      <c r="L598" s="16"/>
      <c r="U598" s="6">
        <v>0</v>
      </c>
      <c r="V598" s="6">
        <v>-410</v>
      </c>
      <c r="W598" s="6">
        <f>IF(AND($W$4 + 'Unlike Size Quad'!$F$2*$N$3&lt;Table13[[#This Row],[NS AXIS]],Table13[[#This Row],[NS AXIS]]&lt;$V$3 - 'Unlike Size Quad'!$F$2*$N$3), Table13[NS AXIS], 0)</f>
        <v>0</v>
      </c>
      <c r="X598" s="6">
        <f>$V$6 - 'Unlike Size Quad'!$F$3*$N$4</f>
        <v>71.401690832311886</v>
      </c>
      <c r="Y598" s="6">
        <f>$W$5 +'Unlike Size Quad'!$F$3*$N$4</f>
        <v>-71.406763299232722</v>
      </c>
      <c r="Z598" s="6">
        <f>Table13[[#This Row],[NS AXIS]]</f>
        <v>-410</v>
      </c>
      <c r="AA598" s="6">
        <f>IF(AND($W$5 + 'Unlike Size Quad'!$F$3*$N$4&lt;Table13[[#This Row],[NS AXIS]],Table13[[#This Row],[NS AXIS]]&lt;$V$6 - 'Unlike Size Quad'!$F$3*$N$4), Table13[NS AXIS], 0)</f>
        <v>0</v>
      </c>
      <c r="AB598" s="16">
        <f>$V$3 -'Unlike Size Quad'!$F$2*$N$3</f>
        <v>127.00056361139596</v>
      </c>
      <c r="AC598" s="16">
        <f>$W$4 + 'Unlike Size Quad'!$F$2*$N$3</f>
        <v>-127.00507248755457</v>
      </c>
      <c r="AN598" s="46">
        <v>-410</v>
      </c>
      <c r="AO598" s="61">
        <f>IF(OR(Table15[[#This Row],[Diagonal Flag]]&lt;-$AG$6, Table15[[#This Row],[Diagonal Flag]]&gt;$AG$6),0,Table15[[#This Row],[Diagonal Flag]])</f>
        <v>0</v>
      </c>
      <c r="AP598" s="61">
        <f>Graphing!$AO598/$AP$6</f>
        <v>0</v>
      </c>
      <c r="AQ598" s="62">
        <f>Graphing!$AO598/$AQ$6</f>
        <v>0</v>
      </c>
    </row>
    <row r="599" spans="7:43" x14ac:dyDescent="0.25">
      <c r="G599" s="15">
        <v>0.59199999999999997</v>
      </c>
      <c r="H599" s="16">
        <f>IF(AND($H$3&lt;Table3[[#This Row],[Percentage]],Table3[[#This Row],[Percentage]]&lt;$H$5), 1, 0)</f>
        <v>0</v>
      </c>
      <c r="I599" s="16">
        <f>IF(AND($I$3&lt;Table3[[#This Row],[Percentage]],Table3[[#This Row],[Percentage]]&lt;$I$5), 1, 0)</f>
        <v>0</v>
      </c>
      <c r="J599" s="16">
        <f>IF(AND($J$3&lt;Table3[[#This Row],[Percentage]],Table3[[#This Row],[Percentage]]&lt;$J$5), 1, 0)</f>
        <v>0</v>
      </c>
      <c r="K599" s="16">
        <f>IF(AND($K$3&lt;Table3[[#This Row],[Percentage]],Table3[[#This Row],[Percentage]]&lt;$K$5), 1, 0)</f>
        <v>0</v>
      </c>
      <c r="L599" s="16"/>
      <c r="U599" s="6">
        <v>0</v>
      </c>
      <c r="V599" s="6">
        <v>-409</v>
      </c>
      <c r="W599" s="6">
        <f>IF(AND($W$4 + 'Unlike Size Quad'!$F$2*$N$3&lt;Table13[[#This Row],[NS AXIS]],Table13[[#This Row],[NS AXIS]]&lt;$V$3 - 'Unlike Size Quad'!$F$2*$N$3), Table13[NS AXIS], 0)</f>
        <v>0</v>
      </c>
      <c r="X599" s="6">
        <f>$V$6 - 'Unlike Size Quad'!$F$3*$N$4</f>
        <v>71.401690832311886</v>
      </c>
      <c r="Y599" s="6">
        <f>$W$5 +'Unlike Size Quad'!$F$3*$N$4</f>
        <v>-71.406763299232722</v>
      </c>
      <c r="Z599" s="6">
        <f>Table13[[#This Row],[NS AXIS]]</f>
        <v>-409</v>
      </c>
      <c r="AA599" s="6">
        <f>IF(AND($W$5 + 'Unlike Size Quad'!$F$3*$N$4&lt;Table13[[#This Row],[NS AXIS]],Table13[[#This Row],[NS AXIS]]&lt;$V$6 - 'Unlike Size Quad'!$F$3*$N$4), Table13[NS AXIS], 0)</f>
        <v>0</v>
      </c>
      <c r="AB599" s="16">
        <f>$V$3 -'Unlike Size Quad'!$F$2*$N$3</f>
        <v>127.00056361139596</v>
      </c>
      <c r="AC599" s="16">
        <f>$W$4 + 'Unlike Size Quad'!$F$2*$N$3</f>
        <v>-127.00507248755457</v>
      </c>
      <c r="AN599" s="46">
        <v>-409</v>
      </c>
      <c r="AO599" s="63">
        <f>IF(OR(Table15[[#This Row],[Diagonal Flag]]&lt;-$AG$6, Table15[[#This Row],[Diagonal Flag]]&gt;$AG$6),0,Table15[[#This Row],[Diagonal Flag]])</f>
        <v>0</v>
      </c>
      <c r="AP599" s="63">
        <f>Graphing!$AO599/$AP$6</f>
        <v>0</v>
      </c>
      <c r="AQ599" s="64">
        <f>Graphing!$AO599/$AQ$6</f>
        <v>0</v>
      </c>
    </row>
    <row r="600" spans="7:43" x14ac:dyDescent="0.25">
      <c r="G600" s="15">
        <v>0.59299999999999997</v>
      </c>
      <c r="H600" s="16">
        <f>IF(AND($H$3&lt;Table3[[#This Row],[Percentage]],Table3[[#This Row],[Percentage]]&lt;$H$5), 1, 0)</f>
        <v>0</v>
      </c>
      <c r="I600" s="16">
        <f>IF(AND($I$3&lt;Table3[[#This Row],[Percentage]],Table3[[#This Row],[Percentage]]&lt;$I$5), 1, 0)</f>
        <v>0</v>
      </c>
      <c r="J600" s="16">
        <f>IF(AND($J$3&lt;Table3[[#This Row],[Percentage]],Table3[[#This Row],[Percentage]]&lt;$J$5), 1, 0)</f>
        <v>0</v>
      </c>
      <c r="K600" s="16">
        <f>IF(AND($K$3&lt;Table3[[#This Row],[Percentage]],Table3[[#This Row],[Percentage]]&lt;$K$5), 1, 0)</f>
        <v>0</v>
      </c>
      <c r="L600" s="16"/>
      <c r="U600" s="6">
        <v>0</v>
      </c>
      <c r="V600" s="6">
        <v>-408</v>
      </c>
      <c r="W600" s="6">
        <f>IF(AND($W$4 + 'Unlike Size Quad'!$F$2*$N$3&lt;Table13[[#This Row],[NS AXIS]],Table13[[#This Row],[NS AXIS]]&lt;$V$3 - 'Unlike Size Quad'!$F$2*$N$3), Table13[NS AXIS], 0)</f>
        <v>0</v>
      </c>
      <c r="X600" s="6">
        <f>$V$6 - 'Unlike Size Quad'!$F$3*$N$4</f>
        <v>71.401690832311886</v>
      </c>
      <c r="Y600" s="6">
        <f>$W$5 +'Unlike Size Quad'!$F$3*$N$4</f>
        <v>-71.406763299232722</v>
      </c>
      <c r="Z600" s="6">
        <f>Table13[[#This Row],[NS AXIS]]</f>
        <v>-408</v>
      </c>
      <c r="AA600" s="6">
        <f>IF(AND($W$5 + 'Unlike Size Quad'!$F$3*$N$4&lt;Table13[[#This Row],[NS AXIS]],Table13[[#This Row],[NS AXIS]]&lt;$V$6 - 'Unlike Size Quad'!$F$3*$N$4), Table13[NS AXIS], 0)</f>
        <v>0</v>
      </c>
      <c r="AB600" s="16">
        <f>$V$3 -'Unlike Size Quad'!$F$2*$N$3</f>
        <v>127.00056361139596</v>
      </c>
      <c r="AC600" s="16">
        <f>$W$4 + 'Unlike Size Quad'!$F$2*$N$3</f>
        <v>-127.00507248755457</v>
      </c>
      <c r="AN600" s="46">
        <v>-408</v>
      </c>
      <c r="AO600" s="61">
        <f>IF(OR(Table15[[#This Row],[Diagonal Flag]]&lt;-$AG$6, Table15[[#This Row],[Diagonal Flag]]&gt;$AG$6),0,Table15[[#This Row],[Diagonal Flag]])</f>
        <v>0</v>
      </c>
      <c r="AP600" s="61">
        <f>Graphing!$AO600/$AP$6</f>
        <v>0</v>
      </c>
      <c r="AQ600" s="62">
        <f>Graphing!$AO600/$AQ$6</f>
        <v>0</v>
      </c>
    </row>
    <row r="601" spans="7:43" x14ac:dyDescent="0.25">
      <c r="G601" s="15">
        <v>0.59399999999999997</v>
      </c>
      <c r="H601" s="16">
        <f>IF(AND($H$3&lt;Table3[[#This Row],[Percentage]],Table3[[#This Row],[Percentage]]&lt;$H$5), 1, 0)</f>
        <v>0</v>
      </c>
      <c r="I601" s="16">
        <f>IF(AND($I$3&lt;Table3[[#This Row],[Percentage]],Table3[[#This Row],[Percentage]]&lt;$I$5), 1, 0)</f>
        <v>0</v>
      </c>
      <c r="J601" s="16">
        <f>IF(AND($J$3&lt;Table3[[#This Row],[Percentage]],Table3[[#This Row],[Percentage]]&lt;$J$5), 1, 0)</f>
        <v>0</v>
      </c>
      <c r="K601" s="16">
        <f>IF(AND($K$3&lt;Table3[[#This Row],[Percentage]],Table3[[#This Row],[Percentage]]&lt;$K$5), 1, 0)</f>
        <v>0</v>
      </c>
      <c r="L601" s="16"/>
      <c r="U601" s="6">
        <v>0</v>
      </c>
      <c r="V601" s="6">
        <v>-407</v>
      </c>
      <c r="W601" s="6">
        <f>IF(AND($W$4 + 'Unlike Size Quad'!$F$2*$N$3&lt;Table13[[#This Row],[NS AXIS]],Table13[[#This Row],[NS AXIS]]&lt;$V$3 - 'Unlike Size Quad'!$F$2*$N$3), Table13[NS AXIS], 0)</f>
        <v>0</v>
      </c>
      <c r="X601" s="6">
        <f>$V$6 - 'Unlike Size Quad'!$F$3*$N$4</f>
        <v>71.401690832311886</v>
      </c>
      <c r="Y601" s="6">
        <f>$W$5 +'Unlike Size Quad'!$F$3*$N$4</f>
        <v>-71.406763299232722</v>
      </c>
      <c r="Z601" s="6">
        <f>Table13[[#This Row],[NS AXIS]]</f>
        <v>-407</v>
      </c>
      <c r="AA601" s="6">
        <f>IF(AND($W$5 + 'Unlike Size Quad'!$F$3*$N$4&lt;Table13[[#This Row],[NS AXIS]],Table13[[#This Row],[NS AXIS]]&lt;$V$6 - 'Unlike Size Quad'!$F$3*$N$4), Table13[NS AXIS], 0)</f>
        <v>0</v>
      </c>
      <c r="AB601" s="16">
        <f>$V$3 -'Unlike Size Quad'!$F$2*$N$3</f>
        <v>127.00056361139596</v>
      </c>
      <c r="AC601" s="16">
        <f>$W$4 + 'Unlike Size Quad'!$F$2*$N$3</f>
        <v>-127.00507248755457</v>
      </c>
      <c r="AN601" s="46">
        <v>-407</v>
      </c>
      <c r="AO601" s="63">
        <f>IF(OR(Table15[[#This Row],[Diagonal Flag]]&lt;-$AG$6, Table15[[#This Row],[Diagonal Flag]]&gt;$AG$6),0,Table15[[#This Row],[Diagonal Flag]])</f>
        <v>0</v>
      </c>
      <c r="AP601" s="63">
        <f>Graphing!$AO601/$AP$6</f>
        <v>0</v>
      </c>
      <c r="AQ601" s="64">
        <f>Graphing!$AO601/$AQ$6</f>
        <v>0</v>
      </c>
    </row>
    <row r="602" spans="7:43" x14ac:dyDescent="0.25">
      <c r="G602" s="15">
        <v>0.59499999999999997</v>
      </c>
      <c r="H602" s="16">
        <f>IF(AND($H$3&lt;Table3[[#This Row],[Percentage]],Table3[[#This Row],[Percentage]]&lt;$H$5), 1, 0)</f>
        <v>0</v>
      </c>
      <c r="I602" s="16">
        <f>IF(AND($I$3&lt;Table3[[#This Row],[Percentage]],Table3[[#This Row],[Percentage]]&lt;$I$5), 1, 0)</f>
        <v>0</v>
      </c>
      <c r="J602" s="16">
        <f>IF(AND($J$3&lt;Table3[[#This Row],[Percentage]],Table3[[#This Row],[Percentage]]&lt;$J$5), 1, 0)</f>
        <v>0</v>
      </c>
      <c r="K602" s="16">
        <f>IF(AND($K$3&lt;Table3[[#This Row],[Percentage]],Table3[[#This Row],[Percentage]]&lt;$K$5), 1, 0)</f>
        <v>0</v>
      </c>
      <c r="L602" s="16"/>
      <c r="U602" s="6">
        <v>0</v>
      </c>
      <c r="V602" s="6">
        <v>-406</v>
      </c>
      <c r="W602" s="6">
        <f>IF(AND($W$4 + 'Unlike Size Quad'!$F$2*$N$3&lt;Table13[[#This Row],[NS AXIS]],Table13[[#This Row],[NS AXIS]]&lt;$V$3 - 'Unlike Size Quad'!$F$2*$N$3), Table13[NS AXIS], 0)</f>
        <v>0</v>
      </c>
      <c r="X602" s="6">
        <f>$V$6 - 'Unlike Size Quad'!$F$3*$N$4</f>
        <v>71.401690832311886</v>
      </c>
      <c r="Y602" s="6">
        <f>$W$5 +'Unlike Size Quad'!$F$3*$N$4</f>
        <v>-71.406763299232722</v>
      </c>
      <c r="Z602" s="6">
        <f>Table13[[#This Row],[NS AXIS]]</f>
        <v>-406</v>
      </c>
      <c r="AA602" s="6">
        <f>IF(AND($W$5 + 'Unlike Size Quad'!$F$3*$N$4&lt;Table13[[#This Row],[NS AXIS]],Table13[[#This Row],[NS AXIS]]&lt;$V$6 - 'Unlike Size Quad'!$F$3*$N$4), Table13[NS AXIS], 0)</f>
        <v>0</v>
      </c>
      <c r="AB602" s="16">
        <f>$V$3 -'Unlike Size Quad'!$F$2*$N$3</f>
        <v>127.00056361139596</v>
      </c>
      <c r="AC602" s="16">
        <f>$W$4 + 'Unlike Size Quad'!$F$2*$N$3</f>
        <v>-127.00507248755457</v>
      </c>
      <c r="AN602" s="46">
        <v>-406</v>
      </c>
      <c r="AO602" s="61">
        <f>IF(OR(Table15[[#This Row],[Diagonal Flag]]&lt;-$AG$6, Table15[[#This Row],[Diagonal Flag]]&gt;$AG$6),0,Table15[[#This Row],[Diagonal Flag]])</f>
        <v>0</v>
      </c>
      <c r="AP602" s="61">
        <f>Graphing!$AO602/$AP$6</f>
        <v>0</v>
      </c>
      <c r="AQ602" s="62">
        <f>Graphing!$AO602/$AQ$6</f>
        <v>0</v>
      </c>
    </row>
    <row r="603" spans="7:43" x14ac:dyDescent="0.25">
      <c r="G603" s="15">
        <v>0.59599999999999997</v>
      </c>
      <c r="H603" s="16">
        <f>IF(AND($H$3&lt;Table3[[#This Row],[Percentage]],Table3[[#This Row],[Percentage]]&lt;$H$5), 1, 0)</f>
        <v>0</v>
      </c>
      <c r="I603" s="16">
        <f>IF(AND($I$3&lt;Table3[[#This Row],[Percentage]],Table3[[#This Row],[Percentage]]&lt;$I$5), 1, 0)</f>
        <v>0</v>
      </c>
      <c r="J603" s="16">
        <f>IF(AND($J$3&lt;Table3[[#This Row],[Percentage]],Table3[[#This Row],[Percentage]]&lt;$J$5), 1, 0)</f>
        <v>0</v>
      </c>
      <c r="K603" s="16">
        <f>IF(AND($K$3&lt;Table3[[#This Row],[Percentage]],Table3[[#This Row],[Percentage]]&lt;$K$5), 1, 0)</f>
        <v>0</v>
      </c>
      <c r="L603" s="16"/>
      <c r="U603" s="6">
        <v>0</v>
      </c>
      <c r="V603" s="6">
        <v>-405</v>
      </c>
      <c r="W603" s="6">
        <f>IF(AND($W$4 + 'Unlike Size Quad'!$F$2*$N$3&lt;Table13[[#This Row],[NS AXIS]],Table13[[#This Row],[NS AXIS]]&lt;$V$3 - 'Unlike Size Quad'!$F$2*$N$3), Table13[NS AXIS], 0)</f>
        <v>0</v>
      </c>
      <c r="X603" s="6">
        <f>$V$6 - 'Unlike Size Quad'!$F$3*$N$4</f>
        <v>71.401690832311886</v>
      </c>
      <c r="Y603" s="6">
        <f>$W$5 +'Unlike Size Quad'!$F$3*$N$4</f>
        <v>-71.406763299232722</v>
      </c>
      <c r="Z603" s="6">
        <f>Table13[[#This Row],[NS AXIS]]</f>
        <v>-405</v>
      </c>
      <c r="AA603" s="6">
        <f>IF(AND($W$5 + 'Unlike Size Quad'!$F$3*$N$4&lt;Table13[[#This Row],[NS AXIS]],Table13[[#This Row],[NS AXIS]]&lt;$V$6 - 'Unlike Size Quad'!$F$3*$N$4), Table13[NS AXIS], 0)</f>
        <v>0</v>
      </c>
      <c r="AB603" s="16">
        <f>$V$3 -'Unlike Size Quad'!$F$2*$N$3</f>
        <v>127.00056361139596</v>
      </c>
      <c r="AC603" s="16">
        <f>$W$4 + 'Unlike Size Quad'!$F$2*$N$3</f>
        <v>-127.00507248755457</v>
      </c>
      <c r="AN603" s="46">
        <v>-405</v>
      </c>
      <c r="AO603" s="63">
        <f>IF(OR(Table15[[#This Row],[Diagonal Flag]]&lt;-$AG$6, Table15[[#This Row],[Diagonal Flag]]&gt;$AG$6),0,Table15[[#This Row],[Diagonal Flag]])</f>
        <v>0</v>
      </c>
      <c r="AP603" s="63">
        <f>Graphing!$AO603/$AP$6</f>
        <v>0</v>
      </c>
      <c r="AQ603" s="64">
        <f>Graphing!$AO603/$AQ$6</f>
        <v>0</v>
      </c>
    </row>
    <row r="604" spans="7:43" x14ac:dyDescent="0.25">
      <c r="G604" s="15">
        <v>0.59699999999999998</v>
      </c>
      <c r="H604" s="16">
        <f>IF(AND($H$3&lt;Table3[[#This Row],[Percentage]],Table3[[#This Row],[Percentage]]&lt;$H$5), 1, 0)</f>
        <v>0</v>
      </c>
      <c r="I604" s="16">
        <f>IF(AND($I$3&lt;Table3[[#This Row],[Percentage]],Table3[[#This Row],[Percentage]]&lt;$I$5), 1, 0)</f>
        <v>0</v>
      </c>
      <c r="J604" s="16">
        <f>IF(AND($J$3&lt;Table3[[#This Row],[Percentage]],Table3[[#This Row],[Percentage]]&lt;$J$5), 1, 0)</f>
        <v>0</v>
      </c>
      <c r="K604" s="16">
        <f>IF(AND($K$3&lt;Table3[[#This Row],[Percentage]],Table3[[#This Row],[Percentage]]&lt;$K$5), 1, 0)</f>
        <v>0</v>
      </c>
      <c r="L604" s="16"/>
      <c r="U604" s="6">
        <v>0</v>
      </c>
      <c r="V604" s="6">
        <v>-404</v>
      </c>
      <c r="W604" s="6">
        <f>IF(AND($W$4 + 'Unlike Size Quad'!$F$2*$N$3&lt;Table13[[#This Row],[NS AXIS]],Table13[[#This Row],[NS AXIS]]&lt;$V$3 - 'Unlike Size Quad'!$F$2*$N$3), Table13[NS AXIS], 0)</f>
        <v>0</v>
      </c>
      <c r="X604" s="6">
        <f>$V$6 - 'Unlike Size Quad'!$F$3*$N$4</f>
        <v>71.401690832311886</v>
      </c>
      <c r="Y604" s="6">
        <f>$W$5 +'Unlike Size Quad'!$F$3*$N$4</f>
        <v>-71.406763299232722</v>
      </c>
      <c r="Z604" s="6">
        <f>Table13[[#This Row],[NS AXIS]]</f>
        <v>-404</v>
      </c>
      <c r="AA604" s="6">
        <f>IF(AND($W$5 + 'Unlike Size Quad'!$F$3*$N$4&lt;Table13[[#This Row],[NS AXIS]],Table13[[#This Row],[NS AXIS]]&lt;$V$6 - 'Unlike Size Quad'!$F$3*$N$4), Table13[NS AXIS], 0)</f>
        <v>0</v>
      </c>
      <c r="AB604" s="16">
        <f>$V$3 -'Unlike Size Quad'!$F$2*$N$3</f>
        <v>127.00056361139596</v>
      </c>
      <c r="AC604" s="16">
        <f>$W$4 + 'Unlike Size Quad'!$F$2*$N$3</f>
        <v>-127.00507248755457</v>
      </c>
      <c r="AN604" s="46">
        <v>-404</v>
      </c>
      <c r="AO604" s="61">
        <f>IF(OR(Table15[[#This Row],[Diagonal Flag]]&lt;-$AG$6, Table15[[#This Row],[Diagonal Flag]]&gt;$AG$6),0,Table15[[#This Row],[Diagonal Flag]])</f>
        <v>0</v>
      </c>
      <c r="AP604" s="61">
        <f>Graphing!$AO604/$AP$6</f>
        <v>0</v>
      </c>
      <c r="AQ604" s="62">
        <f>Graphing!$AO604/$AQ$6</f>
        <v>0</v>
      </c>
    </row>
    <row r="605" spans="7:43" x14ac:dyDescent="0.25">
      <c r="G605" s="15">
        <v>0.59799999999999998</v>
      </c>
      <c r="H605" s="16">
        <f>IF(AND($H$3&lt;Table3[[#This Row],[Percentage]],Table3[[#This Row],[Percentage]]&lt;$H$5), 1, 0)</f>
        <v>0</v>
      </c>
      <c r="I605" s="16">
        <f>IF(AND($I$3&lt;Table3[[#This Row],[Percentage]],Table3[[#This Row],[Percentage]]&lt;$I$5), 1, 0)</f>
        <v>0</v>
      </c>
      <c r="J605" s="16">
        <f>IF(AND($J$3&lt;Table3[[#This Row],[Percentage]],Table3[[#This Row],[Percentage]]&lt;$J$5), 1, 0)</f>
        <v>0</v>
      </c>
      <c r="K605" s="16">
        <f>IF(AND($K$3&lt;Table3[[#This Row],[Percentage]],Table3[[#This Row],[Percentage]]&lt;$K$5), 1, 0)</f>
        <v>0</v>
      </c>
      <c r="L605" s="16"/>
      <c r="U605" s="6">
        <v>0</v>
      </c>
      <c r="V605" s="6">
        <v>-403</v>
      </c>
      <c r="W605" s="6">
        <f>IF(AND($W$4 + 'Unlike Size Quad'!$F$2*$N$3&lt;Table13[[#This Row],[NS AXIS]],Table13[[#This Row],[NS AXIS]]&lt;$V$3 - 'Unlike Size Quad'!$F$2*$N$3), Table13[NS AXIS], 0)</f>
        <v>0</v>
      </c>
      <c r="X605" s="6">
        <f>$V$6 - 'Unlike Size Quad'!$F$3*$N$4</f>
        <v>71.401690832311886</v>
      </c>
      <c r="Y605" s="6">
        <f>$W$5 +'Unlike Size Quad'!$F$3*$N$4</f>
        <v>-71.406763299232722</v>
      </c>
      <c r="Z605" s="6">
        <f>Table13[[#This Row],[NS AXIS]]</f>
        <v>-403</v>
      </c>
      <c r="AA605" s="6">
        <f>IF(AND($W$5 + 'Unlike Size Quad'!$F$3*$N$4&lt;Table13[[#This Row],[NS AXIS]],Table13[[#This Row],[NS AXIS]]&lt;$V$6 - 'Unlike Size Quad'!$F$3*$N$4), Table13[NS AXIS], 0)</f>
        <v>0</v>
      </c>
      <c r="AB605" s="16">
        <f>$V$3 -'Unlike Size Quad'!$F$2*$N$3</f>
        <v>127.00056361139596</v>
      </c>
      <c r="AC605" s="16">
        <f>$W$4 + 'Unlike Size Quad'!$F$2*$N$3</f>
        <v>-127.00507248755457</v>
      </c>
      <c r="AN605" s="46">
        <v>-403</v>
      </c>
      <c r="AO605" s="63">
        <f>IF(OR(Table15[[#This Row],[Diagonal Flag]]&lt;-$AG$6, Table15[[#This Row],[Diagonal Flag]]&gt;$AG$6),0,Table15[[#This Row],[Diagonal Flag]])</f>
        <v>0</v>
      </c>
      <c r="AP605" s="63">
        <f>Graphing!$AO605/$AP$6</f>
        <v>0</v>
      </c>
      <c r="AQ605" s="64">
        <f>Graphing!$AO605/$AQ$6</f>
        <v>0</v>
      </c>
    </row>
    <row r="606" spans="7:43" x14ac:dyDescent="0.25">
      <c r="G606" s="15">
        <v>0.59899999999999998</v>
      </c>
      <c r="H606" s="16">
        <f>IF(AND($H$3&lt;Table3[[#This Row],[Percentage]],Table3[[#This Row],[Percentage]]&lt;$H$5), 1, 0)</f>
        <v>0</v>
      </c>
      <c r="I606" s="16">
        <f>IF(AND($I$3&lt;Table3[[#This Row],[Percentage]],Table3[[#This Row],[Percentage]]&lt;$I$5), 1, 0)</f>
        <v>0</v>
      </c>
      <c r="J606" s="16">
        <f>IF(AND($J$3&lt;Table3[[#This Row],[Percentage]],Table3[[#This Row],[Percentage]]&lt;$J$5), 1, 0)</f>
        <v>0</v>
      </c>
      <c r="K606" s="16">
        <f>IF(AND($K$3&lt;Table3[[#This Row],[Percentage]],Table3[[#This Row],[Percentage]]&lt;$K$5), 1, 0)</f>
        <v>0</v>
      </c>
      <c r="L606" s="16"/>
      <c r="U606" s="6">
        <v>0</v>
      </c>
      <c r="V606" s="6">
        <v>-402</v>
      </c>
      <c r="W606" s="6">
        <f>IF(AND($W$4 + 'Unlike Size Quad'!$F$2*$N$3&lt;Table13[[#This Row],[NS AXIS]],Table13[[#This Row],[NS AXIS]]&lt;$V$3 - 'Unlike Size Quad'!$F$2*$N$3), Table13[NS AXIS], 0)</f>
        <v>0</v>
      </c>
      <c r="X606" s="6">
        <f>$V$6 - 'Unlike Size Quad'!$F$3*$N$4</f>
        <v>71.401690832311886</v>
      </c>
      <c r="Y606" s="6">
        <f>$W$5 +'Unlike Size Quad'!$F$3*$N$4</f>
        <v>-71.406763299232722</v>
      </c>
      <c r="Z606" s="6">
        <f>Table13[[#This Row],[NS AXIS]]</f>
        <v>-402</v>
      </c>
      <c r="AA606" s="6">
        <f>IF(AND($W$5 + 'Unlike Size Quad'!$F$3*$N$4&lt;Table13[[#This Row],[NS AXIS]],Table13[[#This Row],[NS AXIS]]&lt;$V$6 - 'Unlike Size Quad'!$F$3*$N$4), Table13[NS AXIS], 0)</f>
        <v>0</v>
      </c>
      <c r="AB606" s="16">
        <f>$V$3 -'Unlike Size Quad'!$F$2*$N$3</f>
        <v>127.00056361139596</v>
      </c>
      <c r="AC606" s="16">
        <f>$W$4 + 'Unlike Size Quad'!$F$2*$N$3</f>
        <v>-127.00507248755457</v>
      </c>
      <c r="AN606" s="46">
        <v>-402</v>
      </c>
      <c r="AO606" s="61">
        <f>IF(OR(Table15[[#This Row],[Diagonal Flag]]&lt;-$AG$6, Table15[[#This Row],[Diagonal Flag]]&gt;$AG$6),0,Table15[[#This Row],[Diagonal Flag]])</f>
        <v>0</v>
      </c>
      <c r="AP606" s="61">
        <f>Graphing!$AO606/$AP$6</f>
        <v>0</v>
      </c>
      <c r="AQ606" s="62">
        <f>Graphing!$AO606/$AQ$6</f>
        <v>0</v>
      </c>
    </row>
    <row r="607" spans="7:43" x14ac:dyDescent="0.25">
      <c r="G607" s="15">
        <v>0.6</v>
      </c>
      <c r="H607" s="16">
        <f>IF(AND($H$3&lt;Table3[[#This Row],[Percentage]],Table3[[#This Row],[Percentage]]&lt;$H$5), 1, 0)</f>
        <v>0</v>
      </c>
      <c r="I607" s="16">
        <f>IF(AND($I$3&lt;Table3[[#This Row],[Percentage]],Table3[[#This Row],[Percentage]]&lt;$I$5), 1, 0)</f>
        <v>0</v>
      </c>
      <c r="J607" s="16">
        <f>IF(AND($J$3&lt;Table3[[#This Row],[Percentage]],Table3[[#This Row],[Percentage]]&lt;$J$5), 1, 0)</f>
        <v>0</v>
      </c>
      <c r="K607" s="16">
        <f>IF(AND($K$3&lt;Table3[[#This Row],[Percentage]],Table3[[#This Row],[Percentage]]&lt;$K$5), 1, 0)</f>
        <v>0</v>
      </c>
      <c r="L607" s="16"/>
      <c r="U607" s="6">
        <v>0</v>
      </c>
      <c r="V607" s="6">
        <v>-401</v>
      </c>
      <c r="W607" s="6">
        <f>IF(AND($W$4 + 'Unlike Size Quad'!$F$2*$N$3&lt;Table13[[#This Row],[NS AXIS]],Table13[[#This Row],[NS AXIS]]&lt;$V$3 - 'Unlike Size Quad'!$F$2*$N$3), Table13[NS AXIS], 0)</f>
        <v>0</v>
      </c>
      <c r="X607" s="6">
        <f>$V$6 - 'Unlike Size Quad'!$F$3*$N$4</f>
        <v>71.401690832311886</v>
      </c>
      <c r="Y607" s="6">
        <f>$W$5 +'Unlike Size Quad'!$F$3*$N$4</f>
        <v>-71.406763299232722</v>
      </c>
      <c r="Z607" s="6">
        <f>Table13[[#This Row],[NS AXIS]]</f>
        <v>-401</v>
      </c>
      <c r="AA607" s="6">
        <f>IF(AND($W$5 + 'Unlike Size Quad'!$F$3*$N$4&lt;Table13[[#This Row],[NS AXIS]],Table13[[#This Row],[NS AXIS]]&lt;$V$6 - 'Unlike Size Quad'!$F$3*$N$4), Table13[NS AXIS], 0)</f>
        <v>0</v>
      </c>
      <c r="AB607" s="16">
        <f>$V$3 -'Unlike Size Quad'!$F$2*$N$3</f>
        <v>127.00056361139596</v>
      </c>
      <c r="AC607" s="16">
        <f>$W$4 + 'Unlike Size Quad'!$F$2*$N$3</f>
        <v>-127.00507248755457</v>
      </c>
      <c r="AN607" s="46">
        <v>-401</v>
      </c>
      <c r="AO607" s="63">
        <f>IF(OR(Table15[[#This Row],[Diagonal Flag]]&lt;-$AG$6, Table15[[#This Row],[Diagonal Flag]]&gt;$AG$6),0,Table15[[#This Row],[Diagonal Flag]])</f>
        <v>0</v>
      </c>
      <c r="AP607" s="63">
        <f>Graphing!$AO607/$AP$6</f>
        <v>0</v>
      </c>
      <c r="AQ607" s="64">
        <f>Graphing!$AO607/$AQ$6</f>
        <v>0</v>
      </c>
    </row>
    <row r="608" spans="7:43" x14ac:dyDescent="0.25">
      <c r="G608" s="15">
        <v>0.60099999999999998</v>
      </c>
      <c r="H608" s="16">
        <f>IF(AND($H$3&lt;Table3[[#This Row],[Percentage]],Table3[[#This Row],[Percentage]]&lt;$H$5), 1, 0)</f>
        <v>0</v>
      </c>
      <c r="I608" s="16">
        <f>IF(AND($I$3&lt;Table3[[#This Row],[Percentage]],Table3[[#This Row],[Percentage]]&lt;$I$5), 1, 0)</f>
        <v>0</v>
      </c>
      <c r="J608" s="16">
        <f>IF(AND($J$3&lt;Table3[[#This Row],[Percentage]],Table3[[#This Row],[Percentage]]&lt;$J$5), 1, 0)</f>
        <v>0</v>
      </c>
      <c r="K608" s="16">
        <f>IF(AND($K$3&lt;Table3[[#This Row],[Percentage]],Table3[[#This Row],[Percentage]]&lt;$K$5), 1, 0)</f>
        <v>0</v>
      </c>
      <c r="L608" s="16"/>
      <c r="U608" s="6">
        <v>0</v>
      </c>
      <c r="V608" s="6">
        <v>-400</v>
      </c>
      <c r="W608" s="6">
        <f>IF(AND($W$4 + 'Unlike Size Quad'!$F$2*$N$3&lt;Table13[[#This Row],[NS AXIS]],Table13[[#This Row],[NS AXIS]]&lt;$V$3 - 'Unlike Size Quad'!$F$2*$N$3), Table13[NS AXIS], 0)</f>
        <v>0</v>
      </c>
      <c r="X608" s="6">
        <f>$V$6 - 'Unlike Size Quad'!$F$3*$N$4</f>
        <v>71.401690832311886</v>
      </c>
      <c r="Y608" s="6">
        <f>$W$5 +'Unlike Size Quad'!$F$3*$N$4</f>
        <v>-71.406763299232722</v>
      </c>
      <c r="Z608" s="6">
        <f>Table13[[#This Row],[NS AXIS]]</f>
        <v>-400</v>
      </c>
      <c r="AA608" s="6">
        <f>IF(AND($W$5 + 'Unlike Size Quad'!$F$3*$N$4&lt;Table13[[#This Row],[NS AXIS]],Table13[[#This Row],[NS AXIS]]&lt;$V$6 - 'Unlike Size Quad'!$F$3*$N$4), Table13[NS AXIS], 0)</f>
        <v>0</v>
      </c>
      <c r="AB608" s="16">
        <f>$V$3 -'Unlike Size Quad'!$F$2*$N$3</f>
        <v>127.00056361139596</v>
      </c>
      <c r="AC608" s="16">
        <f>$W$4 + 'Unlike Size Quad'!$F$2*$N$3</f>
        <v>-127.00507248755457</v>
      </c>
      <c r="AN608" s="46">
        <v>-400</v>
      </c>
      <c r="AO608" s="65">
        <f>IF(OR(Table15[[#This Row],[Diagonal Flag]]&lt;-$AG$6, Table15[[#This Row],[Diagonal Flag]]&gt;$AG$6),0,Table15[[#This Row],[Diagonal Flag]])</f>
        <v>-400</v>
      </c>
      <c r="AP608" s="65">
        <f>Graphing!$AO608/$AP$6</f>
        <v>-175</v>
      </c>
      <c r="AQ608" s="57">
        <f>Graphing!$AO608/$AQ$6</f>
        <v>175</v>
      </c>
    </row>
    <row r="609" spans="7:43" x14ac:dyDescent="0.25">
      <c r="G609" s="15">
        <v>0.60199999999999998</v>
      </c>
      <c r="H609" s="16">
        <f>IF(AND($H$3&lt;Table3[[#This Row],[Percentage]],Table3[[#This Row],[Percentage]]&lt;$H$5), 1, 0)</f>
        <v>0</v>
      </c>
      <c r="I609" s="16">
        <f>IF(AND($I$3&lt;Table3[[#This Row],[Percentage]],Table3[[#This Row],[Percentage]]&lt;$I$5), 1, 0)</f>
        <v>0</v>
      </c>
      <c r="J609" s="16">
        <f>IF(AND($J$3&lt;Table3[[#This Row],[Percentage]],Table3[[#This Row],[Percentage]]&lt;$J$5), 1, 0)</f>
        <v>0</v>
      </c>
      <c r="K609" s="16">
        <f>IF(AND($K$3&lt;Table3[[#This Row],[Percentage]],Table3[[#This Row],[Percentage]]&lt;$K$5), 1, 0)</f>
        <v>0</v>
      </c>
      <c r="L609" s="16"/>
      <c r="U609" s="6">
        <v>0</v>
      </c>
      <c r="V609" s="6">
        <v>-399</v>
      </c>
      <c r="W609" s="6">
        <f>IF(AND($W$4 + 'Unlike Size Quad'!$F$2*$N$3&lt;Table13[[#This Row],[NS AXIS]],Table13[[#This Row],[NS AXIS]]&lt;$V$3 - 'Unlike Size Quad'!$F$2*$N$3), Table13[NS AXIS], 0)</f>
        <v>0</v>
      </c>
      <c r="X609" s="6">
        <f>$V$6 - 'Unlike Size Quad'!$F$3*$N$4</f>
        <v>71.401690832311886</v>
      </c>
      <c r="Y609" s="6">
        <f>$W$5 +'Unlike Size Quad'!$F$3*$N$4</f>
        <v>-71.406763299232722</v>
      </c>
      <c r="Z609" s="6">
        <f>Table13[[#This Row],[NS AXIS]]</f>
        <v>-399</v>
      </c>
      <c r="AA609" s="6">
        <f>IF(AND($W$5 + 'Unlike Size Quad'!$F$3*$N$4&lt;Table13[[#This Row],[NS AXIS]],Table13[[#This Row],[NS AXIS]]&lt;$V$6 - 'Unlike Size Quad'!$F$3*$N$4), Table13[NS AXIS], 0)</f>
        <v>0</v>
      </c>
      <c r="AB609" s="16">
        <f>$V$3 -'Unlike Size Quad'!$F$2*$N$3</f>
        <v>127.00056361139596</v>
      </c>
      <c r="AC609" s="16">
        <f>$W$4 + 'Unlike Size Quad'!$F$2*$N$3</f>
        <v>-127.00507248755457</v>
      </c>
      <c r="AN609" s="46">
        <v>-399</v>
      </c>
      <c r="AO609" s="6">
        <f>IF(OR(Table15[[#This Row],[Diagonal Flag]]&lt;-$AG$6, Table15[[#This Row],[Diagonal Flag]]&gt;$AG$6),0,Table15[[#This Row],[Diagonal Flag]])</f>
        <v>-399</v>
      </c>
      <c r="AP609" s="6">
        <f>Graphing!$AO609/$AP$6</f>
        <v>-174.5625</v>
      </c>
      <c r="AQ609" s="6">
        <f>Graphing!$AO609/$AQ$6</f>
        <v>174.5625</v>
      </c>
    </row>
    <row r="610" spans="7:43" x14ac:dyDescent="0.25">
      <c r="G610" s="15">
        <v>0.60299999999999998</v>
      </c>
      <c r="H610" s="16">
        <f>IF(AND($H$3&lt;Table3[[#This Row],[Percentage]],Table3[[#This Row],[Percentage]]&lt;$H$5), 1, 0)</f>
        <v>0</v>
      </c>
      <c r="I610" s="16">
        <f>IF(AND($I$3&lt;Table3[[#This Row],[Percentage]],Table3[[#This Row],[Percentage]]&lt;$I$5), 1, 0)</f>
        <v>0</v>
      </c>
      <c r="J610" s="16">
        <f>IF(AND($J$3&lt;Table3[[#This Row],[Percentage]],Table3[[#This Row],[Percentage]]&lt;$J$5), 1, 0)</f>
        <v>0</v>
      </c>
      <c r="K610" s="16">
        <f>IF(AND($K$3&lt;Table3[[#This Row],[Percentage]],Table3[[#This Row],[Percentage]]&lt;$K$5), 1, 0)</f>
        <v>0</v>
      </c>
      <c r="L610" s="16"/>
      <c r="U610" s="6">
        <v>0</v>
      </c>
      <c r="V610" s="6">
        <v>-398</v>
      </c>
      <c r="W610" s="6">
        <f>IF(AND($W$4 + 'Unlike Size Quad'!$F$2*$N$3&lt;Table13[[#This Row],[NS AXIS]],Table13[[#This Row],[NS AXIS]]&lt;$V$3 - 'Unlike Size Quad'!$F$2*$N$3), Table13[NS AXIS], 0)</f>
        <v>0</v>
      </c>
      <c r="X610" s="6">
        <f>$V$6 - 'Unlike Size Quad'!$F$3*$N$4</f>
        <v>71.401690832311886</v>
      </c>
      <c r="Y610" s="6">
        <f>$W$5 +'Unlike Size Quad'!$F$3*$N$4</f>
        <v>-71.406763299232722</v>
      </c>
      <c r="Z610" s="6">
        <f>Table13[[#This Row],[NS AXIS]]</f>
        <v>-398</v>
      </c>
      <c r="AA610" s="6">
        <f>IF(AND($W$5 + 'Unlike Size Quad'!$F$3*$N$4&lt;Table13[[#This Row],[NS AXIS]],Table13[[#This Row],[NS AXIS]]&lt;$V$6 - 'Unlike Size Quad'!$F$3*$N$4), Table13[NS AXIS], 0)</f>
        <v>0</v>
      </c>
      <c r="AB610" s="16">
        <f>$V$3 -'Unlike Size Quad'!$F$2*$N$3</f>
        <v>127.00056361139596</v>
      </c>
      <c r="AC610" s="16">
        <f>$W$4 + 'Unlike Size Quad'!$F$2*$N$3</f>
        <v>-127.00507248755457</v>
      </c>
      <c r="AN610" s="46">
        <v>-398</v>
      </c>
      <c r="AO610" s="6">
        <f>IF(OR(Table15[[#This Row],[Diagonal Flag]]&lt;-$AG$6, Table15[[#This Row],[Diagonal Flag]]&gt;$AG$6),0,Table15[[#This Row],[Diagonal Flag]])</f>
        <v>-398</v>
      </c>
      <c r="AP610" s="6">
        <f>Graphing!$AO610/$AP$6</f>
        <v>-174.125</v>
      </c>
      <c r="AQ610" s="6">
        <f>Graphing!$AO610/$AQ$6</f>
        <v>174.125</v>
      </c>
    </row>
    <row r="611" spans="7:43" x14ac:dyDescent="0.25">
      <c r="G611" s="15">
        <v>0.60399999999999998</v>
      </c>
      <c r="H611" s="16">
        <f>IF(AND($H$3&lt;Table3[[#This Row],[Percentage]],Table3[[#This Row],[Percentage]]&lt;$H$5), 1, 0)</f>
        <v>0</v>
      </c>
      <c r="I611" s="16">
        <f>IF(AND($I$3&lt;Table3[[#This Row],[Percentage]],Table3[[#This Row],[Percentage]]&lt;$I$5), 1, 0)</f>
        <v>0</v>
      </c>
      <c r="J611" s="16">
        <f>IF(AND($J$3&lt;Table3[[#This Row],[Percentage]],Table3[[#This Row],[Percentage]]&lt;$J$5), 1, 0)</f>
        <v>0</v>
      </c>
      <c r="K611" s="16">
        <f>IF(AND($K$3&lt;Table3[[#This Row],[Percentage]],Table3[[#This Row],[Percentage]]&lt;$K$5), 1, 0)</f>
        <v>0</v>
      </c>
      <c r="L611" s="16"/>
      <c r="U611" s="6">
        <v>0</v>
      </c>
      <c r="V611" s="6">
        <v>-397</v>
      </c>
      <c r="W611" s="6">
        <f>IF(AND($W$4 + 'Unlike Size Quad'!$F$2*$N$3&lt;Table13[[#This Row],[NS AXIS]],Table13[[#This Row],[NS AXIS]]&lt;$V$3 - 'Unlike Size Quad'!$F$2*$N$3), Table13[NS AXIS], 0)</f>
        <v>0</v>
      </c>
      <c r="X611" s="6">
        <f>$V$6 - 'Unlike Size Quad'!$F$3*$N$4</f>
        <v>71.401690832311886</v>
      </c>
      <c r="Y611" s="6">
        <f>$W$5 +'Unlike Size Quad'!$F$3*$N$4</f>
        <v>-71.406763299232722</v>
      </c>
      <c r="Z611" s="6">
        <f>Table13[[#This Row],[NS AXIS]]</f>
        <v>-397</v>
      </c>
      <c r="AA611" s="6">
        <f>IF(AND($W$5 + 'Unlike Size Quad'!$F$3*$N$4&lt;Table13[[#This Row],[NS AXIS]],Table13[[#This Row],[NS AXIS]]&lt;$V$6 - 'Unlike Size Quad'!$F$3*$N$4), Table13[NS AXIS], 0)</f>
        <v>0</v>
      </c>
      <c r="AB611" s="16">
        <f>$V$3 -'Unlike Size Quad'!$F$2*$N$3</f>
        <v>127.00056361139596</v>
      </c>
      <c r="AC611" s="16">
        <f>$W$4 + 'Unlike Size Quad'!$F$2*$N$3</f>
        <v>-127.00507248755457</v>
      </c>
      <c r="AN611" s="46">
        <v>-397</v>
      </c>
      <c r="AO611" s="6">
        <f>IF(OR(Table15[[#This Row],[Diagonal Flag]]&lt;-$AG$6, Table15[[#This Row],[Diagonal Flag]]&gt;$AG$6),0,Table15[[#This Row],[Diagonal Flag]])</f>
        <v>-397</v>
      </c>
      <c r="AP611" s="6">
        <f>Graphing!$AO611/$AP$6</f>
        <v>-173.6875</v>
      </c>
      <c r="AQ611" s="6">
        <f>Graphing!$AO611/$AQ$6</f>
        <v>173.6875</v>
      </c>
    </row>
    <row r="612" spans="7:43" x14ac:dyDescent="0.25">
      <c r="G612" s="15">
        <v>0.60499999999999998</v>
      </c>
      <c r="H612" s="16">
        <f>IF(AND($H$3&lt;Table3[[#This Row],[Percentage]],Table3[[#This Row],[Percentage]]&lt;$H$5), 1, 0)</f>
        <v>0</v>
      </c>
      <c r="I612" s="16">
        <f>IF(AND($I$3&lt;Table3[[#This Row],[Percentage]],Table3[[#This Row],[Percentage]]&lt;$I$5), 1, 0)</f>
        <v>0</v>
      </c>
      <c r="J612" s="16">
        <f>IF(AND($J$3&lt;Table3[[#This Row],[Percentage]],Table3[[#This Row],[Percentage]]&lt;$J$5), 1, 0)</f>
        <v>0</v>
      </c>
      <c r="K612" s="16">
        <f>IF(AND($K$3&lt;Table3[[#This Row],[Percentage]],Table3[[#This Row],[Percentage]]&lt;$K$5), 1, 0)</f>
        <v>0</v>
      </c>
      <c r="L612" s="16"/>
      <c r="U612" s="6">
        <v>0</v>
      </c>
      <c r="V612" s="6">
        <v>-396</v>
      </c>
      <c r="W612" s="6">
        <f>IF(AND($W$4 + 'Unlike Size Quad'!$F$2*$N$3&lt;Table13[[#This Row],[NS AXIS]],Table13[[#This Row],[NS AXIS]]&lt;$V$3 - 'Unlike Size Quad'!$F$2*$N$3), Table13[NS AXIS], 0)</f>
        <v>0</v>
      </c>
      <c r="X612" s="6">
        <f>$V$6 - 'Unlike Size Quad'!$F$3*$N$4</f>
        <v>71.401690832311886</v>
      </c>
      <c r="Y612" s="6">
        <f>$W$5 +'Unlike Size Quad'!$F$3*$N$4</f>
        <v>-71.406763299232722</v>
      </c>
      <c r="Z612" s="6">
        <f>Table13[[#This Row],[NS AXIS]]</f>
        <v>-396</v>
      </c>
      <c r="AA612" s="6">
        <f>IF(AND($W$5 + 'Unlike Size Quad'!$F$3*$N$4&lt;Table13[[#This Row],[NS AXIS]],Table13[[#This Row],[NS AXIS]]&lt;$V$6 - 'Unlike Size Quad'!$F$3*$N$4), Table13[NS AXIS], 0)</f>
        <v>0</v>
      </c>
      <c r="AB612" s="16">
        <f>$V$3 -'Unlike Size Quad'!$F$2*$N$3</f>
        <v>127.00056361139596</v>
      </c>
      <c r="AC612" s="16">
        <f>$W$4 + 'Unlike Size Quad'!$F$2*$N$3</f>
        <v>-127.00507248755457</v>
      </c>
      <c r="AN612" s="46">
        <v>-396</v>
      </c>
      <c r="AO612" s="6">
        <f>IF(OR(Table15[[#This Row],[Diagonal Flag]]&lt;-$AG$6, Table15[[#This Row],[Diagonal Flag]]&gt;$AG$6),0,Table15[[#This Row],[Diagonal Flag]])</f>
        <v>-396</v>
      </c>
      <c r="AP612" s="6">
        <f>Graphing!$AO612/$AP$6</f>
        <v>-173.25</v>
      </c>
      <c r="AQ612" s="6">
        <f>Graphing!$AO612/$AQ$6</f>
        <v>173.25</v>
      </c>
    </row>
    <row r="613" spans="7:43" x14ac:dyDescent="0.25">
      <c r="G613" s="15">
        <v>0.60599999999999998</v>
      </c>
      <c r="H613" s="16">
        <f>IF(AND($H$3&lt;Table3[[#This Row],[Percentage]],Table3[[#This Row],[Percentage]]&lt;$H$5), 1, 0)</f>
        <v>0</v>
      </c>
      <c r="I613" s="16">
        <f>IF(AND($I$3&lt;Table3[[#This Row],[Percentage]],Table3[[#This Row],[Percentage]]&lt;$I$5), 1, 0)</f>
        <v>0</v>
      </c>
      <c r="J613" s="16">
        <f>IF(AND($J$3&lt;Table3[[#This Row],[Percentage]],Table3[[#This Row],[Percentage]]&lt;$J$5), 1, 0)</f>
        <v>0</v>
      </c>
      <c r="K613" s="16">
        <f>IF(AND($K$3&lt;Table3[[#This Row],[Percentage]],Table3[[#This Row],[Percentage]]&lt;$K$5), 1, 0)</f>
        <v>0</v>
      </c>
      <c r="L613" s="16"/>
      <c r="U613" s="6">
        <v>0</v>
      </c>
      <c r="V613" s="6">
        <v>-395</v>
      </c>
      <c r="W613" s="6">
        <f>IF(AND($W$4 + 'Unlike Size Quad'!$F$2*$N$3&lt;Table13[[#This Row],[NS AXIS]],Table13[[#This Row],[NS AXIS]]&lt;$V$3 - 'Unlike Size Quad'!$F$2*$N$3), Table13[NS AXIS], 0)</f>
        <v>0</v>
      </c>
      <c r="X613" s="6">
        <f>$V$6 - 'Unlike Size Quad'!$F$3*$N$4</f>
        <v>71.401690832311886</v>
      </c>
      <c r="Y613" s="6">
        <f>$W$5 +'Unlike Size Quad'!$F$3*$N$4</f>
        <v>-71.406763299232722</v>
      </c>
      <c r="Z613" s="6">
        <f>Table13[[#This Row],[NS AXIS]]</f>
        <v>-395</v>
      </c>
      <c r="AA613" s="6">
        <f>IF(AND($W$5 + 'Unlike Size Quad'!$F$3*$N$4&lt;Table13[[#This Row],[NS AXIS]],Table13[[#This Row],[NS AXIS]]&lt;$V$6 - 'Unlike Size Quad'!$F$3*$N$4), Table13[NS AXIS], 0)</f>
        <v>0</v>
      </c>
      <c r="AB613" s="16">
        <f>$V$3 -'Unlike Size Quad'!$F$2*$N$3</f>
        <v>127.00056361139596</v>
      </c>
      <c r="AC613" s="16">
        <f>$W$4 + 'Unlike Size Quad'!$F$2*$N$3</f>
        <v>-127.00507248755457</v>
      </c>
      <c r="AN613" s="46">
        <v>-395</v>
      </c>
      <c r="AO613" s="6">
        <f>IF(OR(Table15[[#This Row],[Diagonal Flag]]&lt;-$AG$6, Table15[[#This Row],[Diagonal Flag]]&gt;$AG$6),0,Table15[[#This Row],[Diagonal Flag]])</f>
        <v>-395</v>
      </c>
      <c r="AP613" s="6">
        <f>Graphing!$AO613/$AP$6</f>
        <v>-172.8125</v>
      </c>
      <c r="AQ613" s="6">
        <f>Graphing!$AO613/$AQ$6</f>
        <v>172.8125</v>
      </c>
    </row>
    <row r="614" spans="7:43" x14ac:dyDescent="0.25">
      <c r="G614" s="15">
        <v>0.60699999999999998</v>
      </c>
      <c r="H614" s="16">
        <f>IF(AND($H$3&lt;Table3[[#This Row],[Percentage]],Table3[[#This Row],[Percentage]]&lt;$H$5), 1, 0)</f>
        <v>0</v>
      </c>
      <c r="I614" s="16">
        <f>IF(AND($I$3&lt;Table3[[#This Row],[Percentage]],Table3[[#This Row],[Percentage]]&lt;$I$5), 1, 0)</f>
        <v>0</v>
      </c>
      <c r="J614" s="16">
        <f>IF(AND($J$3&lt;Table3[[#This Row],[Percentage]],Table3[[#This Row],[Percentage]]&lt;$J$5), 1, 0)</f>
        <v>0</v>
      </c>
      <c r="K614" s="16">
        <f>IF(AND($K$3&lt;Table3[[#This Row],[Percentage]],Table3[[#This Row],[Percentage]]&lt;$K$5), 1, 0)</f>
        <v>0</v>
      </c>
      <c r="L614" s="16"/>
      <c r="U614" s="6">
        <v>0</v>
      </c>
      <c r="V614" s="6">
        <v>-394</v>
      </c>
      <c r="W614" s="6">
        <f>IF(AND($W$4 + 'Unlike Size Quad'!$F$2*$N$3&lt;Table13[[#This Row],[NS AXIS]],Table13[[#This Row],[NS AXIS]]&lt;$V$3 - 'Unlike Size Quad'!$F$2*$N$3), Table13[NS AXIS], 0)</f>
        <v>0</v>
      </c>
      <c r="X614" s="6">
        <f>$V$6 - 'Unlike Size Quad'!$F$3*$N$4</f>
        <v>71.401690832311886</v>
      </c>
      <c r="Y614" s="6">
        <f>$W$5 +'Unlike Size Quad'!$F$3*$N$4</f>
        <v>-71.406763299232722</v>
      </c>
      <c r="Z614" s="6">
        <f>Table13[[#This Row],[NS AXIS]]</f>
        <v>-394</v>
      </c>
      <c r="AA614" s="6">
        <f>IF(AND($W$5 + 'Unlike Size Quad'!$F$3*$N$4&lt;Table13[[#This Row],[NS AXIS]],Table13[[#This Row],[NS AXIS]]&lt;$V$6 - 'Unlike Size Quad'!$F$3*$N$4), Table13[NS AXIS], 0)</f>
        <v>0</v>
      </c>
      <c r="AB614" s="16">
        <f>$V$3 -'Unlike Size Quad'!$F$2*$N$3</f>
        <v>127.00056361139596</v>
      </c>
      <c r="AC614" s="16">
        <f>$W$4 + 'Unlike Size Quad'!$F$2*$N$3</f>
        <v>-127.00507248755457</v>
      </c>
      <c r="AN614" s="46">
        <v>-394</v>
      </c>
      <c r="AO614" s="6">
        <f>IF(OR(Table15[[#This Row],[Diagonal Flag]]&lt;-$AG$6, Table15[[#This Row],[Diagonal Flag]]&gt;$AG$6),0,Table15[[#This Row],[Diagonal Flag]])</f>
        <v>-394</v>
      </c>
      <c r="AP614" s="6">
        <f>Graphing!$AO614/$AP$6</f>
        <v>-172.375</v>
      </c>
      <c r="AQ614" s="6">
        <f>Graphing!$AO614/$AQ$6</f>
        <v>172.375</v>
      </c>
    </row>
    <row r="615" spans="7:43" x14ac:dyDescent="0.25">
      <c r="G615" s="15">
        <v>0.60799999999999998</v>
      </c>
      <c r="H615" s="16">
        <f>IF(AND($H$3&lt;Table3[[#This Row],[Percentage]],Table3[[#This Row],[Percentage]]&lt;$H$5), 1, 0)</f>
        <v>0</v>
      </c>
      <c r="I615" s="16">
        <f>IF(AND($I$3&lt;Table3[[#This Row],[Percentage]],Table3[[#This Row],[Percentage]]&lt;$I$5), 1, 0)</f>
        <v>0</v>
      </c>
      <c r="J615" s="16">
        <f>IF(AND($J$3&lt;Table3[[#This Row],[Percentage]],Table3[[#This Row],[Percentage]]&lt;$J$5), 1, 0)</f>
        <v>0</v>
      </c>
      <c r="K615" s="16">
        <f>IF(AND($K$3&lt;Table3[[#This Row],[Percentage]],Table3[[#This Row],[Percentage]]&lt;$K$5), 1, 0)</f>
        <v>0</v>
      </c>
      <c r="L615" s="16"/>
      <c r="U615" s="6">
        <v>0</v>
      </c>
      <c r="V615" s="6">
        <v>-393</v>
      </c>
      <c r="W615" s="6">
        <f>IF(AND($W$4 + 'Unlike Size Quad'!$F$2*$N$3&lt;Table13[[#This Row],[NS AXIS]],Table13[[#This Row],[NS AXIS]]&lt;$V$3 - 'Unlike Size Quad'!$F$2*$N$3), Table13[NS AXIS], 0)</f>
        <v>0</v>
      </c>
      <c r="X615" s="6">
        <f>$V$6 - 'Unlike Size Quad'!$F$3*$N$4</f>
        <v>71.401690832311886</v>
      </c>
      <c r="Y615" s="6">
        <f>$W$5 +'Unlike Size Quad'!$F$3*$N$4</f>
        <v>-71.406763299232722</v>
      </c>
      <c r="Z615" s="6">
        <f>Table13[[#This Row],[NS AXIS]]</f>
        <v>-393</v>
      </c>
      <c r="AA615" s="6">
        <f>IF(AND($W$5 + 'Unlike Size Quad'!$F$3*$N$4&lt;Table13[[#This Row],[NS AXIS]],Table13[[#This Row],[NS AXIS]]&lt;$V$6 - 'Unlike Size Quad'!$F$3*$N$4), Table13[NS AXIS], 0)</f>
        <v>0</v>
      </c>
      <c r="AB615" s="16">
        <f>$V$3 -'Unlike Size Quad'!$F$2*$N$3</f>
        <v>127.00056361139596</v>
      </c>
      <c r="AC615" s="16">
        <f>$W$4 + 'Unlike Size Quad'!$F$2*$N$3</f>
        <v>-127.00507248755457</v>
      </c>
      <c r="AN615" s="46">
        <v>-393</v>
      </c>
      <c r="AO615" s="6">
        <f>IF(OR(Table15[[#This Row],[Diagonal Flag]]&lt;-$AG$6, Table15[[#This Row],[Diagonal Flag]]&gt;$AG$6),0,Table15[[#This Row],[Diagonal Flag]])</f>
        <v>-393</v>
      </c>
      <c r="AP615" s="6">
        <f>Graphing!$AO615/$AP$6</f>
        <v>-171.9375</v>
      </c>
      <c r="AQ615" s="6">
        <f>Graphing!$AO615/$AQ$6</f>
        <v>171.9375</v>
      </c>
    </row>
    <row r="616" spans="7:43" x14ac:dyDescent="0.25">
      <c r="G616" s="15">
        <v>0.60899999999999999</v>
      </c>
      <c r="H616" s="16">
        <f>IF(AND($H$3&lt;Table3[[#This Row],[Percentage]],Table3[[#This Row],[Percentage]]&lt;$H$5), 1, 0)</f>
        <v>0</v>
      </c>
      <c r="I616" s="16">
        <f>IF(AND($I$3&lt;Table3[[#This Row],[Percentage]],Table3[[#This Row],[Percentage]]&lt;$I$5), 1, 0)</f>
        <v>0</v>
      </c>
      <c r="J616" s="16">
        <f>IF(AND($J$3&lt;Table3[[#This Row],[Percentage]],Table3[[#This Row],[Percentage]]&lt;$J$5), 1, 0)</f>
        <v>0</v>
      </c>
      <c r="K616" s="16">
        <f>IF(AND($K$3&lt;Table3[[#This Row],[Percentage]],Table3[[#This Row],[Percentage]]&lt;$K$5), 1, 0)</f>
        <v>0</v>
      </c>
      <c r="L616" s="16"/>
      <c r="U616" s="6">
        <v>0</v>
      </c>
      <c r="V616" s="6">
        <v>-392</v>
      </c>
      <c r="W616" s="6">
        <f>IF(AND($W$4 + 'Unlike Size Quad'!$F$2*$N$3&lt;Table13[[#This Row],[NS AXIS]],Table13[[#This Row],[NS AXIS]]&lt;$V$3 - 'Unlike Size Quad'!$F$2*$N$3), Table13[NS AXIS], 0)</f>
        <v>0</v>
      </c>
      <c r="X616" s="6">
        <f>$V$6 - 'Unlike Size Quad'!$F$3*$N$4</f>
        <v>71.401690832311886</v>
      </c>
      <c r="Y616" s="6">
        <f>$W$5 +'Unlike Size Quad'!$F$3*$N$4</f>
        <v>-71.406763299232722</v>
      </c>
      <c r="Z616" s="6">
        <f>Table13[[#This Row],[NS AXIS]]</f>
        <v>-392</v>
      </c>
      <c r="AA616" s="6">
        <f>IF(AND($W$5 + 'Unlike Size Quad'!$F$3*$N$4&lt;Table13[[#This Row],[NS AXIS]],Table13[[#This Row],[NS AXIS]]&lt;$V$6 - 'Unlike Size Quad'!$F$3*$N$4), Table13[NS AXIS], 0)</f>
        <v>0</v>
      </c>
      <c r="AB616" s="16">
        <f>$V$3 -'Unlike Size Quad'!$F$2*$N$3</f>
        <v>127.00056361139596</v>
      </c>
      <c r="AC616" s="16">
        <f>$W$4 + 'Unlike Size Quad'!$F$2*$N$3</f>
        <v>-127.00507248755457</v>
      </c>
      <c r="AN616" s="46">
        <v>-392</v>
      </c>
      <c r="AO616" s="6">
        <f>IF(OR(Table15[[#This Row],[Diagonal Flag]]&lt;-$AG$6, Table15[[#This Row],[Diagonal Flag]]&gt;$AG$6),0,Table15[[#This Row],[Diagonal Flag]])</f>
        <v>-392</v>
      </c>
      <c r="AP616" s="6">
        <f>Graphing!$AO616/$AP$6</f>
        <v>-171.5</v>
      </c>
      <c r="AQ616" s="6">
        <f>Graphing!$AO616/$AQ$6</f>
        <v>171.5</v>
      </c>
    </row>
    <row r="617" spans="7:43" x14ac:dyDescent="0.25">
      <c r="G617" s="15">
        <v>0.61</v>
      </c>
      <c r="H617" s="16">
        <f>IF(AND($H$3&lt;Table3[[#This Row],[Percentage]],Table3[[#This Row],[Percentage]]&lt;$H$5), 1, 0)</f>
        <v>0</v>
      </c>
      <c r="I617" s="16">
        <f>IF(AND($I$3&lt;Table3[[#This Row],[Percentage]],Table3[[#This Row],[Percentage]]&lt;$I$5), 1, 0)</f>
        <v>0</v>
      </c>
      <c r="J617" s="16">
        <f>IF(AND($J$3&lt;Table3[[#This Row],[Percentage]],Table3[[#This Row],[Percentage]]&lt;$J$5), 1, 0)</f>
        <v>0</v>
      </c>
      <c r="K617" s="16">
        <f>IF(AND($K$3&lt;Table3[[#This Row],[Percentage]],Table3[[#This Row],[Percentage]]&lt;$K$5), 1, 0)</f>
        <v>0</v>
      </c>
      <c r="L617" s="16"/>
      <c r="U617" s="6">
        <v>0</v>
      </c>
      <c r="V617" s="6">
        <v>-391</v>
      </c>
      <c r="W617" s="6">
        <f>IF(AND($W$4 + 'Unlike Size Quad'!$F$2*$N$3&lt;Table13[[#This Row],[NS AXIS]],Table13[[#This Row],[NS AXIS]]&lt;$V$3 - 'Unlike Size Quad'!$F$2*$N$3), Table13[NS AXIS], 0)</f>
        <v>0</v>
      </c>
      <c r="X617" s="6">
        <f>$V$6 - 'Unlike Size Quad'!$F$3*$N$4</f>
        <v>71.401690832311886</v>
      </c>
      <c r="Y617" s="6">
        <f>$W$5 +'Unlike Size Quad'!$F$3*$N$4</f>
        <v>-71.406763299232722</v>
      </c>
      <c r="Z617" s="6">
        <f>Table13[[#This Row],[NS AXIS]]</f>
        <v>-391</v>
      </c>
      <c r="AA617" s="6">
        <f>IF(AND($W$5 + 'Unlike Size Quad'!$F$3*$N$4&lt;Table13[[#This Row],[NS AXIS]],Table13[[#This Row],[NS AXIS]]&lt;$V$6 - 'Unlike Size Quad'!$F$3*$N$4), Table13[NS AXIS], 0)</f>
        <v>0</v>
      </c>
      <c r="AB617" s="16">
        <f>$V$3 -'Unlike Size Quad'!$F$2*$N$3</f>
        <v>127.00056361139596</v>
      </c>
      <c r="AC617" s="16">
        <f>$W$4 + 'Unlike Size Quad'!$F$2*$N$3</f>
        <v>-127.00507248755457</v>
      </c>
      <c r="AN617" s="46">
        <v>-391</v>
      </c>
      <c r="AO617" s="6">
        <f>IF(OR(Table15[[#This Row],[Diagonal Flag]]&lt;-$AG$6, Table15[[#This Row],[Diagonal Flag]]&gt;$AG$6),0,Table15[[#This Row],[Diagonal Flag]])</f>
        <v>-391</v>
      </c>
      <c r="AP617" s="6">
        <f>Graphing!$AO617/$AP$6</f>
        <v>-171.0625</v>
      </c>
      <c r="AQ617" s="6">
        <f>Graphing!$AO617/$AQ$6</f>
        <v>171.0625</v>
      </c>
    </row>
    <row r="618" spans="7:43" x14ac:dyDescent="0.25">
      <c r="G618" s="15">
        <v>0.61099999999999999</v>
      </c>
      <c r="H618" s="16">
        <f>IF(AND($H$3&lt;Table3[[#This Row],[Percentage]],Table3[[#This Row],[Percentage]]&lt;$H$5), 1, 0)</f>
        <v>0</v>
      </c>
      <c r="I618" s="16">
        <f>IF(AND($I$3&lt;Table3[[#This Row],[Percentage]],Table3[[#This Row],[Percentage]]&lt;$I$5), 1, 0)</f>
        <v>0</v>
      </c>
      <c r="J618" s="16">
        <f>IF(AND($J$3&lt;Table3[[#This Row],[Percentage]],Table3[[#This Row],[Percentage]]&lt;$J$5), 1, 0)</f>
        <v>0</v>
      </c>
      <c r="K618" s="16">
        <f>IF(AND($K$3&lt;Table3[[#This Row],[Percentage]],Table3[[#This Row],[Percentage]]&lt;$K$5), 1, 0)</f>
        <v>0</v>
      </c>
      <c r="L618" s="16"/>
      <c r="U618" s="6">
        <v>0</v>
      </c>
      <c r="V618" s="6">
        <v>-390</v>
      </c>
      <c r="W618" s="6">
        <f>IF(AND($W$4 + 'Unlike Size Quad'!$F$2*$N$3&lt;Table13[[#This Row],[NS AXIS]],Table13[[#This Row],[NS AXIS]]&lt;$V$3 - 'Unlike Size Quad'!$F$2*$N$3), Table13[NS AXIS], 0)</f>
        <v>0</v>
      </c>
      <c r="X618" s="6">
        <f>$V$6 - 'Unlike Size Quad'!$F$3*$N$4</f>
        <v>71.401690832311886</v>
      </c>
      <c r="Y618" s="6">
        <f>$W$5 +'Unlike Size Quad'!$F$3*$N$4</f>
        <v>-71.406763299232722</v>
      </c>
      <c r="Z618" s="6">
        <f>Table13[[#This Row],[NS AXIS]]</f>
        <v>-390</v>
      </c>
      <c r="AA618" s="6">
        <f>IF(AND($W$5 + 'Unlike Size Quad'!$F$3*$N$4&lt;Table13[[#This Row],[NS AXIS]],Table13[[#This Row],[NS AXIS]]&lt;$V$6 - 'Unlike Size Quad'!$F$3*$N$4), Table13[NS AXIS], 0)</f>
        <v>0</v>
      </c>
      <c r="AB618" s="16">
        <f>$V$3 -'Unlike Size Quad'!$F$2*$N$3</f>
        <v>127.00056361139596</v>
      </c>
      <c r="AC618" s="16">
        <f>$W$4 + 'Unlike Size Quad'!$F$2*$N$3</f>
        <v>-127.00507248755457</v>
      </c>
      <c r="AN618" s="46">
        <v>-390</v>
      </c>
      <c r="AO618" s="6">
        <f>IF(OR(Table15[[#This Row],[Diagonal Flag]]&lt;-$AG$6, Table15[[#This Row],[Diagonal Flag]]&gt;$AG$6),0,Table15[[#This Row],[Diagonal Flag]])</f>
        <v>-390</v>
      </c>
      <c r="AP618" s="6">
        <f>Graphing!$AO618/$AP$6</f>
        <v>-170.625</v>
      </c>
      <c r="AQ618" s="6">
        <f>Graphing!$AO618/$AQ$6</f>
        <v>170.625</v>
      </c>
    </row>
    <row r="619" spans="7:43" x14ac:dyDescent="0.25">
      <c r="G619" s="15">
        <v>0.61199999999999999</v>
      </c>
      <c r="H619" s="16">
        <f>IF(AND($H$3&lt;Table3[[#This Row],[Percentage]],Table3[[#This Row],[Percentage]]&lt;$H$5), 1, 0)</f>
        <v>0</v>
      </c>
      <c r="I619" s="16">
        <f>IF(AND($I$3&lt;Table3[[#This Row],[Percentage]],Table3[[#This Row],[Percentage]]&lt;$I$5), 1, 0)</f>
        <v>0</v>
      </c>
      <c r="J619" s="16">
        <f>IF(AND($J$3&lt;Table3[[#This Row],[Percentage]],Table3[[#This Row],[Percentage]]&lt;$J$5), 1, 0)</f>
        <v>0</v>
      </c>
      <c r="K619" s="16">
        <f>IF(AND($K$3&lt;Table3[[#This Row],[Percentage]],Table3[[#This Row],[Percentage]]&lt;$K$5), 1, 0)</f>
        <v>0</v>
      </c>
      <c r="L619" s="16"/>
      <c r="U619" s="6">
        <v>0</v>
      </c>
      <c r="V619" s="6">
        <v>-389</v>
      </c>
      <c r="W619" s="6">
        <f>IF(AND($W$4 + 'Unlike Size Quad'!$F$2*$N$3&lt;Table13[[#This Row],[NS AXIS]],Table13[[#This Row],[NS AXIS]]&lt;$V$3 - 'Unlike Size Quad'!$F$2*$N$3), Table13[NS AXIS], 0)</f>
        <v>0</v>
      </c>
      <c r="X619" s="6">
        <f>$V$6 - 'Unlike Size Quad'!$F$3*$N$4</f>
        <v>71.401690832311886</v>
      </c>
      <c r="Y619" s="6">
        <f>$W$5 +'Unlike Size Quad'!$F$3*$N$4</f>
        <v>-71.406763299232722</v>
      </c>
      <c r="Z619" s="6">
        <f>Table13[[#This Row],[NS AXIS]]</f>
        <v>-389</v>
      </c>
      <c r="AA619" s="6">
        <f>IF(AND($W$5 + 'Unlike Size Quad'!$F$3*$N$4&lt;Table13[[#This Row],[NS AXIS]],Table13[[#This Row],[NS AXIS]]&lt;$V$6 - 'Unlike Size Quad'!$F$3*$N$4), Table13[NS AXIS], 0)</f>
        <v>0</v>
      </c>
      <c r="AB619" s="16">
        <f>$V$3 -'Unlike Size Quad'!$F$2*$N$3</f>
        <v>127.00056361139596</v>
      </c>
      <c r="AC619" s="16">
        <f>$W$4 + 'Unlike Size Quad'!$F$2*$N$3</f>
        <v>-127.00507248755457</v>
      </c>
      <c r="AN619" s="46">
        <v>-389</v>
      </c>
      <c r="AO619" s="6">
        <f>IF(OR(Table15[[#This Row],[Diagonal Flag]]&lt;-$AG$6, Table15[[#This Row],[Diagonal Flag]]&gt;$AG$6),0,Table15[[#This Row],[Diagonal Flag]])</f>
        <v>-389</v>
      </c>
      <c r="AP619" s="6">
        <f>Graphing!$AO619/$AP$6</f>
        <v>-170.1875</v>
      </c>
      <c r="AQ619" s="6">
        <f>Graphing!$AO619/$AQ$6</f>
        <v>170.1875</v>
      </c>
    </row>
    <row r="620" spans="7:43" x14ac:dyDescent="0.25">
      <c r="G620" s="15">
        <v>0.61299999999999999</v>
      </c>
      <c r="H620" s="16">
        <f>IF(AND($H$3&lt;Table3[[#This Row],[Percentage]],Table3[[#This Row],[Percentage]]&lt;$H$5), 1, 0)</f>
        <v>0</v>
      </c>
      <c r="I620" s="16">
        <f>IF(AND($I$3&lt;Table3[[#This Row],[Percentage]],Table3[[#This Row],[Percentage]]&lt;$I$5), 1, 0)</f>
        <v>0</v>
      </c>
      <c r="J620" s="16">
        <f>IF(AND($J$3&lt;Table3[[#This Row],[Percentage]],Table3[[#This Row],[Percentage]]&lt;$J$5), 1, 0)</f>
        <v>0</v>
      </c>
      <c r="K620" s="16">
        <f>IF(AND($K$3&lt;Table3[[#This Row],[Percentage]],Table3[[#This Row],[Percentage]]&lt;$K$5), 1, 0)</f>
        <v>0</v>
      </c>
      <c r="L620" s="16"/>
      <c r="U620" s="6">
        <v>0</v>
      </c>
      <c r="V620" s="6">
        <v>-388</v>
      </c>
      <c r="W620" s="6">
        <f>IF(AND($W$4 + 'Unlike Size Quad'!$F$2*$N$3&lt;Table13[[#This Row],[NS AXIS]],Table13[[#This Row],[NS AXIS]]&lt;$V$3 - 'Unlike Size Quad'!$F$2*$N$3), Table13[NS AXIS], 0)</f>
        <v>0</v>
      </c>
      <c r="X620" s="6">
        <f>$V$6 - 'Unlike Size Quad'!$F$3*$N$4</f>
        <v>71.401690832311886</v>
      </c>
      <c r="Y620" s="6">
        <f>$W$5 +'Unlike Size Quad'!$F$3*$N$4</f>
        <v>-71.406763299232722</v>
      </c>
      <c r="Z620" s="6">
        <f>Table13[[#This Row],[NS AXIS]]</f>
        <v>-388</v>
      </c>
      <c r="AA620" s="6">
        <f>IF(AND($W$5 + 'Unlike Size Quad'!$F$3*$N$4&lt;Table13[[#This Row],[NS AXIS]],Table13[[#This Row],[NS AXIS]]&lt;$V$6 - 'Unlike Size Quad'!$F$3*$N$4), Table13[NS AXIS], 0)</f>
        <v>0</v>
      </c>
      <c r="AB620" s="16">
        <f>$V$3 -'Unlike Size Quad'!$F$2*$N$3</f>
        <v>127.00056361139596</v>
      </c>
      <c r="AC620" s="16">
        <f>$W$4 + 'Unlike Size Quad'!$F$2*$N$3</f>
        <v>-127.00507248755457</v>
      </c>
      <c r="AN620" s="46">
        <v>-388</v>
      </c>
      <c r="AO620" s="6">
        <f>IF(OR(Table15[[#This Row],[Diagonal Flag]]&lt;-$AG$6, Table15[[#This Row],[Diagonal Flag]]&gt;$AG$6),0,Table15[[#This Row],[Diagonal Flag]])</f>
        <v>-388</v>
      </c>
      <c r="AP620" s="6">
        <f>Graphing!$AO620/$AP$6</f>
        <v>-169.75</v>
      </c>
      <c r="AQ620" s="6">
        <f>Graphing!$AO620/$AQ$6</f>
        <v>169.75</v>
      </c>
    </row>
    <row r="621" spans="7:43" x14ac:dyDescent="0.25">
      <c r="G621" s="15">
        <v>0.61399999999999999</v>
      </c>
      <c r="H621" s="16">
        <f>IF(AND($H$3&lt;Table3[[#This Row],[Percentage]],Table3[[#This Row],[Percentage]]&lt;$H$5), 1, 0)</f>
        <v>0</v>
      </c>
      <c r="I621" s="16">
        <f>IF(AND($I$3&lt;Table3[[#This Row],[Percentage]],Table3[[#This Row],[Percentage]]&lt;$I$5), 1, 0)</f>
        <v>0</v>
      </c>
      <c r="J621" s="16">
        <f>IF(AND($J$3&lt;Table3[[#This Row],[Percentage]],Table3[[#This Row],[Percentage]]&lt;$J$5), 1, 0)</f>
        <v>0</v>
      </c>
      <c r="K621" s="16">
        <f>IF(AND($K$3&lt;Table3[[#This Row],[Percentage]],Table3[[#This Row],[Percentage]]&lt;$K$5), 1, 0)</f>
        <v>0</v>
      </c>
      <c r="L621" s="16"/>
      <c r="U621" s="6">
        <v>0</v>
      </c>
      <c r="V621" s="6">
        <v>-387</v>
      </c>
      <c r="W621" s="6">
        <f>IF(AND($W$4 + 'Unlike Size Quad'!$F$2*$N$3&lt;Table13[[#This Row],[NS AXIS]],Table13[[#This Row],[NS AXIS]]&lt;$V$3 - 'Unlike Size Quad'!$F$2*$N$3), Table13[NS AXIS], 0)</f>
        <v>0</v>
      </c>
      <c r="X621" s="6">
        <f>$V$6 - 'Unlike Size Quad'!$F$3*$N$4</f>
        <v>71.401690832311886</v>
      </c>
      <c r="Y621" s="6">
        <f>$W$5 +'Unlike Size Quad'!$F$3*$N$4</f>
        <v>-71.406763299232722</v>
      </c>
      <c r="Z621" s="6">
        <f>Table13[[#This Row],[NS AXIS]]</f>
        <v>-387</v>
      </c>
      <c r="AA621" s="6">
        <f>IF(AND($W$5 + 'Unlike Size Quad'!$F$3*$N$4&lt;Table13[[#This Row],[NS AXIS]],Table13[[#This Row],[NS AXIS]]&lt;$V$6 - 'Unlike Size Quad'!$F$3*$N$4), Table13[NS AXIS], 0)</f>
        <v>0</v>
      </c>
      <c r="AB621" s="16">
        <f>$V$3 -'Unlike Size Quad'!$F$2*$N$3</f>
        <v>127.00056361139596</v>
      </c>
      <c r="AC621" s="16">
        <f>$W$4 + 'Unlike Size Quad'!$F$2*$N$3</f>
        <v>-127.00507248755457</v>
      </c>
      <c r="AN621" s="46">
        <v>-387</v>
      </c>
      <c r="AO621" s="6">
        <f>IF(OR(Table15[[#This Row],[Diagonal Flag]]&lt;-$AG$6, Table15[[#This Row],[Diagonal Flag]]&gt;$AG$6),0,Table15[[#This Row],[Diagonal Flag]])</f>
        <v>-387</v>
      </c>
      <c r="AP621" s="6">
        <f>Graphing!$AO621/$AP$6</f>
        <v>-169.3125</v>
      </c>
      <c r="AQ621" s="6">
        <f>Graphing!$AO621/$AQ$6</f>
        <v>169.3125</v>
      </c>
    </row>
    <row r="622" spans="7:43" x14ac:dyDescent="0.25">
      <c r="G622" s="15">
        <v>0.61499999999999999</v>
      </c>
      <c r="H622" s="16">
        <f>IF(AND($H$3&lt;Table3[[#This Row],[Percentage]],Table3[[#This Row],[Percentage]]&lt;$H$5), 1, 0)</f>
        <v>0</v>
      </c>
      <c r="I622" s="16">
        <f>IF(AND($I$3&lt;Table3[[#This Row],[Percentage]],Table3[[#This Row],[Percentage]]&lt;$I$5), 1, 0)</f>
        <v>0</v>
      </c>
      <c r="J622" s="16">
        <f>IF(AND($J$3&lt;Table3[[#This Row],[Percentage]],Table3[[#This Row],[Percentage]]&lt;$J$5), 1, 0)</f>
        <v>0</v>
      </c>
      <c r="K622" s="16">
        <f>IF(AND($K$3&lt;Table3[[#This Row],[Percentage]],Table3[[#This Row],[Percentage]]&lt;$K$5), 1, 0)</f>
        <v>0</v>
      </c>
      <c r="L622" s="16"/>
      <c r="U622" s="6">
        <v>0</v>
      </c>
      <c r="V622" s="6">
        <v>-386</v>
      </c>
      <c r="W622" s="6">
        <f>IF(AND($W$4 + 'Unlike Size Quad'!$F$2*$N$3&lt;Table13[[#This Row],[NS AXIS]],Table13[[#This Row],[NS AXIS]]&lt;$V$3 - 'Unlike Size Quad'!$F$2*$N$3), Table13[NS AXIS], 0)</f>
        <v>0</v>
      </c>
      <c r="X622" s="6">
        <f>$V$6 - 'Unlike Size Quad'!$F$3*$N$4</f>
        <v>71.401690832311886</v>
      </c>
      <c r="Y622" s="6">
        <f>$W$5 +'Unlike Size Quad'!$F$3*$N$4</f>
        <v>-71.406763299232722</v>
      </c>
      <c r="Z622" s="6">
        <f>Table13[[#This Row],[NS AXIS]]</f>
        <v>-386</v>
      </c>
      <c r="AA622" s="6">
        <f>IF(AND($W$5 + 'Unlike Size Quad'!$F$3*$N$4&lt;Table13[[#This Row],[NS AXIS]],Table13[[#This Row],[NS AXIS]]&lt;$V$6 - 'Unlike Size Quad'!$F$3*$N$4), Table13[NS AXIS], 0)</f>
        <v>0</v>
      </c>
      <c r="AB622" s="16">
        <f>$V$3 -'Unlike Size Quad'!$F$2*$N$3</f>
        <v>127.00056361139596</v>
      </c>
      <c r="AC622" s="16">
        <f>$W$4 + 'Unlike Size Quad'!$F$2*$N$3</f>
        <v>-127.00507248755457</v>
      </c>
      <c r="AN622" s="46">
        <v>-386</v>
      </c>
      <c r="AO622" s="6">
        <f>IF(OR(Table15[[#This Row],[Diagonal Flag]]&lt;-$AG$6, Table15[[#This Row],[Diagonal Flag]]&gt;$AG$6),0,Table15[[#This Row],[Diagonal Flag]])</f>
        <v>-386</v>
      </c>
      <c r="AP622" s="6">
        <f>Graphing!$AO622/$AP$6</f>
        <v>-168.875</v>
      </c>
      <c r="AQ622" s="6">
        <f>Graphing!$AO622/$AQ$6</f>
        <v>168.875</v>
      </c>
    </row>
    <row r="623" spans="7:43" x14ac:dyDescent="0.25">
      <c r="G623" s="15">
        <v>0.61599999999999999</v>
      </c>
      <c r="H623" s="16">
        <f>IF(AND($H$3&lt;Table3[[#This Row],[Percentage]],Table3[[#This Row],[Percentage]]&lt;$H$5), 1, 0)</f>
        <v>0</v>
      </c>
      <c r="I623" s="16">
        <f>IF(AND($I$3&lt;Table3[[#This Row],[Percentage]],Table3[[#This Row],[Percentage]]&lt;$I$5), 1, 0)</f>
        <v>0</v>
      </c>
      <c r="J623" s="16">
        <f>IF(AND($J$3&lt;Table3[[#This Row],[Percentage]],Table3[[#This Row],[Percentage]]&lt;$J$5), 1, 0)</f>
        <v>0</v>
      </c>
      <c r="K623" s="16">
        <f>IF(AND($K$3&lt;Table3[[#This Row],[Percentage]],Table3[[#This Row],[Percentage]]&lt;$K$5), 1, 0)</f>
        <v>0</v>
      </c>
      <c r="L623" s="16"/>
      <c r="U623" s="6">
        <v>0</v>
      </c>
      <c r="V623" s="6">
        <v>-385</v>
      </c>
      <c r="W623" s="6">
        <f>IF(AND($W$4 + 'Unlike Size Quad'!$F$2*$N$3&lt;Table13[[#This Row],[NS AXIS]],Table13[[#This Row],[NS AXIS]]&lt;$V$3 - 'Unlike Size Quad'!$F$2*$N$3), Table13[NS AXIS], 0)</f>
        <v>0</v>
      </c>
      <c r="X623" s="6">
        <f>$V$6 - 'Unlike Size Quad'!$F$3*$N$4</f>
        <v>71.401690832311886</v>
      </c>
      <c r="Y623" s="6">
        <f>$W$5 +'Unlike Size Quad'!$F$3*$N$4</f>
        <v>-71.406763299232722</v>
      </c>
      <c r="Z623" s="6">
        <f>Table13[[#This Row],[NS AXIS]]</f>
        <v>-385</v>
      </c>
      <c r="AA623" s="6">
        <f>IF(AND($W$5 + 'Unlike Size Quad'!$F$3*$N$4&lt;Table13[[#This Row],[NS AXIS]],Table13[[#This Row],[NS AXIS]]&lt;$V$6 - 'Unlike Size Quad'!$F$3*$N$4), Table13[NS AXIS], 0)</f>
        <v>0</v>
      </c>
      <c r="AB623" s="16">
        <f>$V$3 -'Unlike Size Quad'!$F$2*$N$3</f>
        <v>127.00056361139596</v>
      </c>
      <c r="AC623" s="16">
        <f>$W$4 + 'Unlike Size Quad'!$F$2*$N$3</f>
        <v>-127.00507248755457</v>
      </c>
      <c r="AN623" s="46">
        <v>-385</v>
      </c>
      <c r="AO623" s="6">
        <f>IF(OR(Table15[[#This Row],[Diagonal Flag]]&lt;-$AG$6, Table15[[#This Row],[Diagonal Flag]]&gt;$AG$6),0,Table15[[#This Row],[Diagonal Flag]])</f>
        <v>-385</v>
      </c>
      <c r="AP623" s="6">
        <f>Graphing!$AO623/$AP$6</f>
        <v>-168.4375</v>
      </c>
      <c r="AQ623" s="6">
        <f>Graphing!$AO623/$AQ$6</f>
        <v>168.4375</v>
      </c>
    </row>
    <row r="624" spans="7:43" x14ac:dyDescent="0.25">
      <c r="G624" s="15">
        <v>0.61699999999999999</v>
      </c>
      <c r="H624" s="16">
        <f>IF(AND($H$3&lt;Table3[[#This Row],[Percentage]],Table3[[#This Row],[Percentage]]&lt;$H$5), 1, 0)</f>
        <v>0</v>
      </c>
      <c r="I624" s="16">
        <f>IF(AND($I$3&lt;Table3[[#This Row],[Percentage]],Table3[[#This Row],[Percentage]]&lt;$I$5), 1, 0)</f>
        <v>0</v>
      </c>
      <c r="J624" s="16">
        <f>IF(AND($J$3&lt;Table3[[#This Row],[Percentage]],Table3[[#This Row],[Percentage]]&lt;$J$5), 1, 0)</f>
        <v>0</v>
      </c>
      <c r="K624" s="16">
        <f>IF(AND($K$3&lt;Table3[[#This Row],[Percentage]],Table3[[#This Row],[Percentage]]&lt;$K$5), 1, 0)</f>
        <v>0</v>
      </c>
      <c r="L624" s="16"/>
      <c r="U624" s="6">
        <v>0</v>
      </c>
      <c r="V624" s="6">
        <v>-384</v>
      </c>
      <c r="W624" s="6">
        <f>IF(AND($W$4 + 'Unlike Size Quad'!$F$2*$N$3&lt;Table13[[#This Row],[NS AXIS]],Table13[[#This Row],[NS AXIS]]&lt;$V$3 - 'Unlike Size Quad'!$F$2*$N$3), Table13[NS AXIS], 0)</f>
        <v>0</v>
      </c>
      <c r="X624" s="6">
        <f>$V$6 - 'Unlike Size Quad'!$F$3*$N$4</f>
        <v>71.401690832311886</v>
      </c>
      <c r="Y624" s="6">
        <f>$W$5 +'Unlike Size Quad'!$F$3*$N$4</f>
        <v>-71.406763299232722</v>
      </c>
      <c r="Z624" s="6">
        <f>Table13[[#This Row],[NS AXIS]]</f>
        <v>-384</v>
      </c>
      <c r="AA624" s="6">
        <f>IF(AND($W$5 + 'Unlike Size Quad'!$F$3*$N$4&lt;Table13[[#This Row],[NS AXIS]],Table13[[#This Row],[NS AXIS]]&lt;$V$6 - 'Unlike Size Quad'!$F$3*$N$4), Table13[NS AXIS], 0)</f>
        <v>0</v>
      </c>
      <c r="AB624" s="16">
        <f>$V$3 -'Unlike Size Quad'!$F$2*$N$3</f>
        <v>127.00056361139596</v>
      </c>
      <c r="AC624" s="16">
        <f>$W$4 + 'Unlike Size Quad'!$F$2*$N$3</f>
        <v>-127.00507248755457</v>
      </c>
      <c r="AN624" s="46">
        <v>-384</v>
      </c>
      <c r="AO624" s="6">
        <f>IF(OR(Table15[[#This Row],[Diagonal Flag]]&lt;-$AG$6, Table15[[#This Row],[Diagonal Flag]]&gt;$AG$6),0,Table15[[#This Row],[Diagonal Flag]])</f>
        <v>-384</v>
      </c>
      <c r="AP624" s="6">
        <f>Graphing!$AO624/$AP$6</f>
        <v>-168</v>
      </c>
      <c r="AQ624" s="6">
        <f>Graphing!$AO624/$AQ$6</f>
        <v>168</v>
      </c>
    </row>
    <row r="625" spans="7:43" x14ac:dyDescent="0.25">
      <c r="G625" s="15">
        <v>0.61799999999999999</v>
      </c>
      <c r="H625" s="16">
        <f>IF(AND($H$3&lt;Table3[[#This Row],[Percentage]],Table3[[#This Row],[Percentage]]&lt;$H$5), 1, 0)</f>
        <v>0</v>
      </c>
      <c r="I625" s="16">
        <f>IF(AND($I$3&lt;Table3[[#This Row],[Percentage]],Table3[[#This Row],[Percentage]]&lt;$I$5), 1, 0)</f>
        <v>0</v>
      </c>
      <c r="J625" s="16">
        <f>IF(AND($J$3&lt;Table3[[#This Row],[Percentage]],Table3[[#This Row],[Percentage]]&lt;$J$5), 1, 0)</f>
        <v>0</v>
      </c>
      <c r="K625" s="16">
        <f>IF(AND($K$3&lt;Table3[[#This Row],[Percentage]],Table3[[#This Row],[Percentage]]&lt;$K$5), 1, 0)</f>
        <v>0</v>
      </c>
      <c r="L625" s="16"/>
      <c r="U625" s="6">
        <v>0</v>
      </c>
      <c r="V625" s="6">
        <v>-383</v>
      </c>
      <c r="W625" s="6">
        <f>IF(AND($W$4 + 'Unlike Size Quad'!$F$2*$N$3&lt;Table13[[#This Row],[NS AXIS]],Table13[[#This Row],[NS AXIS]]&lt;$V$3 - 'Unlike Size Quad'!$F$2*$N$3), Table13[NS AXIS], 0)</f>
        <v>0</v>
      </c>
      <c r="X625" s="6">
        <f>$V$6 - 'Unlike Size Quad'!$F$3*$N$4</f>
        <v>71.401690832311886</v>
      </c>
      <c r="Y625" s="6">
        <f>$W$5 +'Unlike Size Quad'!$F$3*$N$4</f>
        <v>-71.406763299232722</v>
      </c>
      <c r="Z625" s="6">
        <f>Table13[[#This Row],[NS AXIS]]</f>
        <v>-383</v>
      </c>
      <c r="AA625" s="6">
        <f>IF(AND($W$5 + 'Unlike Size Quad'!$F$3*$N$4&lt;Table13[[#This Row],[NS AXIS]],Table13[[#This Row],[NS AXIS]]&lt;$V$6 - 'Unlike Size Quad'!$F$3*$N$4), Table13[NS AXIS], 0)</f>
        <v>0</v>
      </c>
      <c r="AB625" s="16">
        <f>$V$3 -'Unlike Size Quad'!$F$2*$N$3</f>
        <v>127.00056361139596</v>
      </c>
      <c r="AC625" s="16">
        <f>$W$4 + 'Unlike Size Quad'!$F$2*$N$3</f>
        <v>-127.00507248755457</v>
      </c>
      <c r="AN625" s="46">
        <v>-383</v>
      </c>
      <c r="AO625" s="6">
        <f>IF(OR(Table15[[#This Row],[Diagonal Flag]]&lt;-$AG$6, Table15[[#This Row],[Diagonal Flag]]&gt;$AG$6),0,Table15[[#This Row],[Diagonal Flag]])</f>
        <v>-383</v>
      </c>
      <c r="AP625" s="6">
        <f>Graphing!$AO625/$AP$6</f>
        <v>-167.5625</v>
      </c>
      <c r="AQ625" s="6">
        <f>Graphing!$AO625/$AQ$6</f>
        <v>167.5625</v>
      </c>
    </row>
    <row r="626" spans="7:43" x14ac:dyDescent="0.25">
      <c r="G626" s="15">
        <v>0.61899999999999999</v>
      </c>
      <c r="H626" s="16">
        <f>IF(AND($H$3&lt;Table3[[#This Row],[Percentage]],Table3[[#This Row],[Percentage]]&lt;$H$5), 1, 0)</f>
        <v>0</v>
      </c>
      <c r="I626" s="16">
        <f>IF(AND($I$3&lt;Table3[[#This Row],[Percentage]],Table3[[#This Row],[Percentage]]&lt;$I$5), 1, 0)</f>
        <v>0</v>
      </c>
      <c r="J626" s="16">
        <f>IF(AND($J$3&lt;Table3[[#This Row],[Percentage]],Table3[[#This Row],[Percentage]]&lt;$J$5), 1, 0)</f>
        <v>0</v>
      </c>
      <c r="K626" s="16">
        <f>IF(AND($K$3&lt;Table3[[#This Row],[Percentage]],Table3[[#This Row],[Percentage]]&lt;$K$5), 1, 0)</f>
        <v>0</v>
      </c>
      <c r="L626" s="16"/>
      <c r="U626" s="6">
        <v>0</v>
      </c>
      <c r="V626" s="6">
        <v>-382</v>
      </c>
      <c r="W626" s="6">
        <f>IF(AND($W$4 + 'Unlike Size Quad'!$F$2*$N$3&lt;Table13[[#This Row],[NS AXIS]],Table13[[#This Row],[NS AXIS]]&lt;$V$3 - 'Unlike Size Quad'!$F$2*$N$3), Table13[NS AXIS], 0)</f>
        <v>0</v>
      </c>
      <c r="X626" s="6">
        <f>$V$6 - 'Unlike Size Quad'!$F$3*$N$4</f>
        <v>71.401690832311886</v>
      </c>
      <c r="Y626" s="6">
        <f>$W$5 +'Unlike Size Quad'!$F$3*$N$4</f>
        <v>-71.406763299232722</v>
      </c>
      <c r="Z626" s="6">
        <f>Table13[[#This Row],[NS AXIS]]</f>
        <v>-382</v>
      </c>
      <c r="AA626" s="6">
        <f>IF(AND($W$5 + 'Unlike Size Quad'!$F$3*$N$4&lt;Table13[[#This Row],[NS AXIS]],Table13[[#This Row],[NS AXIS]]&lt;$V$6 - 'Unlike Size Quad'!$F$3*$N$4), Table13[NS AXIS], 0)</f>
        <v>0</v>
      </c>
      <c r="AB626" s="16">
        <f>$V$3 -'Unlike Size Quad'!$F$2*$N$3</f>
        <v>127.00056361139596</v>
      </c>
      <c r="AC626" s="16">
        <f>$W$4 + 'Unlike Size Quad'!$F$2*$N$3</f>
        <v>-127.00507248755457</v>
      </c>
      <c r="AN626" s="46">
        <v>-382</v>
      </c>
      <c r="AO626" s="6">
        <f>IF(OR(Table15[[#This Row],[Diagonal Flag]]&lt;-$AG$6, Table15[[#This Row],[Diagonal Flag]]&gt;$AG$6),0,Table15[[#This Row],[Diagonal Flag]])</f>
        <v>-382</v>
      </c>
      <c r="AP626" s="6">
        <f>Graphing!$AO626/$AP$6</f>
        <v>-167.125</v>
      </c>
      <c r="AQ626" s="6">
        <f>Graphing!$AO626/$AQ$6</f>
        <v>167.125</v>
      </c>
    </row>
    <row r="627" spans="7:43" x14ac:dyDescent="0.25">
      <c r="G627" s="15">
        <v>0.62</v>
      </c>
      <c r="H627" s="16">
        <f>IF(AND($H$3&lt;Table3[[#This Row],[Percentage]],Table3[[#This Row],[Percentage]]&lt;$H$5), 1, 0)</f>
        <v>0</v>
      </c>
      <c r="I627" s="16">
        <f>IF(AND($I$3&lt;Table3[[#This Row],[Percentage]],Table3[[#This Row],[Percentage]]&lt;$I$5), 1, 0)</f>
        <v>0</v>
      </c>
      <c r="J627" s="16">
        <f>IF(AND($J$3&lt;Table3[[#This Row],[Percentage]],Table3[[#This Row],[Percentage]]&lt;$J$5), 1, 0)</f>
        <v>0</v>
      </c>
      <c r="K627" s="16">
        <f>IF(AND($K$3&lt;Table3[[#This Row],[Percentage]],Table3[[#This Row],[Percentage]]&lt;$K$5), 1, 0)</f>
        <v>0</v>
      </c>
      <c r="L627" s="16"/>
      <c r="U627" s="6">
        <v>0</v>
      </c>
      <c r="V627" s="6">
        <v>-381</v>
      </c>
      <c r="W627" s="6">
        <f>IF(AND($W$4 + 'Unlike Size Quad'!$F$2*$N$3&lt;Table13[[#This Row],[NS AXIS]],Table13[[#This Row],[NS AXIS]]&lt;$V$3 - 'Unlike Size Quad'!$F$2*$N$3), Table13[NS AXIS], 0)</f>
        <v>0</v>
      </c>
      <c r="X627" s="6">
        <f>$V$6 - 'Unlike Size Quad'!$F$3*$N$4</f>
        <v>71.401690832311886</v>
      </c>
      <c r="Y627" s="6">
        <f>$W$5 +'Unlike Size Quad'!$F$3*$N$4</f>
        <v>-71.406763299232722</v>
      </c>
      <c r="Z627" s="6">
        <f>Table13[[#This Row],[NS AXIS]]</f>
        <v>-381</v>
      </c>
      <c r="AA627" s="6">
        <f>IF(AND($W$5 + 'Unlike Size Quad'!$F$3*$N$4&lt;Table13[[#This Row],[NS AXIS]],Table13[[#This Row],[NS AXIS]]&lt;$V$6 - 'Unlike Size Quad'!$F$3*$N$4), Table13[NS AXIS], 0)</f>
        <v>0</v>
      </c>
      <c r="AB627" s="16">
        <f>$V$3 -'Unlike Size Quad'!$F$2*$N$3</f>
        <v>127.00056361139596</v>
      </c>
      <c r="AC627" s="16">
        <f>$W$4 + 'Unlike Size Quad'!$F$2*$N$3</f>
        <v>-127.00507248755457</v>
      </c>
      <c r="AN627" s="46">
        <v>-381</v>
      </c>
      <c r="AO627" s="6">
        <f>IF(OR(Table15[[#This Row],[Diagonal Flag]]&lt;-$AG$6, Table15[[#This Row],[Diagonal Flag]]&gt;$AG$6),0,Table15[[#This Row],[Diagonal Flag]])</f>
        <v>-381</v>
      </c>
      <c r="AP627" s="6">
        <f>Graphing!$AO627/$AP$6</f>
        <v>-166.6875</v>
      </c>
      <c r="AQ627" s="6">
        <f>Graphing!$AO627/$AQ$6</f>
        <v>166.6875</v>
      </c>
    </row>
    <row r="628" spans="7:43" x14ac:dyDescent="0.25">
      <c r="G628" s="15">
        <v>0.621</v>
      </c>
      <c r="H628" s="16">
        <f>IF(AND($H$3&lt;Table3[[#This Row],[Percentage]],Table3[[#This Row],[Percentage]]&lt;$H$5), 1, 0)</f>
        <v>0</v>
      </c>
      <c r="I628" s="16">
        <f>IF(AND($I$3&lt;Table3[[#This Row],[Percentage]],Table3[[#This Row],[Percentage]]&lt;$I$5), 1, 0)</f>
        <v>0</v>
      </c>
      <c r="J628" s="16">
        <f>IF(AND($J$3&lt;Table3[[#This Row],[Percentage]],Table3[[#This Row],[Percentage]]&lt;$J$5), 1, 0)</f>
        <v>0</v>
      </c>
      <c r="K628" s="16">
        <f>IF(AND($K$3&lt;Table3[[#This Row],[Percentage]],Table3[[#This Row],[Percentage]]&lt;$K$5), 1, 0)</f>
        <v>0</v>
      </c>
      <c r="L628" s="16"/>
      <c r="U628" s="6">
        <v>0</v>
      </c>
      <c r="V628" s="6">
        <v>-380</v>
      </c>
      <c r="W628" s="6">
        <f>IF(AND($W$4 + 'Unlike Size Quad'!$F$2*$N$3&lt;Table13[[#This Row],[NS AXIS]],Table13[[#This Row],[NS AXIS]]&lt;$V$3 - 'Unlike Size Quad'!$F$2*$N$3), Table13[NS AXIS], 0)</f>
        <v>0</v>
      </c>
      <c r="X628" s="6">
        <f>$V$6 - 'Unlike Size Quad'!$F$3*$N$4</f>
        <v>71.401690832311886</v>
      </c>
      <c r="Y628" s="6">
        <f>$W$5 +'Unlike Size Quad'!$F$3*$N$4</f>
        <v>-71.406763299232722</v>
      </c>
      <c r="Z628" s="6">
        <f>Table13[[#This Row],[NS AXIS]]</f>
        <v>-380</v>
      </c>
      <c r="AA628" s="6">
        <f>IF(AND($W$5 + 'Unlike Size Quad'!$F$3*$N$4&lt;Table13[[#This Row],[NS AXIS]],Table13[[#This Row],[NS AXIS]]&lt;$V$6 - 'Unlike Size Quad'!$F$3*$N$4), Table13[NS AXIS], 0)</f>
        <v>0</v>
      </c>
      <c r="AB628" s="16">
        <f>$V$3 -'Unlike Size Quad'!$F$2*$N$3</f>
        <v>127.00056361139596</v>
      </c>
      <c r="AC628" s="16">
        <f>$W$4 + 'Unlike Size Quad'!$F$2*$N$3</f>
        <v>-127.00507248755457</v>
      </c>
      <c r="AN628" s="46">
        <v>-380</v>
      </c>
      <c r="AO628" s="6">
        <f>IF(OR(Table15[[#This Row],[Diagonal Flag]]&lt;-$AG$6, Table15[[#This Row],[Diagonal Flag]]&gt;$AG$6),0,Table15[[#This Row],[Diagonal Flag]])</f>
        <v>-380</v>
      </c>
      <c r="AP628" s="6">
        <f>Graphing!$AO628/$AP$6</f>
        <v>-166.25</v>
      </c>
      <c r="AQ628" s="6">
        <f>Graphing!$AO628/$AQ$6</f>
        <v>166.25</v>
      </c>
    </row>
    <row r="629" spans="7:43" x14ac:dyDescent="0.25">
      <c r="G629" s="15">
        <v>0.622</v>
      </c>
      <c r="H629" s="16">
        <f>IF(AND($H$3&lt;Table3[[#This Row],[Percentage]],Table3[[#This Row],[Percentage]]&lt;$H$5), 1, 0)</f>
        <v>0</v>
      </c>
      <c r="I629" s="16">
        <f>IF(AND($I$3&lt;Table3[[#This Row],[Percentage]],Table3[[#This Row],[Percentage]]&lt;$I$5), 1, 0)</f>
        <v>0</v>
      </c>
      <c r="J629" s="16">
        <f>IF(AND($J$3&lt;Table3[[#This Row],[Percentage]],Table3[[#This Row],[Percentage]]&lt;$J$5), 1, 0)</f>
        <v>0</v>
      </c>
      <c r="K629" s="16">
        <f>IF(AND($K$3&lt;Table3[[#This Row],[Percentage]],Table3[[#This Row],[Percentage]]&lt;$K$5), 1, 0)</f>
        <v>0</v>
      </c>
      <c r="L629" s="16"/>
      <c r="U629" s="6">
        <v>0</v>
      </c>
      <c r="V629" s="6">
        <v>-379</v>
      </c>
      <c r="W629" s="6">
        <f>IF(AND($W$4 + 'Unlike Size Quad'!$F$2*$N$3&lt;Table13[[#This Row],[NS AXIS]],Table13[[#This Row],[NS AXIS]]&lt;$V$3 - 'Unlike Size Quad'!$F$2*$N$3), Table13[NS AXIS], 0)</f>
        <v>0</v>
      </c>
      <c r="X629" s="6">
        <f>$V$6 - 'Unlike Size Quad'!$F$3*$N$4</f>
        <v>71.401690832311886</v>
      </c>
      <c r="Y629" s="6">
        <f>$W$5 +'Unlike Size Quad'!$F$3*$N$4</f>
        <v>-71.406763299232722</v>
      </c>
      <c r="Z629" s="6">
        <f>Table13[[#This Row],[NS AXIS]]</f>
        <v>-379</v>
      </c>
      <c r="AA629" s="6">
        <f>IF(AND($W$5 + 'Unlike Size Quad'!$F$3*$N$4&lt;Table13[[#This Row],[NS AXIS]],Table13[[#This Row],[NS AXIS]]&lt;$V$6 - 'Unlike Size Quad'!$F$3*$N$4), Table13[NS AXIS], 0)</f>
        <v>0</v>
      </c>
      <c r="AB629" s="16">
        <f>$V$3 -'Unlike Size Quad'!$F$2*$N$3</f>
        <v>127.00056361139596</v>
      </c>
      <c r="AC629" s="16">
        <f>$W$4 + 'Unlike Size Quad'!$F$2*$N$3</f>
        <v>-127.00507248755457</v>
      </c>
      <c r="AN629" s="46">
        <v>-379</v>
      </c>
      <c r="AO629" s="6">
        <f>IF(OR(Table15[[#This Row],[Diagonal Flag]]&lt;-$AG$6, Table15[[#This Row],[Diagonal Flag]]&gt;$AG$6),0,Table15[[#This Row],[Diagonal Flag]])</f>
        <v>-379</v>
      </c>
      <c r="AP629" s="6">
        <f>Graphing!$AO629/$AP$6</f>
        <v>-165.8125</v>
      </c>
      <c r="AQ629" s="6">
        <f>Graphing!$AO629/$AQ$6</f>
        <v>165.8125</v>
      </c>
    </row>
    <row r="630" spans="7:43" x14ac:dyDescent="0.25">
      <c r="G630" s="15">
        <v>0.623</v>
      </c>
      <c r="H630" s="16">
        <f>IF(AND($H$3&lt;Table3[[#This Row],[Percentage]],Table3[[#This Row],[Percentage]]&lt;$H$5), 1, 0)</f>
        <v>0</v>
      </c>
      <c r="I630" s="16">
        <f>IF(AND($I$3&lt;Table3[[#This Row],[Percentage]],Table3[[#This Row],[Percentage]]&lt;$I$5), 1, 0)</f>
        <v>0</v>
      </c>
      <c r="J630" s="16">
        <f>IF(AND($J$3&lt;Table3[[#This Row],[Percentage]],Table3[[#This Row],[Percentage]]&lt;$J$5), 1, 0)</f>
        <v>0</v>
      </c>
      <c r="K630" s="16">
        <f>IF(AND($K$3&lt;Table3[[#This Row],[Percentage]],Table3[[#This Row],[Percentage]]&lt;$K$5), 1, 0)</f>
        <v>0</v>
      </c>
      <c r="L630" s="16"/>
      <c r="U630" s="6">
        <v>0</v>
      </c>
      <c r="V630" s="6">
        <v>-378</v>
      </c>
      <c r="W630" s="6">
        <f>IF(AND($W$4 + 'Unlike Size Quad'!$F$2*$N$3&lt;Table13[[#This Row],[NS AXIS]],Table13[[#This Row],[NS AXIS]]&lt;$V$3 - 'Unlike Size Quad'!$F$2*$N$3), Table13[NS AXIS], 0)</f>
        <v>0</v>
      </c>
      <c r="X630" s="6">
        <f>$V$6 - 'Unlike Size Quad'!$F$3*$N$4</f>
        <v>71.401690832311886</v>
      </c>
      <c r="Y630" s="6">
        <f>$W$5 +'Unlike Size Quad'!$F$3*$N$4</f>
        <v>-71.406763299232722</v>
      </c>
      <c r="Z630" s="6">
        <f>Table13[[#This Row],[NS AXIS]]</f>
        <v>-378</v>
      </c>
      <c r="AA630" s="6">
        <f>IF(AND($W$5 + 'Unlike Size Quad'!$F$3*$N$4&lt;Table13[[#This Row],[NS AXIS]],Table13[[#This Row],[NS AXIS]]&lt;$V$6 - 'Unlike Size Quad'!$F$3*$N$4), Table13[NS AXIS], 0)</f>
        <v>0</v>
      </c>
      <c r="AB630" s="16">
        <f>$V$3 -'Unlike Size Quad'!$F$2*$N$3</f>
        <v>127.00056361139596</v>
      </c>
      <c r="AC630" s="16">
        <f>$W$4 + 'Unlike Size Quad'!$F$2*$N$3</f>
        <v>-127.00507248755457</v>
      </c>
      <c r="AN630" s="46">
        <v>-378</v>
      </c>
      <c r="AO630" s="6">
        <f>IF(OR(Table15[[#This Row],[Diagonal Flag]]&lt;-$AG$6, Table15[[#This Row],[Diagonal Flag]]&gt;$AG$6),0,Table15[[#This Row],[Diagonal Flag]])</f>
        <v>-378</v>
      </c>
      <c r="AP630" s="6">
        <f>Graphing!$AO630/$AP$6</f>
        <v>-165.375</v>
      </c>
      <c r="AQ630" s="6">
        <f>Graphing!$AO630/$AQ$6</f>
        <v>165.375</v>
      </c>
    </row>
    <row r="631" spans="7:43" x14ac:dyDescent="0.25">
      <c r="G631" s="15">
        <v>0.624</v>
      </c>
      <c r="H631" s="16">
        <f>IF(AND($H$3&lt;Table3[[#This Row],[Percentage]],Table3[[#This Row],[Percentage]]&lt;$H$5), 1, 0)</f>
        <v>0</v>
      </c>
      <c r="I631" s="16">
        <f>IF(AND($I$3&lt;Table3[[#This Row],[Percentage]],Table3[[#This Row],[Percentage]]&lt;$I$5), 1, 0)</f>
        <v>0</v>
      </c>
      <c r="J631" s="16">
        <f>IF(AND($J$3&lt;Table3[[#This Row],[Percentage]],Table3[[#This Row],[Percentage]]&lt;$J$5), 1, 0)</f>
        <v>0</v>
      </c>
      <c r="K631" s="16">
        <f>IF(AND($K$3&lt;Table3[[#This Row],[Percentage]],Table3[[#This Row],[Percentage]]&lt;$K$5), 1, 0)</f>
        <v>0</v>
      </c>
      <c r="L631" s="16"/>
      <c r="U631" s="6">
        <v>0</v>
      </c>
      <c r="V631" s="6">
        <v>-377</v>
      </c>
      <c r="W631" s="6">
        <f>IF(AND($W$4 + 'Unlike Size Quad'!$F$2*$N$3&lt;Table13[[#This Row],[NS AXIS]],Table13[[#This Row],[NS AXIS]]&lt;$V$3 - 'Unlike Size Quad'!$F$2*$N$3), Table13[NS AXIS], 0)</f>
        <v>0</v>
      </c>
      <c r="X631" s="6">
        <f>$V$6 - 'Unlike Size Quad'!$F$3*$N$4</f>
        <v>71.401690832311886</v>
      </c>
      <c r="Y631" s="6">
        <f>$W$5 +'Unlike Size Quad'!$F$3*$N$4</f>
        <v>-71.406763299232722</v>
      </c>
      <c r="Z631" s="6">
        <f>Table13[[#This Row],[NS AXIS]]</f>
        <v>-377</v>
      </c>
      <c r="AA631" s="6">
        <f>IF(AND($W$5 + 'Unlike Size Quad'!$F$3*$N$4&lt;Table13[[#This Row],[NS AXIS]],Table13[[#This Row],[NS AXIS]]&lt;$V$6 - 'Unlike Size Quad'!$F$3*$N$4), Table13[NS AXIS], 0)</f>
        <v>0</v>
      </c>
      <c r="AB631" s="16">
        <f>$V$3 -'Unlike Size Quad'!$F$2*$N$3</f>
        <v>127.00056361139596</v>
      </c>
      <c r="AC631" s="16">
        <f>$W$4 + 'Unlike Size Quad'!$F$2*$N$3</f>
        <v>-127.00507248755457</v>
      </c>
      <c r="AN631" s="46">
        <v>-377</v>
      </c>
      <c r="AO631" s="6">
        <f>IF(OR(Table15[[#This Row],[Diagonal Flag]]&lt;-$AG$6, Table15[[#This Row],[Diagonal Flag]]&gt;$AG$6),0,Table15[[#This Row],[Diagonal Flag]])</f>
        <v>-377</v>
      </c>
      <c r="AP631" s="6">
        <f>Graphing!$AO631/$AP$6</f>
        <v>-164.9375</v>
      </c>
      <c r="AQ631" s="6">
        <f>Graphing!$AO631/$AQ$6</f>
        <v>164.9375</v>
      </c>
    </row>
    <row r="632" spans="7:43" x14ac:dyDescent="0.25">
      <c r="G632" s="15">
        <v>0.625</v>
      </c>
      <c r="H632" s="16">
        <f>IF(AND($H$3&lt;Table3[[#This Row],[Percentage]],Table3[[#This Row],[Percentage]]&lt;$H$5), 1, 0)</f>
        <v>0</v>
      </c>
      <c r="I632" s="16">
        <f>IF(AND($I$3&lt;Table3[[#This Row],[Percentage]],Table3[[#This Row],[Percentage]]&lt;$I$5), 1, 0)</f>
        <v>0</v>
      </c>
      <c r="J632" s="16">
        <f>IF(AND($J$3&lt;Table3[[#This Row],[Percentage]],Table3[[#This Row],[Percentage]]&lt;$J$5), 1, 0)</f>
        <v>0</v>
      </c>
      <c r="K632" s="16">
        <f>IF(AND($K$3&lt;Table3[[#This Row],[Percentage]],Table3[[#This Row],[Percentage]]&lt;$K$5), 1, 0)</f>
        <v>0</v>
      </c>
      <c r="L632" s="16"/>
      <c r="U632" s="6">
        <v>0</v>
      </c>
      <c r="V632" s="6">
        <v>-376</v>
      </c>
      <c r="W632" s="6">
        <f>IF(AND($W$4 + 'Unlike Size Quad'!$F$2*$N$3&lt;Table13[[#This Row],[NS AXIS]],Table13[[#This Row],[NS AXIS]]&lt;$V$3 - 'Unlike Size Quad'!$F$2*$N$3), Table13[NS AXIS], 0)</f>
        <v>0</v>
      </c>
      <c r="X632" s="6">
        <f>$V$6 - 'Unlike Size Quad'!$F$3*$N$4</f>
        <v>71.401690832311886</v>
      </c>
      <c r="Y632" s="6">
        <f>$W$5 +'Unlike Size Quad'!$F$3*$N$4</f>
        <v>-71.406763299232722</v>
      </c>
      <c r="Z632" s="6">
        <f>Table13[[#This Row],[NS AXIS]]</f>
        <v>-376</v>
      </c>
      <c r="AA632" s="6">
        <f>IF(AND($W$5 + 'Unlike Size Quad'!$F$3*$N$4&lt;Table13[[#This Row],[NS AXIS]],Table13[[#This Row],[NS AXIS]]&lt;$V$6 - 'Unlike Size Quad'!$F$3*$N$4), Table13[NS AXIS], 0)</f>
        <v>0</v>
      </c>
      <c r="AB632" s="16">
        <f>$V$3 -'Unlike Size Quad'!$F$2*$N$3</f>
        <v>127.00056361139596</v>
      </c>
      <c r="AC632" s="16">
        <f>$W$4 + 'Unlike Size Quad'!$F$2*$N$3</f>
        <v>-127.00507248755457</v>
      </c>
      <c r="AN632" s="46">
        <v>-376</v>
      </c>
      <c r="AO632" s="6">
        <f>IF(OR(Table15[[#This Row],[Diagonal Flag]]&lt;-$AG$6, Table15[[#This Row],[Diagonal Flag]]&gt;$AG$6),0,Table15[[#This Row],[Diagonal Flag]])</f>
        <v>-376</v>
      </c>
      <c r="AP632" s="6">
        <f>Graphing!$AO632/$AP$6</f>
        <v>-164.5</v>
      </c>
      <c r="AQ632" s="6">
        <f>Graphing!$AO632/$AQ$6</f>
        <v>164.5</v>
      </c>
    </row>
    <row r="633" spans="7:43" x14ac:dyDescent="0.25">
      <c r="G633" s="15">
        <v>0.626</v>
      </c>
      <c r="H633" s="16">
        <f>IF(AND($H$3&lt;Table3[[#This Row],[Percentage]],Table3[[#This Row],[Percentage]]&lt;$H$5), 1, 0)</f>
        <v>0</v>
      </c>
      <c r="I633" s="16">
        <f>IF(AND($I$3&lt;Table3[[#This Row],[Percentage]],Table3[[#This Row],[Percentage]]&lt;$I$5), 1, 0)</f>
        <v>0</v>
      </c>
      <c r="J633" s="16">
        <f>IF(AND($J$3&lt;Table3[[#This Row],[Percentage]],Table3[[#This Row],[Percentage]]&lt;$J$5), 1, 0)</f>
        <v>0</v>
      </c>
      <c r="K633" s="16">
        <f>IF(AND($K$3&lt;Table3[[#This Row],[Percentage]],Table3[[#This Row],[Percentage]]&lt;$K$5), 1, 0)</f>
        <v>0</v>
      </c>
      <c r="L633" s="16"/>
      <c r="U633" s="6">
        <v>0</v>
      </c>
      <c r="V633" s="6">
        <v>-375</v>
      </c>
      <c r="W633" s="6">
        <f>IF(AND($W$4 + 'Unlike Size Quad'!$F$2*$N$3&lt;Table13[[#This Row],[NS AXIS]],Table13[[#This Row],[NS AXIS]]&lt;$V$3 - 'Unlike Size Quad'!$F$2*$N$3), Table13[NS AXIS], 0)</f>
        <v>0</v>
      </c>
      <c r="X633" s="6">
        <f>$V$6 - 'Unlike Size Quad'!$F$3*$N$4</f>
        <v>71.401690832311886</v>
      </c>
      <c r="Y633" s="6">
        <f>$W$5 +'Unlike Size Quad'!$F$3*$N$4</f>
        <v>-71.406763299232722</v>
      </c>
      <c r="Z633" s="6">
        <f>Table13[[#This Row],[NS AXIS]]</f>
        <v>-375</v>
      </c>
      <c r="AA633" s="6">
        <f>IF(AND($W$5 + 'Unlike Size Quad'!$F$3*$N$4&lt;Table13[[#This Row],[NS AXIS]],Table13[[#This Row],[NS AXIS]]&lt;$V$6 - 'Unlike Size Quad'!$F$3*$N$4), Table13[NS AXIS], 0)</f>
        <v>0</v>
      </c>
      <c r="AB633" s="16">
        <f>$V$3 -'Unlike Size Quad'!$F$2*$N$3</f>
        <v>127.00056361139596</v>
      </c>
      <c r="AC633" s="16">
        <f>$W$4 + 'Unlike Size Quad'!$F$2*$N$3</f>
        <v>-127.00507248755457</v>
      </c>
      <c r="AN633" s="46">
        <v>-375</v>
      </c>
      <c r="AO633" s="6">
        <f>IF(OR(Table15[[#This Row],[Diagonal Flag]]&lt;-$AG$6, Table15[[#This Row],[Diagonal Flag]]&gt;$AG$6),0,Table15[[#This Row],[Diagonal Flag]])</f>
        <v>-375</v>
      </c>
      <c r="AP633" s="6">
        <f>Graphing!$AO633/$AP$6</f>
        <v>-164.0625</v>
      </c>
      <c r="AQ633" s="6">
        <f>Graphing!$AO633/$AQ$6</f>
        <v>164.0625</v>
      </c>
    </row>
    <row r="634" spans="7:43" x14ac:dyDescent="0.25">
      <c r="G634" s="15">
        <v>0.627</v>
      </c>
      <c r="H634" s="16">
        <f>IF(AND($H$3&lt;Table3[[#This Row],[Percentage]],Table3[[#This Row],[Percentage]]&lt;$H$5), 1, 0)</f>
        <v>0</v>
      </c>
      <c r="I634" s="16">
        <f>IF(AND($I$3&lt;Table3[[#This Row],[Percentage]],Table3[[#This Row],[Percentage]]&lt;$I$5), 1, 0)</f>
        <v>0</v>
      </c>
      <c r="J634" s="16">
        <f>IF(AND($J$3&lt;Table3[[#This Row],[Percentage]],Table3[[#This Row],[Percentage]]&lt;$J$5), 1, 0)</f>
        <v>0</v>
      </c>
      <c r="K634" s="16">
        <f>IF(AND($K$3&lt;Table3[[#This Row],[Percentage]],Table3[[#This Row],[Percentage]]&lt;$K$5), 1, 0)</f>
        <v>0</v>
      </c>
      <c r="L634" s="16"/>
      <c r="U634" s="6">
        <v>0</v>
      </c>
      <c r="V634" s="6">
        <v>-374</v>
      </c>
      <c r="W634" s="6">
        <f>IF(AND($W$4 + 'Unlike Size Quad'!$F$2*$N$3&lt;Table13[[#This Row],[NS AXIS]],Table13[[#This Row],[NS AXIS]]&lt;$V$3 - 'Unlike Size Quad'!$F$2*$N$3), Table13[NS AXIS], 0)</f>
        <v>0</v>
      </c>
      <c r="X634" s="6">
        <f>$V$6 - 'Unlike Size Quad'!$F$3*$N$4</f>
        <v>71.401690832311886</v>
      </c>
      <c r="Y634" s="6">
        <f>$W$5 +'Unlike Size Quad'!$F$3*$N$4</f>
        <v>-71.406763299232722</v>
      </c>
      <c r="Z634" s="6">
        <f>Table13[[#This Row],[NS AXIS]]</f>
        <v>-374</v>
      </c>
      <c r="AA634" s="6">
        <f>IF(AND($W$5 + 'Unlike Size Quad'!$F$3*$N$4&lt;Table13[[#This Row],[NS AXIS]],Table13[[#This Row],[NS AXIS]]&lt;$V$6 - 'Unlike Size Quad'!$F$3*$N$4), Table13[NS AXIS], 0)</f>
        <v>0</v>
      </c>
      <c r="AB634" s="16">
        <f>$V$3 -'Unlike Size Quad'!$F$2*$N$3</f>
        <v>127.00056361139596</v>
      </c>
      <c r="AC634" s="16">
        <f>$W$4 + 'Unlike Size Quad'!$F$2*$N$3</f>
        <v>-127.00507248755457</v>
      </c>
      <c r="AN634" s="46">
        <v>-374</v>
      </c>
      <c r="AO634" s="6">
        <f>IF(OR(Table15[[#This Row],[Diagonal Flag]]&lt;-$AG$6, Table15[[#This Row],[Diagonal Flag]]&gt;$AG$6),0,Table15[[#This Row],[Diagonal Flag]])</f>
        <v>-374</v>
      </c>
      <c r="AP634" s="6">
        <f>Graphing!$AO634/$AP$6</f>
        <v>-163.625</v>
      </c>
      <c r="AQ634" s="6">
        <f>Graphing!$AO634/$AQ$6</f>
        <v>163.625</v>
      </c>
    </row>
    <row r="635" spans="7:43" x14ac:dyDescent="0.25">
      <c r="G635" s="15">
        <v>0.628</v>
      </c>
      <c r="H635" s="16">
        <f>IF(AND($H$3&lt;Table3[[#This Row],[Percentage]],Table3[[#This Row],[Percentage]]&lt;$H$5), 1, 0)</f>
        <v>0</v>
      </c>
      <c r="I635" s="16">
        <f>IF(AND($I$3&lt;Table3[[#This Row],[Percentage]],Table3[[#This Row],[Percentage]]&lt;$I$5), 1, 0)</f>
        <v>0</v>
      </c>
      <c r="J635" s="16">
        <f>IF(AND($J$3&lt;Table3[[#This Row],[Percentage]],Table3[[#This Row],[Percentage]]&lt;$J$5), 1, 0)</f>
        <v>0</v>
      </c>
      <c r="K635" s="16">
        <f>IF(AND($K$3&lt;Table3[[#This Row],[Percentage]],Table3[[#This Row],[Percentage]]&lt;$K$5), 1, 0)</f>
        <v>0</v>
      </c>
      <c r="L635" s="16"/>
      <c r="U635" s="6">
        <v>0</v>
      </c>
      <c r="V635" s="6">
        <v>-373</v>
      </c>
      <c r="W635" s="6">
        <f>IF(AND($W$4 + 'Unlike Size Quad'!$F$2*$N$3&lt;Table13[[#This Row],[NS AXIS]],Table13[[#This Row],[NS AXIS]]&lt;$V$3 - 'Unlike Size Quad'!$F$2*$N$3), Table13[NS AXIS], 0)</f>
        <v>0</v>
      </c>
      <c r="X635" s="6">
        <f>$V$6 - 'Unlike Size Quad'!$F$3*$N$4</f>
        <v>71.401690832311886</v>
      </c>
      <c r="Y635" s="6">
        <f>$W$5 +'Unlike Size Quad'!$F$3*$N$4</f>
        <v>-71.406763299232722</v>
      </c>
      <c r="Z635" s="6">
        <f>Table13[[#This Row],[NS AXIS]]</f>
        <v>-373</v>
      </c>
      <c r="AA635" s="6">
        <f>IF(AND($W$5 + 'Unlike Size Quad'!$F$3*$N$4&lt;Table13[[#This Row],[NS AXIS]],Table13[[#This Row],[NS AXIS]]&lt;$V$6 - 'Unlike Size Quad'!$F$3*$N$4), Table13[NS AXIS], 0)</f>
        <v>0</v>
      </c>
      <c r="AB635" s="16">
        <f>$V$3 -'Unlike Size Quad'!$F$2*$N$3</f>
        <v>127.00056361139596</v>
      </c>
      <c r="AC635" s="16">
        <f>$W$4 + 'Unlike Size Quad'!$F$2*$N$3</f>
        <v>-127.00507248755457</v>
      </c>
      <c r="AN635" s="46">
        <v>-373</v>
      </c>
      <c r="AO635" s="6">
        <f>IF(OR(Table15[[#This Row],[Diagonal Flag]]&lt;-$AG$6, Table15[[#This Row],[Diagonal Flag]]&gt;$AG$6),0,Table15[[#This Row],[Diagonal Flag]])</f>
        <v>-373</v>
      </c>
      <c r="AP635" s="6">
        <f>Graphing!$AO635/$AP$6</f>
        <v>-163.1875</v>
      </c>
      <c r="AQ635" s="6">
        <f>Graphing!$AO635/$AQ$6</f>
        <v>163.1875</v>
      </c>
    </row>
    <row r="636" spans="7:43" x14ac:dyDescent="0.25">
      <c r="G636" s="15">
        <v>0.629</v>
      </c>
      <c r="H636" s="16">
        <f>IF(AND($H$3&lt;Table3[[#This Row],[Percentage]],Table3[[#This Row],[Percentage]]&lt;$H$5), 1, 0)</f>
        <v>0</v>
      </c>
      <c r="I636" s="16">
        <f>IF(AND($I$3&lt;Table3[[#This Row],[Percentage]],Table3[[#This Row],[Percentage]]&lt;$I$5), 1, 0)</f>
        <v>0</v>
      </c>
      <c r="J636" s="16">
        <f>IF(AND($J$3&lt;Table3[[#This Row],[Percentage]],Table3[[#This Row],[Percentage]]&lt;$J$5), 1, 0)</f>
        <v>0</v>
      </c>
      <c r="K636" s="16">
        <f>IF(AND($K$3&lt;Table3[[#This Row],[Percentage]],Table3[[#This Row],[Percentage]]&lt;$K$5), 1, 0)</f>
        <v>0</v>
      </c>
      <c r="L636" s="16"/>
      <c r="U636" s="6">
        <v>0</v>
      </c>
      <c r="V636" s="6">
        <v>-372</v>
      </c>
      <c r="W636" s="6">
        <f>IF(AND($W$4 + 'Unlike Size Quad'!$F$2*$N$3&lt;Table13[[#This Row],[NS AXIS]],Table13[[#This Row],[NS AXIS]]&lt;$V$3 - 'Unlike Size Quad'!$F$2*$N$3), Table13[NS AXIS], 0)</f>
        <v>0</v>
      </c>
      <c r="X636" s="6">
        <f>$V$6 - 'Unlike Size Quad'!$F$3*$N$4</f>
        <v>71.401690832311886</v>
      </c>
      <c r="Y636" s="6">
        <f>$W$5 +'Unlike Size Quad'!$F$3*$N$4</f>
        <v>-71.406763299232722</v>
      </c>
      <c r="Z636" s="6">
        <f>Table13[[#This Row],[NS AXIS]]</f>
        <v>-372</v>
      </c>
      <c r="AA636" s="6">
        <f>IF(AND($W$5 + 'Unlike Size Quad'!$F$3*$N$4&lt;Table13[[#This Row],[NS AXIS]],Table13[[#This Row],[NS AXIS]]&lt;$V$6 - 'Unlike Size Quad'!$F$3*$N$4), Table13[NS AXIS], 0)</f>
        <v>0</v>
      </c>
      <c r="AB636" s="16">
        <f>$V$3 -'Unlike Size Quad'!$F$2*$N$3</f>
        <v>127.00056361139596</v>
      </c>
      <c r="AC636" s="16">
        <f>$W$4 + 'Unlike Size Quad'!$F$2*$N$3</f>
        <v>-127.00507248755457</v>
      </c>
      <c r="AN636" s="46">
        <v>-372</v>
      </c>
      <c r="AO636" s="6">
        <f>IF(OR(Table15[[#This Row],[Diagonal Flag]]&lt;-$AG$6, Table15[[#This Row],[Diagonal Flag]]&gt;$AG$6),0,Table15[[#This Row],[Diagonal Flag]])</f>
        <v>-372</v>
      </c>
      <c r="AP636" s="6">
        <f>Graphing!$AO636/$AP$6</f>
        <v>-162.75</v>
      </c>
      <c r="AQ636" s="6">
        <f>Graphing!$AO636/$AQ$6</f>
        <v>162.75</v>
      </c>
    </row>
    <row r="637" spans="7:43" x14ac:dyDescent="0.25">
      <c r="G637" s="15">
        <v>0.63</v>
      </c>
      <c r="H637" s="16">
        <f>IF(AND($H$3&lt;Table3[[#This Row],[Percentage]],Table3[[#This Row],[Percentage]]&lt;$H$5), 1, 0)</f>
        <v>0</v>
      </c>
      <c r="I637" s="16">
        <f>IF(AND($I$3&lt;Table3[[#This Row],[Percentage]],Table3[[#This Row],[Percentage]]&lt;$I$5), 1, 0)</f>
        <v>0</v>
      </c>
      <c r="J637" s="16">
        <f>IF(AND($J$3&lt;Table3[[#This Row],[Percentage]],Table3[[#This Row],[Percentage]]&lt;$J$5), 1, 0)</f>
        <v>0</v>
      </c>
      <c r="K637" s="16">
        <f>IF(AND($K$3&lt;Table3[[#This Row],[Percentage]],Table3[[#This Row],[Percentage]]&lt;$K$5), 1, 0)</f>
        <v>0</v>
      </c>
      <c r="L637" s="16"/>
      <c r="U637" s="6">
        <v>0</v>
      </c>
      <c r="V637" s="6">
        <v>-371</v>
      </c>
      <c r="W637" s="6">
        <f>IF(AND($W$4 + 'Unlike Size Quad'!$F$2*$N$3&lt;Table13[[#This Row],[NS AXIS]],Table13[[#This Row],[NS AXIS]]&lt;$V$3 - 'Unlike Size Quad'!$F$2*$N$3), Table13[NS AXIS], 0)</f>
        <v>0</v>
      </c>
      <c r="X637" s="6">
        <f>$V$6 - 'Unlike Size Quad'!$F$3*$N$4</f>
        <v>71.401690832311886</v>
      </c>
      <c r="Y637" s="6">
        <f>$W$5 +'Unlike Size Quad'!$F$3*$N$4</f>
        <v>-71.406763299232722</v>
      </c>
      <c r="Z637" s="6">
        <f>Table13[[#This Row],[NS AXIS]]</f>
        <v>-371</v>
      </c>
      <c r="AA637" s="6">
        <f>IF(AND($W$5 + 'Unlike Size Quad'!$F$3*$N$4&lt;Table13[[#This Row],[NS AXIS]],Table13[[#This Row],[NS AXIS]]&lt;$V$6 - 'Unlike Size Quad'!$F$3*$N$4), Table13[NS AXIS], 0)</f>
        <v>0</v>
      </c>
      <c r="AB637" s="16">
        <f>$V$3 -'Unlike Size Quad'!$F$2*$N$3</f>
        <v>127.00056361139596</v>
      </c>
      <c r="AC637" s="16">
        <f>$W$4 + 'Unlike Size Quad'!$F$2*$N$3</f>
        <v>-127.00507248755457</v>
      </c>
      <c r="AN637" s="46">
        <v>-371</v>
      </c>
      <c r="AO637" s="6">
        <f>IF(OR(Table15[[#This Row],[Diagonal Flag]]&lt;-$AG$6, Table15[[#This Row],[Diagonal Flag]]&gt;$AG$6),0,Table15[[#This Row],[Diagonal Flag]])</f>
        <v>-371</v>
      </c>
      <c r="AP637" s="6">
        <f>Graphing!$AO637/$AP$6</f>
        <v>-162.3125</v>
      </c>
      <c r="AQ637" s="6">
        <f>Graphing!$AO637/$AQ$6</f>
        <v>162.3125</v>
      </c>
    </row>
    <row r="638" spans="7:43" x14ac:dyDescent="0.25">
      <c r="G638" s="15">
        <v>0.63100000000000001</v>
      </c>
      <c r="H638" s="16">
        <f>IF(AND($H$3&lt;Table3[[#This Row],[Percentage]],Table3[[#This Row],[Percentage]]&lt;$H$5), 1, 0)</f>
        <v>0</v>
      </c>
      <c r="I638" s="16">
        <f>IF(AND($I$3&lt;Table3[[#This Row],[Percentage]],Table3[[#This Row],[Percentage]]&lt;$I$5), 1, 0)</f>
        <v>0</v>
      </c>
      <c r="J638" s="16">
        <f>IF(AND($J$3&lt;Table3[[#This Row],[Percentage]],Table3[[#This Row],[Percentage]]&lt;$J$5), 1, 0)</f>
        <v>0</v>
      </c>
      <c r="K638" s="16">
        <f>IF(AND($K$3&lt;Table3[[#This Row],[Percentage]],Table3[[#This Row],[Percentage]]&lt;$K$5), 1, 0)</f>
        <v>0</v>
      </c>
      <c r="L638" s="16"/>
      <c r="U638" s="6">
        <v>0</v>
      </c>
      <c r="V638" s="6">
        <v>-370</v>
      </c>
      <c r="W638" s="6">
        <f>IF(AND($W$4 + 'Unlike Size Quad'!$F$2*$N$3&lt;Table13[[#This Row],[NS AXIS]],Table13[[#This Row],[NS AXIS]]&lt;$V$3 - 'Unlike Size Quad'!$F$2*$N$3), Table13[NS AXIS], 0)</f>
        <v>0</v>
      </c>
      <c r="X638" s="6">
        <f>$V$6 - 'Unlike Size Quad'!$F$3*$N$4</f>
        <v>71.401690832311886</v>
      </c>
      <c r="Y638" s="6">
        <f>$W$5 +'Unlike Size Quad'!$F$3*$N$4</f>
        <v>-71.406763299232722</v>
      </c>
      <c r="Z638" s="6">
        <f>Table13[[#This Row],[NS AXIS]]</f>
        <v>-370</v>
      </c>
      <c r="AA638" s="6">
        <f>IF(AND($W$5 + 'Unlike Size Quad'!$F$3*$N$4&lt;Table13[[#This Row],[NS AXIS]],Table13[[#This Row],[NS AXIS]]&lt;$V$6 - 'Unlike Size Quad'!$F$3*$N$4), Table13[NS AXIS], 0)</f>
        <v>0</v>
      </c>
      <c r="AB638" s="16">
        <f>$V$3 -'Unlike Size Quad'!$F$2*$N$3</f>
        <v>127.00056361139596</v>
      </c>
      <c r="AC638" s="16">
        <f>$W$4 + 'Unlike Size Quad'!$F$2*$N$3</f>
        <v>-127.00507248755457</v>
      </c>
      <c r="AN638" s="46">
        <v>-370</v>
      </c>
      <c r="AO638" s="6">
        <f>IF(OR(Table15[[#This Row],[Diagonal Flag]]&lt;-$AG$6, Table15[[#This Row],[Diagonal Flag]]&gt;$AG$6),0,Table15[[#This Row],[Diagonal Flag]])</f>
        <v>-370</v>
      </c>
      <c r="AP638" s="6">
        <f>Graphing!$AO638/$AP$6</f>
        <v>-161.875</v>
      </c>
      <c r="AQ638" s="6">
        <f>Graphing!$AO638/$AQ$6</f>
        <v>161.875</v>
      </c>
    </row>
    <row r="639" spans="7:43" x14ac:dyDescent="0.25">
      <c r="G639" s="15">
        <v>0.63200000000000001</v>
      </c>
      <c r="H639" s="16">
        <f>IF(AND($H$3&lt;Table3[[#This Row],[Percentage]],Table3[[#This Row],[Percentage]]&lt;$H$5), 1, 0)</f>
        <v>0</v>
      </c>
      <c r="I639" s="16">
        <f>IF(AND($I$3&lt;Table3[[#This Row],[Percentage]],Table3[[#This Row],[Percentage]]&lt;$I$5), 1, 0)</f>
        <v>0</v>
      </c>
      <c r="J639" s="16">
        <f>IF(AND($J$3&lt;Table3[[#This Row],[Percentage]],Table3[[#This Row],[Percentage]]&lt;$J$5), 1, 0)</f>
        <v>0</v>
      </c>
      <c r="K639" s="16">
        <f>IF(AND($K$3&lt;Table3[[#This Row],[Percentage]],Table3[[#This Row],[Percentage]]&lt;$K$5), 1, 0)</f>
        <v>0</v>
      </c>
      <c r="L639" s="16"/>
      <c r="U639" s="6">
        <v>0</v>
      </c>
      <c r="V639" s="6">
        <v>-369</v>
      </c>
      <c r="W639" s="6">
        <f>IF(AND($W$4 + 'Unlike Size Quad'!$F$2*$N$3&lt;Table13[[#This Row],[NS AXIS]],Table13[[#This Row],[NS AXIS]]&lt;$V$3 - 'Unlike Size Quad'!$F$2*$N$3), Table13[NS AXIS], 0)</f>
        <v>0</v>
      </c>
      <c r="X639" s="6">
        <f>$V$6 - 'Unlike Size Quad'!$F$3*$N$4</f>
        <v>71.401690832311886</v>
      </c>
      <c r="Y639" s="6">
        <f>$W$5 +'Unlike Size Quad'!$F$3*$N$4</f>
        <v>-71.406763299232722</v>
      </c>
      <c r="Z639" s="6">
        <f>Table13[[#This Row],[NS AXIS]]</f>
        <v>-369</v>
      </c>
      <c r="AA639" s="6">
        <f>IF(AND($W$5 + 'Unlike Size Quad'!$F$3*$N$4&lt;Table13[[#This Row],[NS AXIS]],Table13[[#This Row],[NS AXIS]]&lt;$V$6 - 'Unlike Size Quad'!$F$3*$N$4), Table13[NS AXIS], 0)</f>
        <v>0</v>
      </c>
      <c r="AB639" s="16">
        <f>$V$3 -'Unlike Size Quad'!$F$2*$N$3</f>
        <v>127.00056361139596</v>
      </c>
      <c r="AC639" s="16">
        <f>$W$4 + 'Unlike Size Quad'!$F$2*$N$3</f>
        <v>-127.00507248755457</v>
      </c>
      <c r="AN639" s="46">
        <v>-369</v>
      </c>
      <c r="AO639" s="6">
        <f>IF(OR(Table15[[#This Row],[Diagonal Flag]]&lt;-$AG$6, Table15[[#This Row],[Diagonal Flag]]&gt;$AG$6),0,Table15[[#This Row],[Diagonal Flag]])</f>
        <v>-369</v>
      </c>
      <c r="AP639" s="6">
        <f>Graphing!$AO639/$AP$6</f>
        <v>-161.4375</v>
      </c>
      <c r="AQ639" s="6">
        <f>Graphing!$AO639/$AQ$6</f>
        <v>161.4375</v>
      </c>
    </row>
    <row r="640" spans="7:43" x14ac:dyDescent="0.25">
      <c r="G640" s="15">
        <v>0.63300000000000001</v>
      </c>
      <c r="H640" s="16">
        <f>IF(AND($H$3&lt;Table3[[#This Row],[Percentage]],Table3[[#This Row],[Percentage]]&lt;$H$5), 1, 0)</f>
        <v>0</v>
      </c>
      <c r="I640" s="16">
        <f>IF(AND($I$3&lt;Table3[[#This Row],[Percentage]],Table3[[#This Row],[Percentage]]&lt;$I$5), 1, 0)</f>
        <v>0</v>
      </c>
      <c r="J640" s="16">
        <f>IF(AND($J$3&lt;Table3[[#This Row],[Percentage]],Table3[[#This Row],[Percentage]]&lt;$J$5), 1, 0)</f>
        <v>0</v>
      </c>
      <c r="K640" s="16">
        <f>IF(AND($K$3&lt;Table3[[#This Row],[Percentage]],Table3[[#This Row],[Percentage]]&lt;$K$5), 1, 0)</f>
        <v>0</v>
      </c>
      <c r="L640" s="16"/>
      <c r="U640" s="6">
        <v>0</v>
      </c>
      <c r="V640" s="6">
        <v>-368</v>
      </c>
      <c r="W640" s="6">
        <f>IF(AND($W$4 + 'Unlike Size Quad'!$F$2*$N$3&lt;Table13[[#This Row],[NS AXIS]],Table13[[#This Row],[NS AXIS]]&lt;$V$3 - 'Unlike Size Quad'!$F$2*$N$3), Table13[NS AXIS], 0)</f>
        <v>0</v>
      </c>
      <c r="X640" s="6">
        <f>$V$6 - 'Unlike Size Quad'!$F$3*$N$4</f>
        <v>71.401690832311886</v>
      </c>
      <c r="Y640" s="6">
        <f>$W$5 +'Unlike Size Quad'!$F$3*$N$4</f>
        <v>-71.406763299232722</v>
      </c>
      <c r="Z640" s="6">
        <f>Table13[[#This Row],[NS AXIS]]</f>
        <v>-368</v>
      </c>
      <c r="AA640" s="6">
        <f>IF(AND($W$5 + 'Unlike Size Quad'!$F$3*$N$4&lt;Table13[[#This Row],[NS AXIS]],Table13[[#This Row],[NS AXIS]]&lt;$V$6 - 'Unlike Size Quad'!$F$3*$N$4), Table13[NS AXIS], 0)</f>
        <v>0</v>
      </c>
      <c r="AB640" s="16">
        <f>$V$3 -'Unlike Size Quad'!$F$2*$N$3</f>
        <v>127.00056361139596</v>
      </c>
      <c r="AC640" s="16">
        <f>$W$4 + 'Unlike Size Quad'!$F$2*$N$3</f>
        <v>-127.00507248755457</v>
      </c>
      <c r="AN640" s="46">
        <v>-368</v>
      </c>
      <c r="AO640" s="6">
        <f>IF(OR(Table15[[#This Row],[Diagonal Flag]]&lt;-$AG$6, Table15[[#This Row],[Diagonal Flag]]&gt;$AG$6),0,Table15[[#This Row],[Diagonal Flag]])</f>
        <v>-368</v>
      </c>
      <c r="AP640" s="6">
        <f>Graphing!$AO640/$AP$6</f>
        <v>-161</v>
      </c>
      <c r="AQ640" s="6">
        <f>Graphing!$AO640/$AQ$6</f>
        <v>161</v>
      </c>
    </row>
    <row r="641" spans="7:43" x14ac:dyDescent="0.25">
      <c r="G641" s="15">
        <v>0.63400000000000001</v>
      </c>
      <c r="H641" s="16">
        <f>IF(AND($H$3&lt;Table3[[#This Row],[Percentage]],Table3[[#This Row],[Percentage]]&lt;$H$5), 1, 0)</f>
        <v>0</v>
      </c>
      <c r="I641" s="16">
        <f>IF(AND($I$3&lt;Table3[[#This Row],[Percentage]],Table3[[#This Row],[Percentage]]&lt;$I$5), 1, 0)</f>
        <v>0</v>
      </c>
      <c r="J641" s="16">
        <f>IF(AND($J$3&lt;Table3[[#This Row],[Percentage]],Table3[[#This Row],[Percentage]]&lt;$J$5), 1, 0)</f>
        <v>0</v>
      </c>
      <c r="K641" s="16">
        <f>IF(AND($K$3&lt;Table3[[#This Row],[Percentage]],Table3[[#This Row],[Percentage]]&lt;$K$5), 1, 0)</f>
        <v>0</v>
      </c>
      <c r="L641" s="16"/>
      <c r="U641" s="6">
        <v>0</v>
      </c>
      <c r="V641" s="6">
        <v>-367</v>
      </c>
      <c r="W641" s="6">
        <f>IF(AND($W$4 + 'Unlike Size Quad'!$F$2*$N$3&lt;Table13[[#This Row],[NS AXIS]],Table13[[#This Row],[NS AXIS]]&lt;$V$3 - 'Unlike Size Quad'!$F$2*$N$3), Table13[NS AXIS], 0)</f>
        <v>0</v>
      </c>
      <c r="X641" s="6">
        <f>$V$6 - 'Unlike Size Quad'!$F$3*$N$4</f>
        <v>71.401690832311886</v>
      </c>
      <c r="Y641" s="6">
        <f>$W$5 +'Unlike Size Quad'!$F$3*$N$4</f>
        <v>-71.406763299232722</v>
      </c>
      <c r="Z641" s="6">
        <f>Table13[[#This Row],[NS AXIS]]</f>
        <v>-367</v>
      </c>
      <c r="AA641" s="6">
        <f>IF(AND($W$5 + 'Unlike Size Quad'!$F$3*$N$4&lt;Table13[[#This Row],[NS AXIS]],Table13[[#This Row],[NS AXIS]]&lt;$V$6 - 'Unlike Size Quad'!$F$3*$N$4), Table13[NS AXIS], 0)</f>
        <v>0</v>
      </c>
      <c r="AB641" s="16">
        <f>$V$3 -'Unlike Size Quad'!$F$2*$N$3</f>
        <v>127.00056361139596</v>
      </c>
      <c r="AC641" s="16">
        <f>$W$4 + 'Unlike Size Quad'!$F$2*$N$3</f>
        <v>-127.00507248755457</v>
      </c>
      <c r="AN641" s="46">
        <v>-367</v>
      </c>
      <c r="AO641" s="6">
        <f>IF(OR(Table15[[#This Row],[Diagonal Flag]]&lt;-$AG$6, Table15[[#This Row],[Diagonal Flag]]&gt;$AG$6),0,Table15[[#This Row],[Diagonal Flag]])</f>
        <v>-367</v>
      </c>
      <c r="AP641" s="6">
        <f>Graphing!$AO641/$AP$6</f>
        <v>-160.5625</v>
      </c>
      <c r="AQ641" s="6">
        <f>Graphing!$AO641/$AQ$6</f>
        <v>160.5625</v>
      </c>
    </row>
    <row r="642" spans="7:43" x14ac:dyDescent="0.25">
      <c r="G642" s="15">
        <v>0.63500000000000001</v>
      </c>
      <c r="H642" s="16">
        <f>IF(AND($H$3&lt;Table3[[#This Row],[Percentage]],Table3[[#This Row],[Percentage]]&lt;$H$5), 1, 0)</f>
        <v>0</v>
      </c>
      <c r="I642" s="16">
        <f>IF(AND($I$3&lt;Table3[[#This Row],[Percentage]],Table3[[#This Row],[Percentage]]&lt;$I$5), 1, 0)</f>
        <v>0</v>
      </c>
      <c r="J642" s="16">
        <f>IF(AND($J$3&lt;Table3[[#This Row],[Percentage]],Table3[[#This Row],[Percentage]]&lt;$J$5), 1, 0)</f>
        <v>0</v>
      </c>
      <c r="K642" s="16">
        <f>IF(AND($K$3&lt;Table3[[#This Row],[Percentage]],Table3[[#This Row],[Percentage]]&lt;$K$5), 1, 0)</f>
        <v>0</v>
      </c>
      <c r="L642" s="16"/>
      <c r="U642" s="6">
        <v>0</v>
      </c>
      <c r="V642" s="6">
        <v>-366</v>
      </c>
      <c r="W642" s="6">
        <f>IF(AND($W$4 + 'Unlike Size Quad'!$F$2*$N$3&lt;Table13[[#This Row],[NS AXIS]],Table13[[#This Row],[NS AXIS]]&lt;$V$3 - 'Unlike Size Quad'!$F$2*$N$3), Table13[NS AXIS], 0)</f>
        <v>0</v>
      </c>
      <c r="X642" s="6">
        <f>$V$6 - 'Unlike Size Quad'!$F$3*$N$4</f>
        <v>71.401690832311886</v>
      </c>
      <c r="Y642" s="6">
        <f>$W$5 +'Unlike Size Quad'!$F$3*$N$4</f>
        <v>-71.406763299232722</v>
      </c>
      <c r="Z642" s="6">
        <f>Table13[[#This Row],[NS AXIS]]</f>
        <v>-366</v>
      </c>
      <c r="AA642" s="6">
        <f>IF(AND($W$5 + 'Unlike Size Quad'!$F$3*$N$4&lt;Table13[[#This Row],[NS AXIS]],Table13[[#This Row],[NS AXIS]]&lt;$V$6 - 'Unlike Size Quad'!$F$3*$N$4), Table13[NS AXIS], 0)</f>
        <v>0</v>
      </c>
      <c r="AB642" s="16">
        <f>$V$3 -'Unlike Size Quad'!$F$2*$N$3</f>
        <v>127.00056361139596</v>
      </c>
      <c r="AC642" s="16">
        <f>$W$4 + 'Unlike Size Quad'!$F$2*$N$3</f>
        <v>-127.00507248755457</v>
      </c>
      <c r="AN642" s="46">
        <v>-366</v>
      </c>
      <c r="AO642" s="6">
        <f>IF(OR(Table15[[#This Row],[Diagonal Flag]]&lt;-$AG$6, Table15[[#This Row],[Diagonal Flag]]&gt;$AG$6),0,Table15[[#This Row],[Diagonal Flag]])</f>
        <v>-366</v>
      </c>
      <c r="AP642" s="6">
        <f>Graphing!$AO642/$AP$6</f>
        <v>-160.125</v>
      </c>
      <c r="AQ642" s="6">
        <f>Graphing!$AO642/$AQ$6</f>
        <v>160.125</v>
      </c>
    </row>
    <row r="643" spans="7:43" x14ac:dyDescent="0.25">
      <c r="G643" s="15">
        <v>0.63600000000000001</v>
      </c>
      <c r="H643" s="16">
        <f>IF(AND($H$3&lt;Table3[[#This Row],[Percentage]],Table3[[#This Row],[Percentage]]&lt;$H$5), 1, 0)</f>
        <v>0</v>
      </c>
      <c r="I643" s="16">
        <f>IF(AND($I$3&lt;Table3[[#This Row],[Percentage]],Table3[[#This Row],[Percentage]]&lt;$I$5), 1, 0)</f>
        <v>0</v>
      </c>
      <c r="J643" s="16">
        <f>IF(AND($J$3&lt;Table3[[#This Row],[Percentage]],Table3[[#This Row],[Percentage]]&lt;$J$5), 1, 0)</f>
        <v>0</v>
      </c>
      <c r="K643" s="16">
        <f>IF(AND($K$3&lt;Table3[[#This Row],[Percentage]],Table3[[#This Row],[Percentage]]&lt;$K$5), 1, 0)</f>
        <v>0</v>
      </c>
      <c r="L643" s="16"/>
      <c r="U643" s="6">
        <v>0</v>
      </c>
      <c r="V643" s="6">
        <v>-365</v>
      </c>
      <c r="W643" s="6">
        <f>IF(AND($W$4 + 'Unlike Size Quad'!$F$2*$N$3&lt;Table13[[#This Row],[NS AXIS]],Table13[[#This Row],[NS AXIS]]&lt;$V$3 - 'Unlike Size Quad'!$F$2*$N$3), Table13[NS AXIS], 0)</f>
        <v>0</v>
      </c>
      <c r="X643" s="6">
        <f>$V$6 - 'Unlike Size Quad'!$F$3*$N$4</f>
        <v>71.401690832311886</v>
      </c>
      <c r="Y643" s="6">
        <f>$W$5 +'Unlike Size Quad'!$F$3*$N$4</f>
        <v>-71.406763299232722</v>
      </c>
      <c r="Z643" s="6">
        <f>Table13[[#This Row],[NS AXIS]]</f>
        <v>-365</v>
      </c>
      <c r="AA643" s="6">
        <f>IF(AND($W$5 + 'Unlike Size Quad'!$F$3*$N$4&lt;Table13[[#This Row],[NS AXIS]],Table13[[#This Row],[NS AXIS]]&lt;$V$6 - 'Unlike Size Quad'!$F$3*$N$4), Table13[NS AXIS], 0)</f>
        <v>0</v>
      </c>
      <c r="AB643" s="16">
        <f>$V$3 -'Unlike Size Quad'!$F$2*$N$3</f>
        <v>127.00056361139596</v>
      </c>
      <c r="AC643" s="16">
        <f>$W$4 + 'Unlike Size Quad'!$F$2*$N$3</f>
        <v>-127.00507248755457</v>
      </c>
      <c r="AN643" s="46">
        <v>-365</v>
      </c>
      <c r="AO643" s="6">
        <f>IF(OR(Table15[[#This Row],[Diagonal Flag]]&lt;-$AG$6, Table15[[#This Row],[Diagonal Flag]]&gt;$AG$6),0,Table15[[#This Row],[Diagonal Flag]])</f>
        <v>-365</v>
      </c>
      <c r="AP643" s="6">
        <f>Graphing!$AO643/$AP$6</f>
        <v>-159.6875</v>
      </c>
      <c r="AQ643" s="6">
        <f>Graphing!$AO643/$AQ$6</f>
        <v>159.6875</v>
      </c>
    </row>
    <row r="644" spans="7:43" x14ac:dyDescent="0.25">
      <c r="G644" s="15">
        <v>0.63700000000000001</v>
      </c>
      <c r="H644" s="16">
        <f>IF(AND($H$3&lt;Table3[[#This Row],[Percentage]],Table3[[#This Row],[Percentage]]&lt;$H$5), 1, 0)</f>
        <v>0</v>
      </c>
      <c r="I644" s="16">
        <f>IF(AND($I$3&lt;Table3[[#This Row],[Percentage]],Table3[[#This Row],[Percentage]]&lt;$I$5), 1, 0)</f>
        <v>0</v>
      </c>
      <c r="J644" s="16">
        <f>IF(AND($J$3&lt;Table3[[#This Row],[Percentage]],Table3[[#This Row],[Percentage]]&lt;$J$5), 1, 0)</f>
        <v>0</v>
      </c>
      <c r="K644" s="16">
        <f>IF(AND($K$3&lt;Table3[[#This Row],[Percentage]],Table3[[#This Row],[Percentage]]&lt;$K$5), 1, 0)</f>
        <v>0</v>
      </c>
      <c r="L644" s="16"/>
      <c r="U644" s="6">
        <v>0</v>
      </c>
      <c r="V644" s="6">
        <v>-364</v>
      </c>
      <c r="W644" s="6">
        <f>IF(AND($W$4 + 'Unlike Size Quad'!$F$2*$N$3&lt;Table13[[#This Row],[NS AXIS]],Table13[[#This Row],[NS AXIS]]&lt;$V$3 - 'Unlike Size Quad'!$F$2*$N$3), Table13[NS AXIS], 0)</f>
        <v>0</v>
      </c>
      <c r="X644" s="6">
        <f>$V$6 - 'Unlike Size Quad'!$F$3*$N$4</f>
        <v>71.401690832311886</v>
      </c>
      <c r="Y644" s="6">
        <f>$W$5 +'Unlike Size Quad'!$F$3*$N$4</f>
        <v>-71.406763299232722</v>
      </c>
      <c r="Z644" s="6">
        <f>Table13[[#This Row],[NS AXIS]]</f>
        <v>-364</v>
      </c>
      <c r="AA644" s="6">
        <f>IF(AND($W$5 + 'Unlike Size Quad'!$F$3*$N$4&lt;Table13[[#This Row],[NS AXIS]],Table13[[#This Row],[NS AXIS]]&lt;$V$6 - 'Unlike Size Quad'!$F$3*$N$4), Table13[NS AXIS], 0)</f>
        <v>0</v>
      </c>
      <c r="AB644" s="16">
        <f>$V$3 -'Unlike Size Quad'!$F$2*$N$3</f>
        <v>127.00056361139596</v>
      </c>
      <c r="AC644" s="16">
        <f>$W$4 + 'Unlike Size Quad'!$F$2*$N$3</f>
        <v>-127.00507248755457</v>
      </c>
      <c r="AN644" s="46">
        <v>-364</v>
      </c>
      <c r="AO644" s="6">
        <f>IF(OR(Table15[[#This Row],[Diagonal Flag]]&lt;-$AG$6, Table15[[#This Row],[Diagonal Flag]]&gt;$AG$6),0,Table15[[#This Row],[Diagonal Flag]])</f>
        <v>-364</v>
      </c>
      <c r="AP644" s="6">
        <f>Graphing!$AO644/$AP$6</f>
        <v>-159.25</v>
      </c>
      <c r="AQ644" s="6">
        <f>Graphing!$AO644/$AQ$6</f>
        <v>159.25</v>
      </c>
    </row>
    <row r="645" spans="7:43" x14ac:dyDescent="0.25">
      <c r="G645" s="15">
        <v>0.63800000000000001</v>
      </c>
      <c r="H645" s="16">
        <f>IF(AND($H$3&lt;Table3[[#This Row],[Percentage]],Table3[[#This Row],[Percentage]]&lt;$H$5), 1, 0)</f>
        <v>0</v>
      </c>
      <c r="I645" s="16">
        <f>IF(AND($I$3&lt;Table3[[#This Row],[Percentage]],Table3[[#This Row],[Percentage]]&lt;$I$5), 1, 0)</f>
        <v>0</v>
      </c>
      <c r="J645" s="16">
        <f>IF(AND($J$3&lt;Table3[[#This Row],[Percentage]],Table3[[#This Row],[Percentage]]&lt;$J$5), 1, 0)</f>
        <v>0</v>
      </c>
      <c r="K645" s="16">
        <f>IF(AND($K$3&lt;Table3[[#This Row],[Percentage]],Table3[[#This Row],[Percentage]]&lt;$K$5), 1, 0)</f>
        <v>0</v>
      </c>
      <c r="L645" s="16"/>
      <c r="U645" s="6">
        <v>0</v>
      </c>
      <c r="V645" s="6">
        <v>-363</v>
      </c>
      <c r="W645" s="6">
        <f>IF(AND($W$4 + 'Unlike Size Quad'!$F$2*$N$3&lt;Table13[[#This Row],[NS AXIS]],Table13[[#This Row],[NS AXIS]]&lt;$V$3 - 'Unlike Size Quad'!$F$2*$N$3), Table13[NS AXIS], 0)</f>
        <v>0</v>
      </c>
      <c r="X645" s="6">
        <f>$V$6 - 'Unlike Size Quad'!$F$3*$N$4</f>
        <v>71.401690832311886</v>
      </c>
      <c r="Y645" s="6">
        <f>$W$5 +'Unlike Size Quad'!$F$3*$N$4</f>
        <v>-71.406763299232722</v>
      </c>
      <c r="Z645" s="6">
        <f>Table13[[#This Row],[NS AXIS]]</f>
        <v>-363</v>
      </c>
      <c r="AA645" s="6">
        <f>IF(AND($W$5 + 'Unlike Size Quad'!$F$3*$N$4&lt;Table13[[#This Row],[NS AXIS]],Table13[[#This Row],[NS AXIS]]&lt;$V$6 - 'Unlike Size Quad'!$F$3*$N$4), Table13[NS AXIS], 0)</f>
        <v>0</v>
      </c>
      <c r="AB645" s="16">
        <f>$V$3 -'Unlike Size Quad'!$F$2*$N$3</f>
        <v>127.00056361139596</v>
      </c>
      <c r="AC645" s="16">
        <f>$W$4 + 'Unlike Size Quad'!$F$2*$N$3</f>
        <v>-127.00507248755457</v>
      </c>
      <c r="AN645" s="46">
        <v>-363</v>
      </c>
      <c r="AO645" s="6">
        <f>IF(OR(Table15[[#This Row],[Diagonal Flag]]&lt;-$AG$6, Table15[[#This Row],[Diagonal Flag]]&gt;$AG$6),0,Table15[[#This Row],[Diagonal Flag]])</f>
        <v>-363</v>
      </c>
      <c r="AP645" s="6">
        <f>Graphing!$AO645/$AP$6</f>
        <v>-158.8125</v>
      </c>
      <c r="AQ645" s="6">
        <f>Graphing!$AO645/$AQ$6</f>
        <v>158.8125</v>
      </c>
    </row>
    <row r="646" spans="7:43" x14ac:dyDescent="0.25">
      <c r="G646" s="15">
        <v>0.63900000000000001</v>
      </c>
      <c r="H646" s="16">
        <f>IF(AND($H$3&lt;Table3[[#This Row],[Percentage]],Table3[[#This Row],[Percentage]]&lt;$H$5), 1, 0)</f>
        <v>0</v>
      </c>
      <c r="I646" s="16">
        <f>IF(AND($I$3&lt;Table3[[#This Row],[Percentage]],Table3[[#This Row],[Percentage]]&lt;$I$5), 1, 0)</f>
        <v>0</v>
      </c>
      <c r="J646" s="16">
        <f>IF(AND($J$3&lt;Table3[[#This Row],[Percentage]],Table3[[#This Row],[Percentage]]&lt;$J$5), 1, 0)</f>
        <v>0</v>
      </c>
      <c r="K646" s="16">
        <f>IF(AND($K$3&lt;Table3[[#This Row],[Percentage]],Table3[[#This Row],[Percentage]]&lt;$K$5), 1, 0)</f>
        <v>0</v>
      </c>
      <c r="L646" s="16"/>
      <c r="U646" s="6">
        <v>0</v>
      </c>
      <c r="V646" s="6">
        <v>-362</v>
      </c>
      <c r="W646" s="6">
        <f>IF(AND($W$4 + 'Unlike Size Quad'!$F$2*$N$3&lt;Table13[[#This Row],[NS AXIS]],Table13[[#This Row],[NS AXIS]]&lt;$V$3 - 'Unlike Size Quad'!$F$2*$N$3), Table13[NS AXIS], 0)</f>
        <v>0</v>
      </c>
      <c r="X646" s="6">
        <f>$V$6 - 'Unlike Size Quad'!$F$3*$N$4</f>
        <v>71.401690832311886</v>
      </c>
      <c r="Y646" s="6">
        <f>$W$5 +'Unlike Size Quad'!$F$3*$N$4</f>
        <v>-71.406763299232722</v>
      </c>
      <c r="Z646" s="6">
        <f>Table13[[#This Row],[NS AXIS]]</f>
        <v>-362</v>
      </c>
      <c r="AA646" s="6">
        <f>IF(AND($W$5 + 'Unlike Size Quad'!$F$3*$N$4&lt;Table13[[#This Row],[NS AXIS]],Table13[[#This Row],[NS AXIS]]&lt;$V$6 - 'Unlike Size Quad'!$F$3*$N$4), Table13[NS AXIS], 0)</f>
        <v>0</v>
      </c>
      <c r="AB646" s="16">
        <f>$V$3 -'Unlike Size Quad'!$F$2*$N$3</f>
        <v>127.00056361139596</v>
      </c>
      <c r="AC646" s="16">
        <f>$W$4 + 'Unlike Size Quad'!$F$2*$N$3</f>
        <v>-127.00507248755457</v>
      </c>
      <c r="AN646" s="46">
        <v>-362</v>
      </c>
      <c r="AO646" s="6">
        <f>IF(OR(Table15[[#This Row],[Diagonal Flag]]&lt;-$AG$6, Table15[[#This Row],[Diagonal Flag]]&gt;$AG$6),0,Table15[[#This Row],[Diagonal Flag]])</f>
        <v>-362</v>
      </c>
      <c r="AP646" s="6">
        <f>Graphing!$AO646/$AP$6</f>
        <v>-158.375</v>
      </c>
      <c r="AQ646" s="6">
        <f>Graphing!$AO646/$AQ$6</f>
        <v>158.375</v>
      </c>
    </row>
    <row r="647" spans="7:43" x14ac:dyDescent="0.25">
      <c r="G647" s="15">
        <v>0.64</v>
      </c>
      <c r="H647" s="16">
        <f>IF(AND($H$3&lt;Table3[[#This Row],[Percentage]],Table3[[#This Row],[Percentage]]&lt;$H$5), 1, 0)</f>
        <v>0</v>
      </c>
      <c r="I647" s="16">
        <f>IF(AND($I$3&lt;Table3[[#This Row],[Percentage]],Table3[[#This Row],[Percentage]]&lt;$I$5), 1, 0)</f>
        <v>0</v>
      </c>
      <c r="J647" s="16">
        <f>IF(AND($J$3&lt;Table3[[#This Row],[Percentage]],Table3[[#This Row],[Percentage]]&lt;$J$5), 1, 0)</f>
        <v>0</v>
      </c>
      <c r="K647" s="16">
        <f>IF(AND($K$3&lt;Table3[[#This Row],[Percentage]],Table3[[#This Row],[Percentage]]&lt;$K$5), 1, 0)</f>
        <v>0</v>
      </c>
      <c r="L647" s="16"/>
      <c r="U647" s="6">
        <v>0</v>
      </c>
      <c r="V647" s="6">
        <v>-361</v>
      </c>
      <c r="W647" s="6">
        <f>IF(AND($W$4 + 'Unlike Size Quad'!$F$2*$N$3&lt;Table13[[#This Row],[NS AXIS]],Table13[[#This Row],[NS AXIS]]&lt;$V$3 - 'Unlike Size Quad'!$F$2*$N$3), Table13[NS AXIS], 0)</f>
        <v>0</v>
      </c>
      <c r="X647" s="6">
        <f>$V$6 - 'Unlike Size Quad'!$F$3*$N$4</f>
        <v>71.401690832311886</v>
      </c>
      <c r="Y647" s="6">
        <f>$W$5 +'Unlike Size Quad'!$F$3*$N$4</f>
        <v>-71.406763299232722</v>
      </c>
      <c r="Z647" s="6">
        <f>Table13[[#This Row],[NS AXIS]]</f>
        <v>-361</v>
      </c>
      <c r="AA647" s="6">
        <f>IF(AND($W$5 + 'Unlike Size Quad'!$F$3*$N$4&lt;Table13[[#This Row],[NS AXIS]],Table13[[#This Row],[NS AXIS]]&lt;$V$6 - 'Unlike Size Quad'!$F$3*$N$4), Table13[NS AXIS], 0)</f>
        <v>0</v>
      </c>
      <c r="AB647" s="16">
        <f>$V$3 -'Unlike Size Quad'!$F$2*$N$3</f>
        <v>127.00056361139596</v>
      </c>
      <c r="AC647" s="16">
        <f>$W$4 + 'Unlike Size Quad'!$F$2*$N$3</f>
        <v>-127.00507248755457</v>
      </c>
      <c r="AN647" s="46">
        <v>-361</v>
      </c>
      <c r="AO647" s="6">
        <f>IF(OR(Table15[[#This Row],[Diagonal Flag]]&lt;-$AG$6, Table15[[#This Row],[Diagonal Flag]]&gt;$AG$6),0,Table15[[#This Row],[Diagonal Flag]])</f>
        <v>-361</v>
      </c>
      <c r="AP647" s="6">
        <f>Graphing!$AO647/$AP$6</f>
        <v>-157.9375</v>
      </c>
      <c r="AQ647" s="6">
        <f>Graphing!$AO647/$AQ$6</f>
        <v>157.9375</v>
      </c>
    </row>
    <row r="648" spans="7:43" x14ac:dyDescent="0.25">
      <c r="G648" s="15">
        <v>0.64100000000000001</v>
      </c>
      <c r="H648" s="16">
        <f>IF(AND($H$3&lt;Table3[[#This Row],[Percentage]],Table3[[#This Row],[Percentage]]&lt;$H$5), 1, 0)</f>
        <v>0</v>
      </c>
      <c r="I648" s="16">
        <f>IF(AND($I$3&lt;Table3[[#This Row],[Percentage]],Table3[[#This Row],[Percentage]]&lt;$I$5), 1, 0)</f>
        <v>0</v>
      </c>
      <c r="J648" s="16">
        <f>IF(AND($J$3&lt;Table3[[#This Row],[Percentage]],Table3[[#This Row],[Percentage]]&lt;$J$5), 1, 0)</f>
        <v>0</v>
      </c>
      <c r="K648" s="16">
        <f>IF(AND($K$3&lt;Table3[[#This Row],[Percentage]],Table3[[#This Row],[Percentage]]&lt;$K$5), 1, 0)</f>
        <v>0</v>
      </c>
      <c r="L648" s="16"/>
      <c r="U648" s="6">
        <v>0</v>
      </c>
      <c r="V648" s="6">
        <v>-360</v>
      </c>
      <c r="W648" s="6">
        <f>IF(AND($W$4 + 'Unlike Size Quad'!$F$2*$N$3&lt;Table13[[#This Row],[NS AXIS]],Table13[[#This Row],[NS AXIS]]&lt;$V$3 - 'Unlike Size Quad'!$F$2*$N$3), Table13[NS AXIS], 0)</f>
        <v>0</v>
      </c>
      <c r="X648" s="6">
        <f>$V$6 - 'Unlike Size Quad'!$F$3*$N$4</f>
        <v>71.401690832311886</v>
      </c>
      <c r="Y648" s="6">
        <f>$W$5 +'Unlike Size Quad'!$F$3*$N$4</f>
        <v>-71.406763299232722</v>
      </c>
      <c r="Z648" s="6">
        <f>Table13[[#This Row],[NS AXIS]]</f>
        <v>-360</v>
      </c>
      <c r="AA648" s="6">
        <f>IF(AND($W$5 + 'Unlike Size Quad'!$F$3*$N$4&lt;Table13[[#This Row],[NS AXIS]],Table13[[#This Row],[NS AXIS]]&lt;$V$6 - 'Unlike Size Quad'!$F$3*$N$4), Table13[NS AXIS], 0)</f>
        <v>0</v>
      </c>
      <c r="AB648" s="16">
        <f>$V$3 -'Unlike Size Quad'!$F$2*$N$3</f>
        <v>127.00056361139596</v>
      </c>
      <c r="AC648" s="16">
        <f>$W$4 + 'Unlike Size Quad'!$F$2*$N$3</f>
        <v>-127.00507248755457</v>
      </c>
      <c r="AN648" s="46">
        <v>-360</v>
      </c>
      <c r="AO648" s="6">
        <f>IF(OR(Table15[[#This Row],[Diagonal Flag]]&lt;-$AG$6, Table15[[#This Row],[Diagonal Flag]]&gt;$AG$6),0,Table15[[#This Row],[Diagonal Flag]])</f>
        <v>-360</v>
      </c>
      <c r="AP648" s="6">
        <f>Graphing!$AO648/$AP$6</f>
        <v>-157.5</v>
      </c>
      <c r="AQ648" s="6">
        <f>Graphing!$AO648/$AQ$6</f>
        <v>157.5</v>
      </c>
    </row>
    <row r="649" spans="7:43" x14ac:dyDescent="0.25">
      <c r="G649" s="15">
        <v>0.64200000000000002</v>
      </c>
      <c r="H649" s="16">
        <f>IF(AND($H$3&lt;Table3[[#This Row],[Percentage]],Table3[[#This Row],[Percentage]]&lt;$H$5), 1, 0)</f>
        <v>0</v>
      </c>
      <c r="I649" s="16">
        <f>IF(AND($I$3&lt;Table3[[#This Row],[Percentage]],Table3[[#This Row],[Percentage]]&lt;$I$5), 1, 0)</f>
        <v>0</v>
      </c>
      <c r="J649" s="16">
        <f>IF(AND($J$3&lt;Table3[[#This Row],[Percentage]],Table3[[#This Row],[Percentage]]&lt;$J$5), 1, 0)</f>
        <v>0</v>
      </c>
      <c r="K649" s="16">
        <f>IF(AND($K$3&lt;Table3[[#This Row],[Percentage]],Table3[[#This Row],[Percentage]]&lt;$K$5), 1, 0)</f>
        <v>0</v>
      </c>
      <c r="L649" s="16"/>
      <c r="U649" s="6">
        <v>0</v>
      </c>
      <c r="V649" s="6">
        <v>-359</v>
      </c>
      <c r="W649" s="6">
        <f>IF(AND($W$4 + 'Unlike Size Quad'!$F$2*$N$3&lt;Table13[[#This Row],[NS AXIS]],Table13[[#This Row],[NS AXIS]]&lt;$V$3 - 'Unlike Size Quad'!$F$2*$N$3), Table13[NS AXIS], 0)</f>
        <v>0</v>
      </c>
      <c r="X649" s="6">
        <f>$V$6 - 'Unlike Size Quad'!$F$3*$N$4</f>
        <v>71.401690832311886</v>
      </c>
      <c r="Y649" s="6">
        <f>$W$5 +'Unlike Size Quad'!$F$3*$N$4</f>
        <v>-71.406763299232722</v>
      </c>
      <c r="Z649" s="6">
        <f>Table13[[#This Row],[NS AXIS]]</f>
        <v>-359</v>
      </c>
      <c r="AA649" s="6">
        <f>IF(AND($W$5 + 'Unlike Size Quad'!$F$3*$N$4&lt;Table13[[#This Row],[NS AXIS]],Table13[[#This Row],[NS AXIS]]&lt;$V$6 - 'Unlike Size Quad'!$F$3*$N$4), Table13[NS AXIS], 0)</f>
        <v>0</v>
      </c>
      <c r="AB649" s="16">
        <f>$V$3 -'Unlike Size Quad'!$F$2*$N$3</f>
        <v>127.00056361139596</v>
      </c>
      <c r="AC649" s="16">
        <f>$W$4 + 'Unlike Size Quad'!$F$2*$N$3</f>
        <v>-127.00507248755457</v>
      </c>
      <c r="AN649" s="46">
        <v>-359</v>
      </c>
      <c r="AO649" s="6">
        <f>IF(OR(Table15[[#This Row],[Diagonal Flag]]&lt;-$AG$6, Table15[[#This Row],[Diagonal Flag]]&gt;$AG$6),0,Table15[[#This Row],[Diagonal Flag]])</f>
        <v>-359</v>
      </c>
      <c r="AP649" s="6">
        <f>Graphing!$AO649/$AP$6</f>
        <v>-157.0625</v>
      </c>
      <c r="AQ649" s="6">
        <f>Graphing!$AO649/$AQ$6</f>
        <v>157.0625</v>
      </c>
    </row>
    <row r="650" spans="7:43" x14ac:dyDescent="0.25">
      <c r="G650" s="15">
        <v>0.64300000000000002</v>
      </c>
      <c r="H650" s="16">
        <f>IF(AND($H$3&lt;Table3[[#This Row],[Percentage]],Table3[[#This Row],[Percentage]]&lt;$H$5), 1, 0)</f>
        <v>0</v>
      </c>
      <c r="I650" s="16">
        <f>IF(AND($I$3&lt;Table3[[#This Row],[Percentage]],Table3[[#This Row],[Percentage]]&lt;$I$5), 1, 0)</f>
        <v>0</v>
      </c>
      <c r="J650" s="16">
        <f>IF(AND($J$3&lt;Table3[[#This Row],[Percentage]],Table3[[#This Row],[Percentage]]&lt;$J$5), 1, 0)</f>
        <v>0</v>
      </c>
      <c r="K650" s="16">
        <f>IF(AND($K$3&lt;Table3[[#This Row],[Percentage]],Table3[[#This Row],[Percentage]]&lt;$K$5), 1, 0)</f>
        <v>0</v>
      </c>
      <c r="L650" s="16"/>
      <c r="U650" s="6">
        <v>0</v>
      </c>
      <c r="V650" s="6">
        <v>-358</v>
      </c>
      <c r="W650" s="6">
        <f>IF(AND($W$4 + 'Unlike Size Quad'!$F$2*$N$3&lt;Table13[[#This Row],[NS AXIS]],Table13[[#This Row],[NS AXIS]]&lt;$V$3 - 'Unlike Size Quad'!$F$2*$N$3), Table13[NS AXIS], 0)</f>
        <v>0</v>
      </c>
      <c r="X650" s="6">
        <f>$V$6 - 'Unlike Size Quad'!$F$3*$N$4</f>
        <v>71.401690832311886</v>
      </c>
      <c r="Y650" s="6">
        <f>$W$5 +'Unlike Size Quad'!$F$3*$N$4</f>
        <v>-71.406763299232722</v>
      </c>
      <c r="Z650" s="6">
        <f>Table13[[#This Row],[NS AXIS]]</f>
        <v>-358</v>
      </c>
      <c r="AA650" s="6">
        <f>IF(AND($W$5 + 'Unlike Size Quad'!$F$3*$N$4&lt;Table13[[#This Row],[NS AXIS]],Table13[[#This Row],[NS AXIS]]&lt;$V$6 - 'Unlike Size Quad'!$F$3*$N$4), Table13[NS AXIS], 0)</f>
        <v>0</v>
      </c>
      <c r="AB650" s="16">
        <f>$V$3 -'Unlike Size Quad'!$F$2*$N$3</f>
        <v>127.00056361139596</v>
      </c>
      <c r="AC650" s="16">
        <f>$W$4 + 'Unlike Size Quad'!$F$2*$N$3</f>
        <v>-127.00507248755457</v>
      </c>
      <c r="AN650" s="46">
        <v>-358</v>
      </c>
      <c r="AO650" s="6">
        <f>IF(OR(Table15[[#This Row],[Diagonal Flag]]&lt;-$AG$6, Table15[[#This Row],[Diagonal Flag]]&gt;$AG$6),0,Table15[[#This Row],[Diagonal Flag]])</f>
        <v>-358</v>
      </c>
      <c r="AP650" s="6">
        <f>Graphing!$AO650/$AP$6</f>
        <v>-156.625</v>
      </c>
      <c r="AQ650" s="6">
        <f>Graphing!$AO650/$AQ$6</f>
        <v>156.625</v>
      </c>
    </row>
    <row r="651" spans="7:43" x14ac:dyDescent="0.25">
      <c r="G651" s="15">
        <v>0.64400000000000002</v>
      </c>
      <c r="H651" s="16">
        <f>IF(AND($H$3&lt;Table3[[#This Row],[Percentage]],Table3[[#This Row],[Percentage]]&lt;$H$5), 1, 0)</f>
        <v>0</v>
      </c>
      <c r="I651" s="16">
        <f>IF(AND($I$3&lt;Table3[[#This Row],[Percentage]],Table3[[#This Row],[Percentage]]&lt;$I$5), 1, 0)</f>
        <v>0</v>
      </c>
      <c r="J651" s="16">
        <f>IF(AND($J$3&lt;Table3[[#This Row],[Percentage]],Table3[[#This Row],[Percentage]]&lt;$J$5), 1, 0)</f>
        <v>0</v>
      </c>
      <c r="K651" s="16">
        <f>IF(AND($K$3&lt;Table3[[#This Row],[Percentage]],Table3[[#This Row],[Percentage]]&lt;$K$5), 1, 0)</f>
        <v>0</v>
      </c>
      <c r="L651" s="16"/>
      <c r="U651" s="6">
        <v>0</v>
      </c>
      <c r="V651" s="6">
        <v>-357</v>
      </c>
      <c r="W651" s="6">
        <f>IF(AND($W$4 + 'Unlike Size Quad'!$F$2*$N$3&lt;Table13[[#This Row],[NS AXIS]],Table13[[#This Row],[NS AXIS]]&lt;$V$3 - 'Unlike Size Quad'!$F$2*$N$3), Table13[NS AXIS], 0)</f>
        <v>0</v>
      </c>
      <c r="X651" s="6">
        <f>$V$6 - 'Unlike Size Quad'!$F$3*$N$4</f>
        <v>71.401690832311886</v>
      </c>
      <c r="Y651" s="6">
        <f>$W$5 +'Unlike Size Quad'!$F$3*$N$4</f>
        <v>-71.406763299232722</v>
      </c>
      <c r="Z651" s="6">
        <f>Table13[[#This Row],[NS AXIS]]</f>
        <v>-357</v>
      </c>
      <c r="AA651" s="6">
        <f>IF(AND($W$5 + 'Unlike Size Quad'!$F$3*$N$4&lt;Table13[[#This Row],[NS AXIS]],Table13[[#This Row],[NS AXIS]]&lt;$V$6 - 'Unlike Size Quad'!$F$3*$N$4), Table13[NS AXIS], 0)</f>
        <v>0</v>
      </c>
      <c r="AB651" s="16">
        <f>$V$3 -'Unlike Size Quad'!$F$2*$N$3</f>
        <v>127.00056361139596</v>
      </c>
      <c r="AC651" s="16">
        <f>$W$4 + 'Unlike Size Quad'!$F$2*$N$3</f>
        <v>-127.00507248755457</v>
      </c>
      <c r="AN651" s="46">
        <v>-357</v>
      </c>
      <c r="AO651" s="6">
        <f>IF(OR(Table15[[#This Row],[Diagonal Flag]]&lt;-$AG$6, Table15[[#This Row],[Diagonal Flag]]&gt;$AG$6),0,Table15[[#This Row],[Diagonal Flag]])</f>
        <v>-357</v>
      </c>
      <c r="AP651" s="6">
        <f>Graphing!$AO651/$AP$6</f>
        <v>-156.1875</v>
      </c>
      <c r="AQ651" s="6">
        <f>Graphing!$AO651/$AQ$6</f>
        <v>156.1875</v>
      </c>
    </row>
    <row r="652" spans="7:43" x14ac:dyDescent="0.25">
      <c r="G652" s="15">
        <v>0.64500000000000002</v>
      </c>
      <c r="H652" s="16">
        <f>IF(AND($H$3&lt;Table3[[#This Row],[Percentage]],Table3[[#This Row],[Percentage]]&lt;$H$5), 1, 0)</f>
        <v>0</v>
      </c>
      <c r="I652" s="16">
        <f>IF(AND($I$3&lt;Table3[[#This Row],[Percentage]],Table3[[#This Row],[Percentage]]&lt;$I$5), 1, 0)</f>
        <v>0</v>
      </c>
      <c r="J652" s="16">
        <f>IF(AND($J$3&lt;Table3[[#This Row],[Percentage]],Table3[[#This Row],[Percentage]]&lt;$J$5), 1, 0)</f>
        <v>0</v>
      </c>
      <c r="K652" s="16">
        <f>IF(AND($K$3&lt;Table3[[#This Row],[Percentage]],Table3[[#This Row],[Percentage]]&lt;$K$5), 1, 0)</f>
        <v>0</v>
      </c>
      <c r="L652" s="16"/>
      <c r="U652" s="6">
        <v>0</v>
      </c>
      <c r="V652" s="6">
        <v>-356</v>
      </c>
      <c r="W652" s="6">
        <f>IF(AND($W$4 + 'Unlike Size Quad'!$F$2*$N$3&lt;Table13[[#This Row],[NS AXIS]],Table13[[#This Row],[NS AXIS]]&lt;$V$3 - 'Unlike Size Quad'!$F$2*$N$3), Table13[NS AXIS], 0)</f>
        <v>0</v>
      </c>
      <c r="X652" s="6">
        <f>$V$6 - 'Unlike Size Quad'!$F$3*$N$4</f>
        <v>71.401690832311886</v>
      </c>
      <c r="Y652" s="6">
        <f>$W$5 +'Unlike Size Quad'!$F$3*$N$4</f>
        <v>-71.406763299232722</v>
      </c>
      <c r="Z652" s="6">
        <f>Table13[[#This Row],[NS AXIS]]</f>
        <v>-356</v>
      </c>
      <c r="AA652" s="6">
        <f>IF(AND($W$5 + 'Unlike Size Quad'!$F$3*$N$4&lt;Table13[[#This Row],[NS AXIS]],Table13[[#This Row],[NS AXIS]]&lt;$V$6 - 'Unlike Size Quad'!$F$3*$N$4), Table13[NS AXIS], 0)</f>
        <v>0</v>
      </c>
      <c r="AB652" s="16">
        <f>$V$3 -'Unlike Size Quad'!$F$2*$N$3</f>
        <v>127.00056361139596</v>
      </c>
      <c r="AC652" s="16">
        <f>$W$4 + 'Unlike Size Quad'!$F$2*$N$3</f>
        <v>-127.00507248755457</v>
      </c>
      <c r="AN652" s="46">
        <v>-356</v>
      </c>
      <c r="AO652" s="6">
        <f>IF(OR(Table15[[#This Row],[Diagonal Flag]]&lt;-$AG$6, Table15[[#This Row],[Diagonal Flag]]&gt;$AG$6),0,Table15[[#This Row],[Diagonal Flag]])</f>
        <v>-356</v>
      </c>
      <c r="AP652" s="6">
        <f>Graphing!$AO652/$AP$6</f>
        <v>-155.75</v>
      </c>
      <c r="AQ652" s="6">
        <f>Graphing!$AO652/$AQ$6</f>
        <v>155.75</v>
      </c>
    </row>
    <row r="653" spans="7:43" x14ac:dyDescent="0.25">
      <c r="G653" s="15">
        <v>0.64600000000000002</v>
      </c>
      <c r="H653" s="16">
        <f>IF(AND($H$3&lt;Table3[[#This Row],[Percentage]],Table3[[#This Row],[Percentage]]&lt;$H$5), 1, 0)</f>
        <v>0</v>
      </c>
      <c r="I653" s="16">
        <f>IF(AND($I$3&lt;Table3[[#This Row],[Percentage]],Table3[[#This Row],[Percentage]]&lt;$I$5), 1, 0)</f>
        <v>0</v>
      </c>
      <c r="J653" s="16">
        <f>IF(AND($J$3&lt;Table3[[#This Row],[Percentage]],Table3[[#This Row],[Percentage]]&lt;$J$5), 1, 0)</f>
        <v>0</v>
      </c>
      <c r="K653" s="16">
        <f>IF(AND($K$3&lt;Table3[[#This Row],[Percentage]],Table3[[#This Row],[Percentage]]&lt;$K$5), 1, 0)</f>
        <v>0</v>
      </c>
      <c r="L653" s="16"/>
      <c r="U653" s="6">
        <v>0</v>
      </c>
      <c r="V653" s="6">
        <v>-355</v>
      </c>
      <c r="W653" s="6">
        <f>IF(AND($W$4 + 'Unlike Size Quad'!$F$2*$N$3&lt;Table13[[#This Row],[NS AXIS]],Table13[[#This Row],[NS AXIS]]&lt;$V$3 - 'Unlike Size Quad'!$F$2*$N$3), Table13[NS AXIS], 0)</f>
        <v>0</v>
      </c>
      <c r="X653" s="6">
        <f>$V$6 - 'Unlike Size Quad'!$F$3*$N$4</f>
        <v>71.401690832311886</v>
      </c>
      <c r="Y653" s="6">
        <f>$W$5 +'Unlike Size Quad'!$F$3*$N$4</f>
        <v>-71.406763299232722</v>
      </c>
      <c r="Z653" s="6">
        <f>Table13[[#This Row],[NS AXIS]]</f>
        <v>-355</v>
      </c>
      <c r="AA653" s="6">
        <f>IF(AND($W$5 + 'Unlike Size Quad'!$F$3*$N$4&lt;Table13[[#This Row],[NS AXIS]],Table13[[#This Row],[NS AXIS]]&lt;$V$6 - 'Unlike Size Quad'!$F$3*$N$4), Table13[NS AXIS], 0)</f>
        <v>0</v>
      </c>
      <c r="AB653" s="16">
        <f>$V$3 -'Unlike Size Quad'!$F$2*$N$3</f>
        <v>127.00056361139596</v>
      </c>
      <c r="AC653" s="16">
        <f>$W$4 + 'Unlike Size Quad'!$F$2*$N$3</f>
        <v>-127.00507248755457</v>
      </c>
      <c r="AN653" s="46">
        <v>-355</v>
      </c>
      <c r="AO653" s="6">
        <f>IF(OR(Table15[[#This Row],[Diagonal Flag]]&lt;-$AG$6, Table15[[#This Row],[Diagonal Flag]]&gt;$AG$6),0,Table15[[#This Row],[Diagonal Flag]])</f>
        <v>-355</v>
      </c>
      <c r="AP653" s="6">
        <f>Graphing!$AO653/$AP$6</f>
        <v>-155.3125</v>
      </c>
      <c r="AQ653" s="6">
        <f>Graphing!$AO653/$AQ$6</f>
        <v>155.3125</v>
      </c>
    </row>
    <row r="654" spans="7:43" x14ac:dyDescent="0.25">
      <c r="G654" s="15">
        <v>0.64700000000000002</v>
      </c>
      <c r="H654" s="16">
        <f>IF(AND($H$3&lt;Table3[[#This Row],[Percentage]],Table3[[#This Row],[Percentage]]&lt;$H$5), 1, 0)</f>
        <v>0</v>
      </c>
      <c r="I654" s="16">
        <f>IF(AND($I$3&lt;Table3[[#This Row],[Percentage]],Table3[[#This Row],[Percentage]]&lt;$I$5), 1, 0)</f>
        <v>0</v>
      </c>
      <c r="J654" s="16">
        <f>IF(AND($J$3&lt;Table3[[#This Row],[Percentage]],Table3[[#This Row],[Percentage]]&lt;$J$5), 1, 0)</f>
        <v>0</v>
      </c>
      <c r="K654" s="16">
        <f>IF(AND($K$3&lt;Table3[[#This Row],[Percentage]],Table3[[#This Row],[Percentage]]&lt;$K$5), 1, 0)</f>
        <v>0</v>
      </c>
      <c r="L654" s="16"/>
      <c r="U654" s="6">
        <v>0</v>
      </c>
      <c r="V654" s="6">
        <v>-354</v>
      </c>
      <c r="W654" s="6">
        <f>IF(AND($W$4 + 'Unlike Size Quad'!$F$2*$N$3&lt;Table13[[#This Row],[NS AXIS]],Table13[[#This Row],[NS AXIS]]&lt;$V$3 - 'Unlike Size Quad'!$F$2*$N$3), Table13[NS AXIS], 0)</f>
        <v>0</v>
      </c>
      <c r="X654" s="6">
        <f>$V$6 - 'Unlike Size Quad'!$F$3*$N$4</f>
        <v>71.401690832311886</v>
      </c>
      <c r="Y654" s="6">
        <f>$W$5 +'Unlike Size Quad'!$F$3*$N$4</f>
        <v>-71.406763299232722</v>
      </c>
      <c r="Z654" s="6">
        <f>Table13[[#This Row],[NS AXIS]]</f>
        <v>-354</v>
      </c>
      <c r="AA654" s="6">
        <f>IF(AND($W$5 + 'Unlike Size Quad'!$F$3*$N$4&lt;Table13[[#This Row],[NS AXIS]],Table13[[#This Row],[NS AXIS]]&lt;$V$6 - 'Unlike Size Quad'!$F$3*$N$4), Table13[NS AXIS], 0)</f>
        <v>0</v>
      </c>
      <c r="AB654" s="16">
        <f>$V$3 -'Unlike Size Quad'!$F$2*$N$3</f>
        <v>127.00056361139596</v>
      </c>
      <c r="AC654" s="16">
        <f>$W$4 + 'Unlike Size Quad'!$F$2*$N$3</f>
        <v>-127.00507248755457</v>
      </c>
      <c r="AN654" s="46">
        <v>-354</v>
      </c>
      <c r="AO654" s="6">
        <f>IF(OR(Table15[[#This Row],[Diagonal Flag]]&lt;-$AG$6, Table15[[#This Row],[Diagonal Flag]]&gt;$AG$6),0,Table15[[#This Row],[Diagonal Flag]])</f>
        <v>-354</v>
      </c>
      <c r="AP654" s="6">
        <f>Graphing!$AO654/$AP$6</f>
        <v>-154.875</v>
      </c>
      <c r="AQ654" s="6">
        <f>Graphing!$AO654/$AQ$6</f>
        <v>154.875</v>
      </c>
    </row>
    <row r="655" spans="7:43" x14ac:dyDescent="0.25">
      <c r="G655" s="15">
        <v>0.64800000000000002</v>
      </c>
      <c r="H655" s="16">
        <f>IF(AND($H$3&lt;Table3[[#This Row],[Percentage]],Table3[[#This Row],[Percentage]]&lt;$H$5), 1, 0)</f>
        <v>0</v>
      </c>
      <c r="I655" s="16">
        <f>IF(AND($I$3&lt;Table3[[#This Row],[Percentage]],Table3[[#This Row],[Percentage]]&lt;$I$5), 1, 0)</f>
        <v>0</v>
      </c>
      <c r="J655" s="16">
        <f>IF(AND($J$3&lt;Table3[[#This Row],[Percentage]],Table3[[#This Row],[Percentage]]&lt;$J$5), 1, 0)</f>
        <v>0</v>
      </c>
      <c r="K655" s="16">
        <f>IF(AND($K$3&lt;Table3[[#This Row],[Percentage]],Table3[[#This Row],[Percentage]]&lt;$K$5), 1, 0)</f>
        <v>0</v>
      </c>
      <c r="L655" s="16"/>
      <c r="U655" s="6">
        <v>0</v>
      </c>
      <c r="V655" s="6">
        <v>-353</v>
      </c>
      <c r="W655" s="6">
        <f>IF(AND($W$4 + 'Unlike Size Quad'!$F$2*$N$3&lt;Table13[[#This Row],[NS AXIS]],Table13[[#This Row],[NS AXIS]]&lt;$V$3 - 'Unlike Size Quad'!$F$2*$N$3), Table13[NS AXIS], 0)</f>
        <v>0</v>
      </c>
      <c r="X655" s="6">
        <f>$V$6 - 'Unlike Size Quad'!$F$3*$N$4</f>
        <v>71.401690832311886</v>
      </c>
      <c r="Y655" s="6">
        <f>$W$5 +'Unlike Size Quad'!$F$3*$N$4</f>
        <v>-71.406763299232722</v>
      </c>
      <c r="Z655" s="6">
        <f>Table13[[#This Row],[NS AXIS]]</f>
        <v>-353</v>
      </c>
      <c r="AA655" s="6">
        <f>IF(AND($W$5 + 'Unlike Size Quad'!$F$3*$N$4&lt;Table13[[#This Row],[NS AXIS]],Table13[[#This Row],[NS AXIS]]&lt;$V$6 - 'Unlike Size Quad'!$F$3*$N$4), Table13[NS AXIS], 0)</f>
        <v>0</v>
      </c>
      <c r="AB655" s="16">
        <f>$V$3 -'Unlike Size Quad'!$F$2*$N$3</f>
        <v>127.00056361139596</v>
      </c>
      <c r="AC655" s="16">
        <f>$W$4 + 'Unlike Size Quad'!$F$2*$N$3</f>
        <v>-127.00507248755457</v>
      </c>
      <c r="AN655" s="46">
        <v>-353</v>
      </c>
      <c r="AO655" s="6">
        <f>IF(OR(Table15[[#This Row],[Diagonal Flag]]&lt;-$AG$6, Table15[[#This Row],[Diagonal Flag]]&gt;$AG$6),0,Table15[[#This Row],[Diagonal Flag]])</f>
        <v>-353</v>
      </c>
      <c r="AP655" s="6">
        <f>Graphing!$AO655/$AP$6</f>
        <v>-154.4375</v>
      </c>
      <c r="AQ655" s="6">
        <f>Graphing!$AO655/$AQ$6</f>
        <v>154.4375</v>
      </c>
    </row>
    <row r="656" spans="7:43" x14ac:dyDescent="0.25">
      <c r="G656" s="15">
        <v>0.64900000000000002</v>
      </c>
      <c r="H656" s="16">
        <f>IF(AND($H$3&lt;Table3[[#This Row],[Percentage]],Table3[[#This Row],[Percentage]]&lt;$H$5), 1, 0)</f>
        <v>0</v>
      </c>
      <c r="I656" s="16">
        <f>IF(AND($I$3&lt;Table3[[#This Row],[Percentage]],Table3[[#This Row],[Percentage]]&lt;$I$5), 1, 0)</f>
        <v>0</v>
      </c>
      <c r="J656" s="16">
        <f>IF(AND($J$3&lt;Table3[[#This Row],[Percentage]],Table3[[#This Row],[Percentage]]&lt;$J$5), 1, 0)</f>
        <v>0</v>
      </c>
      <c r="K656" s="16">
        <f>IF(AND($K$3&lt;Table3[[#This Row],[Percentage]],Table3[[#This Row],[Percentage]]&lt;$K$5), 1, 0)</f>
        <v>0</v>
      </c>
      <c r="L656" s="16"/>
      <c r="U656" s="6">
        <v>0</v>
      </c>
      <c r="V656" s="6">
        <v>-352</v>
      </c>
      <c r="W656" s="6">
        <f>IF(AND($W$4 + 'Unlike Size Quad'!$F$2*$N$3&lt;Table13[[#This Row],[NS AXIS]],Table13[[#This Row],[NS AXIS]]&lt;$V$3 - 'Unlike Size Quad'!$F$2*$N$3), Table13[NS AXIS], 0)</f>
        <v>0</v>
      </c>
      <c r="X656" s="6">
        <f>$V$6 - 'Unlike Size Quad'!$F$3*$N$4</f>
        <v>71.401690832311886</v>
      </c>
      <c r="Y656" s="6">
        <f>$W$5 +'Unlike Size Quad'!$F$3*$N$4</f>
        <v>-71.406763299232722</v>
      </c>
      <c r="Z656" s="6">
        <f>Table13[[#This Row],[NS AXIS]]</f>
        <v>-352</v>
      </c>
      <c r="AA656" s="6">
        <f>IF(AND($W$5 + 'Unlike Size Quad'!$F$3*$N$4&lt;Table13[[#This Row],[NS AXIS]],Table13[[#This Row],[NS AXIS]]&lt;$V$6 - 'Unlike Size Quad'!$F$3*$N$4), Table13[NS AXIS], 0)</f>
        <v>0</v>
      </c>
      <c r="AB656" s="16">
        <f>$V$3 -'Unlike Size Quad'!$F$2*$N$3</f>
        <v>127.00056361139596</v>
      </c>
      <c r="AC656" s="16">
        <f>$W$4 + 'Unlike Size Quad'!$F$2*$N$3</f>
        <v>-127.00507248755457</v>
      </c>
      <c r="AN656" s="46">
        <v>-352</v>
      </c>
      <c r="AO656" s="6">
        <f>IF(OR(Table15[[#This Row],[Diagonal Flag]]&lt;-$AG$6, Table15[[#This Row],[Diagonal Flag]]&gt;$AG$6),0,Table15[[#This Row],[Diagonal Flag]])</f>
        <v>-352</v>
      </c>
      <c r="AP656" s="6">
        <f>Graphing!$AO656/$AP$6</f>
        <v>-154</v>
      </c>
      <c r="AQ656" s="6">
        <f>Graphing!$AO656/$AQ$6</f>
        <v>154</v>
      </c>
    </row>
    <row r="657" spans="7:43" x14ac:dyDescent="0.25">
      <c r="G657" s="15">
        <v>0.65</v>
      </c>
      <c r="H657" s="16">
        <f>IF(AND($H$3&lt;Table3[[#This Row],[Percentage]],Table3[[#This Row],[Percentage]]&lt;$H$5), 1, 0)</f>
        <v>0</v>
      </c>
      <c r="I657" s="16">
        <f>IF(AND($I$3&lt;Table3[[#This Row],[Percentage]],Table3[[#This Row],[Percentage]]&lt;$I$5), 1, 0)</f>
        <v>0</v>
      </c>
      <c r="J657" s="16">
        <f>IF(AND($J$3&lt;Table3[[#This Row],[Percentage]],Table3[[#This Row],[Percentage]]&lt;$J$5), 1, 0)</f>
        <v>0</v>
      </c>
      <c r="K657" s="16">
        <f>IF(AND($K$3&lt;Table3[[#This Row],[Percentage]],Table3[[#This Row],[Percentage]]&lt;$K$5), 1, 0)</f>
        <v>0</v>
      </c>
      <c r="L657" s="16"/>
      <c r="U657" s="6">
        <v>0</v>
      </c>
      <c r="V657" s="6">
        <v>-351</v>
      </c>
      <c r="W657" s="6">
        <f>IF(AND($W$4 + 'Unlike Size Quad'!$F$2*$N$3&lt;Table13[[#This Row],[NS AXIS]],Table13[[#This Row],[NS AXIS]]&lt;$V$3 - 'Unlike Size Quad'!$F$2*$N$3), Table13[NS AXIS], 0)</f>
        <v>0</v>
      </c>
      <c r="X657" s="6">
        <f>$V$6 - 'Unlike Size Quad'!$F$3*$N$4</f>
        <v>71.401690832311886</v>
      </c>
      <c r="Y657" s="6">
        <f>$W$5 +'Unlike Size Quad'!$F$3*$N$4</f>
        <v>-71.406763299232722</v>
      </c>
      <c r="Z657" s="6">
        <f>Table13[[#This Row],[NS AXIS]]</f>
        <v>-351</v>
      </c>
      <c r="AA657" s="6">
        <f>IF(AND($W$5 + 'Unlike Size Quad'!$F$3*$N$4&lt;Table13[[#This Row],[NS AXIS]],Table13[[#This Row],[NS AXIS]]&lt;$V$6 - 'Unlike Size Quad'!$F$3*$N$4), Table13[NS AXIS], 0)</f>
        <v>0</v>
      </c>
      <c r="AB657" s="16">
        <f>$V$3 -'Unlike Size Quad'!$F$2*$N$3</f>
        <v>127.00056361139596</v>
      </c>
      <c r="AC657" s="16">
        <f>$W$4 + 'Unlike Size Quad'!$F$2*$N$3</f>
        <v>-127.00507248755457</v>
      </c>
      <c r="AN657" s="46">
        <v>-351</v>
      </c>
      <c r="AO657" s="6">
        <f>IF(OR(Table15[[#This Row],[Diagonal Flag]]&lt;-$AG$6, Table15[[#This Row],[Diagonal Flag]]&gt;$AG$6),0,Table15[[#This Row],[Diagonal Flag]])</f>
        <v>-351</v>
      </c>
      <c r="AP657" s="6">
        <f>Graphing!$AO657/$AP$6</f>
        <v>-153.5625</v>
      </c>
      <c r="AQ657" s="6">
        <f>Graphing!$AO657/$AQ$6</f>
        <v>153.5625</v>
      </c>
    </row>
    <row r="658" spans="7:43" x14ac:dyDescent="0.25">
      <c r="G658" s="15">
        <v>0.65100000000000002</v>
      </c>
      <c r="H658" s="16">
        <f>IF(AND($H$3&lt;Table3[[#This Row],[Percentage]],Table3[[#This Row],[Percentage]]&lt;$H$5), 1, 0)</f>
        <v>0</v>
      </c>
      <c r="I658" s="16">
        <f>IF(AND($I$3&lt;Table3[[#This Row],[Percentage]],Table3[[#This Row],[Percentage]]&lt;$I$5), 1, 0)</f>
        <v>0</v>
      </c>
      <c r="J658" s="16">
        <f>IF(AND($J$3&lt;Table3[[#This Row],[Percentage]],Table3[[#This Row],[Percentage]]&lt;$J$5), 1, 0)</f>
        <v>0</v>
      </c>
      <c r="K658" s="16">
        <f>IF(AND($K$3&lt;Table3[[#This Row],[Percentage]],Table3[[#This Row],[Percentage]]&lt;$K$5), 1, 0)</f>
        <v>0</v>
      </c>
      <c r="L658" s="16"/>
      <c r="U658" s="6">
        <v>0</v>
      </c>
      <c r="V658" s="6">
        <v>-350</v>
      </c>
      <c r="W658" s="6">
        <f>IF(AND($W$4 + 'Unlike Size Quad'!$F$2*$N$3&lt;Table13[[#This Row],[NS AXIS]],Table13[[#This Row],[NS AXIS]]&lt;$V$3 - 'Unlike Size Quad'!$F$2*$N$3), Table13[NS AXIS], 0)</f>
        <v>0</v>
      </c>
      <c r="X658" s="6">
        <f>$V$6 - 'Unlike Size Quad'!$F$3*$N$4</f>
        <v>71.401690832311886</v>
      </c>
      <c r="Y658" s="6">
        <f>$W$5 +'Unlike Size Quad'!$F$3*$N$4</f>
        <v>-71.406763299232722</v>
      </c>
      <c r="Z658" s="6">
        <f>Table13[[#This Row],[NS AXIS]]</f>
        <v>-350</v>
      </c>
      <c r="AA658" s="6">
        <f>IF(AND($W$5 + 'Unlike Size Quad'!$F$3*$N$4&lt;Table13[[#This Row],[NS AXIS]],Table13[[#This Row],[NS AXIS]]&lt;$V$6 - 'Unlike Size Quad'!$F$3*$N$4), Table13[NS AXIS], 0)</f>
        <v>0</v>
      </c>
      <c r="AB658" s="16">
        <f>$V$3 -'Unlike Size Quad'!$F$2*$N$3</f>
        <v>127.00056361139596</v>
      </c>
      <c r="AC658" s="16">
        <f>$W$4 + 'Unlike Size Quad'!$F$2*$N$3</f>
        <v>-127.00507248755457</v>
      </c>
      <c r="AN658" s="46">
        <v>-350</v>
      </c>
      <c r="AO658" s="6">
        <f>IF(OR(Table15[[#This Row],[Diagonal Flag]]&lt;-$AG$6, Table15[[#This Row],[Diagonal Flag]]&gt;$AG$6),0,Table15[[#This Row],[Diagonal Flag]])</f>
        <v>-350</v>
      </c>
      <c r="AP658" s="6">
        <f>Graphing!$AO658/$AP$6</f>
        <v>-153.125</v>
      </c>
      <c r="AQ658" s="6">
        <f>Graphing!$AO658/$AQ$6</f>
        <v>153.125</v>
      </c>
    </row>
    <row r="659" spans="7:43" x14ac:dyDescent="0.25">
      <c r="G659" s="15">
        <v>0.65200000000000002</v>
      </c>
      <c r="H659" s="16">
        <f>IF(AND($H$3&lt;Table3[[#This Row],[Percentage]],Table3[[#This Row],[Percentage]]&lt;$H$5), 1, 0)</f>
        <v>0</v>
      </c>
      <c r="I659" s="16">
        <f>IF(AND($I$3&lt;Table3[[#This Row],[Percentage]],Table3[[#This Row],[Percentage]]&lt;$I$5), 1, 0)</f>
        <v>0</v>
      </c>
      <c r="J659" s="16">
        <f>IF(AND($J$3&lt;Table3[[#This Row],[Percentage]],Table3[[#This Row],[Percentage]]&lt;$J$5), 1, 0)</f>
        <v>0</v>
      </c>
      <c r="K659" s="16">
        <f>IF(AND($K$3&lt;Table3[[#This Row],[Percentage]],Table3[[#This Row],[Percentage]]&lt;$K$5), 1, 0)</f>
        <v>0</v>
      </c>
      <c r="L659" s="16"/>
      <c r="U659" s="6">
        <v>0</v>
      </c>
      <c r="V659" s="6">
        <v>-349</v>
      </c>
      <c r="W659" s="6">
        <f>IF(AND($W$4 + 'Unlike Size Quad'!$F$2*$N$3&lt;Table13[[#This Row],[NS AXIS]],Table13[[#This Row],[NS AXIS]]&lt;$V$3 - 'Unlike Size Quad'!$F$2*$N$3), Table13[NS AXIS], 0)</f>
        <v>0</v>
      </c>
      <c r="X659" s="6">
        <f>$V$6 - 'Unlike Size Quad'!$F$3*$N$4</f>
        <v>71.401690832311886</v>
      </c>
      <c r="Y659" s="6">
        <f>$W$5 +'Unlike Size Quad'!$F$3*$N$4</f>
        <v>-71.406763299232722</v>
      </c>
      <c r="Z659" s="6">
        <f>Table13[[#This Row],[NS AXIS]]</f>
        <v>-349</v>
      </c>
      <c r="AA659" s="6">
        <f>IF(AND($W$5 + 'Unlike Size Quad'!$F$3*$N$4&lt;Table13[[#This Row],[NS AXIS]],Table13[[#This Row],[NS AXIS]]&lt;$V$6 - 'Unlike Size Quad'!$F$3*$N$4), Table13[NS AXIS], 0)</f>
        <v>0</v>
      </c>
      <c r="AB659" s="16">
        <f>$V$3 -'Unlike Size Quad'!$F$2*$N$3</f>
        <v>127.00056361139596</v>
      </c>
      <c r="AC659" s="16">
        <f>$W$4 + 'Unlike Size Quad'!$F$2*$N$3</f>
        <v>-127.00507248755457</v>
      </c>
      <c r="AN659" s="46">
        <v>-349</v>
      </c>
      <c r="AO659" s="6">
        <f>IF(OR(Table15[[#This Row],[Diagonal Flag]]&lt;-$AG$6, Table15[[#This Row],[Diagonal Flag]]&gt;$AG$6),0,Table15[[#This Row],[Diagonal Flag]])</f>
        <v>-349</v>
      </c>
      <c r="AP659" s="6">
        <f>Graphing!$AO659/$AP$6</f>
        <v>-152.6875</v>
      </c>
      <c r="AQ659" s="6">
        <f>Graphing!$AO659/$AQ$6</f>
        <v>152.6875</v>
      </c>
    </row>
    <row r="660" spans="7:43" x14ac:dyDescent="0.25">
      <c r="G660" s="15">
        <v>0.65300000000000002</v>
      </c>
      <c r="H660" s="16">
        <f>IF(AND($H$3&lt;Table3[[#This Row],[Percentage]],Table3[[#This Row],[Percentage]]&lt;$H$5), 1, 0)</f>
        <v>0</v>
      </c>
      <c r="I660" s="16">
        <f>IF(AND($I$3&lt;Table3[[#This Row],[Percentage]],Table3[[#This Row],[Percentage]]&lt;$I$5), 1, 0)</f>
        <v>0</v>
      </c>
      <c r="J660" s="16">
        <f>IF(AND($J$3&lt;Table3[[#This Row],[Percentage]],Table3[[#This Row],[Percentage]]&lt;$J$5), 1, 0)</f>
        <v>0</v>
      </c>
      <c r="K660" s="16">
        <f>IF(AND($K$3&lt;Table3[[#This Row],[Percentage]],Table3[[#This Row],[Percentage]]&lt;$K$5), 1, 0)</f>
        <v>0</v>
      </c>
      <c r="L660" s="16"/>
      <c r="U660" s="6">
        <v>0</v>
      </c>
      <c r="V660" s="6">
        <v>-348</v>
      </c>
      <c r="W660" s="6">
        <f>IF(AND($W$4 + 'Unlike Size Quad'!$F$2*$N$3&lt;Table13[[#This Row],[NS AXIS]],Table13[[#This Row],[NS AXIS]]&lt;$V$3 - 'Unlike Size Quad'!$F$2*$N$3), Table13[NS AXIS], 0)</f>
        <v>0</v>
      </c>
      <c r="X660" s="6">
        <f>$V$6 - 'Unlike Size Quad'!$F$3*$N$4</f>
        <v>71.401690832311886</v>
      </c>
      <c r="Y660" s="6">
        <f>$W$5 +'Unlike Size Quad'!$F$3*$N$4</f>
        <v>-71.406763299232722</v>
      </c>
      <c r="Z660" s="6">
        <f>Table13[[#This Row],[NS AXIS]]</f>
        <v>-348</v>
      </c>
      <c r="AA660" s="6">
        <f>IF(AND($W$5 + 'Unlike Size Quad'!$F$3*$N$4&lt;Table13[[#This Row],[NS AXIS]],Table13[[#This Row],[NS AXIS]]&lt;$V$6 - 'Unlike Size Quad'!$F$3*$N$4), Table13[NS AXIS], 0)</f>
        <v>0</v>
      </c>
      <c r="AB660" s="16">
        <f>$V$3 -'Unlike Size Quad'!$F$2*$N$3</f>
        <v>127.00056361139596</v>
      </c>
      <c r="AC660" s="16">
        <f>$W$4 + 'Unlike Size Quad'!$F$2*$N$3</f>
        <v>-127.00507248755457</v>
      </c>
      <c r="AN660" s="46">
        <v>-348</v>
      </c>
      <c r="AO660" s="6">
        <f>IF(OR(Table15[[#This Row],[Diagonal Flag]]&lt;-$AG$6, Table15[[#This Row],[Diagonal Flag]]&gt;$AG$6),0,Table15[[#This Row],[Diagonal Flag]])</f>
        <v>-348</v>
      </c>
      <c r="AP660" s="6">
        <f>Graphing!$AO660/$AP$6</f>
        <v>-152.25</v>
      </c>
      <c r="AQ660" s="6">
        <f>Graphing!$AO660/$AQ$6</f>
        <v>152.25</v>
      </c>
    </row>
    <row r="661" spans="7:43" x14ac:dyDescent="0.25">
      <c r="G661" s="15">
        <v>0.65400000000000003</v>
      </c>
      <c r="H661" s="16">
        <f>IF(AND($H$3&lt;Table3[[#This Row],[Percentage]],Table3[[#This Row],[Percentage]]&lt;$H$5), 1, 0)</f>
        <v>0</v>
      </c>
      <c r="I661" s="16">
        <f>IF(AND($I$3&lt;Table3[[#This Row],[Percentage]],Table3[[#This Row],[Percentage]]&lt;$I$5), 1, 0)</f>
        <v>0</v>
      </c>
      <c r="J661" s="16">
        <f>IF(AND($J$3&lt;Table3[[#This Row],[Percentage]],Table3[[#This Row],[Percentage]]&lt;$J$5), 1, 0)</f>
        <v>0</v>
      </c>
      <c r="K661" s="16">
        <f>IF(AND($K$3&lt;Table3[[#This Row],[Percentage]],Table3[[#This Row],[Percentage]]&lt;$K$5), 1, 0)</f>
        <v>0</v>
      </c>
      <c r="L661" s="16"/>
      <c r="U661" s="6">
        <v>0</v>
      </c>
      <c r="V661" s="6">
        <v>-347</v>
      </c>
      <c r="W661" s="6">
        <f>IF(AND($W$4 + 'Unlike Size Quad'!$F$2*$N$3&lt;Table13[[#This Row],[NS AXIS]],Table13[[#This Row],[NS AXIS]]&lt;$V$3 - 'Unlike Size Quad'!$F$2*$N$3), Table13[NS AXIS], 0)</f>
        <v>0</v>
      </c>
      <c r="X661" s="6">
        <f>$V$6 - 'Unlike Size Quad'!$F$3*$N$4</f>
        <v>71.401690832311886</v>
      </c>
      <c r="Y661" s="6">
        <f>$W$5 +'Unlike Size Quad'!$F$3*$N$4</f>
        <v>-71.406763299232722</v>
      </c>
      <c r="Z661" s="6">
        <f>Table13[[#This Row],[NS AXIS]]</f>
        <v>-347</v>
      </c>
      <c r="AA661" s="6">
        <f>IF(AND($W$5 + 'Unlike Size Quad'!$F$3*$N$4&lt;Table13[[#This Row],[NS AXIS]],Table13[[#This Row],[NS AXIS]]&lt;$V$6 - 'Unlike Size Quad'!$F$3*$N$4), Table13[NS AXIS], 0)</f>
        <v>0</v>
      </c>
      <c r="AB661" s="16">
        <f>$V$3 -'Unlike Size Quad'!$F$2*$N$3</f>
        <v>127.00056361139596</v>
      </c>
      <c r="AC661" s="16">
        <f>$W$4 + 'Unlike Size Quad'!$F$2*$N$3</f>
        <v>-127.00507248755457</v>
      </c>
      <c r="AN661" s="46">
        <v>-347</v>
      </c>
      <c r="AO661" s="6">
        <f>IF(OR(Table15[[#This Row],[Diagonal Flag]]&lt;-$AG$6, Table15[[#This Row],[Diagonal Flag]]&gt;$AG$6),0,Table15[[#This Row],[Diagonal Flag]])</f>
        <v>-347</v>
      </c>
      <c r="AP661" s="6">
        <f>Graphing!$AO661/$AP$6</f>
        <v>-151.8125</v>
      </c>
      <c r="AQ661" s="6">
        <f>Graphing!$AO661/$AQ$6</f>
        <v>151.8125</v>
      </c>
    </row>
    <row r="662" spans="7:43" x14ac:dyDescent="0.25">
      <c r="G662" s="15">
        <v>0.65500000000000003</v>
      </c>
      <c r="H662" s="16">
        <f>IF(AND($H$3&lt;Table3[[#This Row],[Percentage]],Table3[[#This Row],[Percentage]]&lt;$H$5), 1, 0)</f>
        <v>0</v>
      </c>
      <c r="I662" s="16">
        <f>IF(AND($I$3&lt;Table3[[#This Row],[Percentage]],Table3[[#This Row],[Percentage]]&lt;$I$5), 1, 0)</f>
        <v>0</v>
      </c>
      <c r="J662" s="16">
        <f>IF(AND($J$3&lt;Table3[[#This Row],[Percentage]],Table3[[#This Row],[Percentage]]&lt;$J$5), 1, 0)</f>
        <v>0</v>
      </c>
      <c r="K662" s="16">
        <f>IF(AND($K$3&lt;Table3[[#This Row],[Percentage]],Table3[[#This Row],[Percentage]]&lt;$K$5), 1, 0)</f>
        <v>0</v>
      </c>
      <c r="L662" s="16"/>
      <c r="U662" s="6">
        <v>0</v>
      </c>
      <c r="V662" s="6">
        <v>-346</v>
      </c>
      <c r="W662" s="6">
        <f>IF(AND($W$4 + 'Unlike Size Quad'!$F$2*$N$3&lt;Table13[[#This Row],[NS AXIS]],Table13[[#This Row],[NS AXIS]]&lt;$V$3 - 'Unlike Size Quad'!$F$2*$N$3), Table13[NS AXIS], 0)</f>
        <v>0</v>
      </c>
      <c r="X662" s="6">
        <f>$V$6 - 'Unlike Size Quad'!$F$3*$N$4</f>
        <v>71.401690832311886</v>
      </c>
      <c r="Y662" s="6">
        <f>$W$5 +'Unlike Size Quad'!$F$3*$N$4</f>
        <v>-71.406763299232722</v>
      </c>
      <c r="Z662" s="6">
        <f>Table13[[#This Row],[NS AXIS]]</f>
        <v>-346</v>
      </c>
      <c r="AA662" s="6">
        <f>IF(AND($W$5 + 'Unlike Size Quad'!$F$3*$N$4&lt;Table13[[#This Row],[NS AXIS]],Table13[[#This Row],[NS AXIS]]&lt;$V$6 - 'Unlike Size Quad'!$F$3*$N$4), Table13[NS AXIS], 0)</f>
        <v>0</v>
      </c>
      <c r="AB662" s="16">
        <f>$V$3 -'Unlike Size Quad'!$F$2*$N$3</f>
        <v>127.00056361139596</v>
      </c>
      <c r="AC662" s="16">
        <f>$W$4 + 'Unlike Size Quad'!$F$2*$N$3</f>
        <v>-127.00507248755457</v>
      </c>
      <c r="AN662" s="46">
        <v>-346</v>
      </c>
      <c r="AO662" s="6">
        <f>IF(OR(Table15[[#This Row],[Diagonal Flag]]&lt;-$AG$6, Table15[[#This Row],[Diagonal Flag]]&gt;$AG$6),0,Table15[[#This Row],[Diagonal Flag]])</f>
        <v>-346</v>
      </c>
      <c r="AP662" s="6">
        <f>Graphing!$AO662/$AP$6</f>
        <v>-151.375</v>
      </c>
      <c r="AQ662" s="6">
        <f>Graphing!$AO662/$AQ$6</f>
        <v>151.375</v>
      </c>
    </row>
    <row r="663" spans="7:43" x14ac:dyDescent="0.25">
      <c r="G663" s="15">
        <v>0.65600000000000003</v>
      </c>
      <c r="H663" s="16">
        <f>IF(AND($H$3&lt;Table3[[#This Row],[Percentage]],Table3[[#This Row],[Percentage]]&lt;$H$5), 1, 0)</f>
        <v>0</v>
      </c>
      <c r="I663" s="16">
        <f>IF(AND($I$3&lt;Table3[[#This Row],[Percentage]],Table3[[#This Row],[Percentage]]&lt;$I$5), 1, 0)</f>
        <v>0</v>
      </c>
      <c r="J663" s="16">
        <f>IF(AND($J$3&lt;Table3[[#This Row],[Percentage]],Table3[[#This Row],[Percentage]]&lt;$J$5), 1, 0)</f>
        <v>0</v>
      </c>
      <c r="K663" s="16">
        <f>IF(AND($K$3&lt;Table3[[#This Row],[Percentage]],Table3[[#This Row],[Percentage]]&lt;$K$5), 1, 0)</f>
        <v>0</v>
      </c>
      <c r="L663" s="16"/>
      <c r="U663" s="6">
        <v>0</v>
      </c>
      <c r="V663" s="6">
        <v>-345</v>
      </c>
      <c r="W663" s="6">
        <f>IF(AND($W$4 + 'Unlike Size Quad'!$F$2*$N$3&lt;Table13[[#This Row],[NS AXIS]],Table13[[#This Row],[NS AXIS]]&lt;$V$3 - 'Unlike Size Quad'!$F$2*$N$3), Table13[NS AXIS], 0)</f>
        <v>0</v>
      </c>
      <c r="X663" s="6">
        <f>$V$6 - 'Unlike Size Quad'!$F$3*$N$4</f>
        <v>71.401690832311886</v>
      </c>
      <c r="Y663" s="6">
        <f>$W$5 +'Unlike Size Quad'!$F$3*$N$4</f>
        <v>-71.406763299232722</v>
      </c>
      <c r="Z663" s="6">
        <f>Table13[[#This Row],[NS AXIS]]</f>
        <v>-345</v>
      </c>
      <c r="AA663" s="6">
        <f>IF(AND($W$5 + 'Unlike Size Quad'!$F$3*$N$4&lt;Table13[[#This Row],[NS AXIS]],Table13[[#This Row],[NS AXIS]]&lt;$V$6 - 'Unlike Size Quad'!$F$3*$N$4), Table13[NS AXIS], 0)</f>
        <v>0</v>
      </c>
      <c r="AB663" s="16">
        <f>$V$3 -'Unlike Size Quad'!$F$2*$N$3</f>
        <v>127.00056361139596</v>
      </c>
      <c r="AC663" s="16">
        <f>$W$4 + 'Unlike Size Quad'!$F$2*$N$3</f>
        <v>-127.00507248755457</v>
      </c>
      <c r="AN663" s="46">
        <v>-345</v>
      </c>
      <c r="AO663" s="6">
        <f>IF(OR(Table15[[#This Row],[Diagonal Flag]]&lt;-$AG$6, Table15[[#This Row],[Diagonal Flag]]&gt;$AG$6),0,Table15[[#This Row],[Diagonal Flag]])</f>
        <v>-345</v>
      </c>
      <c r="AP663" s="6">
        <f>Graphing!$AO663/$AP$6</f>
        <v>-150.9375</v>
      </c>
      <c r="AQ663" s="6">
        <f>Graphing!$AO663/$AQ$6</f>
        <v>150.9375</v>
      </c>
    </row>
    <row r="664" spans="7:43" x14ac:dyDescent="0.25">
      <c r="G664" s="15">
        <v>0.65700000000000003</v>
      </c>
      <c r="H664" s="16">
        <f>IF(AND($H$3&lt;Table3[[#This Row],[Percentage]],Table3[[#This Row],[Percentage]]&lt;$H$5), 1, 0)</f>
        <v>0</v>
      </c>
      <c r="I664" s="16">
        <f>IF(AND($I$3&lt;Table3[[#This Row],[Percentage]],Table3[[#This Row],[Percentage]]&lt;$I$5), 1, 0)</f>
        <v>0</v>
      </c>
      <c r="J664" s="16">
        <f>IF(AND($J$3&lt;Table3[[#This Row],[Percentage]],Table3[[#This Row],[Percentage]]&lt;$J$5), 1, 0)</f>
        <v>0</v>
      </c>
      <c r="K664" s="16">
        <f>IF(AND($K$3&lt;Table3[[#This Row],[Percentage]],Table3[[#This Row],[Percentage]]&lt;$K$5), 1, 0)</f>
        <v>0</v>
      </c>
      <c r="L664" s="16"/>
      <c r="U664" s="6">
        <v>0</v>
      </c>
      <c r="V664" s="6">
        <v>-344</v>
      </c>
      <c r="W664" s="6">
        <f>IF(AND($W$4 + 'Unlike Size Quad'!$F$2*$N$3&lt;Table13[[#This Row],[NS AXIS]],Table13[[#This Row],[NS AXIS]]&lt;$V$3 - 'Unlike Size Quad'!$F$2*$N$3), Table13[NS AXIS], 0)</f>
        <v>0</v>
      </c>
      <c r="X664" s="6">
        <f>$V$6 - 'Unlike Size Quad'!$F$3*$N$4</f>
        <v>71.401690832311886</v>
      </c>
      <c r="Y664" s="6">
        <f>$W$5 +'Unlike Size Quad'!$F$3*$N$4</f>
        <v>-71.406763299232722</v>
      </c>
      <c r="Z664" s="6">
        <f>Table13[[#This Row],[NS AXIS]]</f>
        <v>-344</v>
      </c>
      <c r="AA664" s="6">
        <f>IF(AND($W$5 + 'Unlike Size Quad'!$F$3*$N$4&lt;Table13[[#This Row],[NS AXIS]],Table13[[#This Row],[NS AXIS]]&lt;$V$6 - 'Unlike Size Quad'!$F$3*$N$4), Table13[NS AXIS], 0)</f>
        <v>0</v>
      </c>
      <c r="AB664" s="16">
        <f>$V$3 -'Unlike Size Quad'!$F$2*$N$3</f>
        <v>127.00056361139596</v>
      </c>
      <c r="AC664" s="16">
        <f>$W$4 + 'Unlike Size Quad'!$F$2*$N$3</f>
        <v>-127.00507248755457</v>
      </c>
      <c r="AN664" s="46">
        <v>-344</v>
      </c>
      <c r="AO664" s="6">
        <f>IF(OR(Table15[[#This Row],[Diagonal Flag]]&lt;-$AG$6, Table15[[#This Row],[Diagonal Flag]]&gt;$AG$6),0,Table15[[#This Row],[Diagonal Flag]])</f>
        <v>-344</v>
      </c>
      <c r="AP664" s="6">
        <f>Graphing!$AO664/$AP$6</f>
        <v>-150.5</v>
      </c>
      <c r="AQ664" s="6">
        <f>Graphing!$AO664/$AQ$6</f>
        <v>150.5</v>
      </c>
    </row>
    <row r="665" spans="7:43" x14ac:dyDescent="0.25">
      <c r="G665" s="15">
        <v>0.65800000000000003</v>
      </c>
      <c r="H665" s="16">
        <f>IF(AND($H$3&lt;Table3[[#This Row],[Percentage]],Table3[[#This Row],[Percentage]]&lt;$H$5), 1, 0)</f>
        <v>0</v>
      </c>
      <c r="I665" s="16">
        <f>IF(AND($I$3&lt;Table3[[#This Row],[Percentage]],Table3[[#This Row],[Percentage]]&lt;$I$5), 1, 0)</f>
        <v>0</v>
      </c>
      <c r="J665" s="16">
        <f>IF(AND($J$3&lt;Table3[[#This Row],[Percentage]],Table3[[#This Row],[Percentage]]&lt;$J$5), 1, 0)</f>
        <v>0</v>
      </c>
      <c r="K665" s="16">
        <f>IF(AND($K$3&lt;Table3[[#This Row],[Percentage]],Table3[[#This Row],[Percentage]]&lt;$K$5), 1, 0)</f>
        <v>0</v>
      </c>
      <c r="L665" s="16"/>
      <c r="U665" s="6">
        <v>0</v>
      </c>
      <c r="V665" s="6">
        <v>-343</v>
      </c>
      <c r="W665" s="6">
        <f>IF(AND($W$4 + 'Unlike Size Quad'!$F$2*$N$3&lt;Table13[[#This Row],[NS AXIS]],Table13[[#This Row],[NS AXIS]]&lt;$V$3 - 'Unlike Size Quad'!$F$2*$N$3), Table13[NS AXIS], 0)</f>
        <v>0</v>
      </c>
      <c r="X665" s="6">
        <f>$V$6 - 'Unlike Size Quad'!$F$3*$N$4</f>
        <v>71.401690832311886</v>
      </c>
      <c r="Y665" s="6">
        <f>$W$5 +'Unlike Size Quad'!$F$3*$N$4</f>
        <v>-71.406763299232722</v>
      </c>
      <c r="Z665" s="6">
        <f>Table13[[#This Row],[NS AXIS]]</f>
        <v>-343</v>
      </c>
      <c r="AA665" s="6">
        <f>IF(AND($W$5 + 'Unlike Size Quad'!$F$3*$N$4&lt;Table13[[#This Row],[NS AXIS]],Table13[[#This Row],[NS AXIS]]&lt;$V$6 - 'Unlike Size Quad'!$F$3*$N$4), Table13[NS AXIS], 0)</f>
        <v>0</v>
      </c>
      <c r="AB665" s="16">
        <f>$V$3 -'Unlike Size Quad'!$F$2*$N$3</f>
        <v>127.00056361139596</v>
      </c>
      <c r="AC665" s="16">
        <f>$W$4 + 'Unlike Size Quad'!$F$2*$N$3</f>
        <v>-127.00507248755457</v>
      </c>
      <c r="AN665" s="46">
        <v>-343</v>
      </c>
      <c r="AO665" s="6">
        <f>IF(OR(Table15[[#This Row],[Diagonal Flag]]&lt;-$AG$6, Table15[[#This Row],[Diagonal Flag]]&gt;$AG$6),0,Table15[[#This Row],[Diagonal Flag]])</f>
        <v>-343</v>
      </c>
      <c r="AP665" s="6">
        <f>Graphing!$AO665/$AP$6</f>
        <v>-150.0625</v>
      </c>
      <c r="AQ665" s="6">
        <f>Graphing!$AO665/$AQ$6</f>
        <v>150.0625</v>
      </c>
    </row>
    <row r="666" spans="7:43" x14ac:dyDescent="0.25">
      <c r="G666" s="15">
        <v>0.65900000000000003</v>
      </c>
      <c r="H666" s="16">
        <f>IF(AND($H$3&lt;Table3[[#This Row],[Percentage]],Table3[[#This Row],[Percentage]]&lt;$H$5), 1, 0)</f>
        <v>0</v>
      </c>
      <c r="I666" s="16">
        <f>IF(AND($I$3&lt;Table3[[#This Row],[Percentage]],Table3[[#This Row],[Percentage]]&lt;$I$5), 1, 0)</f>
        <v>0</v>
      </c>
      <c r="J666" s="16">
        <f>IF(AND($J$3&lt;Table3[[#This Row],[Percentage]],Table3[[#This Row],[Percentage]]&lt;$J$5), 1, 0)</f>
        <v>0</v>
      </c>
      <c r="K666" s="16">
        <f>IF(AND($K$3&lt;Table3[[#This Row],[Percentage]],Table3[[#This Row],[Percentage]]&lt;$K$5), 1, 0)</f>
        <v>0</v>
      </c>
      <c r="L666" s="16"/>
      <c r="U666" s="6">
        <v>0</v>
      </c>
      <c r="V666" s="6">
        <v>-342</v>
      </c>
      <c r="W666" s="6">
        <f>IF(AND($W$4 + 'Unlike Size Quad'!$F$2*$N$3&lt;Table13[[#This Row],[NS AXIS]],Table13[[#This Row],[NS AXIS]]&lt;$V$3 - 'Unlike Size Quad'!$F$2*$N$3), Table13[NS AXIS], 0)</f>
        <v>0</v>
      </c>
      <c r="X666" s="6">
        <f>$V$6 - 'Unlike Size Quad'!$F$3*$N$4</f>
        <v>71.401690832311886</v>
      </c>
      <c r="Y666" s="6">
        <f>$W$5 +'Unlike Size Quad'!$F$3*$N$4</f>
        <v>-71.406763299232722</v>
      </c>
      <c r="Z666" s="6">
        <f>Table13[[#This Row],[NS AXIS]]</f>
        <v>-342</v>
      </c>
      <c r="AA666" s="6">
        <f>IF(AND($W$5 + 'Unlike Size Quad'!$F$3*$N$4&lt;Table13[[#This Row],[NS AXIS]],Table13[[#This Row],[NS AXIS]]&lt;$V$6 - 'Unlike Size Quad'!$F$3*$N$4), Table13[NS AXIS], 0)</f>
        <v>0</v>
      </c>
      <c r="AB666" s="16">
        <f>$V$3 -'Unlike Size Quad'!$F$2*$N$3</f>
        <v>127.00056361139596</v>
      </c>
      <c r="AC666" s="16">
        <f>$W$4 + 'Unlike Size Quad'!$F$2*$N$3</f>
        <v>-127.00507248755457</v>
      </c>
      <c r="AN666" s="46">
        <v>-342</v>
      </c>
      <c r="AO666" s="6">
        <f>IF(OR(Table15[[#This Row],[Diagonal Flag]]&lt;-$AG$6, Table15[[#This Row],[Diagonal Flag]]&gt;$AG$6),0,Table15[[#This Row],[Diagonal Flag]])</f>
        <v>-342</v>
      </c>
      <c r="AP666" s="6">
        <f>Graphing!$AO666/$AP$6</f>
        <v>-149.625</v>
      </c>
      <c r="AQ666" s="6">
        <f>Graphing!$AO666/$AQ$6</f>
        <v>149.625</v>
      </c>
    </row>
    <row r="667" spans="7:43" x14ac:dyDescent="0.25">
      <c r="G667" s="15">
        <v>0.66</v>
      </c>
      <c r="H667" s="16">
        <f>IF(AND($H$3&lt;Table3[[#This Row],[Percentage]],Table3[[#This Row],[Percentage]]&lt;$H$5), 1, 0)</f>
        <v>0</v>
      </c>
      <c r="I667" s="16">
        <f>IF(AND($I$3&lt;Table3[[#This Row],[Percentage]],Table3[[#This Row],[Percentage]]&lt;$I$5), 1, 0)</f>
        <v>0</v>
      </c>
      <c r="J667" s="16">
        <f>IF(AND($J$3&lt;Table3[[#This Row],[Percentage]],Table3[[#This Row],[Percentage]]&lt;$J$5), 1, 0)</f>
        <v>0</v>
      </c>
      <c r="K667" s="16">
        <f>IF(AND($K$3&lt;Table3[[#This Row],[Percentage]],Table3[[#This Row],[Percentage]]&lt;$K$5), 1, 0)</f>
        <v>0</v>
      </c>
      <c r="L667" s="16"/>
      <c r="U667" s="6">
        <v>0</v>
      </c>
      <c r="V667" s="6">
        <v>-341</v>
      </c>
      <c r="W667" s="6">
        <f>IF(AND($W$4 + 'Unlike Size Quad'!$F$2*$N$3&lt;Table13[[#This Row],[NS AXIS]],Table13[[#This Row],[NS AXIS]]&lt;$V$3 - 'Unlike Size Quad'!$F$2*$N$3), Table13[NS AXIS], 0)</f>
        <v>0</v>
      </c>
      <c r="X667" s="6">
        <f>$V$6 - 'Unlike Size Quad'!$F$3*$N$4</f>
        <v>71.401690832311886</v>
      </c>
      <c r="Y667" s="6">
        <f>$W$5 +'Unlike Size Quad'!$F$3*$N$4</f>
        <v>-71.406763299232722</v>
      </c>
      <c r="Z667" s="6">
        <f>Table13[[#This Row],[NS AXIS]]</f>
        <v>-341</v>
      </c>
      <c r="AA667" s="6">
        <f>IF(AND($W$5 + 'Unlike Size Quad'!$F$3*$N$4&lt;Table13[[#This Row],[NS AXIS]],Table13[[#This Row],[NS AXIS]]&lt;$V$6 - 'Unlike Size Quad'!$F$3*$N$4), Table13[NS AXIS], 0)</f>
        <v>0</v>
      </c>
      <c r="AB667" s="16">
        <f>$V$3 -'Unlike Size Quad'!$F$2*$N$3</f>
        <v>127.00056361139596</v>
      </c>
      <c r="AC667" s="16">
        <f>$W$4 + 'Unlike Size Quad'!$F$2*$N$3</f>
        <v>-127.00507248755457</v>
      </c>
      <c r="AN667" s="46">
        <v>-341</v>
      </c>
      <c r="AO667" s="6">
        <f>IF(OR(Table15[[#This Row],[Diagonal Flag]]&lt;-$AG$6, Table15[[#This Row],[Diagonal Flag]]&gt;$AG$6),0,Table15[[#This Row],[Diagonal Flag]])</f>
        <v>-341</v>
      </c>
      <c r="AP667" s="6">
        <f>Graphing!$AO667/$AP$6</f>
        <v>-149.1875</v>
      </c>
      <c r="AQ667" s="6">
        <f>Graphing!$AO667/$AQ$6</f>
        <v>149.1875</v>
      </c>
    </row>
    <row r="668" spans="7:43" x14ac:dyDescent="0.25">
      <c r="G668" s="15">
        <v>0.66100000000000003</v>
      </c>
      <c r="H668" s="16">
        <f>IF(AND($H$3&lt;Table3[[#This Row],[Percentage]],Table3[[#This Row],[Percentage]]&lt;$H$5), 1, 0)</f>
        <v>0</v>
      </c>
      <c r="I668" s="16">
        <f>IF(AND($I$3&lt;Table3[[#This Row],[Percentage]],Table3[[#This Row],[Percentage]]&lt;$I$5), 1, 0)</f>
        <v>0</v>
      </c>
      <c r="J668" s="16">
        <f>IF(AND($J$3&lt;Table3[[#This Row],[Percentage]],Table3[[#This Row],[Percentage]]&lt;$J$5), 1, 0)</f>
        <v>0</v>
      </c>
      <c r="K668" s="16">
        <f>IF(AND($K$3&lt;Table3[[#This Row],[Percentage]],Table3[[#This Row],[Percentage]]&lt;$K$5), 1, 0)</f>
        <v>0</v>
      </c>
      <c r="L668" s="16"/>
      <c r="U668" s="6">
        <v>0</v>
      </c>
      <c r="V668" s="6">
        <v>-340</v>
      </c>
      <c r="W668" s="6">
        <f>IF(AND($W$4 + 'Unlike Size Quad'!$F$2*$N$3&lt;Table13[[#This Row],[NS AXIS]],Table13[[#This Row],[NS AXIS]]&lt;$V$3 - 'Unlike Size Quad'!$F$2*$N$3), Table13[NS AXIS], 0)</f>
        <v>0</v>
      </c>
      <c r="X668" s="6">
        <f>$V$6 - 'Unlike Size Quad'!$F$3*$N$4</f>
        <v>71.401690832311886</v>
      </c>
      <c r="Y668" s="6">
        <f>$W$5 +'Unlike Size Quad'!$F$3*$N$4</f>
        <v>-71.406763299232722</v>
      </c>
      <c r="Z668" s="6">
        <f>Table13[[#This Row],[NS AXIS]]</f>
        <v>-340</v>
      </c>
      <c r="AA668" s="6">
        <f>IF(AND($W$5 + 'Unlike Size Quad'!$F$3*$N$4&lt;Table13[[#This Row],[NS AXIS]],Table13[[#This Row],[NS AXIS]]&lt;$V$6 - 'Unlike Size Quad'!$F$3*$N$4), Table13[NS AXIS], 0)</f>
        <v>0</v>
      </c>
      <c r="AB668" s="16">
        <f>$V$3 -'Unlike Size Quad'!$F$2*$N$3</f>
        <v>127.00056361139596</v>
      </c>
      <c r="AC668" s="16">
        <f>$W$4 + 'Unlike Size Quad'!$F$2*$N$3</f>
        <v>-127.00507248755457</v>
      </c>
      <c r="AN668" s="46">
        <v>-340</v>
      </c>
      <c r="AO668" s="6">
        <f>IF(OR(Table15[[#This Row],[Diagonal Flag]]&lt;-$AG$6, Table15[[#This Row],[Diagonal Flag]]&gt;$AG$6),0,Table15[[#This Row],[Diagonal Flag]])</f>
        <v>-340</v>
      </c>
      <c r="AP668" s="6">
        <f>Graphing!$AO668/$AP$6</f>
        <v>-148.75</v>
      </c>
      <c r="AQ668" s="6">
        <f>Graphing!$AO668/$AQ$6</f>
        <v>148.75</v>
      </c>
    </row>
    <row r="669" spans="7:43" x14ac:dyDescent="0.25">
      <c r="G669" s="15">
        <v>0.66200000000000003</v>
      </c>
      <c r="H669" s="16">
        <f>IF(AND($H$3&lt;Table3[[#This Row],[Percentage]],Table3[[#This Row],[Percentage]]&lt;$H$5), 1, 0)</f>
        <v>0</v>
      </c>
      <c r="I669" s="16">
        <f>IF(AND($I$3&lt;Table3[[#This Row],[Percentage]],Table3[[#This Row],[Percentage]]&lt;$I$5), 1, 0)</f>
        <v>0</v>
      </c>
      <c r="J669" s="16">
        <f>IF(AND($J$3&lt;Table3[[#This Row],[Percentage]],Table3[[#This Row],[Percentage]]&lt;$J$5), 1, 0)</f>
        <v>0</v>
      </c>
      <c r="K669" s="16">
        <f>IF(AND($K$3&lt;Table3[[#This Row],[Percentage]],Table3[[#This Row],[Percentage]]&lt;$K$5), 1, 0)</f>
        <v>0</v>
      </c>
      <c r="L669" s="16"/>
      <c r="U669" s="6">
        <v>0</v>
      </c>
      <c r="V669" s="6">
        <v>-339</v>
      </c>
      <c r="W669" s="6">
        <f>IF(AND($W$4 + 'Unlike Size Quad'!$F$2*$N$3&lt;Table13[[#This Row],[NS AXIS]],Table13[[#This Row],[NS AXIS]]&lt;$V$3 - 'Unlike Size Quad'!$F$2*$N$3), Table13[NS AXIS], 0)</f>
        <v>0</v>
      </c>
      <c r="X669" s="6">
        <f>$V$6 - 'Unlike Size Quad'!$F$3*$N$4</f>
        <v>71.401690832311886</v>
      </c>
      <c r="Y669" s="6">
        <f>$W$5 +'Unlike Size Quad'!$F$3*$N$4</f>
        <v>-71.406763299232722</v>
      </c>
      <c r="Z669" s="6">
        <f>Table13[[#This Row],[NS AXIS]]</f>
        <v>-339</v>
      </c>
      <c r="AA669" s="6">
        <f>IF(AND($W$5 + 'Unlike Size Quad'!$F$3*$N$4&lt;Table13[[#This Row],[NS AXIS]],Table13[[#This Row],[NS AXIS]]&lt;$V$6 - 'Unlike Size Quad'!$F$3*$N$4), Table13[NS AXIS], 0)</f>
        <v>0</v>
      </c>
      <c r="AB669" s="16">
        <f>$V$3 -'Unlike Size Quad'!$F$2*$N$3</f>
        <v>127.00056361139596</v>
      </c>
      <c r="AC669" s="16">
        <f>$W$4 + 'Unlike Size Quad'!$F$2*$N$3</f>
        <v>-127.00507248755457</v>
      </c>
      <c r="AN669" s="46">
        <v>-339</v>
      </c>
      <c r="AO669" s="6">
        <f>IF(OR(Table15[[#This Row],[Diagonal Flag]]&lt;-$AG$6, Table15[[#This Row],[Diagonal Flag]]&gt;$AG$6),0,Table15[[#This Row],[Diagonal Flag]])</f>
        <v>-339</v>
      </c>
      <c r="AP669" s="6">
        <f>Graphing!$AO669/$AP$6</f>
        <v>-148.3125</v>
      </c>
      <c r="AQ669" s="6">
        <f>Graphing!$AO669/$AQ$6</f>
        <v>148.3125</v>
      </c>
    </row>
    <row r="670" spans="7:43" x14ac:dyDescent="0.25">
      <c r="G670" s="15">
        <v>0.66300000000000003</v>
      </c>
      <c r="H670" s="16">
        <f>IF(AND($H$3&lt;Table3[[#This Row],[Percentage]],Table3[[#This Row],[Percentage]]&lt;$H$5), 1, 0)</f>
        <v>0</v>
      </c>
      <c r="I670" s="16">
        <f>IF(AND($I$3&lt;Table3[[#This Row],[Percentage]],Table3[[#This Row],[Percentage]]&lt;$I$5), 1, 0)</f>
        <v>0</v>
      </c>
      <c r="J670" s="16">
        <f>IF(AND($J$3&lt;Table3[[#This Row],[Percentage]],Table3[[#This Row],[Percentage]]&lt;$J$5), 1, 0)</f>
        <v>0</v>
      </c>
      <c r="K670" s="16">
        <f>IF(AND($K$3&lt;Table3[[#This Row],[Percentage]],Table3[[#This Row],[Percentage]]&lt;$K$5), 1, 0)</f>
        <v>0</v>
      </c>
      <c r="L670" s="16"/>
      <c r="U670" s="6">
        <v>0</v>
      </c>
      <c r="V670" s="6">
        <v>-338</v>
      </c>
      <c r="W670" s="6">
        <f>IF(AND($W$4 + 'Unlike Size Quad'!$F$2*$N$3&lt;Table13[[#This Row],[NS AXIS]],Table13[[#This Row],[NS AXIS]]&lt;$V$3 - 'Unlike Size Quad'!$F$2*$N$3), Table13[NS AXIS], 0)</f>
        <v>0</v>
      </c>
      <c r="X670" s="6">
        <f>$V$6 - 'Unlike Size Quad'!$F$3*$N$4</f>
        <v>71.401690832311886</v>
      </c>
      <c r="Y670" s="6">
        <f>$W$5 +'Unlike Size Quad'!$F$3*$N$4</f>
        <v>-71.406763299232722</v>
      </c>
      <c r="Z670" s="6">
        <f>Table13[[#This Row],[NS AXIS]]</f>
        <v>-338</v>
      </c>
      <c r="AA670" s="6">
        <f>IF(AND($W$5 + 'Unlike Size Quad'!$F$3*$N$4&lt;Table13[[#This Row],[NS AXIS]],Table13[[#This Row],[NS AXIS]]&lt;$V$6 - 'Unlike Size Quad'!$F$3*$N$4), Table13[NS AXIS], 0)</f>
        <v>0</v>
      </c>
      <c r="AB670" s="16">
        <f>$V$3 -'Unlike Size Quad'!$F$2*$N$3</f>
        <v>127.00056361139596</v>
      </c>
      <c r="AC670" s="16">
        <f>$W$4 + 'Unlike Size Quad'!$F$2*$N$3</f>
        <v>-127.00507248755457</v>
      </c>
      <c r="AN670" s="46">
        <v>-338</v>
      </c>
      <c r="AO670" s="6">
        <f>IF(OR(Table15[[#This Row],[Diagonal Flag]]&lt;-$AG$6, Table15[[#This Row],[Diagonal Flag]]&gt;$AG$6),0,Table15[[#This Row],[Diagonal Flag]])</f>
        <v>-338</v>
      </c>
      <c r="AP670" s="6">
        <f>Graphing!$AO670/$AP$6</f>
        <v>-147.875</v>
      </c>
      <c r="AQ670" s="6">
        <f>Graphing!$AO670/$AQ$6</f>
        <v>147.875</v>
      </c>
    </row>
    <row r="671" spans="7:43" x14ac:dyDescent="0.25">
      <c r="G671" s="15">
        <v>0.66400000000000003</v>
      </c>
      <c r="H671" s="16">
        <f>IF(AND($H$3&lt;Table3[[#This Row],[Percentage]],Table3[[#This Row],[Percentage]]&lt;$H$5), 1, 0)</f>
        <v>0</v>
      </c>
      <c r="I671" s="16">
        <f>IF(AND($I$3&lt;Table3[[#This Row],[Percentage]],Table3[[#This Row],[Percentage]]&lt;$I$5), 1, 0)</f>
        <v>0</v>
      </c>
      <c r="J671" s="16">
        <f>IF(AND($J$3&lt;Table3[[#This Row],[Percentage]],Table3[[#This Row],[Percentage]]&lt;$J$5), 1, 0)</f>
        <v>0</v>
      </c>
      <c r="K671" s="16">
        <f>IF(AND($K$3&lt;Table3[[#This Row],[Percentage]],Table3[[#This Row],[Percentage]]&lt;$K$5), 1, 0)</f>
        <v>0</v>
      </c>
      <c r="L671" s="16"/>
      <c r="U671" s="6">
        <v>0</v>
      </c>
      <c r="V671" s="6">
        <v>-337</v>
      </c>
      <c r="W671" s="6">
        <f>IF(AND($W$4 + 'Unlike Size Quad'!$F$2*$N$3&lt;Table13[[#This Row],[NS AXIS]],Table13[[#This Row],[NS AXIS]]&lt;$V$3 - 'Unlike Size Quad'!$F$2*$N$3), Table13[NS AXIS], 0)</f>
        <v>0</v>
      </c>
      <c r="X671" s="6">
        <f>$V$6 - 'Unlike Size Quad'!$F$3*$N$4</f>
        <v>71.401690832311886</v>
      </c>
      <c r="Y671" s="6">
        <f>$W$5 +'Unlike Size Quad'!$F$3*$N$4</f>
        <v>-71.406763299232722</v>
      </c>
      <c r="Z671" s="6">
        <f>Table13[[#This Row],[NS AXIS]]</f>
        <v>-337</v>
      </c>
      <c r="AA671" s="6">
        <f>IF(AND($W$5 + 'Unlike Size Quad'!$F$3*$N$4&lt;Table13[[#This Row],[NS AXIS]],Table13[[#This Row],[NS AXIS]]&lt;$V$6 - 'Unlike Size Quad'!$F$3*$N$4), Table13[NS AXIS], 0)</f>
        <v>0</v>
      </c>
      <c r="AB671" s="16">
        <f>$V$3 -'Unlike Size Quad'!$F$2*$N$3</f>
        <v>127.00056361139596</v>
      </c>
      <c r="AC671" s="16">
        <f>$W$4 + 'Unlike Size Quad'!$F$2*$N$3</f>
        <v>-127.00507248755457</v>
      </c>
      <c r="AN671" s="46">
        <v>-337</v>
      </c>
      <c r="AO671" s="6">
        <f>IF(OR(Table15[[#This Row],[Diagonal Flag]]&lt;-$AG$6, Table15[[#This Row],[Diagonal Flag]]&gt;$AG$6),0,Table15[[#This Row],[Diagonal Flag]])</f>
        <v>-337</v>
      </c>
      <c r="AP671" s="6">
        <f>Graphing!$AO671/$AP$6</f>
        <v>-147.4375</v>
      </c>
      <c r="AQ671" s="6">
        <f>Graphing!$AO671/$AQ$6</f>
        <v>147.4375</v>
      </c>
    </row>
    <row r="672" spans="7:43" x14ac:dyDescent="0.25">
      <c r="G672" s="15">
        <v>0.66500000000000004</v>
      </c>
      <c r="H672" s="16">
        <f>IF(AND($H$3&lt;Table3[[#This Row],[Percentage]],Table3[[#This Row],[Percentage]]&lt;$H$5), 1, 0)</f>
        <v>0</v>
      </c>
      <c r="I672" s="16">
        <f>IF(AND($I$3&lt;Table3[[#This Row],[Percentage]],Table3[[#This Row],[Percentage]]&lt;$I$5), 1, 0)</f>
        <v>0</v>
      </c>
      <c r="J672" s="16">
        <f>IF(AND($J$3&lt;Table3[[#This Row],[Percentage]],Table3[[#This Row],[Percentage]]&lt;$J$5), 1, 0)</f>
        <v>0</v>
      </c>
      <c r="K672" s="16">
        <f>IF(AND($K$3&lt;Table3[[#This Row],[Percentage]],Table3[[#This Row],[Percentage]]&lt;$K$5), 1, 0)</f>
        <v>0</v>
      </c>
      <c r="L672" s="16"/>
      <c r="U672" s="6">
        <v>0</v>
      </c>
      <c r="V672" s="6">
        <v>-336</v>
      </c>
      <c r="W672" s="6">
        <f>IF(AND($W$4 + 'Unlike Size Quad'!$F$2*$N$3&lt;Table13[[#This Row],[NS AXIS]],Table13[[#This Row],[NS AXIS]]&lt;$V$3 - 'Unlike Size Quad'!$F$2*$N$3), Table13[NS AXIS], 0)</f>
        <v>0</v>
      </c>
      <c r="X672" s="6">
        <f>$V$6 - 'Unlike Size Quad'!$F$3*$N$4</f>
        <v>71.401690832311886</v>
      </c>
      <c r="Y672" s="6">
        <f>$W$5 +'Unlike Size Quad'!$F$3*$N$4</f>
        <v>-71.406763299232722</v>
      </c>
      <c r="Z672" s="6">
        <f>Table13[[#This Row],[NS AXIS]]</f>
        <v>-336</v>
      </c>
      <c r="AA672" s="6">
        <f>IF(AND($W$5 + 'Unlike Size Quad'!$F$3*$N$4&lt;Table13[[#This Row],[NS AXIS]],Table13[[#This Row],[NS AXIS]]&lt;$V$6 - 'Unlike Size Quad'!$F$3*$N$4), Table13[NS AXIS], 0)</f>
        <v>0</v>
      </c>
      <c r="AB672" s="16">
        <f>$V$3 -'Unlike Size Quad'!$F$2*$N$3</f>
        <v>127.00056361139596</v>
      </c>
      <c r="AC672" s="16">
        <f>$W$4 + 'Unlike Size Quad'!$F$2*$N$3</f>
        <v>-127.00507248755457</v>
      </c>
      <c r="AN672" s="46">
        <v>-336</v>
      </c>
      <c r="AO672" s="6">
        <f>IF(OR(Table15[[#This Row],[Diagonal Flag]]&lt;-$AG$6, Table15[[#This Row],[Diagonal Flag]]&gt;$AG$6),0,Table15[[#This Row],[Diagonal Flag]])</f>
        <v>-336</v>
      </c>
      <c r="AP672" s="6">
        <f>Graphing!$AO672/$AP$6</f>
        <v>-147</v>
      </c>
      <c r="AQ672" s="6">
        <f>Graphing!$AO672/$AQ$6</f>
        <v>147</v>
      </c>
    </row>
    <row r="673" spans="7:43" x14ac:dyDescent="0.25">
      <c r="G673" s="15">
        <v>0.66600000000000004</v>
      </c>
      <c r="H673" s="16">
        <f>IF(AND($H$3&lt;Table3[[#This Row],[Percentage]],Table3[[#This Row],[Percentage]]&lt;$H$5), 1, 0)</f>
        <v>0</v>
      </c>
      <c r="I673" s="16">
        <f>IF(AND($I$3&lt;Table3[[#This Row],[Percentage]],Table3[[#This Row],[Percentage]]&lt;$I$5), 1, 0)</f>
        <v>0</v>
      </c>
      <c r="J673" s="16">
        <f>IF(AND($J$3&lt;Table3[[#This Row],[Percentage]],Table3[[#This Row],[Percentage]]&lt;$J$5), 1, 0)</f>
        <v>0</v>
      </c>
      <c r="K673" s="16">
        <f>IF(AND($K$3&lt;Table3[[#This Row],[Percentage]],Table3[[#This Row],[Percentage]]&lt;$K$5), 1, 0)</f>
        <v>0</v>
      </c>
      <c r="L673" s="16"/>
      <c r="U673" s="6">
        <v>0</v>
      </c>
      <c r="V673" s="6">
        <v>-335</v>
      </c>
      <c r="W673" s="6">
        <f>IF(AND($W$4 + 'Unlike Size Quad'!$F$2*$N$3&lt;Table13[[#This Row],[NS AXIS]],Table13[[#This Row],[NS AXIS]]&lt;$V$3 - 'Unlike Size Quad'!$F$2*$N$3), Table13[NS AXIS], 0)</f>
        <v>0</v>
      </c>
      <c r="X673" s="6">
        <f>$V$6 - 'Unlike Size Quad'!$F$3*$N$4</f>
        <v>71.401690832311886</v>
      </c>
      <c r="Y673" s="6">
        <f>$W$5 +'Unlike Size Quad'!$F$3*$N$4</f>
        <v>-71.406763299232722</v>
      </c>
      <c r="Z673" s="6">
        <f>Table13[[#This Row],[NS AXIS]]</f>
        <v>-335</v>
      </c>
      <c r="AA673" s="6">
        <f>IF(AND($W$5 + 'Unlike Size Quad'!$F$3*$N$4&lt;Table13[[#This Row],[NS AXIS]],Table13[[#This Row],[NS AXIS]]&lt;$V$6 - 'Unlike Size Quad'!$F$3*$N$4), Table13[NS AXIS], 0)</f>
        <v>0</v>
      </c>
      <c r="AB673" s="16">
        <f>$V$3 -'Unlike Size Quad'!$F$2*$N$3</f>
        <v>127.00056361139596</v>
      </c>
      <c r="AC673" s="16">
        <f>$W$4 + 'Unlike Size Quad'!$F$2*$N$3</f>
        <v>-127.00507248755457</v>
      </c>
      <c r="AN673" s="46">
        <v>-335</v>
      </c>
      <c r="AO673" s="6">
        <f>IF(OR(Table15[[#This Row],[Diagonal Flag]]&lt;-$AG$6, Table15[[#This Row],[Diagonal Flag]]&gt;$AG$6),0,Table15[[#This Row],[Diagonal Flag]])</f>
        <v>-335</v>
      </c>
      <c r="AP673" s="6">
        <f>Graphing!$AO673/$AP$6</f>
        <v>-146.5625</v>
      </c>
      <c r="AQ673" s="6">
        <f>Graphing!$AO673/$AQ$6</f>
        <v>146.5625</v>
      </c>
    </row>
    <row r="674" spans="7:43" x14ac:dyDescent="0.25">
      <c r="G674" s="15">
        <v>0.66700000000000004</v>
      </c>
      <c r="H674" s="16">
        <f>IF(AND($H$3&lt;Table3[[#This Row],[Percentage]],Table3[[#This Row],[Percentage]]&lt;$H$5), 1, 0)</f>
        <v>0</v>
      </c>
      <c r="I674" s="16">
        <f>IF(AND($I$3&lt;Table3[[#This Row],[Percentage]],Table3[[#This Row],[Percentage]]&lt;$I$5), 1, 0)</f>
        <v>0</v>
      </c>
      <c r="J674" s="16">
        <f>IF(AND($J$3&lt;Table3[[#This Row],[Percentage]],Table3[[#This Row],[Percentage]]&lt;$J$5), 1, 0)</f>
        <v>0</v>
      </c>
      <c r="K674" s="16">
        <f>IF(AND($K$3&lt;Table3[[#This Row],[Percentage]],Table3[[#This Row],[Percentage]]&lt;$K$5), 1, 0)</f>
        <v>0</v>
      </c>
      <c r="L674" s="16"/>
      <c r="U674" s="6">
        <v>0</v>
      </c>
      <c r="V674" s="6">
        <v>-334</v>
      </c>
      <c r="W674" s="6">
        <f>IF(AND($W$4 + 'Unlike Size Quad'!$F$2*$N$3&lt;Table13[[#This Row],[NS AXIS]],Table13[[#This Row],[NS AXIS]]&lt;$V$3 - 'Unlike Size Quad'!$F$2*$N$3), Table13[NS AXIS], 0)</f>
        <v>0</v>
      </c>
      <c r="X674" s="6">
        <f>$V$6 - 'Unlike Size Quad'!$F$3*$N$4</f>
        <v>71.401690832311886</v>
      </c>
      <c r="Y674" s="6">
        <f>$W$5 +'Unlike Size Quad'!$F$3*$N$4</f>
        <v>-71.406763299232722</v>
      </c>
      <c r="Z674" s="6">
        <f>Table13[[#This Row],[NS AXIS]]</f>
        <v>-334</v>
      </c>
      <c r="AA674" s="6">
        <f>IF(AND($W$5 + 'Unlike Size Quad'!$F$3*$N$4&lt;Table13[[#This Row],[NS AXIS]],Table13[[#This Row],[NS AXIS]]&lt;$V$6 - 'Unlike Size Quad'!$F$3*$N$4), Table13[NS AXIS], 0)</f>
        <v>0</v>
      </c>
      <c r="AB674" s="16">
        <f>$V$3 -'Unlike Size Quad'!$F$2*$N$3</f>
        <v>127.00056361139596</v>
      </c>
      <c r="AC674" s="16">
        <f>$W$4 + 'Unlike Size Quad'!$F$2*$N$3</f>
        <v>-127.00507248755457</v>
      </c>
      <c r="AN674" s="46">
        <v>-334</v>
      </c>
      <c r="AO674" s="6">
        <f>IF(OR(Table15[[#This Row],[Diagonal Flag]]&lt;-$AG$6, Table15[[#This Row],[Diagonal Flag]]&gt;$AG$6),0,Table15[[#This Row],[Diagonal Flag]])</f>
        <v>-334</v>
      </c>
      <c r="AP674" s="6">
        <f>Graphing!$AO674/$AP$6</f>
        <v>-146.125</v>
      </c>
      <c r="AQ674" s="6">
        <f>Graphing!$AO674/$AQ$6</f>
        <v>146.125</v>
      </c>
    </row>
    <row r="675" spans="7:43" x14ac:dyDescent="0.25">
      <c r="G675" s="15">
        <v>0.66800000000000004</v>
      </c>
      <c r="H675" s="16">
        <f>IF(AND($H$3&lt;Table3[[#This Row],[Percentage]],Table3[[#This Row],[Percentage]]&lt;$H$5), 1, 0)</f>
        <v>0</v>
      </c>
      <c r="I675" s="16">
        <f>IF(AND($I$3&lt;Table3[[#This Row],[Percentage]],Table3[[#This Row],[Percentage]]&lt;$I$5), 1, 0)</f>
        <v>0</v>
      </c>
      <c r="J675" s="16">
        <f>IF(AND($J$3&lt;Table3[[#This Row],[Percentage]],Table3[[#This Row],[Percentage]]&lt;$J$5), 1, 0)</f>
        <v>0</v>
      </c>
      <c r="K675" s="16">
        <f>IF(AND($K$3&lt;Table3[[#This Row],[Percentage]],Table3[[#This Row],[Percentage]]&lt;$K$5), 1, 0)</f>
        <v>0</v>
      </c>
      <c r="L675" s="16"/>
      <c r="U675" s="6">
        <v>0</v>
      </c>
      <c r="V675" s="6">
        <v>-333</v>
      </c>
      <c r="W675" s="6">
        <f>IF(AND($W$4 + 'Unlike Size Quad'!$F$2*$N$3&lt;Table13[[#This Row],[NS AXIS]],Table13[[#This Row],[NS AXIS]]&lt;$V$3 - 'Unlike Size Quad'!$F$2*$N$3), Table13[NS AXIS], 0)</f>
        <v>0</v>
      </c>
      <c r="X675" s="6">
        <f>$V$6 - 'Unlike Size Quad'!$F$3*$N$4</f>
        <v>71.401690832311886</v>
      </c>
      <c r="Y675" s="6">
        <f>$W$5 +'Unlike Size Quad'!$F$3*$N$4</f>
        <v>-71.406763299232722</v>
      </c>
      <c r="Z675" s="6">
        <f>Table13[[#This Row],[NS AXIS]]</f>
        <v>-333</v>
      </c>
      <c r="AA675" s="6">
        <f>IF(AND($W$5 + 'Unlike Size Quad'!$F$3*$N$4&lt;Table13[[#This Row],[NS AXIS]],Table13[[#This Row],[NS AXIS]]&lt;$V$6 - 'Unlike Size Quad'!$F$3*$N$4), Table13[NS AXIS], 0)</f>
        <v>0</v>
      </c>
      <c r="AB675" s="16">
        <f>$V$3 -'Unlike Size Quad'!$F$2*$N$3</f>
        <v>127.00056361139596</v>
      </c>
      <c r="AC675" s="16">
        <f>$W$4 + 'Unlike Size Quad'!$F$2*$N$3</f>
        <v>-127.00507248755457</v>
      </c>
      <c r="AN675" s="46">
        <v>-333</v>
      </c>
      <c r="AO675" s="6">
        <f>IF(OR(Table15[[#This Row],[Diagonal Flag]]&lt;-$AG$6, Table15[[#This Row],[Diagonal Flag]]&gt;$AG$6),0,Table15[[#This Row],[Diagonal Flag]])</f>
        <v>-333</v>
      </c>
      <c r="AP675" s="6">
        <f>Graphing!$AO675/$AP$6</f>
        <v>-145.6875</v>
      </c>
      <c r="AQ675" s="6">
        <f>Graphing!$AO675/$AQ$6</f>
        <v>145.6875</v>
      </c>
    </row>
    <row r="676" spans="7:43" x14ac:dyDescent="0.25">
      <c r="G676" s="15">
        <v>0.66900000000000004</v>
      </c>
      <c r="H676" s="16">
        <f>IF(AND($H$3&lt;Table3[[#This Row],[Percentage]],Table3[[#This Row],[Percentage]]&lt;$H$5), 1, 0)</f>
        <v>0</v>
      </c>
      <c r="I676" s="16">
        <f>IF(AND($I$3&lt;Table3[[#This Row],[Percentage]],Table3[[#This Row],[Percentage]]&lt;$I$5), 1, 0)</f>
        <v>0</v>
      </c>
      <c r="J676" s="16">
        <f>IF(AND($J$3&lt;Table3[[#This Row],[Percentage]],Table3[[#This Row],[Percentage]]&lt;$J$5), 1, 0)</f>
        <v>0</v>
      </c>
      <c r="K676" s="16">
        <f>IF(AND($K$3&lt;Table3[[#This Row],[Percentage]],Table3[[#This Row],[Percentage]]&lt;$K$5), 1, 0)</f>
        <v>0</v>
      </c>
      <c r="L676" s="16"/>
      <c r="U676" s="6">
        <v>0</v>
      </c>
      <c r="V676" s="6">
        <v>-332</v>
      </c>
      <c r="W676" s="6">
        <f>IF(AND($W$4 + 'Unlike Size Quad'!$F$2*$N$3&lt;Table13[[#This Row],[NS AXIS]],Table13[[#This Row],[NS AXIS]]&lt;$V$3 - 'Unlike Size Quad'!$F$2*$N$3), Table13[NS AXIS], 0)</f>
        <v>0</v>
      </c>
      <c r="X676" s="6">
        <f>$V$6 - 'Unlike Size Quad'!$F$3*$N$4</f>
        <v>71.401690832311886</v>
      </c>
      <c r="Y676" s="6">
        <f>$W$5 +'Unlike Size Quad'!$F$3*$N$4</f>
        <v>-71.406763299232722</v>
      </c>
      <c r="Z676" s="6">
        <f>Table13[[#This Row],[NS AXIS]]</f>
        <v>-332</v>
      </c>
      <c r="AA676" s="6">
        <f>IF(AND($W$5 + 'Unlike Size Quad'!$F$3*$N$4&lt;Table13[[#This Row],[NS AXIS]],Table13[[#This Row],[NS AXIS]]&lt;$V$6 - 'Unlike Size Quad'!$F$3*$N$4), Table13[NS AXIS], 0)</f>
        <v>0</v>
      </c>
      <c r="AB676" s="16">
        <f>$V$3 -'Unlike Size Quad'!$F$2*$N$3</f>
        <v>127.00056361139596</v>
      </c>
      <c r="AC676" s="16">
        <f>$W$4 + 'Unlike Size Quad'!$F$2*$N$3</f>
        <v>-127.00507248755457</v>
      </c>
      <c r="AN676" s="46">
        <v>-332</v>
      </c>
      <c r="AO676" s="6">
        <f>IF(OR(Table15[[#This Row],[Diagonal Flag]]&lt;-$AG$6, Table15[[#This Row],[Diagonal Flag]]&gt;$AG$6),0,Table15[[#This Row],[Diagonal Flag]])</f>
        <v>-332</v>
      </c>
      <c r="AP676" s="6">
        <f>Graphing!$AO676/$AP$6</f>
        <v>-145.25</v>
      </c>
      <c r="AQ676" s="6">
        <f>Graphing!$AO676/$AQ$6</f>
        <v>145.25</v>
      </c>
    </row>
    <row r="677" spans="7:43" x14ac:dyDescent="0.25">
      <c r="G677" s="15">
        <v>0.67</v>
      </c>
      <c r="H677" s="16">
        <f>IF(AND($H$3&lt;Table3[[#This Row],[Percentage]],Table3[[#This Row],[Percentage]]&lt;$H$5), 1, 0)</f>
        <v>0</v>
      </c>
      <c r="I677" s="16">
        <f>IF(AND($I$3&lt;Table3[[#This Row],[Percentage]],Table3[[#This Row],[Percentage]]&lt;$I$5), 1, 0)</f>
        <v>0</v>
      </c>
      <c r="J677" s="16">
        <f>IF(AND($J$3&lt;Table3[[#This Row],[Percentage]],Table3[[#This Row],[Percentage]]&lt;$J$5), 1, 0)</f>
        <v>0</v>
      </c>
      <c r="K677" s="16">
        <f>IF(AND($K$3&lt;Table3[[#This Row],[Percentage]],Table3[[#This Row],[Percentage]]&lt;$K$5), 1, 0)</f>
        <v>0</v>
      </c>
      <c r="L677" s="16"/>
      <c r="U677" s="6">
        <v>0</v>
      </c>
      <c r="V677" s="6">
        <v>-331</v>
      </c>
      <c r="W677" s="6">
        <f>IF(AND($W$4 + 'Unlike Size Quad'!$F$2*$N$3&lt;Table13[[#This Row],[NS AXIS]],Table13[[#This Row],[NS AXIS]]&lt;$V$3 - 'Unlike Size Quad'!$F$2*$N$3), Table13[NS AXIS], 0)</f>
        <v>0</v>
      </c>
      <c r="X677" s="6">
        <f>$V$6 - 'Unlike Size Quad'!$F$3*$N$4</f>
        <v>71.401690832311886</v>
      </c>
      <c r="Y677" s="6">
        <f>$W$5 +'Unlike Size Quad'!$F$3*$N$4</f>
        <v>-71.406763299232722</v>
      </c>
      <c r="Z677" s="6">
        <f>Table13[[#This Row],[NS AXIS]]</f>
        <v>-331</v>
      </c>
      <c r="AA677" s="6">
        <f>IF(AND($W$5 + 'Unlike Size Quad'!$F$3*$N$4&lt;Table13[[#This Row],[NS AXIS]],Table13[[#This Row],[NS AXIS]]&lt;$V$6 - 'Unlike Size Quad'!$F$3*$N$4), Table13[NS AXIS], 0)</f>
        <v>0</v>
      </c>
      <c r="AB677" s="16">
        <f>$V$3 -'Unlike Size Quad'!$F$2*$N$3</f>
        <v>127.00056361139596</v>
      </c>
      <c r="AC677" s="16">
        <f>$W$4 + 'Unlike Size Quad'!$F$2*$N$3</f>
        <v>-127.00507248755457</v>
      </c>
      <c r="AN677" s="46">
        <v>-331</v>
      </c>
      <c r="AO677" s="6">
        <f>IF(OR(Table15[[#This Row],[Diagonal Flag]]&lt;-$AG$6, Table15[[#This Row],[Diagonal Flag]]&gt;$AG$6),0,Table15[[#This Row],[Diagonal Flag]])</f>
        <v>-331</v>
      </c>
      <c r="AP677" s="6">
        <f>Graphing!$AO677/$AP$6</f>
        <v>-144.8125</v>
      </c>
      <c r="AQ677" s="6">
        <f>Graphing!$AO677/$AQ$6</f>
        <v>144.8125</v>
      </c>
    </row>
    <row r="678" spans="7:43" x14ac:dyDescent="0.25">
      <c r="G678" s="15">
        <v>0.67100000000000004</v>
      </c>
      <c r="H678" s="16">
        <f>IF(AND($H$3&lt;Table3[[#This Row],[Percentage]],Table3[[#This Row],[Percentage]]&lt;$H$5), 1, 0)</f>
        <v>0</v>
      </c>
      <c r="I678" s="16">
        <f>IF(AND($I$3&lt;Table3[[#This Row],[Percentage]],Table3[[#This Row],[Percentage]]&lt;$I$5), 1, 0)</f>
        <v>0</v>
      </c>
      <c r="J678" s="16">
        <f>IF(AND($J$3&lt;Table3[[#This Row],[Percentage]],Table3[[#This Row],[Percentage]]&lt;$J$5), 1, 0)</f>
        <v>0</v>
      </c>
      <c r="K678" s="16">
        <f>IF(AND($K$3&lt;Table3[[#This Row],[Percentage]],Table3[[#This Row],[Percentage]]&lt;$K$5), 1, 0)</f>
        <v>0</v>
      </c>
      <c r="L678" s="16"/>
      <c r="U678" s="6">
        <v>0</v>
      </c>
      <c r="V678" s="6">
        <v>-330</v>
      </c>
      <c r="W678" s="6">
        <f>IF(AND($W$4 + 'Unlike Size Quad'!$F$2*$N$3&lt;Table13[[#This Row],[NS AXIS]],Table13[[#This Row],[NS AXIS]]&lt;$V$3 - 'Unlike Size Quad'!$F$2*$N$3), Table13[NS AXIS], 0)</f>
        <v>0</v>
      </c>
      <c r="X678" s="6">
        <f>$V$6 - 'Unlike Size Quad'!$F$3*$N$4</f>
        <v>71.401690832311886</v>
      </c>
      <c r="Y678" s="6">
        <f>$W$5 +'Unlike Size Quad'!$F$3*$N$4</f>
        <v>-71.406763299232722</v>
      </c>
      <c r="Z678" s="6">
        <f>Table13[[#This Row],[NS AXIS]]</f>
        <v>-330</v>
      </c>
      <c r="AA678" s="6">
        <f>IF(AND($W$5 + 'Unlike Size Quad'!$F$3*$N$4&lt;Table13[[#This Row],[NS AXIS]],Table13[[#This Row],[NS AXIS]]&lt;$V$6 - 'Unlike Size Quad'!$F$3*$N$4), Table13[NS AXIS], 0)</f>
        <v>0</v>
      </c>
      <c r="AB678" s="16">
        <f>$V$3 -'Unlike Size Quad'!$F$2*$N$3</f>
        <v>127.00056361139596</v>
      </c>
      <c r="AC678" s="16">
        <f>$W$4 + 'Unlike Size Quad'!$F$2*$N$3</f>
        <v>-127.00507248755457</v>
      </c>
      <c r="AN678" s="46">
        <v>-330</v>
      </c>
      <c r="AO678" s="6">
        <f>IF(OR(Table15[[#This Row],[Diagonal Flag]]&lt;-$AG$6, Table15[[#This Row],[Diagonal Flag]]&gt;$AG$6),0,Table15[[#This Row],[Diagonal Flag]])</f>
        <v>-330</v>
      </c>
      <c r="AP678" s="6">
        <f>Graphing!$AO678/$AP$6</f>
        <v>-144.375</v>
      </c>
      <c r="AQ678" s="6">
        <f>Graphing!$AO678/$AQ$6</f>
        <v>144.375</v>
      </c>
    </row>
    <row r="679" spans="7:43" x14ac:dyDescent="0.25">
      <c r="G679" s="15">
        <v>0.67200000000000004</v>
      </c>
      <c r="H679" s="16">
        <f>IF(AND($H$3&lt;Table3[[#This Row],[Percentage]],Table3[[#This Row],[Percentage]]&lt;$H$5), 1, 0)</f>
        <v>0</v>
      </c>
      <c r="I679" s="16">
        <f>IF(AND($I$3&lt;Table3[[#This Row],[Percentage]],Table3[[#This Row],[Percentage]]&lt;$I$5), 1, 0)</f>
        <v>0</v>
      </c>
      <c r="J679" s="16">
        <f>IF(AND($J$3&lt;Table3[[#This Row],[Percentage]],Table3[[#This Row],[Percentage]]&lt;$J$5), 1, 0)</f>
        <v>0</v>
      </c>
      <c r="K679" s="16">
        <f>IF(AND($K$3&lt;Table3[[#This Row],[Percentage]],Table3[[#This Row],[Percentage]]&lt;$K$5), 1, 0)</f>
        <v>0</v>
      </c>
      <c r="L679" s="16"/>
      <c r="U679" s="6">
        <v>0</v>
      </c>
      <c r="V679" s="6">
        <v>-329</v>
      </c>
      <c r="W679" s="6">
        <f>IF(AND($W$4 + 'Unlike Size Quad'!$F$2*$N$3&lt;Table13[[#This Row],[NS AXIS]],Table13[[#This Row],[NS AXIS]]&lt;$V$3 - 'Unlike Size Quad'!$F$2*$N$3), Table13[NS AXIS], 0)</f>
        <v>0</v>
      </c>
      <c r="X679" s="6">
        <f>$V$6 - 'Unlike Size Quad'!$F$3*$N$4</f>
        <v>71.401690832311886</v>
      </c>
      <c r="Y679" s="6">
        <f>$W$5 +'Unlike Size Quad'!$F$3*$N$4</f>
        <v>-71.406763299232722</v>
      </c>
      <c r="Z679" s="6">
        <f>Table13[[#This Row],[NS AXIS]]</f>
        <v>-329</v>
      </c>
      <c r="AA679" s="6">
        <f>IF(AND($W$5 + 'Unlike Size Quad'!$F$3*$N$4&lt;Table13[[#This Row],[NS AXIS]],Table13[[#This Row],[NS AXIS]]&lt;$V$6 - 'Unlike Size Quad'!$F$3*$N$4), Table13[NS AXIS], 0)</f>
        <v>0</v>
      </c>
      <c r="AB679" s="16">
        <f>$V$3 -'Unlike Size Quad'!$F$2*$N$3</f>
        <v>127.00056361139596</v>
      </c>
      <c r="AC679" s="16">
        <f>$W$4 + 'Unlike Size Quad'!$F$2*$N$3</f>
        <v>-127.00507248755457</v>
      </c>
      <c r="AN679" s="46">
        <v>-329</v>
      </c>
      <c r="AO679" s="6">
        <f>IF(OR(Table15[[#This Row],[Diagonal Flag]]&lt;-$AG$6, Table15[[#This Row],[Diagonal Flag]]&gt;$AG$6),0,Table15[[#This Row],[Diagonal Flag]])</f>
        <v>-329</v>
      </c>
      <c r="AP679" s="6">
        <f>Graphing!$AO679/$AP$6</f>
        <v>-143.9375</v>
      </c>
      <c r="AQ679" s="6">
        <f>Graphing!$AO679/$AQ$6</f>
        <v>143.9375</v>
      </c>
    </row>
    <row r="680" spans="7:43" x14ac:dyDescent="0.25">
      <c r="G680" s="15">
        <v>0.67300000000000004</v>
      </c>
      <c r="H680" s="16">
        <f>IF(AND($H$3&lt;Table3[[#This Row],[Percentage]],Table3[[#This Row],[Percentage]]&lt;$H$5), 1, 0)</f>
        <v>0</v>
      </c>
      <c r="I680" s="16">
        <f>IF(AND($I$3&lt;Table3[[#This Row],[Percentage]],Table3[[#This Row],[Percentage]]&lt;$I$5), 1, 0)</f>
        <v>0</v>
      </c>
      <c r="J680" s="16">
        <f>IF(AND($J$3&lt;Table3[[#This Row],[Percentage]],Table3[[#This Row],[Percentage]]&lt;$J$5), 1, 0)</f>
        <v>0</v>
      </c>
      <c r="K680" s="16">
        <f>IF(AND($K$3&lt;Table3[[#This Row],[Percentage]],Table3[[#This Row],[Percentage]]&lt;$K$5), 1, 0)</f>
        <v>0</v>
      </c>
      <c r="L680" s="16"/>
      <c r="U680" s="6">
        <v>0</v>
      </c>
      <c r="V680" s="6">
        <v>-328</v>
      </c>
      <c r="W680" s="6">
        <f>IF(AND($W$4 + 'Unlike Size Quad'!$F$2*$N$3&lt;Table13[[#This Row],[NS AXIS]],Table13[[#This Row],[NS AXIS]]&lt;$V$3 - 'Unlike Size Quad'!$F$2*$N$3), Table13[NS AXIS], 0)</f>
        <v>0</v>
      </c>
      <c r="X680" s="6">
        <f>$V$6 - 'Unlike Size Quad'!$F$3*$N$4</f>
        <v>71.401690832311886</v>
      </c>
      <c r="Y680" s="6">
        <f>$W$5 +'Unlike Size Quad'!$F$3*$N$4</f>
        <v>-71.406763299232722</v>
      </c>
      <c r="Z680" s="6">
        <f>Table13[[#This Row],[NS AXIS]]</f>
        <v>-328</v>
      </c>
      <c r="AA680" s="6">
        <f>IF(AND($W$5 + 'Unlike Size Quad'!$F$3*$N$4&lt;Table13[[#This Row],[NS AXIS]],Table13[[#This Row],[NS AXIS]]&lt;$V$6 - 'Unlike Size Quad'!$F$3*$N$4), Table13[NS AXIS], 0)</f>
        <v>0</v>
      </c>
      <c r="AB680" s="16">
        <f>$V$3 -'Unlike Size Quad'!$F$2*$N$3</f>
        <v>127.00056361139596</v>
      </c>
      <c r="AC680" s="16">
        <f>$W$4 + 'Unlike Size Quad'!$F$2*$N$3</f>
        <v>-127.00507248755457</v>
      </c>
      <c r="AN680" s="46">
        <v>-328</v>
      </c>
      <c r="AO680" s="6">
        <f>IF(OR(Table15[[#This Row],[Diagonal Flag]]&lt;-$AG$6, Table15[[#This Row],[Diagonal Flag]]&gt;$AG$6),0,Table15[[#This Row],[Diagonal Flag]])</f>
        <v>-328</v>
      </c>
      <c r="AP680" s="6">
        <f>Graphing!$AO680/$AP$6</f>
        <v>-143.5</v>
      </c>
      <c r="AQ680" s="6">
        <f>Graphing!$AO680/$AQ$6</f>
        <v>143.5</v>
      </c>
    </row>
    <row r="681" spans="7:43" x14ac:dyDescent="0.25">
      <c r="G681" s="15">
        <v>0.67400000000000004</v>
      </c>
      <c r="H681" s="16">
        <f>IF(AND($H$3&lt;Table3[[#This Row],[Percentage]],Table3[[#This Row],[Percentage]]&lt;$H$5), 1, 0)</f>
        <v>0</v>
      </c>
      <c r="I681" s="16">
        <f>IF(AND($I$3&lt;Table3[[#This Row],[Percentage]],Table3[[#This Row],[Percentage]]&lt;$I$5), 1, 0)</f>
        <v>0</v>
      </c>
      <c r="J681" s="16">
        <f>IF(AND($J$3&lt;Table3[[#This Row],[Percentage]],Table3[[#This Row],[Percentage]]&lt;$J$5), 1, 0)</f>
        <v>0</v>
      </c>
      <c r="K681" s="16">
        <f>IF(AND($K$3&lt;Table3[[#This Row],[Percentage]],Table3[[#This Row],[Percentage]]&lt;$K$5), 1, 0)</f>
        <v>0</v>
      </c>
      <c r="L681" s="16"/>
      <c r="U681" s="6">
        <v>0</v>
      </c>
      <c r="V681" s="6">
        <v>-327</v>
      </c>
      <c r="W681" s="6">
        <f>IF(AND($W$4 + 'Unlike Size Quad'!$F$2*$N$3&lt;Table13[[#This Row],[NS AXIS]],Table13[[#This Row],[NS AXIS]]&lt;$V$3 - 'Unlike Size Quad'!$F$2*$N$3), Table13[NS AXIS], 0)</f>
        <v>0</v>
      </c>
      <c r="X681" s="6">
        <f>$V$6 - 'Unlike Size Quad'!$F$3*$N$4</f>
        <v>71.401690832311886</v>
      </c>
      <c r="Y681" s="6">
        <f>$W$5 +'Unlike Size Quad'!$F$3*$N$4</f>
        <v>-71.406763299232722</v>
      </c>
      <c r="Z681" s="6">
        <f>Table13[[#This Row],[NS AXIS]]</f>
        <v>-327</v>
      </c>
      <c r="AA681" s="6">
        <f>IF(AND($W$5 + 'Unlike Size Quad'!$F$3*$N$4&lt;Table13[[#This Row],[NS AXIS]],Table13[[#This Row],[NS AXIS]]&lt;$V$6 - 'Unlike Size Quad'!$F$3*$N$4), Table13[NS AXIS], 0)</f>
        <v>0</v>
      </c>
      <c r="AB681" s="16">
        <f>$V$3 -'Unlike Size Quad'!$F$2*$N$3</f>
        <v>127.00056361139596</v>
      </c>
      <c r="AC681" s="16">
        <f>$W$4 + 'Unlike Size Quad'!$F$2*$N$3</f>
        <v>-127.00507248755457</v>
      </c>
      <c r="AN681" s="46">
        <v>-327</v>
      </c>
      <c r="AO681" s="6">
        <f>IF(OR(Table15[[#This Row],[Diagonal Flag]]&lt;-$AG$6, Table15[[#This Row],[Diagonal Flag]]&gt;$AG$6),0,Table15[[#This Row],[Diagonal Flag]])</f>
        <v>-327</v>
      </c>
      <c r="AP681" s="6">
        <f>Graphing!$AO681/$AP$6</f>
        <v>-143.0625</v>
      </c>
      <c r="AQ681" s="6">
        <f>Graphing!$AO681/$AQ$6</f>
        <v>143.0625</v>
      </c>
    </row>
    <row r="682" spans="7:43" x14ac:dyDescent="0.25">
      <c r="G682" s="15">
        <v>0.67500000000000004</v>
      </c>
      <c r="H682" s="16">
        <f>IF(AND($H$3&lt;Table3[[#This Row],[Percentage]],Table3[[#This Row],[Percentage]]&lt;$H$5), 1, 0)</f>
        <v>0</v>
      </c>
      <c r="I682" s="16">
        <f>IF(AND($I$3&lt;Table3[[#This Row],[Percentage]],Table3[[#This Row],[Percentage]]&lt;$I$5), 1, 0)</f>
        <v>0</v>
      </c>
      <c r="J682" s="16">
        <f>IF(AND($J$3&lt;Table3[[#This Row],[Percentage]],Table3[[#This Row],[Percentage]]&lt;$J$5), 1, 0)</f>
        <v>0</v>
      </c>
      <c r="K682" s="16">
        <f>IF(AND($K$3&lt;Table3[[#This Row],[Percentage]],Table3[[#This Row],[Percentage]]&lt;$K$5), 1, 0)</f>
        <v>0</v>
      </c>
      <c r="L682" s="16"/>
      <c r="U682" s="6">
        <v>0</v>
      </c>
      <c r="V682" s="6">
        <v>-326</v>
      </c>
      <c r="W682" s="6">
        <f>IF(AND($W$4 + 'Unlike Size Quad'!$F$2*$N$3&lt;Table13[[#This Row],[NS AXIS]],Table13[[#This Row],[NS AXIS]]&lt;$V$3 - 'Unlike Size Quad'!$F$2*$N$3), Table13[NS AXIS], 0)</f>
        <v>0</v>
      </c>
      <c r="X682" s="6">
        <f>$V$6 - 'Unlike Size Quad'!$F$3*$N$4</f>
        <v>71.401690832311886</v>
      </c>
      <c r="Y682" s="6">
        <f>$W$5 +'Unlike Size Quad'!$F$3*$N$4</f>
        <v>-71.406763299232722</v>
      </c>
      <c r="Z682" s="6">
        <f>Table13[[#This Row],[NS AXIS]]</f>
        <v>-326</v>
      </c>
      <c r="AA682" s="6">
        <f>IF(AND($W$5 + 'Unlike Size Quad'!$F$3*$N$4&lt;Table13[[#This Row],[NS AXIS]],Table13[[#This Row],[NS AXIS]]&lt;$V$6 - 'Unlike Size Quad'!$F$3*$N$4), Table13[NS AXIS], 0)</f>
        <v>0</v>
      </c>
      <c r="AB682" s="16">
        <f>$V$3 -'Unlike Size Quad'!$F$2*$N$3</f>
        <v>127.00056361139596</v>
      </c>
      <c r="AC682" s="16">
        <f>$W$4 + 'Unlike Size Quad'!$F$2*$N$3</f>
        <v>-127.00507248755457</v>
      </c>
      <c r="AN682" s="46">
        <v>-326</v>
      </c>
      <c r="AO682" s="6">
        <f>IF(OR(Table15[[#This Row],[Diagonal Flag]]&lt;-$AG$6, Table15[[#This Row],[Diagonal Flag]]&gt;$AG$6),0,Table15[[#This Row],[Diagonal Flag]])</f>
        <v>-326</v>
      </c>
      <c r="AP682" s="6">
        <f>Graphing!$AO682/$AP$6</f>
        <v>-142.625</v>
      </c>
      <c r="AQ682" s="6">
        <f>Graphing!$AO682/$AQ$6</f>
        <v>142.625</v>
      </c>
    </row>
    <row r="683" spans="7:43" x14ac:dyDescent="0.25">
      <c r="G683" s="15">
        <v>0.67600000000000005</v>
      </c>
      <c r="H683" s="16">
        <f>IF(AND($H$3&lt;Table3[[#This Row],[Percentage]],Table3[[#This Row],[Percentage]]&lt;$H$5), 1, 0)</f>
        <v>0</v>
      </c>
      <c r="I683" s="16">
        <f>IF(AND($I$3&lt;Table3[[#This Row],[Percentage]],Table3[[#This Row],[Percentage]]&lt;$I$5), 1, 0)</f>
        <v>0</v>
      </c>
      <c r="J683" s="16">
        <f>IF(AND($J$3&lt;Table3[[#This Row],[Percentage]],Table3[[#This Row],[Percentage]]&lt;$J$5), 1, 0)</f>
        <v>0</v>
      </c>
      <c r="K683" s="16">
        <f>IF(AND($K$3&lt;Table3[[#This Row],[Percentage]],Table3[[#This Row],[Percentage]]&lt;$K$5), 1, 0)</f>
        <v>0</v>
      </c>
      <c r="L683" s="16"/>
      <c r="U683" s="6">
        <v>0</v>
      </c>
      <c r="V683" s="6">
        <v>-325</v>
      </c>
      <c r="W683" s="6">
        <f>IF(AND($W$4 + 'Unlike Size Quad'!$F$2*$N$3&lt;Table13[[#This Row],[NS AXIS]],Table13[[#This Row],[NS AXIS]]&lt;$V$3 - 'Unlike Size Quad'!$F$2*$N$3), Table13[NS AXIS], 0)</f>
        <v>0</v>
      </c>
      <c r="X683" s="6">
        <f>$V$6 - 'Unlike Size Quad'!$F$3*$N$4</f>
        <v>71.401690832311886</v>
      </c>
      <c r="Y683" s="6">
        <f>$W$5 +'Unlike Size Quad'!$F$3*$N$4</f>
        <v>-71.406763299232722</v>
      </c>
      <c r="Z683" s="6">
        <f>Table13[[#This Row],[NS AXIS]]</f>
        <v>-325</v>
      </c>
      <c r="AA683" s="6">
        <f>IF(AND($W$5 + 'Unlike Size Quad'!$F$3*$N$4&lt;Table13[[#This Row],[NS AXIS]],Table13[[#This Row],[NS AXIS]]&lt;$V$6 - 'Unlike Size Quad'!$F$3*$N$4), Table13[NS AXIS], 0)</f>
        <v>0</v>
      </c>
      <c r="AB683" s="16">
        <f>$V$3 -'Unlike Size Quad'!$F$2*$N$3</f>
        <v>127.00056361139596</v>
      </c>
      <c r="AC683" s="16">
        <f>$W$4 + 'Unlike Size Quad'!$F$2*$N$3</f>
        <v>-127.00507248755457</v>
      </c>
      <c r="AN683" s="46">
        <v>-325</v>
      </c>
      <c r="AO683" s="6">
        <f>IF(OR(Table15[[#This Row],[Diagonal Flag]]&lt;-$AG$6, Table15[[#This Row],[Diagonal Flag]]&gt;$AG$6),0,Table15[[#This Row],[Diagonal Flag]])</f>
        <v>-325</v>
      </c>
      <c r="AP683" s="6">
        <f>Graphing!$AO683/$AP$6</f>
        <v>-142.1875</v>
      </c>
      <c r="AQ683" s="6">
        <f>Graphing!$AO683/$AQ$6</f>
        <v>142.1875</v>
      </c>
    </row>
    <row r="684" spans="7:43" x14ac:dyDescent="0.25">
      <c r="G684" s="15">
        <v>0.67700000000000005</v>
      </c>
      <c r="H684" s="16">
        <f>IF(AND($H$3&lt;Table3[[#This Row],[Percentage]],Table3[[#This Row],[Percentage]]&lt;$H$5), 1, 0)</f>
        <v>0</v>
      </c>
      <c r="I684" s="16">
        <f>IF(AND($I$3&lt;Table3[[#This Row],[Percentage]],Table3[[#This Row],[Percentage]]&lt;$I$5), 1, 0)</f>
        <v>0</v>
      </c>
      <c r="J684" s="16">
        <f>IF(AND($J$3&lt;Table3[[#This Row],[Percentage]],Table3[[#This Row],[Percentage]]&lt;$J$5), 1, 0)</f>
        <v>0</v>
      </c>
      <c r="K684" s="16">
        <f>IF(AND($K$3&lt;Table3[[#This Row],[Percentage]],Table3[[#This Row],[Percentage]]&lt;$K$5), 1, 0)</f>
        <v>0</v>
      </c>
      <c r="L684" s="16"/>
      <c r="U684" s="6">
        <v>0</v>
      </c>
      <c r="V684" s="6">
        <v>-324</v>
      </c>
      <c r="W684" s="6">
        <f>IF(AND($W$4 + 'Unlike Size Quad'!$F$2*$N$3&lt;Table13[[#This Row],[NS AXIS]],Table13[[#This Row],[NS AXIS]]&lt;$V$3 - 'Unlike Size Quad'!$F$2*$N$3), Table13[NS AXIS], 0)</f>
        <v>0</v>
      </c>
      <c r="X684" s="6">
        <f>$V$6 - 'Unlike Size Quad'!$F$3*$N$4</f>
        <v>71.401690832311886</v>
      </c>
      <c r="Y684" s="6">
        <f>$W$5 +'Unlike Size Quad'!$F$3*$N$4</f>
        <v>-71.406763299232722</v>
      </c>
      <c r="Z684" s="6">
        <f>Table13[[#This Row],[NS AXIS]]</f>
        <v>-324</v>
      </c>
      <c r="AA684" s="6">
        <f>IF(AND($W$5 + 'Unlike Size Quad'!$F$3*$N$4&lt;Table13[[#This Row],[NS AXIS]],Table13[[#This Row],[NS AXIS]]&lt;$V$6 - 'Unlike Size Quad'!$F$3*$N$4), Table13[NS AXIS], 0)</f>
        <v>0</v>
      </c>
      <c r="AB684" s="16">
        <f>$V$3 -'Unlike Size Quad'!$F$2*$N$3</f>
        <v>127.00056361139596</v>
      </c>
      <c r="AC684" s="16">
        <f>$W$4 + 'Unlike Size Quad'!$F$2*$N$3</f>
        <v>-127.00507248755457</v>
      </c>
      <c r="AN684" s="46">
        <v>-324</v>
      </c>
      <c r="AO684" s="6">
        <f>IF(OR(Table15[[#This Row],[Diagonal Flag]]&lt;-$AG$6, Table15[[#This Row],[Diagonal Flag]]&gt;$AG$6),0,Table15[[#This Row],[Diagonal Flag]])</f>
        <v>-324</v>
      </c>
      <c r="AP684" s="6">
        <f>Graphing!$AO684/$AP$6</f>
        <v>-141.75</v>
      </c>
      <c r="AQ684" s="6">
        <f>Graphing!$AO684/$AQ$6</f>
        <v>141.75</v>
      </c>
    </row>
    <row r="685" spans="7:43" x14ac:dyDescent="0.25">
      <c r="G685" s="15">
        <v>0.67800000000000005</v>
      </c>
      <c r="H685" s="16">
        <f>IF(AND($H$3&lt;Table3[[#This Row],[Percentage]],Table3[[#This Row],[Percentage]]&lt;$H$5), 1, 0)</f>
        <v>0</v>
      </c>
      <c r="I685" s="16">
        <f>IF(AND($I$3&lt;Table3[[#This Row],[Percentage]],Table3[[#This Row],[Percentage]]&lt;$I$5), 1, 0)</f>
        <v>0</v>
      </c>
      <c r="J685" s="16">
        <f>IF(AND($J$3&lt;Table3[[#This Row],[Percentage]],Table3[[#This Row],[Percentage]]&lt;$J$5), 1, 0)</f>
        <v>0</v>
      </c>
      <c r="K685" s="16">
        <f>IF(AND($K$3&lt;Table3[[#This Row],[Percentage]],Table3[[#This Row],[Percentage]]&lt;$K$5), 1, 0)</f>
        <v>0</v>
      </c>
      <c r="L685" s="16"/>
      <c r="U685" s="6">
        <v>0</v>
      </c>
      <c r="V685" s="6">
        <v>-323</v>
      </c>
      <c r="W685" s="6">
        <f>IF(AND($W$4 + 'Unlike Size Quad'!$F$2*$N$3&lt;Table13[[#This Row],[NS AXIS]],Table13[[#This Row],[NS AXIS]]&lt;$V$3 - 'Unlike Size Quad'!$F$2*$N$3), Table13[NS AXIS], 0)</f>
        <v>0</v>
      </c>
      <c r="X685" s="6">
        <f>$V$6 - 'Unlike Size Quad'!$F$3*$N$4</f>
        <v>71.401690832311886</v>
      </c>
      <c r="Y685" s="6">
        <f>$W$5 +'Unlike Size Quad'!$F$3*$N$4</f>
        <v>-71.406763299232722</v>
      </c>
      <c r="Z685" s="6">
        <f>Table13[[#This Row],[NS AXIS]]</f>
        <v>-323</v>
      </c>
      <c r="AA685" s="6">
        <f>IF(AND($W$5 + 'Unlike Size Quad'!$F$3*$N$4&lt;Table13[[#This Row],[NS AXIS]],Table13[[#This Row],[NS AXIS]]&lt;$V$6 - 'Unlike Size Quad'!$F$3*$N$4), Table13[NS AXIS], 0)</f>
        <v>0</v>
      </c>
      <c r="AB685" s="16">
        <f>$V$3 -'Unlike Size Quad'!$F$2*$N$3</f>
        <v>127.00056361139596</v>
      </c>
      <c r="AC685" s="16">
        <f>$W$4 + 'Unlike Size Quad'!$F$2*$N$3</f>
        <v>-127.00507248755457</v>
      </c>
      <c r="AN685" s="46">
        <v>-323</v>
      </c>
      <c r="AO685" s="6">
        <f>IF(OR(Table15[[#This Row],[Diagonal Flag]]&lt;-$AG$6, Table15[[#This Row],[Diagonal Flag]]&gt;$AG$6),0,Table15[[#This Row],[Diagonal Flag]])</f>
        <v>-323</v>
      </c>
      <c r="AP685" s="6">
        <f>Graphing!$AO685/$AP$6</f>
        <v>-141.3125</v>
      </c>
      <c r="AQ685" s="6">
        <f>Graphing!$AO685/$AQ$6</f>
        <v>141.3125</v>
      </c>
    </row>
    <row r="686" spans="7:43" x14ac:dyDescent="0.25">
      <c r="G686" s="15">
        <v>0.67900000000000005</v>
      </c>
      <c r="H686" s="16">
        <f>IF(AND($H$3&lt;Table3[[#This Row],[Percentage]],Table3[[#This Row],[Percentage]]&lt;$H$5), 1, 0)</f>
        <v>0</v>
      </c>
      <c r="I686" s="16">
        <f>IF(AND($I$3&lt;Table3[[#This Row],[Percentage]],Table3[[#This Row],[Percentage]]&lt;$I$5), 1, 0)</f>
        <v>0</v>
      </c>
      <c r="J686" s="16">
        <f>IF(AND($J$3&lt;Table3[[#This Row],[Percentage]],Table3[[#This Row],[Percentage]]&lt;$J$5), 1, 0)</f>
        <v>0</v>
      </c>
      <c r="K686" s="16">
        <f>IF(AND($K$3&lt;Table3[[#This Row],[Percentage]],Table3[[#This Row],[Percentage]]&lt;$K$5), 1, 0)</f>
        <v>0</v>
      </c>
      <c r="L686" s="16"/>
      <c r="U686" s="6">
        <v>0</v>
      </c>
      <c r="V686" s="6">
        <v>-322</v>
      </c>
      <c r="W686" s="6">
        <f>IF(AND($W$4 + 'Unlike Size Quad'!$F$2*$N$3&lt;Table13[[#This Row],[NS AXIS]],Table13[[#This Row],[NS AXIS]]&lt;$V$3 - 'Unlike Size Quad'!$F$2*$N$3), Table13[NS AXIS], 0)</f>
        <v>0</v>
      </c>
      <c r="X686" s="6">
        <f>$V$6 - 'Unlike Size Quad'!$F$3*$N$4</f>
        <v>71.401690832311886</v>
      </c>
      <c r="Y686" s="6">
        <f>$W$5 +'Unlike Size Quad'!$F$3*$N$4</f>
        <v>-71.406763299232722</v>
      </c>
      <c r="Z686" s="6">
        <f>Table13[[#This Row],[NS AXIS]]</f>
        <v>-322</v>
      </c>
      <c r="AA686" s="6">
        <f>IF(AND($W$5 + 'Unlike Size Quad'!$F$3*$N$4&lt;Table13[[#This Row],[NS AXIS]],Table13[[#This Row],[NS AXIS]]&lt;$V$6 - 'Unlike Size Quad'!$F$3*$N$4), Table13[NS AXIS], 0)</f>
        <v>0</v>
      </c>
      <c r="AB686" s="16">
        <f>$V$3 -'Unlike Size Quad'!$F$2*$N$3</f>
        <v>127.00056361139596</v>
      </c>
      <c r="AC686" s="16">
        <f>$W$4 + 'Unlike Size Quad'!$F$2*$N$3</f>
        <v>-127.00507248755457</v>
      </c>
      <c r="AN686" s="46">
        <v>-322</v>
      </c>
      <c r="AO686" s="6">
        <f>IF(OR(Table15[[#This Row],[Diagonal Flag]]&lt;-$AG$6, Table15[[#This Row],[Diagonal Flag]]&gt;$AG$6),0,Table15[[#This Row],[Diagonal Flag]])</f>
        <v>-322</v>
      </c>
      <c r="AP686" s="6">
        <f>Graphing!$AO686/$AP$6</f>
        <v>-140.875</v>
      </c>
      <c r="AQ686" s="6">
        <f>Graphing!$AO686/$AQ$6</f>
        <v>140.875</v>
      </c>
    </row>
    <row r="687" spans="7:43" x14ac:dyDescent="0.25">
      <c r="G687" s="15">
        <v>0.68</v>
      </c>
      <c r="H687" s="16">
        <f>IF(AND($H$3&lt;Table3[[#This Row],[Percentage]],Table3[[#This Row],[Percentage]]&lt;$H$5), 1, 0)</f>
        <v>0</v>
      </c>
      <c r="I687" s="16">
        <f>IF(AND($I$3&lt;Table3[[#This Row],[Percentage]],Table3[[#This Row],[Percentage]]&lt;$I$5), 1, 0)</f>
        <v>0</v>
      </c>
      <c r="J687" s="16">
        <f>IF(AND($J$3&lt;Table3[[#This Row],[Percentage]],Table3[[#This Row],[Percentage]]&lt;$J$5), 1, 0)</f>
        <v>0</v>
      </c>
      <c r="K687" s="16">
        <f>IF(AND($K$3&lt;Table3[[#This Row],[Percentage]],Table3[[#This Row],[Percentage]]&lt;$K$5), 1, 0)</f>
        <v>0</v>
      </c>
      <c r="L687" s="16"/>
      <c r="U687" s="6">
        <v>0</v>
      </c>
      <c r="V687" s="6">
        <v>-321</v>
      </c>
      <c r="W687" s="6">
        <f>IF(AND($W$4 + 'Unlike Size Quad'!$F$2*$N$3&lt;Table13[[#This Row],[NS AXIS]],Table13[[#This Row],[NS AXIS]]&lt;$V$3 - 'Unlike Size Quad'!$F$2*$N$3), Table13[NS AXIS], 0)</f>
        <v>0</v>
      </c>
      <c r="X687" s="6">
        <f>$V$6 - 'Unlike Size Quad'!$F$3*$N$4</f>
        <v>71.401690832311886</v>
      </c>
      <c r="Y687" s="6">
        <f>$W$5 +'Unlike Size Quad'!$F$3*$N$4</f>
        <v>-71.406763299232722</v>
      </c>
      <c r="Z687" s="6">
        <f>Table13[[#This Row],[NS AXIS]]</f>
        <v>-321</v>
      </c>
      <c r="AA687" s="6">
        <f>IF(AND($W$5 + 'Unlike Size Quad'!$F$3*$N$4&lt;Table13[[#This Row],[NS AXIS]],Table13[[#This Row],[NS AXIS]]&lt;$V$6 - 'Unlike Size Quad'!$F$3*$N$4), Table13[NS AXIS], 0)</f>
        <v>0</v>
      </c>
      <c r="AB687" s="16">
        <f>$V$3 -'Unlike Size Quad'!$F$2*$N$3</f>
        <v>127.00056361139596</v>
      </c>
      <c r="AC687" s="16">
        <f>$W$4 + 'Unlike Size Quad'!$F$2*$N$3</f>
        <v>-127.00507248755457</v>
      </c>
      <c r="AN687" s="46">
        <v>-321</v>
      </c>
      <c r="AO687" s="6">
        <f>IF(OR(Table15[[#This Row],[Diagonal Flag]]&lt;-$AG$6, Table15[[#This Row],[Diagonal Flag]]&gt;$AG$6),0,Table15[[#This Row],[Diagonal Flag]])</f>
        <v>-321</v>
      </c>
      <c r="AP687" s="6">
        <f>Graphing!$AO687/$AP$6</f>
        <v>-140.4375</v>
      </c>
      <c r="AQ687" s="6">
        <f>Graphing!$AO687/$AQ$6</f>
        <v>140.4375</v>
      </c>
    </row>
    <row r="688" spans="7:43" x14ac:dyDescent="0.25">
      <c r="G688" s="15">
        <v>0.68100000000000005</v>
      </c>
      <c r="H688" s="16">
        <f>IF(AND($H$3&lt;Table3[[#This Row],[Percentage]],Table3[[#This Row],[Percentage]]&lt;$H$5), 1, 0)</f>
        <v>0</v>
      </c>
      <c r="I688" s="16">
        <f>IF(AND($I$3&lt;Table3[[#This Row],[Percentage]],Table3[[#This Row],[Percentage]]&lt;$I$5), 1, 0)</f>
        <v>0</v>
      </c>
      <c r="J688" s="16">
        <f>IF(AND($J$3&lt;Table3[[#This Row],[Percentage]],Table3[[#This Row],[Percentage]]&lt;$J$5), 1, 0)</f>
        <v>0</v>
      </c>
      <c r="K688" s="16">
        <f>IF(AND($K$3&lt;Table3[[#This Row],[Percentage]],Table3[[#This Row],[Percentage]]&lt;$K$5), 1, 0)</f>
        <v>0</v>
      </c>
      <c r="L688" s="16"/>
      <c r="U688" s="6">
        <v>0</v>
      </c>
      <c r="V688" s="6">
        <v>-320</v>
      </c>
      <c r="W688" s="6">
        <f>IF(AND($W$4 + 'Unlike Size Quad'!$F$2*$N$3&lt;Table13[[#This Row],[NS AXIS]],Table13[[#This Row],[NS AXIS]]&lt;$V$3 - 'Unlike Size Quad'!$F$2*$N$3), Table13[NS AXIS], 0)</f>
        <v>0</v>
      </c>
      <c r="X688" s="6">
        <f>$V$6 - 'Unlike Size Quad'!$F$3*$N$4</f>
        <v>71.401690832311886</v>
      </c>
      <c r="Y688" s="6">
        <f>$W$5 +'Unlike Size Quad'!$F$3*$N$4</f>
        <v>-71.406763299232722</v>
      </c>
      <c r="Z688" s="6">
        <f>Table13[[#This Row],[NS AXIS]]</f>
        <v>-320</v>
      </c>
      <c r="AA688" s="6">
        <f>IF(AND($W$5 + 'Unlike Size Quad'!$F$3*$N$4&lt;Table13[[#This Row],[NS AXIS]],Table13[[#This Row],[NS AXIS]]&lt;$V$6 - 'Unlike Size Quad'!$F$3*$N$4), Table13[NS AXIS], 0)</f>
        <v>0</v>
      </c>
      <c r="AB688" s="16">
        <f>$V$3 -'Unlike Size Quad'!$F$2*$N$3</f>
        <v>127.00056361139596</v>
      </c>
      <c r="AC688" s="16">
        <f>$W$4 + 'Unlike Size Quad'!$F$2*$N$3</f>
        <v>-127.00507248755457</v>
      </c>
      <c r="AN688" s="46">
        <v>-320</v>
      </c>
      <c r="AO688" s="6">
        <f>IF(OR(Table15[[#This Row],[Diagonal Flag]]&lt;-$AG$6, Table15[[#This Row],[Diagonal Flag]]&gt;$AG$6),0,Table15[[#This Row],[Diagonal Flag]])</f>
        <v>-320</v>
      </c>
      <c r="AP688" s="6">
        <f>Graphing!$AO688/$AP$6</f>
        <v>-140</v>
      </c>
      <c r="AQ688" s="6">
        <f>Graphing!$AO688/$AQ$6</f>
        <v>140</v>
      </c>
    </row>
    <row r="689" spans="7:43" x14ac:dyDescent="0.25">
      <c r="G689" s="15">
        <v>0.68200000000000005</v>
      </c>
      <c r="H689" s="16">
        <f>IF(AND($H$3&lt;Table3[[#This Row],[Percentage]],Table3[[#This Row],[Percentage]]&lt;$H$5), 1, 0)</f>
        <v>0</v>
      </c>
      <c r="I689" s="16">
        <f>IF(AND($I$3&lt;Table3[[#This Row],[Percentage]],Table3[[#This Row],[Percentage]]&lt;$I$5), 1, 0)</f>
        <v>0</v>
      </c>
      <c r="J689" s="16">
        <f>IF(AND($J$3&lt;Table3[[#This Row],[Percentage]],Table3[[#This Row],[Percentage]]&lt;$J$5), 1, 0)</f>
        <v>0</v>
      </c>
      <c r="K689" s="16">
        <f>IF(AND($K$3&lt;Table3[[#This Row],[Percentage]],Table3[[#This Row],[Percentage]]&lt;$K$5), 1, 0)</f>
        <v>0</v>
      </c>
      <c r="L689" s="16"/>
      <c r="U689" s="6">
        <v>0</v>
      </c>
      <c r="V689" s="6">
        <v>-319</v>
      </c>
      <c r="W689" s="6">
        <f>IF(AND($W$4 + 'Unlike Size Quad'!$F$2*$N$3&lt;Table13[[#This Row],[NS AXIS]],Table13[[#This Row],[NS AXIS]]&lt;$V$3 - 'Unlike Size Quad'!$F$2*$N$3), Table13[NS AXIS], 0)</f>
        <v>0</v>
      </c>
      <c r="X689" s="6">
        <f>$V$6 - 'Unlike Size Quad'!$F$3*$N$4</f>
        <v>71.401690832311886</v>
      </c>
      <c r="Y689" s="6">
        <f>$W$5 +'Unlike Size Quad'!$F$3*$N$4</f>
        <v>-71.406763299232722</v>
      </c>
      <c r="Z689" s="6">
        <f>Table13[[#This Row],[NS AXIS]]</f>
        <v>-319</v>
      </c>
      <c r="AA689" s="6">
        <f>IF(AND($W$5 + 'Unlike Size Quad'!$F$3*$N$4&lt;Table13[[#This Row],[NS AXIS]],Table13[[#This Row],[NS AXIS]]&lt;$V$6 - 'Unlike Size Quad'!$F$3*$N$4), Table13[NS AXIS], 0)</f>
        <v>0</v>
      </c>
      <c r="AB689" s="16">
        <f>$V$3 -'Unlike Size Quad'!$F$2*$N$3</f>
        <v>127.00056361139596</v>
      </c>
      <c r="AC689" s="16">
        <f>$W$4 + 'Unlike Size Quad'!$F$2*$N$3</f>
        <v>-127.00507248755457</v>
      </c>
      <c r="AN689" s="46">
        <v>-319</v>
      </c>
      <c r="AO689" s="6">
        <f>IF(OR(Table15[[#This Row],[Diagonal Flag]]&lt;-$AG$6, Table15[[#This Row],[Diagonal Flag]]&gt;$AG$6),0,Table15[[#This Row],[Diagonal Flag]])</f>
        <v>-319</v>
      </c>
      <c r="AP689" s="6">
        <f>Graphing!$AO689/$AP$6</f>
        <v>-139.5625</v>
      </c>
      <c r="AQ689" s="6">
        <f>Graphing!$AO689/$AQ$6</f>
        <v>139.5625</v>
      </c>
    </row>
    <row r="690" spans="7:43" x14ac:dyDescent="0.25">
      <c r="G690" s="15">
        <v>0.68300000000000005</v>
      </c>
      <c r="H690" s="16">
        <f>IF(AND($H$3&lt;Table3[[#This Row],[Percentage]],Table3[[#This Row],[Percentage]]&lt;$H$5), 1, 0)</f>
        <v>0</v>
      </c>
      <c r="I690" s="16">
        <f>IF(AND($I$3&lt;Table3[[#This Row],[Percentage]],Table3[[#This Row],[Percentage]]&lt;$I$5), 1, 0)</f>
        <v>0</v>
      </c>
      <c r="J690" s="16">
        <f>IF(AND($J$3&lt;Table3[[#This Row],[Percentage]],Table3[[#This Row],[Percentage]]&lt;$J$5), 1, 0)</f>
        <v>0</v>
      </c>
      <c r="K690" s="16">
        <f>IF(AND($K$3&lt;Table3[[#This Row],[Percentage]],Table3[[#This Row],[Percentage]]&lt;$K$5), 1, 0)</f>
        <v>0</v>
      </c>
      <c r="L690" s="16"/>
      <c r="U690" s="6">
        <v>0</v>
      </c>
      <c r="V690" s="6">
        <v>-318</v>
      </c>
      <c r="W690" s="6">
        <f>IF(AND($W$4 + 'Unlike Size Quad'!$F$2*$N$3&lt;Table13[[#This Row],[NS AXIS]],Table13[[#This Row],[NS AXIS]]&lt;$V$3 - 'Unlike Size Quad'!$F$2*$N$3), Table13[NS AXIS], 0)</f>
        <v>0</v>
      </c>
      <c r="X690" s="6">
        <f>$V$6 - 'Unlike Size Quad'!$F$3*$N$4</f>
        <v>71.401690832311886</v>
      </c>
      <c r="Y690" s="6">
        <f>$W$5 +'Unlike Size Quad'!$F$3*$N$4</f>
        <v>-71.406763299232722</v>
      </c>
      <c r="Z690" s="6">
        <f>Table13[[#This Row],[NS AXIS]]</f>
        <v>-318</v>
      </c>
      <c r="AA690" s="6">
        <f>IF(AND($W$5 + 'Unlike Size Quad'!$F$3*$N$4&lt;Table13[[#This Row],[NS AXIS]],Table13[[#This Row],[NS AXIS]]&lt;$V$6 - 'Unlike Size Quad'!$F$3*$N$4), Table13[NS AXIS], 0)</f>
        <v>0</v>
      </c>
      <c r="AB690" s="16">
        <f>$V$3 -'Unlike Size Quad'!$F$2*$N$3</f>
        <v>127.00056361139596</v>
      </c>
      <c r="AC690" s="16">
        <f>$W$4 + 'Unlike Size Quad'!$F$2*$N$3</f>
        <v>-127.00507248755457</v>
      </c>
      <c r="AN690" s="46">
        <v>-318</v>
      </c>
      <c r="AO690" s="6">
        <f>IF(OR(Table15[[#This Row],[Diagonal Flag]]&lt;-$AG$6, Table15[[#This Row],[Diagonal Flag]]&gt;$AG$6),0,Table15[[#This Row],[Diagonal Flag]])</f>
        <v>-318</v>
      </c>
      <c r="AP690" s="6">
        <f>Graphing!$AO690/$AP$6</f>
        <v>-139.125</v>
      </c>
      <c r="AQ690" s="6">
        <f>Graphing!$AO690/$AQ$6</f>
        <v>139.125</v>
      </c>
    </row>
    <row r="691" spans="7:43" x14ac:dyDescent="0.25">
      <c r="G691" s="15">
        <v>0.68400000000000005</v>
      </c>
      <c r="H691" s="16">
        <f>IF(AND($H$3&lt;Table3[[#This Row],[Percentage]],Table3[[#This Row],[Percentage]]&lt;$H$5), 1, 0)</f>
        <v>0</v>
      </c>
      <c r="I691" s="16">
        <f>IF(AND($I$3&lt;Table3[[#This Row],[Percentage]],Table3[[#This Row],[Percentage]]&lt;$I$5), 1, 0)</f>
        <v>0</v>
      </c>
      <c r="J691" s="16">
        <f>IF(AND($J$3&lt;Table3[[#This Row],[Percentage]],Table3[[#This Row],[Percentage]]&lt;$J$5), 1, 0)</f>
        <v>0</v>
      </c>
      <c r="K691" s="16">
        <f>IF(AND($K$3&lt;Table3[[#This Row],[Percentage]],Table3[[#This Row],[Percentage]]&lt;$K$5), 1, 0)</f>
        <v>0</v>
      </c>
      <c r="L691" s="16"/>
      <c r="U691" s="6">
        <v>0</v>
      </c>
      <c r="V691" s="6">
        <v>-317</v>
      </c>
      <c r="W691" s="6">
        <f>IF(AND($W$4 + 'Unlike Size Quad'!$F$2*$N$3&lt;Table13[[#This Row],[NS AXIS]],Table13[[#This Row],[NS AXIS]]&lt;$V$3 - 'Unlike Size Quad'!$F$2*$N$3), Table13[NS AXIS], 0)</f>
        <v>0</v>
      </c>
      <c r="X691" s="6">
        <f>$V$6 - 'Unlike Size Quad'!$F$3*$N$4</f>
        <v>71.401690832311886</v>
      </c>
      <c r="Y691" s="6">
        <f>$W$5 +'Unlike Size Quad'!$F$3*$N$4</f>
        <v>-71.406763299232722</v>
      </c>
      <c r="Z691" s="6">
        <f>Table13[[#This Row],[NS AXIS]]</f>
        <v>-317</v>
      </c>
      <c r="AA691" s="6">
        <f>IF(AND($W$5 + 'Unlike Size Quad'!$F$3*$N$4&lt;Table13[[#This Row],[NS AXIS]],Table13[[#This Row],[NS AXIS]]&lt;$V$6 - 'Unlike Size Quad'!$F$3*$N$4), Table13[NS AXIS], 0)</f>
        <v>0</v>
      </c>
      <c r="AB691" s="16">
        <f>$V$3 -'Unlike Size Quad'!$F$2*$N$3</f>
        <v>127.00056361139596</v>
      </c>
      <c r="AC691" s="16">
        <f>$W$4 + 'Unlike Size Quad'!$F$2*$N$3</f>
        <v>-127.00507248755457</v>
      </c>
      <c r="AN691" s="46">
        <v>-317</v>
      </c>
      <c r="AO691" s="6">
        <f>IF(OR(Table15[[#This Row],[Diagonal Flag]]&lt;-$AG$6, Table15[[#This Row],[Diagonal Flag]]&gt;$AG$6),0,Table15[[#This Row],[Diagonal Flag]])</f>
        <v>-317</v>
      </c>
      <c r="AP691" s="6">
        <f>Graphing!$AO691/$AP$6</f>
        <v>-138.6875</v>
      </c>
      <c r="AQ691" s="6">
        <f>Graphing!$AO691/$AQ$6</f>
        <v>138.6875</v>
      </c>
    </row>
    <row r="692" spans="7:43" x14ac:dyDescent="0.25">
      <c r="G692" s="15">
        <v>0.68500000000000005</v>
      </c>
      <c r="H692" s="16">
        <f>IF(AND($H$3&lt;Table3[[#This Row],[Percentage]],Table3[[#This Row],[Percentage]]&lt;$H$5), 1, 0)</f>
        <v>0</v>
      </c>
      <c r="I692" s="16">
        <f>IF(AND($I$3&lt;Table3[[#This Row],[Percentage]],Table3[[#This Row],[Percentage]]&lt;$I$5), 1, 0)</f>
        <v>0</v>
      </c>
      <c r="J692" s="16">
        <f>IF(AND($J$3&lt;Table3[[#This Row],[Percentage]],Table3[[#This Row],[Percentage]]&lt;$J$5), 1, 0)</f>
        <v>0</v>
      </c>
      <c r="K692" s="16">
        <f>IF(AND($K$3&lt;Table3[[#This Row],[Percentage]],Table3[[#This Row],[Percentage]]&lt;$K$5), 1, 0)</f>
        <v>0</v>
      </c>
      <c r="L692" s="16"/>
      <c r="U692" s="6">
        <v>0</v>
      </c>
      <c r="V692" s="6">
        <v>-316</v>
      </c>
      <c r="W692" s="6">
        <f>IF(AND($W$4 + 'Unlike Size Quad'!$F$2*$N$3&lt;Table13[[#This Row],[NS AXIS]],Table13[[#This Row],[NS AXIS]]&lt;$V$3 - 'Unlike Size Quad'!$F$2*$N$3), Table13[NS AXIS], 0)</f>
        <v>0</v>
      </c>
      <c r="X692" s="6">
        <f>$V$6 - 'Unlike Size Quad'!$F$3*$N$4</f>
        <v>71.401690832311886</v>
      </c>
      <c r="Y692" s="6">
        <f>$W$5 +'Unlike Size Quad'!$F$3*$N$4</f>
        <v>-71.406763299232722</v>
      </c>
      <c r="Z692" s="6">
        <f>Table13[[#This Row],[NS AXIS]]</f>
        <v>-316</v>
      </c>
      <c r="AA692" s="6">
        <f>IF(AND($W$5 + 'Unlike Size Quad'!$F$3*$N$4&lt;Table13[[#This Row],[NS AXIS]],Table13[[#This Row],[NS AXIS]]&lt;$V$6 - 'Unlike Size Quad'!$F$3*$N$4), Table13[NS AXIS], 0)</f>
        <v>0</v>
      </c>
      <c r="AB692" s="16">
        <f>$V$3 -'Unlike Size Quad'!$F$2*$N$3</f>
        <v>127.00056361139596</v>
      </c>
      <c r="AC692" s="16">
        <f>$W$4 + 'Unlike Size Quad'!$F$2*$N$3</f>
        <v>-127.00507248755457</v>
      </c>
      <c r="AN692" s="46">
        <v>-316</v>
      </c>
      <c r="AO692" s="6">
        <f>IF(OR(Table15[[#This Row],[Diagonal Flag]]&lt;-$AG$6, Table15[[#This Row],[Diagonal Flag]]&gt;$AG$6),0,Table15[[#This Row],[Diagonal Flag]])</f>
        <v>-316</v>
      </c>
      <c r="AP692" s="6">
        <f>Graphing!$AO692/$AP$6</f>
        <v>-138.25</v>
      </c>
      <c r="AQ692" s="6">
        <f>Graphing!$AO692/$AQ$6</f>
        <v>138.25</v>
      </c>
    </row>
    <row r="693" spans="7:43" x14ac:dyDescent="0.25">
      <c r="G693" s="15">
        <v>0.68600000000000005</v>
      </c>
      <c r="H693" s="16">
        <f>IF(AND($H$3&lt;Table3[[#This Row],[Percentage]],Table3[[#This Row],[Percentage]]&lt;$H$5), 1, 0)</f>
        <v>0</v>
      </c>
      <c r="I693" s="16">
        <f>IF(AND($I$3&lt;Table3[[#This Row],[Percentage]],Table3[[#This Row],[Percentage]]&lt;$I$5), 1, 0)</f>
        <v>0</v>
      </c>
      <c r="J693" s="16">
        <f>IF(AND($J$3&lt;Table3[[#This Row],[Percentage]],Table3[[#This Row],[Percentage]]&lt;$J$5), 1, 0)</f>
        <v>0</v>
      </c>
      <c r="K693" s="16">
        <f>IF(AND($K$3&lt;Table3[[#This Row],[Percentage]],Table3[[#This Row],[Percentage]]&lt;$K$5), 1, 0)</f>
        <v>0</v>
      </c>
      <c r="L693" s="16"/>
      <c r="U693" s="6">
        <v>0</v>
      </c>
      <c r="V693" s="6">
        <v>-315</v>
      </c>
      <c r="W693" s="6">
        <f>IF(AND($W$4 + 'Unlike Size Quad'!$F$2*$N$3&lt;Table13[[#This Row],[NS AXIS]],Table13[[#This Row],[NS AXIS]]&lt;$V$3 - 'Unlike Size Quad'!$F$2*$N$3), Table13[NS AXIS], 0)</f>
        <v>0</v>
      </c>
      <c r="X693" s="6">
        <f>$V$6 - 'Unlike Size Quad'!$F$3*$N$4</f>
        <v>71.401690832311886</v>
      </c>
      <c r="Y693" s="6">
        <f>$W$5 +'Unlike Size Quad'!$F$3*$N$4</f>
        <v>-71.406763299232722</v>
      </c>
      <c r="Z693" s="6">
        <f>Table13[[#This Row],[NS AXIS]]</f>
        <v>-315</v>
      </c>
      <c r="AA693" s="6">
        <f>IF(AND($W$5 + 'Unlike Size Quad'!$F$3*$N$4&lt;Table13[[#This Row],[NS AXIS]],Table13[[#This Row],[NS AXIS]]&lt;$V$6 - 'Unlike Size Quad'!$F$3*$N$4), Table13[NS AXIS], 0)</f>
        <v>0</v>
      </c>
      <c r="AB693" s="16">
        <f>$V$3 -'Unlike Size Quad'!$F$2*$N$3</f>
        <v>127.00056361139596</v>
      </c>
      <c r="AC693" s="16">
        <f>$W$4 + 'Unlike Size Quad'!$F$2*$N$3</f>
        <v>-127.00507248755457</v>
      </c>
      <c r="AN693" s="46">
        <v>-315</v>
      </c>
      <c r="AO693" s="6">
        <f>IF(OR(Table15[[#This Row],[Diagonal Flag]]&lt;-$AG$6, Table15[[#This Row],[Diagonal Flag]]&gt;$AG$6),0,Table15[[#This Row],[Diagonal Flag]])</f>
        <v>-315</v>
      </c>
      <c r="AP693" s="6">
        <f>Graphing!$AO693/$AP$6</f>
        <v>-137.8125</v>
      </c>
      <c r="AQ693" s="6">
        <f>Graphing!$AO693/$AQ$6</f>
        <v>137.8125</v>
      </c>
    </row>
    <row r="694" spans="7:43" x14ac:dyDescent="0.25">
      <c r="G694" s="15">
        <v>0.68700000000000006</v>
      </c>
      <c r="H694" s="16">
        <f>IF(AND($H$3&lt;Table3[[#This Row],[Percentage]],Table3[[#This Row],[Percentage]]&lt;$H$5), 1, 0)</f>
        <v>0</v>
      </c>
      <c r="I694" s="16">
        <f>IF(AND($I$3&lt;Table3[[#This Row],[Percentage]],Table3[[#This Row],[Percentage]]&lt;$I$5), 1, 0)</f>
        <v>0</v>
      </c>
      <c r="J694" s="16">
        <f>IF(AND($J$3&lt;Table3[[#This Row],[Percentage]],Table3[[#This Row],[Percentage]]&lt;$J$5), 1, 0)</f>
        <v>0</v>
      </c>
      <c r="K694" s="16">
        <f>IF(AND($K$3&lt;Table3[[#This Row],[Percentage]],Table3[[#This Row],[Percentage]]&lt;$K$5), 1, 0)</f>
        <v>0</v>
      </c>
      <c r="L694" s="16"/>
      <c r="U694" s="6">
        <v>0</v>
      </c>
      <c r="V694" s="6">
        <v>-314</v>
      </c>
      <c r="W694" s="6">
        <f>IF(AND($W$4 + 'Unlike Size Quad'!$F$2*$N$3&lt;Table13[[#This Row],[NS AXIS]],Table13[[#This Row],[NS AXIS]]&lt;$V$3 - 'Unlike Size Quad'!$F$2*$N$3), Table13[NS AXIS], 0)</f>
        <v>0</v>
      </c>
      <c r="X694" s="6">
        <f>$V$6 - 'Unlike Size Quad'!$F$3*$N$4</f>
        <v>71.401690832311886</v>
      </c>
      <c r="Y694" s="6">
        <f>$W$5 +'Unlike Size Quad'!$F$3*$N$4</f>
        <v>-71.406763299232722</v>
      </c>
      <c r="Z694" s="6">
        <f>Table13[[#This Row],[NS AXIS]]</f>
        <v>-314</v>
      </c>
      <c r="AA694" s="6">
        <f>IF(AND($W$5 + 'Unlike Size Quad'!$F$3*$N$4&lt;Table13[[#This Row],[NS AXIS]],Table13[[#This Row],[NS AXIS]]&lt;$V$6 - 'Unlike Size Quad'!$F$3*$N$4), Table13[NS AXIS], 0)</f>
        <v>0</v>
      </c>
      <c r="AB694" s="16">
        <f>$V$3 -'Unlike Size Quad'!$F$2*$N$3</f>
        <v>127.00056361139596</v>
      </c>
      <c r="AC694" s="16">
        <f>$W$4 + 'Unlike Size Quad'!$F$2*$N$3</f>
        <v>-127.00507248755457</v>
      </c>
      <c r="AN694" s="46">
        <v>-314</v>
      </c>
      <c r="AO694" s="6">
        <f>IF(OR(Table15[[#This Row],[Diagonal Flag]]&lt;-$AG$6, Table15[[#This Row],[Diagonal Flag]]&gt;$AG$6),0,Table15[[#This Row],[Diagonal Flag]])</f>
        <v>-314</v>
      </c>
      <c r="AP694" s="6">
        <f>Graphing!$AO694/$AP$6</f>
        <v>-137.375</v>
      </c>
      <c r="AQ694" s="6">
        <f>Graphing!$AO694/$AQ$6</f>
        <v>137.375</v>
      </c>
    </row>
    <row r="695" spans="7:43" x14ac:dyDescent="0.25">
      <c r="G695" s="15">
        <v>0.68799999999999994</v>
      </c>
      <c r="H695" s="16">
        <f>IF(AND($H$3&lt;Table3[[#This Row],[Percentage]],Table3[[#This Row],[Percentage]]&lt;$H$5), 1, 0)</f>
        <v>0</v>
      </c>
      <c r="I695" s="16">
        <f>IF(AND($I$3&lt;Table3[[#This Row],[Percentage]],Table3[[#This Row],[Percentage]]&lt;$I$5), 1, 0)</f>
        <v>0</v>
      </c>
      <c r="J695" s="16">
        <f>IF(AND($J$3&lt;Table3[[#This Row],[Percentage]],Table3[[#This Row],[Percentage]]&lt;$J$5), 1, 0)</f>
        <v>0</v>
      </c>
      <c r="K695" s="16">
        <f>IF(AND($K$3&lt;Table3[[#This Row],[Percentage]],Table3[[#This Row],[Percentage]]&lt;$K$5), 1, 0)</f>
        <v>0</v>
      </c>
      <c r="L695" s="16"/>
      <c r="U695" s="6">
        <v>0</v>
      </c>
      <c r="V695" s="6">
        <v>-313</v>
      </c>
      <c r="W695" s="6">
        <f>IF(AND($W$4 + 'Unlike Size Quad'!$F$2*$N$3&lt;Table13[[#This Row],[NS AXIS]],Table13[[#This Row],[NS AXIS]]&lt;$V$3 - 'Unlike Size Quad'!$F$2*$N$3), Table13[NS AXIS], 0)</f>
        <v>0</v>
      </c>
      <c r="X695" s="6">
        <f>$V$6 - 'Unlike Size Quad'!$F$3*$N$4</f>
        <v>71.401690832311886</v>
      </c>
      <c r="Y695" s="6">
        <f>$W$5 +'Unlike Size Quad'!$F$3*$N$4</f>
        <v>-71.406763299232722</v>
      </c>
      <c r="Z695" s="6">
        <f>Table13[[#This Row],[NS AXIS]]</f>
        <v>-313</v>
      </c>
      <c r="AA695" s="6">
        <f>IF(AND($W$5 + 'Unlike Size Quad'!$F$3*$N$4&lt;Table13[[#This Row],[NS AXIS]],Table13[[#This Row],[NS AXIS]]&lt;$V$6 - 'Unlike Size Quad'!$F$3*$N$4), Table13[NS AXIS], 0)</f>
        <v>0</v>
      </c>
      <c r="AB695" s="16">
        <f>$V$3 -'Unlike Size Quad'!$F$2*$N$3</f>
        <v>127.00056361139596</v>
      </c>
      <c r="AC695" s="16">
        <f>$W$4 + 'Unlike Size Quad'!$F$2*$N$3</f>
        <v>-127.00507248755457</v>
      </c>
      <c r="AN695" s="46">
        <v>-313</v>
      </c>
      <c r="AO695" s="6">
        <f>IF(OR(Table15[[#This Row],[Diagonal Flag]]&lt;-$AG$6, Table15[[#This Row],[Diagonal Flag]]&gt;$AG$6),0,Table15[[#This Row],[Diagonal Flag]])</f>
        <v>-313</v>
      </c>
      <c r="AP695" s="6">
        <f>Graphing!$AO695/$AP$6</f>
        <v>-136.9375</v>
      </c>
      <c r="AQ695" s="6">
        <f>Graphing!$AO695/$AQ$6</f>
        <v>136.9375</v>
      </c>
    </row>
    <row r="696" spans="7:43" x14ac:dyDescent="0.25">
      <c r="G696" s="15">
        <v>0.68899999999999995</v>
      </c>
      <c r="H696" s="16">
        <f>IF(AND($H$3&lt;Table3[[#This Row],[Percentage]],Table3[[#This Row],[Percentage]]&lt;$H$5), 1, 0)</f>
        <v>0</v>
      </c>
      <c r="I696" s="16">
        <f>IF(AND($I$3&lt;Table3[[#This Row],[Percentage]],Table3[[#This Row],[Percentage]]&lt;$I$5), 1, 0)</f>
        <v>0</v>
      </c>
      <c r="J696" s="16">
        <f>IF(AND($J$3&lt;Table3[[#This Row],[Percentage]],Table3[[#This Row],[Percentage]]&lt;$J$5), 1, 0)</f>
        <v>0</v>
      </c>
      <c r="K696" s="16">
        <f>IF(AND($K$3&lt;Table3[[#This Row],[Percentage]],Table3[[#This Row],[Percentage]]&lt;$K$5), 1, 0)</f>
        <v>0</v>
      </c>
      <c r="L696" s="16"/>
      <c r="U696" s="6">
        <v>0</v>
      </c>
      <c r="V696" s="6">
        <v>-312</v>
      </c>
      <c r="W696" s="6">
        <f>IF(AND($W$4 + 'Unlike Size Quad'!$F$2*$N$3&lt;Table13[[#This Row],[NS AXIS]],Table13[[#This Row],[NS AXIS]]&lt;$V$3 - 'Unlike Size Quad'!$F$2*$N$3), Table13[NS AXIS], 0)</f>
        <v>0</v>
      </c>
      <c r="X696" s="6">
        <f>$V$6 - 'Unlike Size Quad'!$F$3*$N$4</f>
        <v>71.401690832311886</v>
      </c>
      <c r="Y696" s="6">
        <f>$W$5 +'Unlike Size Quad'!$F$3*$N$4</f>
        <v>-71.406763299232722</v>
      </c>
      <c r="Z696" s="6">
        <f>Table13[[#This Row],[NS AXIS]]</f>
        <v>-312</v>
      </c>
      <c r="AA696" s="6">
        <f>IF(AND($W$5 + 'Unlike Size Quad'!$F$3*$N$4&lt;Table13[[#This Row],[NS AXIS]],Table13[[#This Row],[NS AXIS]]&lt;$V$6 - 'Unlike Size Quad'!$F$3*$N$4), Table13[NS AXIS], 0)</f>
        <v>0</v>
      </c>
      <c r="AB696" s="16">
        <f>$V$3 -'Unlike Size Quad'!$F$2*$N$3</f>
        <v>127.00056361139596</v>
      </c>
      <c r="AC696" s="16">
        <f>$W$4 + 'Unlike Size Quad'!$F$2*$N$3</f>
        <v>-127.00507248755457</v>
      </c>
      <c r="AN696" s="46">
        <v>-312</v>
      </c>
      <c r="AO696" s="6">
        <f>IF(OR(Table15[[#This Row],[Diagonal Flag]]&lt;-$AG$6, Table15[[#This Row],[Diagonal Flag]]&gt;$AG$6),0,Table15[[#This Row],[Diagonal Flag]])</f>
        <v>-312</v>
      </c>
      <c r="AP696" s="6">
        <f>Graphing!$AO696/$AP$6</f>
        <v>-136.5</v>
      </c>
      <c r="AQ696" s="6">
        <f>Graphing!$AO696/$AQ$6</f>
        <v>136.5</v>
      </c>
    </row>
    <row r="697" spans="7:43" x14ac:dyDescent="0.25">
      <c r="G697" s="15">
        <v>0.69</v>
      </c>
      <c r="H697" s="16">
        <f>IF(AND($H$3&lt;Table3[[#This Row],[Percentage]],Table3[[#This Row],[Percentage]]&lt;$H$5), 1, 0)</f>
        <v>0</v>
      </c>
      <c r="I697" s="16">
        <f>IF(AND($I$3&lt;Table3[[#This Row],[Percentage]],Table3[[#This Row],[Percentage]]&lt;$I$5), 1, 0)</f>
        <v>0</v>
      </c>
      <c r="J697" s="16">
        <f>IF(AND($J$3&lt;Table3[[#This Row],[Percentage]],Table3[[#This Row],[Percentage]]&lt;$J$5), 1, 0)</f>
        <v>0</v>
      </c>
      <c r="K697" s="16">
        <f>IF(AND($K$3&lt;Table3[[#This Row],[Percentage]],Table3[[#This Row],[Percentage]]&lt;$K$5), 1, 0)</f>
        <v>0</v>
      </c>
      <c r="L697" s="16"/>
      <c r="U697" s="6">
        <v>0</v>
      </c>
      <c r="V697" s="6">
        <v>-311</v>
      </c>
      <c r="W697" s="6">
        <f>IF(AND($W$4 + 'Unlike Size Quad'!$F$2*$N$3&lt;Table13[[#This Row],[NS AXIS]],Table13[[#This Row],[NS AXIS]]&lt;$V$3 - 'Unlike Size Quad'!$F$2*$N$3), Table13[NS AXIS], 0)</f>
        <v>0</v>
      </c>
      <c r="X697" s="6">
        <f>$V$6 - 'Unlike Size Quad'!$F$3*$N$4</f>
        <v>71.401690832311886</v>
      </c>
      <c r="Y697" s="6">
        <f>$W$5 +'Unlike Size Quad'!$F$3*$N$4</f>
        <v>-71.406763299232722</v>
      </c>
      <c r="Z697" s="6">
        <f>Table13[[#This Row],[NS AXIS]]</f>
        <v>-311</v>
      </c>
      <c r="AA697" s="6">
        <f>IF(AND($W$5 + 'Unlike Size Quad'!$F$3*$N$4&lt;Table13[[#This Row],[NS AXIS]],Table13[[#This Row],[NS AXIS]]&lt;$V$6 - 'Unlike Size Quad'!$F$3*$N$4), Table13[NS AXIS], 0)</f>
        <v>0</v>
      </c>
      <c r="AB697" s="16">
        <f>$V$3 -'Unlike Size Quad'!$F$2*$N$3</f>
        <v>127.00056361139596</v>
      </c>
      <c r="AC697" s="16">
        <f>$W$4 + 'Unlike Size Quad'!$F$2*$N$3</f>
        <v>-127.00507248755457</v>
      </c>
      <c r="AN697" s="46">
        <v>-311</v>
      </c>
      <c r="AO697" s="6">
        <f>IF(OR(Table15[[#This Row],[Diagonal Flag]]&lt;-$AG$6, Table15[[#This Row],[Diagonal Flag]]&gt;$AG$6),0,Table15[[#This Row],[Diagonal Flag]])</f>
        <v>-311</v>
      </c>
      <c r="AP697" s="6">
        <f>Graphing!$AO697/$AP$6</f>
        <v>-136.0625</v>
      </c>
      <c r="AQ697" s="6">
        <f>Graphing!$AO697/$AQ$6</f>
        <v>136.0625</v>
      </c>
    </row>
    <row r="698" spans="7:43" x14ac:dyDescent="0.25">
      <c r="G698" s="15">
        <v>0.69099999999999995</v>
      </c>
      <c r="H698" s="16">
        <f>IF(AND($H$3&lt;Table3[[#This Row],[Percentage]],Table3[[#This Row],[Percentage]]&lt;$H$5), 1, 0)</f>
        <v>0</v>
      </c>
      <c r="I698" s="16">
        <f>IF(AND($I$3&lt;Table3[[#This Row],[Percentage]],Table3[[#This Row],[Percentage]]&lt;$I$5), 1, 0)</f>
        <v>0</v>
      </c>
      <c r="J698" s="16">
        <f>IF(AND($J$3&lt;Table3[[#This Row],[Percentage]],Table3[[#This Row],[Percentage]]&lt;$J$5), 1, 0)</f>
        <v>0</v>
      </c>
      <c r="K698" s="16">
        <f>IF(AND($K$3&lt;Table3[[#This Row],[Percentage]],Table3[[#This Row],[Percentage]]&lt;$K$5), 1, 0)</f>
        <v>0</v>
      </c>
      <c r="L698" s="16"/>
      <c r="U698" s="6">
        <v>0</v>
      </c>
      <c r="V698" s="6">
        <v>-310</v>
      </c>
      <c r="W698" s="6">
        <f>IF(AND($W$4 + 'Unlike Size Quad'!$F$2*$N$3&lt;Table13[[#This Row],[NS AXIS]],Table13[[#This Row],[NS AXIS]]&lt;$V$3 - 'Unlike Size Quad'!$F$2*$N$3), Table13[NS AXIS], 0)</f>
        <v>0</v>
      </c>
      <c r="X698" s="6">
        <f>$V$6 - 'Unlike Size Quad'!$F$3*$N$4</f>
        <v>71.401690832311886</v>
      </c>
      <c r="Y698" s="6">
        <f>$W$5 +'Unlike Size Quad'!$F$3*$N$4</f>
        <v>-71.406763299232722</v>
      </c>
      <c r="Z698" s="6">
        <f>Table13[[#This Row],[NS AXIS]]</f>
        <v>-310</v>
      </c>
      <c r="AA698" s="6">
        <f>IF(AND($W$5 + 'Unlike Size Quad'!$F$3*$N$4&lt;Table13[[#This Row],[NS AXIS]],Table13[[#This Row],[NS AXIS]]&lt;$V$6 - 'Unlike Size Quad'!$F$3*$N$4), Table13[NS AXIS], 0)</f>
        <v>0</v>
      </c>
      <c r="AB698" s="16">
        <f>$V$3 -'Unlike Size Quad'!$F$2*$N$3</f>
        <v>127.00056361139596</v>
      </c>
      <c r="AC698" s="16">
        <f>$W$4 + 'Unlike Size Quad'!$F$2*$N$3</f>
        <v>-127.00507248755457</v>
      </c>
      <c r="AN698" s="46">
        <v>-310</v>
      </c>
      <c r="AO698" s="6">
        <f>IF(OR(Table15[[#This Row],[Diagonal Flag]]&lt;-$AG$6, Table15[[#This Row],[Diagonal Flag]]&gt;$AG$6),0,Table15[[#This Row],[Diagonal Flag]])</f>
        <v>-310</v>
      </c>
      <c r="AP698" s="6">
        <f>Graphing!$AO698/$AP$6</f>
        <v>-135.625</v>
      </c>
      <c r="AQ698" s="6">
        <f>Graphing!$AO698/$AQ$6</f>
        <v>135.625</v>
      </c>
    </row>
    <row r="699" spans="7:43" x14ac:dyDescent="0.25">
      <c r="G699" s="15">
        <v>0.69199999999999995</v>
      </c>
      <c r="H699" s="16">
        <f>IF(AND($H$3&lt;Table3[[#This Row],[Percentage]],Table3[[#This Row],[Percentage]]&lt;$H$5), 1, 0)</f>
        <v>0</v>
      </c>
      <c r="I699" s="16">
        <f>IF(AND($I$3&lt;Table3[[#This Row],[Percentage]],Table3[[#This Row],[Percentage]]&lt;$I$5), 1, 0)</f>
        <v>0</v>
      </c>
      <c r="J699" s="16">
        <f>IF(AND($J$3&lt;Table3[[#This Row],[Percentage]],Table3[[#This Row],[Percentage]]&lt;$J$5), 1, 0)</f>
        <v>0</v>
      </c>
      <c r="K699" s="16">
        <f>IF(AND($K$3&lt;Table3[[#This Row],[Percentage]],Table3[[#This Row],[Percentage]]&lt;$K$5), 1, 0)</f>
        <v>0</v>
      </c>
      <c r="L699" s="16"/>
      <c r="U699" s="6">
        <v>0</v>
      </c>
      <c r="V699" s="6">
        <v>-309</v>
      </c>
      <c r="W699" s="6">
        <f>IF(AND($W$4 + 'Unlike Size Quad'!$F$2*$N$3&lt;Table13[[#This Row],[NS AXIS]],Table13[[#This Row],[NS AXIS]]&lt;$V$3 - 'Unlike Size Quad'!$F$2*$N$3), Table13[NS AXIS], 0)</f>
        <v>0</v>
      </c>
      <c r="X699" s="6">
        <f>$V$6 - 'Unlike Size Quad'!$F$3*$N$4</f>
        <v>71.401690832311886</v>
      </c>
      <c r="Y699" s="6">
        <f>$W$5 +'Unlike Size Quad'!$F$3*$N$4</f>
        <v>-71.406763299232722</v>
      </c>
      <c r="Z699" s="6">
        <f>Table13[[#This Row],[NS AXIS]]</f>
        <v>-309</v>
      </c>
      <c r="AA699" s="6">
        <f>IF(AND($W$5 + 'Unlike Size Quad'!$F$3*$N$4&lt;Table13[[#This Row],[NS AXIS]],Table13[[#This Row],[NS AXIS]]&lt;$V$6 - 'Unlike Size Quad'!$F$3*$N$4), Table13[NS AXIS], 0)</f>
        <v>0</v>
      </c>
      <c r="AB699" s="16">
        <f>$V$3 -'Unlike Size Quad'!$F$2*$N$3</f>
        <v>127.00056361139596</v>
      </c>
      <c r="AC699" s="16">
        <f>$W$4 + 'Unlike Size Quad'!$F$2*$N$3</f>
        <v>-127.00507248755457</v>
      </c>
      <c r="AN699" s="46">
        <v>-309</v>
      </c>
      <c r="AO699" s="6">
        <f>IF(OR(Table15[[#This Row],[Diagonal Flag]]&lt;-$AG$6, Table15[[#This Row],[Diagonal Flag]]&gt;$AG$6),0,Table15[[#This Row],[Diagonal Flag]])</f>
        <v>-309</v>
      </c>
      <c r="AP699" s="6">
        <f>Graphing!$AO699/$AP$6</f>
        <v>-135.1875</v>
      </c>
      <c r="AQ699" s="6">
        <f>Graphing!$AO699/$AQ$6</f>
        <v>135.1875</v>
      </c>
    </row>
    <row r="700" spans="7:43" x14ac:dyDescent="0.25">
      <c r="G700" s="15">
        <v>0.69299999999999995</v>
      </c>
      <c r="H700" s="16">
        <f>IF(AND($H$3&lt;Table3[[#This Row],[Percentage]],Table3[[#This Row],[Percentage]]&lt;$H$5), 1, 0)</f>
        <v>0</v>
      </c>
      <c r="I700" s="16">
        <f>IF(AND($I$3&lt;Table3[[#This Row],[Percentage]],Table3[[#This Row],[Percentage]]&lt;$I$5), 1, 0)</f>
        <v>0</v>
      </c>
      <c r="J700" s="16">
        <f>IF(AND($J$3&lt;Table3[[#This Row],[Percentage]],Table3[[#This Row],[Percentage]]&lt;$J$5), 1, 0)</f>
        <v>0</v>
      </c>
      <c r="K700" s="16">
        <f>IF(AND($K$3&lt;Table3[[#This Row],[Percentage]],Table3[[#This Row],[Percentage]]&lt;$K$5), 1, 0)</f>
        <v>0</v>
      </c>
      <c r="L700" s="16"/>
      <c r="U700" s="6">
        <v>0</v>
      </c>
      <c r="V700" s="6">
        <v>-308</v>
      </c>
      <c r="W700" s="6">
        <f>IF(AND($W$4 + 'Unlike Size Quad'!$F$2*$N$3&lt;Table13[[#This Row],[NS AXIS]],Table13[[#This Row],[NS AXIS]]&lt;$V$3 - 'Unlike Size Quad'!$F$2*$N$3), Table13[NS AXIS], 0)</f>
        <v>0</v>
      </c>
      <c r="X700" s="6">
        <f>$V$6 - 'Unlike Size Quad'!$F$3*$N$4</f>
        <v>71.401690832311886</v>
      </c>
      <c r="Y700" s="6">
        <f>$W$5 +'Unlike Size Quad'!$F$3*$N$4</f>
        <v>-71.406763299232722</v>
      </c>
      <c r="Z700" s="6">
        <f>Table13[[#This Row],[NS AXIS]]</f>
        <v>-308</v>
      </c>
      <c r="AA700" s="6">
        <f>IF(AND($W$5 + 'Unlike Size Quad'!$F$3*$N$4&lt;Table13[[#This Row],[NS AXIS]],Table13[[#This Row],[NS AXIS]]&lt;$V$6 - 'Unlike Size Quad'!$F$3*$N$4), Table13[NS AXIS], 0)</f>
        <v>0</v>
      </c>
      <c r="AB700" s="16">
        <f>$V$3 -'Unlike Size Quad'!$F$2*$N$3</f>
        <v>127.00056361139596</v>
      </c>
      <c r="AC700" s="16">
        <f>$W$4 + 'Unlike Size Quad'!$F$2*$N$3</f>
        <v>-127.00507248755457</v>
      </c>
      <c r="AN700" s="46">
        <v>-308</v>
      </c>
      <c r="AO700" s="6">
        <f>IF(OR(Table15[[#This Row],[Diagonal Flag]]&lt;-$AG$6, Table15[[#This Row],[Diagonal Flag]]&gt;$AG$6),0,Table15[[#This Row],[Diagonal Flag]])</f>
        <v>-308</v>
      </c>
      <c r="AP700" s="6">
        <f>Graphing!$AO700/$AP$6</f>
        <v>-134.75</v>
      </c>
      <c r="AQ700" s="6">
        <f>Graphing!$AO700/$AQ$6</f>
        <v>134.75</v>
      </c>
    </row>
    <row r="701" spans="7:43" x14ac:dyDescent="0.25">
      <c r="G701" s="15">
        <v>0.69399999999999995</v>
      </c>
      <c r="H701" s="16">
        <f>IF(AND($H$3&lt;Table3[[#This Row],[Percentage]],Table3[[#This Row],[Percentage]]&lt;$H$5), 1, 0)</f>
        <v>0</v>
      </c>
      <c r="I701" s="16">
        <f>IF(AND($I$3&lt;Table3[[#This Row],[Percentage]],Table3[[#This Row],[Percentage]]&lt;$I$5), 1, 0)</f>
        <v>0</v>
      </c>
      <c r="J701" s="16">
        <f>IF(AND($J$3&lt;Table3[[#This Row],[Percentage]],Table3[[#This Row],[Percentage]]&lt;$J$5), 1, 0)</f>
        <v>0</v>
      </c>
      <c r="K701" s="16">
        <f>IF(AND($K$3&lt;Table3[[#This Row],[Percentage]],Table3[[#This Row],[Percentage]]&lt;$K$5), 1, 0)</f>
        <v>0</v>
      </c>
      <c r="L701" s="16"/>
      <c r="U701" s="6">
        <v>0</v>
      </c>
      <c r="V701" s="6">
        <v>-307</v>
      </c>
      <c r="W701" s="6">
        <f>IF(AND($W$4 + 'Unlike Size Quad'!$F$2*$N$3&lt;Table13[[#This Row],[NS AXIS]],Table13[[#This Row],[NS AXIS]]&lt;$V$3 - 'Unlike Size Quad'!$F$2*$N$3), Table13[NS AXIS], 0)</f>
        <v>0</v>
      </c>
      <c r="X701" s="6">
        <f>$V$6 - 'Unlike Size Quad'!$F$3*$N$4</f>
        <v>71.401690832311886</v>
      </c>
      <c r="Y701" s="6">
        <f>$W$5 +'Unlike Size Quad'!$F$3*$N$4</f>
        <v>-71.406763299232722</v>
      </c>
      <c r="Z701" s="6">
        <f>Table13[[#This Row],[NS AXIS]]</f>
        <v>-307</v>
      </c>
      <c r="AA701" s="6">
        <f>IF(AND($W$5 + 'Unlike Size Quad'!$F$3*$N$4&lt;Table13[[#This Row],[NS AXIS]],Table13[[#This Row],[NS AXIS]]&lt;$V$6 - 'Unlike Size Quad'!$F$3*$N$4), Table13[NS AXIS], 0)</f>
        <v>0</v>
      </c>
      <c r="AB701" s="16">
        <f>$V$3 -'Unlike Size Quad'!$F$2*$N$3</f>
        <v>127.00056361139596</v>
      </c>
      <c r="AC701" s="16">
        <f>$W$4 + 'Unlike Size Quad'!$F$2*$N$3</f>
        <v>-127.00507248755457</v>
      </c>
      <c r="AN701" s="46">
        <v>-307</v>
      </c>
      <c r="AO701" s="6">
        <f>IF(OR(Table15[[#This Row],[Diagonal Flag]]&lt;-$AG$6, Table15[[#This Row],[Diagonal Flag]]&gt;$AG$6),0,Table15[[#This Row],[Diagonal Flag]])</f>
        <v>-307</v>
      </c>
      <c r="AP701" s="6">
        <f>Graphing!$AO701/$AP$6</f>
        <v>-134.3125</v>
      </c>
      <c r="AQ701" s="6">
        <f>Graphing!$AO701/$AQ$6</f>
        <v>134.3125</v>
      </c>
    </row>
    <row r="702" spans="7:43" x14ac:dyDescent="0.25">
      <c r="G702" s="15">
        <v>0.69499999999999995</v>
      </c>
      <c r="H702" s="16">
        <f>IF(AND($H$3&lt;Table3[[#This Row],[Percentage]],Table3[[#This Row],[Percentage]]&lt;$H$5), 1, 0)</f>
        <v>0</v>
      </c>
      <c r="I702" s="16">
        <f>IF(AND($I$3&lt;Table3[[#This Row],[Percentage]],Table3[[#This Row],[Percentage]]&lt;$I$5), 1, 0)</f>
        <v>0</v>
      </c>
      <c r="J702" s="16">
        <f>IF(AND($J$3&lt;Table3[[#This Row],[Percentage]],Table3[[#This Row],[Percentage]]&lt;$J$5), 1, 0)</f>
        <v>0</v>
      </c>
      <c r="K702" s="16">
        <f>IF(AND($K$3&lt;Table3[[#This Row],[Percentage]],Table3[[#This Row],[Percentage]]&lt;$K$5), 1, 0)</f>
        <v>0</v>
      </c>
      <c r="L702" s="16"/>
      <c r="U702" s="6">
        <v>0</v>
      </c>
      <c r="V702" s="6">
        <v>-306</v>
      </c>
      <c r="W702" s="6">
        <f>IF(AND($W$4 + 'Unlike Size Quad'!$F$2*$N$3&lt;Table13[[#This Row],[NS AXIS]],Table13[[#This Row],[NS AXIS]]&lt;$V$3 - 'Unlike Size Quad'!$F$2*$N$3), Table13[NS AXIS], 0)</f>
        <v>0</v>
      </c>
      <c r="X702" s="6">
        <f>$V$6 - 'Unlike Size Quad'!$F$3*$N$4</f>
        <v>71.401690832311886</v>
      </c>
      <c r="Y702" s="6">
        <f>$W$5 +'Unlike Size Quad'!$F$3*$N$4</f>
        <v>-71.406763299232722</v>
      </c>
      <c r="Z702" s="6">
        <f>Table13[[#This Row],[NS AXIS]]</f>
        <v>-306</v>
      </c>
      <c r="AA702" s="6">
        <f>IF(AND($W$5 + 'Unlike Size Quad'!$F$3*$N$4&lt;Table13[[#This Row],[NS AXIS]],Table13[[#This Row],[NS AXIS]]&lt;$V$6 - 'Unlike Size Quad'!$F$3*$N$4), Table13[NS AXIS], 0)</f>
        <v>0</v>
      </c>
      <c r="AB702" s="16">
        <f>$V$3 -'Unlike Size Quad'!$F$2*$N$3</f>
        <v>127.00056361139596</v>
      </c>
      <c r="AC702" s="16">
        <f>$W$4 + 'Unlike Size Quad'!$F$2*$N$3</f>
        <v>-127.00507248755457</v>
      </c>
      <c r="AN702" s="46">
        <v>-306</v>
      </c>
      <c r="AO702" s="6">
        <f>IF(OR(Table15[[#This Row],[Diagonal Flag]]&lt;-$AG$6, Table15[[#This Row],[Diagonal Flag]]&gt;$AG$6),0,Table15[[#This Row],[Diagonal Flag]])</f>
        <v>-306</v>
      </c>
      <c r="AP702" s="6">
        <f>Graphing!$AO702/$AP$6</f>
        <v>-133.875</v>
      </c>
      <c r="AQ702" s="6">
        <f>Graphing!$AO702/$AQ$6</f>
        <v>133.875</v>
      </c>
    </row>
    <row r="703" spans="7:43" x14ac:dyDescent="0.25">
      <c r="G703" s="15">
        <v>0.69599999999999995</v>
      </c>
      <c r="H703" s="16">
        <f>IF(AND($H$3&lt;Table3[[#This Row],[Percentage]],Table3[[#This Row],[Percentage]]&lt;$H$5), 1, 0)</f>
        <v>0</v>
      </c>
      <c r="I703" s="16">
        <f>IF(AND($I$3&lt;Table3[[#This Row],[Percentage]],Table3[[#This Row],[Percentage]]&lt;$I$5), 1, 0)</f>
        <v>0</v>
      </c>
      <c r="J703" s="16">
        <f>IF(AND($J$3&lt;Table3[[#This Row],[Percentage]],Table3[[#This Row],[Percentage]]&lt;$J$5), 1, 0)</f>
        <v>0</v>
      </c>
      <c r="K703" s="16">
        <f>IF(AND($K$3&lt;Table3[[#This Row],[Percentage]],Table3[[#This Row],[Percentage]]&lt;$K$5), 1, 0)</f>
        <v>0</v>
      </c>
      <c r="L703" s="16"/>
      <c r="U703" s="6">
        <v>0</v>
      </c>
      <c r="V703" s="6">
        <v>-305</v>
      </c>
      <c r="W703" s="6">
        <f>IF(AND($W$4 + 'Unlike Size Quad'!$F$2*$N$3&lt;Table13[[#This Row],[NS AXIS]],Table13[[#This Row],[NS AXIS]]&lt;$V$3 - 'Unlike Size Quad'!$F$2*$N$3), Table13[NS AXIS], 0)</f>
        <v>0</v>
      </c>
      <c r="X703" s="6">
        <f>$V$6 - 'Unlike Size Quad'!$F$3*$N$4</f>
        <v>71.401690832311886</v>
      </c>
      <c r="Y703" s="6">
        <f>$W$5 +'Unlike Size Quad'!$F$3*$N$4</f>
        <v>-71.406763299232722</v>
      </c>
      <c r="Z703" s="6">
        <f>Table13[[#This Row],[NS AXIS]]</f>
        <v>-305</v>
      </c>
      <c r="AA703" s="6">
        <f>IF(AND($W$5 + 'Unlike Size Quad'!$F$3*$N$4&lt;Table13[[#This Row],[NS AXIS]],Table13[[#This Row],[NS AXIS]]&lt;$V$6 - 'Unlike Size Quad'!$F$3*$N$4), Table13[NS AXIS], 0)</f>
        <v>0</v>
      </c>
      <c r="AB703" s="16">
        <f>$V$3 -'Unlike Size Quad'!$F$2*$N$3</f>
        <v>127.00056361139596</v>
      </c>
      <c r="AC703" s="16">
        <f>$W$4 + 'Unlike Size Quad'!$F$2*$N$3</f>
        <v>-127.00507248755457</v>
      </c>
      <c r="AN703" s="46">
        <v>-305</v>
      </c>
      <c r="AO703" s="6">
        <f>IF(OR(Table15[[#This Row],[Diagonal Flag]]&lt;-$AG$6, Table15[[#This Row],[Diagonal Flag]]&gt;$AG$6),0,Table15[[#This Row],[Diagonal Flag]])</f>
        <v>-305</v>
      </c>
      <c r="AP703" s="6">
        <f>Graphing!$AO703/$AP$6</f>
        <v>-133.4375</v>
      </c>
      <c r="AQ703" s="6">
        <f>Graphing!$AO703/$AQ$6</f>
        <v>133.4375</v>
      </c>
    </row>
    <row r="704" spans="7:43" x14ac:dyDescent="0.25">
      <c r="G704" s="15">
        <v>0.69699999999999995</v>
      </c>
      <c r="H704" s="16">
        <f>IF(AND($H$3&lt;Table3[[#This Row],[Percentage]],Table3[[#This Row],[Percentage]]&lt;$H$5), 1, 0)</f>
        <v>0</v>
      </c>
      <c r="I704" s="16">
        <f>IF(AND($I$3&lt;Table3[[#This Row],[Percentage]],Table3[[#This Row],[Percentage]]&lt;$I$5), 1, 0)</f>
        <v>0</v>
      </c>
      <c r="J704" s="16">
        <f>IF(AND($J$3&lt;Table3[[#This Row],[Percentage]],Table3[[#This Row],[Percentage]]&lt;$J$5), 1, 0)</f>
        <v>0</v>
      </c>
      <c r="K704" s="16">
        <f>IF(AND($K$3&lt;Table3[[#This Row],[Percentage]],Table3[[#This Row],[Percentage]]&lt;$K$5), 1, 0)</f>
        <v>0</v>
      </c>
      <c r="L704" s="16"/>
      <c r="U704" s="6">
        <v>0</v>
      </c>
      <c r="V704" s="6">
        <v>-304</v>
      </c>
      <c r="W704" s="6">
        <f>IF(AND($W$4 + 'Unlike Size Quad'!$F$2*$N$3&lt;Table13[[#This Row],[NS AXIS]],Table13[[#This Row],[NS AXIS]]&lt;$V$3 - 'Unlike Size Quad'!$F$2*$N$3), Table13[NS AXIS], 0)</f>
        <v>0</v>
      </c>
      <c r="X704" s="6">
        <f>$V$6 - 'Unlike Size Quad'!$F$3*$N$4</f>
        <v>71.401690832311886</v>
      </c>
      <c r="Y704" s="6">
        <f>$W$5 +'Unlike Size Quad'!$F$3*$N$4</f>
        <v>-71.406763299232722</v>
      </c>
      <c r="Z704" s="6">
        <f>Table13[[#This Row],[NS AXIS]]</f>
        <v>-304</v>
      </c>
      <c r="AA704" s="6">
        <f>IF(AND($W$5 + 'Unlike Size Quad'!$F$3*$N$4&lt;Table13[[#This Row],[NS AXIS]],Table13[[#This Row],[NS AXIS]]&lt;$V$6 - 'Unlike Size Quad'!$F$3*$N$4), Table13[NS AXIS], 0)</f>
        <v>0</v>
      </c>
      <c r="AB704" s="16">
        <f>$V$3 -'Unlike Size Quad'!$F$2*$N$3</f>
        <v>127.00056361139596</v>
      </c>
      <c r="AC704" s="16">
        <f>$W$4 + 'Unlike Size Quad'!$F$2*$N$3</f>
        <v>-127.00507248755457</v>
      </c>
      <c r="AN704" s="46">
        <v>-304</v>
      </c>
      <c r="AO704" s="6">
        <f>IF(OR(Table15[[#This Row],[Diagonal Flag]]&lt;-$AG$6, Table15[[#This Row],[Diagonal Flag]]&gt;$AG$6),0,Table15[[#This Row],[Diagonal Flag]])</f>
        <v>-304</v>
      </c>
      <c r="AP704" s="6">
        <f>Graphing!$AO704/$AP$6</f>
        <v>-133</v>
      </c>
      <c r="AQ704" s="6">
        <f>Graphing!$AO704/$AQ$6</f>
        <v>133</v>
      </c>
    </row>
    <row r="705" spans="7:43" x14ac:dyDescent="0.25">
      <c r="G705" s="15">
        <v>0.69799999999999995</v>
      </c>
      <c r="H705" s="16">
        <f>IF(AND($H$3&lt;Table3[[#This Row],[Percentage]],Table3[[#This Row],[Percentage]]&lt;$H$5), 1, 0)</f>
        <v>0</v>
      </c>
      <c r="I705" s="16">
        <f>IF(AND($I$3&lt;Table3[[#This Row],[Percentage]],Table3[[#This Row],[Percentage]]&lt;$I$5), 1, 0)</f>
        <v>0</v>
      </c>
      <c r="J705" s="16">
        <f>IF(AND($J$3&lt;Table3[[#This Row],[Percentage]],Table3[[#This Row],[Percentage]]&lt;$J$5), 1, 0)</f>
        <v>0</v>
      </c>
      <c r="K705" s="16">
        <f>IF(AND($K$3&lt;Table3[[#This Row],[Percentage]],Table3[[#This Row],[Percentage]]&lt;$K$5), 1, 0)</f>
        <v>0</v>
      </c>
      <c r="L705" s="16"/>
      <c r="U705" s="6">
        <v>0</v>
      </c>
      <c r="V705" s="6">
        <v>-303</v>
      </c>
      <c r="W705" s="6">
        <f>IF(AND($W$4 + 'Unlike Size Quad'!$F$2*$N$3&lt;Table13[[#This Row],[NS AXIS]],Table13[[#This Row],[NS AXIS]]&lt;$V$3 - 'Unlike Size Quad'!$F$2*$N$3), Table13[NS AXIS], 0)</f>
        <v>0</v>
      </c>
      <c r="X705" s="6">
        <f>$V$6 - 'Unlike Size Quad'!$F$3*$N$4</f>
        <v>71.401690832311886</v>
      </c>
      <c r="Y705" s="6">
        <f>$W$5 +'Unlike Size Quad'!$F$3*$N$4</f>
        <v>-71.406763299232722</v>
      </c>
      <c r="Z705" s="6">
        <f>Table13[[#This Row],[NS AXIS]]</f>
        <v>-303</v>
      </c>
      <c r="AA705" s="6">
        <f>IF(AND($W$5 + 'Unlike Size Quad'!$F$3*$N$4&lt;Table13[[#This Row],[NS AXIS]],Table13[[#This Row],[NS AXIS]]&lt;$V$6 - 'Unlike Size Quad'!$F$3*$N$4), Table13[NS AXIS], 0)</f>
        <v>0</v>
      </c>
      <c r="AB705" s="16">
        <f>$V$3 -'Unlike Size Quad'!$F$2*$N$3</f>
        <v>127.00056361139596</v>
      </c>
      <c r="AC705" s="16">
        <f>$W$4 + 'Unlike Size Quad'!$F$2*$N$3</f>
        <v>-127.00507248755457</v>
      </c>
      <c r="AN705" s="46">
        <v>-303</v>
      </c>
      <c r="AO705" s="6">
        <f>IF(OR(Table15[[#This Row],[Diagonal Flag]]&lt;-$AG$6, Table15[[#This Row],[Diagonal Flag]]&gt;$AG$6),0,Table15[[#This Row],[Diagonal Flag]])</f>
        <v>-303</v>
      </c>
      <c r="AP705" s="6">
        <f>Graphing!$AO705/$AP$6</f>
        <v>-132.5625</v>
      </c>
      <c r="AQ705" s="6">
        <f>Graphing!$AO705/$AQ$6</f>
        <v>132.5625</v>
      </c>
    </row>
    <row r="706" spans="7:43" x14ac:dyDescent="0.25">
      <c r="G706" s="15">
        <v>0.69899999999999995</v>
      </c>
      <c r="H706" s="16">
        <f>IF(AND($H$3&lt;Table3[[#This Row],[Percentage]],Table3[[#This Row],[Percentage]]&lt;$H$5), 1, 0)</f>
        <v>0</v>
      </c>
      <c r="I706" s="16">
        <f>IF(AND($I$3&lt;Table3[[#This Row],[Percentage]],Table3[[#This Row],[Percentage]]&lt;$I$5), 1, 0)</f>
        <v>0</v>
      </c>
      <c r="J706" s="16">
        <f>IF(AND($J$3&lt;Table3[[#This Row],[Percentage]],Table3[[#This Row],[Percentage]]&lt;$J$5), 1, 0)</f>
        <v>0</v>
      </c>
      <c r="K706" s="16">
        <f>IF(AND($K$3&lt;Table3[[#This Row],[Percentage]],Table3[[#This Row],[Percentage]]&lt;$K$5), 1, 0)</f>
        <v>0</v>
      </c>
      <c r="L706" s="16"/>
      <c r="U706" s="6">
        <v>0</v>
      </c>
      <c r="V706" s="6">
        <v>-302</v>
      </c>
      <c r="W706" s="6">
        <f>IF(AND($W$4 + 'Unlike Size Quad'!$F$2*$N$3&lt;Table13[[#This Row],[NS AXIS]],Table13[[#This Row],[NS AXIS]]&lt;$V$3 - 'Unlike Size Quad'!$F$2*$N$3), Table13[NS AXIS], 0)</f>
        <v>0</v>
      </c>
      <c r="X706" s="6">
        <f>$V$6 - 'Unlike Size Quad'!$F$3*$N$4</f>
        <v>71.401690832311886</v>
      </c>
      <c r="Y706" s="6">
        <f>$W$5 +'Unlike Size Quad'!$F$3*$N$4</f>
        <v>-71.406763299232722</v>
      </c>
      <c r="Z706" s="6">
        <f>Table13[[#This Row],[NS AXIS]]</f>
        <v>-302</v>
      </c>
      <c r="AA706" s="6">
        <f>IF(AND($W$5 + 'Unlike Size Quad'!$F$3*$N$4&lt;Table13[[#This Row],[NS AXIS]],Table13[[#This Row],[NS AXIS]]&lt;$V$6 - 'Unlike Size Quad'!$F$3*$N$4), Table13[NS AXIS], 0)</f>
        <v>0</v>
      </c>
      <c r="AB706" s="16">
        <f>$V$3 -'Unlike Size Quad'!$F$2*$N$3</f>
        <v>127.00056361139596</v>
      </c>
      <c r="AC706" s="16">
        <f>$W$4 + 'Unlike Size Quad'!$F$2*$N$3</f>
        <v>-127.00507248755457</v>
      </c>
      <c r="AN706" s="46">
        <v>-302</v>
      </c>
      <c r="AO706" s="6">
        <f>IF(OR(Table15[[#This Row],[Diagonal Flag]]&lt;-$AG$6, Table15[[#This Row],[Diagonal Flag]]&gt;$AG$6),0,Table15[[#This Row],[Diagonal Flag]])</f>
        <v>-302</v>
      </c>
      <c r="AP706" s="6">
        <f>Graphing!$AO706/$AP$6</f>
        <v>-132.125</v>
      </c>
      <c r="AQ706" s="6">
        <f>Graphing!$AO706/$AQ$6</f>
        <v>132.125</v>
      </c>
    </row>
    <row r="707" spans="7:43" x14ac:dyDescent="0.25">
      <c r="G707" s="15">
        <v>0.7</v>
      </c>
      <c r="H707" s="16">
        <f>IF(AND($H$3&lt;Table3[[#This Row],[Percentage]],Table3[[#This Row],[Percentage]]&lt;$H$5), 1, 0)</f>
        <v>0</v>
      </c>
      <c r="I707" s="16">
        <f>IF(AND($I$3&lt;Table3[[#This Row],[Percentage]],Table3[[#This Row],[Percentage]]&lt;$I$5), 1, 0)</f>
        <v>0</v>
      </c>
      <c r="J707" s="16">
        <f>IF(AND($J$3&lt;Table3[[#This Row],[Percentage]],Table3[[#This Row],[Percentage]]&lt;$J$5), 1, 0)</f>
        <v>0</v>
      </c>
      <c r="K707" s="16">
        <f>IF(AND($K$3&lt;Table3[[#This Row],[Percentage]],Table3[[#This Row],[Percentage]]&lt;$K$5), 1, 0)</f>
        <v>0</v>
      </c>
      <c r="L707" s="16"/>
      <c r="U707" s="6">
        <v>0</v>
      </c>
      <c r="V707" s="6">
        <v>-301</v>
      </c>
      <c r="W707" s="6">
        <f>IF(AND($W$4 + 'Unlike Size Quad'!$F$2*$N$3&lt;Table13[[#This Row],[NS AXIS]],Table13[[#This Row],[NS AXIS]]&lt;$V$3 - 'Unlike Size Quad'!$F$2*$N$3), Table13[NS AXIS], 0)</f>
        <v>0</v>
      </c>
      <c r="X707" s="6">
        <f>$V$6 - 'Unlike Size Quad'!$F$3*$N$4</f>
        <v>71.401690832311886</v>
      </c>
      <c r="Y707" s="6">
        <f>$W$5 +'Unlike Size Quad'!$F$3*$N$4</f>
        <v>-71.406763299232722</v>
      </c>
      <c r="Z707" s="6">
        <f>Table13[[#This Row],[NS AXIS]]</f>
        <v>-301</v>
      </c>
      <c r="AA707" s="6">
        <f>IF(AND($W$5 + 'Unlike Size Quad'!$F$3*$N$4&lt;Table13[[#This Row],[NS AXIS]],Table13[[#This Row],[NS AXIS]]&lt;$V$6 - 'Unlike Size Quad'!$F$3*$N$4), Table13[NS AXIS], 0)</f>
        <v>0</v>
      </c>
      <c r="AB707" s="16">
        <f>$V$3 -'Unlike Size Quad'!$F$2*$N$3</f>
        <v>127.00056361139596</v>
      </c>
      <c r="AC707" s="16">
        <f>$W$4 + 'Unlike Size Quad'!$F$2*$N$3</f>
        <v>-127.00507248755457</v>
      </c>
      <c r="AN707" s="46">
        <v>-301</v>
      </c>
      <c r="AO707" s="6">
        <f>IF(OR(Table15[[#This Row],[Diagonal Flag]]&lt;-$AG$6, Table15[[#This Row],[Diagonal Flag]]&gt;$AG$6),0,Table15[[#This Row],[Diagonal Flag]])</f>
        <v>-301</v>
      </c>
      <c r="AP707" s="6">
        <f>Graphing!$AO707/$AP$6</f>
        <v>-131.6875</v>
      </c>
      <c r="AQ707" s="6">
        <f>Graphing!$AO707/$AQ$6</f>
        <v>131.6875</v>
      </c>
    </row>
    <row r="708" spans="7:43" x14ac:dyDescent="0.25">
      <c r="G708" s="15">
        <v>0.70099999999999996</v>
      </c>
      <c r="H708" s="16">
        <f>IF(AND($H$3&lt;Table3[[#This Row],[Percentage]],Table3[[#This Row],[Percentage]]&lt;$H$5), 1, 0)</f>
        <v>0</v>
      </c>
      <c r="I708" s="16">
        <f>IF(AND($I$3&lt;Table3[[#This Row],[Percentage]],Table3[[#This Row],[Percentage]]&lt;$I$5), 1, 0)</f>
        <v>0</v>
      </c>
      <c r="J708" s="16">
        <f>IF(AND($J$3&lt;Table3[[#This Row],[Percentage]],Table3[[#This Row],[Percentage]]&lt;$J$5), 1, 0)</f>
        <v>0</v>
      </c>
      <c r="K708" s="16">
        <f>IF(AND($K$3&lt;Table3[[#This Row],[Percentage]],Table3[[#This Row],[Percentage]]&lt;$K$5), 1, 0)</f>
        <v>0</v>
      </c>
      <c r="L708" s="16"/>
      <c r="U708" s="6">
        <v>0</v>
      </c>
      <c r="V708" s="6">
        <v>-300</v>
      </c>
      <c r="W708" s="6">
        <f>IF(AND($W$4 + 'Unlike Size Quad'!$F$2*$N$3&lt;Table13[[#This Row],[NS AXIS]],Table13[[#This Row],[NS AXIS]]&lt;$V$3 - 'Unlike Size Quad'!$F$2*$N$3), Table13[NS AXIS], 0)</f>
        <v>0</v>
      </c>
      <c r="X708" s="6">
        <f>$V$6 - 'Unlike Size Quad'!$F$3*$N$4</f>
        <v>71.401690832311886</v>
      </c>
      <c r="Y708" s="6">
        <f>$W$5 +'Unlike Size Quad'!$F$3*$N$4</f>
        <v>-71.406763299232722</v>
      </c>
      <c r="Z708" s="6">
        <f>Table13[[#This Row],[NS AXIS]]</f>
        <v>-300</v>
      </c>
      <c r="AA708" s="6">
        <f>IF(AND($W$5 + 'Unlike Size Quad'!$F$3*$N$4&lt;Table13[[#This Row],[NS AXIS]],Table13[[#This Row],[NS AXIS]]&lt;$V$6 - 'Unlike Size Quad'!$F$3*$N$4), Table13[NS AXIS], 0)</f>
        <v>0</v>
      </c>
      <c r="AB708" s="16">
        <f>$V$3 -'Unlike Size Quad'!$F$2*$N$3</f>
        <v>127.00056361139596</v>
      </c>
      <c r="AC708" s="16">
        <f>$W$4 + 'Unlike Size Quad'!$F$2*$N$3</f>
        <v>-127.00507248755457</v>
      </c>
      <c r="AN708" s="46">
        <v>-300</v>
      </c>
      <c r="AO708" s="6">
        <f>IF(OR(Table15[[#This Row],[Diagonal Flag]]&lt;-$AG$6, Table15[[#This Row],[Diagonal Flag]]&gt;$AG$6),0,Table15[[#This Row],[Diagonal Flag]])</f>
        <v>-300</v>
      </c>
      <c r="AP708" s="6">
        <f>Graphing!$AO708/$AP$6</f>
        <v>-131.25</v>
      </c>
      <c r="AQ708" s="6">
        <f>Graphing!$AO708/$AQ$6</f>
        <v>131.25</v>
      </c>
    </row>
    <row r="709" spans="7:43" x14ac:dyDescent="0.25">
      <c r="G709" s="15">
        <v>0.70199999999999996</v>
      </c>
      <c r="H709" s="16">
        <f>IF(AND($H$3&lt;Table3[[#This Row],[Percentage]],Table3[[#This Row],[Percentage]]&lt;$H$5), 1, 0)</f>
        <v>0</v>
      </c>
      <c r="I709" s="16">
        <f>IF(AND($I$3&lt;Table3[[#This Row],[Percentage]],Table3[[#This Row],[Percentage]]&lt;$I$5), 1, 0)</f>
        <v>0</v>
      </c>
      <c r="J709" s="16">
        <f>IF(AND($J$3&lt;Table3[[#This Row],[Percentage]],Table3[[#This Row],[Percentage]]&lt;$J$5), 1, 0)</f>
        <v>0</v>
      </c>
      <c r="K709" s="16">
        <f>IF(AND($K$3&lt;Table3[[#This Row],[Percentage]],Table3[[#This Row],[Percentage]]&lt;$K$5), 1, 0)</f>
        <v>0</v>
      </c>
      <c r="L709" s="16"/>
      <c r="U709" s="6">
        <v>0</v>
      </c>
      <c r="V709" s="6">
        <v>-299</v>
      </c>
      <c r="W709" s="6">
        <f>IF(AND($W$4 + 'Unlike Size Quad'!$F$2*$N$3&lt;Table13[[#This Row],[NS AXIS]],Table13[[#This Row],[NS AXIS]]&lt;$V$3 - 'Unlike Size Quad'!$F$2*$N$3), Table13[NS AXIS], 0)</f>
        <v>0</v>
      </c>
      <c r="X709" s="6">
        <f>$V$6 - 'Unlike Size Quad'!$F$3*$N$4</f>
        <v>71.401690832311886</v>
      </c>
      <c r="Y709" s="6">
        <f>$W$5 +'Unlike Size Quad'!$F$3*$N$4</f>
        <v>-71.406763299232722</v>
      </c>
      <c r="Z709" s="6">
        <f>Table13[[#This Row],[NS AXIS]]</f>
        <v>-299</v>
      </c>
      <c r="AA709" s="6">
        <f>IF(AND($W$5 + 'Unlike Size Quad'!$F$3*$N$4&lt;Table13[[#This Row],[NS AXIS]],Table13[[#This Row],[NS AXIS]]&lt;$V$6 - 'Unlike Size Quad'!$F$3*$N$4), Table13[NS AXIS], 0)</f>
        <v>0</v>
      </c>
      <c r="AB709" s="16">
        <f>$V$3 -'Unlike Size Quad'!$F$2*$N$3</f>
        <v>127.00056361139596</v>
      </c>
      <c r="AC709" s="16">
        <f>$W$4 + 'Unlike Size Quad'!$F$2*$N$3</f>
        <v>-127.00507248755457</v>
      </c>
      <c r="AN709" s="46">
        <v>-299</v>
      </c>
      <c r="AO709" s="6">
        <f>IF(OR(Table15[[#This Row],[Diagonal Flag]]&lt;-$AG$6, Table15[[#This Row],[Diagonal Flag]]&gt;$AG$6),0,Table15[[#This Row],[Diagonal Flag]])</f>
        <v>-299</v>
      </c>
      <c r="AP709" s="6">
        <f>Graphing!$AO709/$AP$6</f>
        <v>-130.8125</v>
      </c>
      <c r="AQ709" s="6">
        <f>Graphing!$AO709/$AQ$6</f>
        <v>130.8125</v>
      </c>
    </row>
    <row r="710" spans="7:43" x14ac:dyDescent="0.25">
      <c r="G710" s="15">
        <v>0.70299999999999996</v>
      </c>
      <c r="H710" s="16">
        <f>IF(AND($H$3&lt;Table3[[#This Row],[Percentage]],Table3[[#This Row],[Percentage]]&lt;$H$5), 1, 0)</f>
        <v>0</v>
      </c>
      <c r="I710" s="16">
        <f>IF(AND($I$3&lt;Table3[[#This Row],[Percentage]],Table3[[#This Row],[Percentage]]&lt;$I$5), 1, 0)</f>
        <v>0</v>
      </c>
      <c r="J710" s="16">
        <f>IF(AND($J$3&lt;Table3[[#This Row],[Percentage]],Table3[[#This Row],[Percentage]]&lt;$J$5), 1, 0)</f>
        <v>0</v>
      </c>
      <c r="K710" s="16">
        <f>IF(AND($K$3&lt;Table3[[#This Row],[Percentage]],Table3[[#This Row],[Percentage]]&lt;$K$5), 1, 0)</f>
        <v>0</v>
      </c>
      <c r="L710" s="16"/>
      <c r="U710" s="6">
        <v>0</v>
      </c>
      <c r="V710" s="6">
        <v>-298</v>
      </c>
      <c r="W710" s="6">
        <f>IF(AND($W$4 + 'Unlike Size Quad'!$F$2*$N$3&lt;Table13[[#This Row],[NS AXIS]],Table13[[#This Row],[NS AXIS]]&lt;$V$3 - 'Unlike Size Quad'!$F$2*$N$3), Table13[NS AXIS], 0)</f>
        <v>0</v>
      </c>
      <c r="X710" s="6">
        <f>$V$6 - 'Unlike Size Quad'!$F$3*$N$4</f>
        <v>71.401690832311886</v>
      </c>
      <c r="Y710" s="6">
        <f>$W$5 +'Unlike Size Quad'!$F$3*$N$4</f>
        <v>-71.406763299232722</v>
      </c>
      <c r="Z710" s="6">
        <f>Table13[[#This Row],[NS AXIS]]</f>
        <v>-298</v>
      </c>
      <c r="AA710" s="6">
        <f>IF(AND($W$5 + 'Unlike Size Quad'!$F$3*$N$4&lt;Table13[[#This Row],[NS AXIS]],Table13[[#This Row],[NS AXIS]]&lt;$V$6 - 'Unlike Size Quad'!$F$3*$N$4), Table13[NS AXIS], 0)</f>
        <v>0</v>
      </c>
      <c r="AB710" s="16">
        <f>$V$3 -'Unlike Size Quad'!$F$2*$N$3</f>
        <v>127.00056361139596</v>
      </c>
      <c r="AC710" s="16">
        <f>$W$4 + 'Unlike Size Quad'!$F$2*$N$3</f>
        <v>-127.00507248755457</v>
      </c>
      <c r="AN710" s="46">
        <v>-298</v>
      </c>
      <c r="AO710" s="6">
        <f>IF(OR(Table15[[#This Row],[Diagonal Flag]]&lt;-$AG$6, Table15[[#This Row],[Diagonal Flag]]&gt;$AG$6),0,Table15[[#This Row],[Diagonal Flag]])</f>
        <v>-298</v>
      </c>
      <c r="AP710" s="6">
        <f>Graphing!$AO710/$AP$6</f>
        <v>-130.375</v>
      </c>
      <c r="AQ710" s="6">
        <f>Graphing!$AO710/$AQ$6</f>
        <v>130.375</v>
      </c>
    </row>
    <row r="711" spans="7:43" x14ac:dyDescent="0.25">
      <c r="G711" s="15">
        <v>0.70399999999999996</v>
      </c>
      <c r="H711" s="16">
        <f>IF(AND($H$3&lt;Table3[[#This Row],[Percentage]],Table3[[#This Row],[Percentage]]&lt;$H$5), 1, 0)</f>
        <v>0</v>
      </c>
      <c r="I711" s="16">
        <f>IF(AND($I$3&lt;Table3[[#This Row],[Percentage]],Table3[[#This Row],[Percentage]]&lt;$I$5), 1, 0)</f>
        <v>0</v>
      </c>
      <c r="J711" s="16">
        <f>IF(AND($J$3&lt;Table3[[#This Row],[Percentage]],Table3[[#This Row],[Percentage]]&lt;$J$5), 1, 0)</f>
        <v>0</v>
      </c>
      <c r="K711" s="16">
        <f>IF(AND($K$3&lt;Table3[[#This Row],[Percentage]],Table3[[#This Row],[Percentage]]&lt;$K$5), 1, 0)</f>
        <v>0</v>
      </c>
      <c r="L711" s="16"/>
      <c r="U711" s="6">
        <v>0</v>
      </c>
      <c r="V711" s="6">
        <v>-297</v>
      </c>
      <c r="W711" s="6">
        <f>IF(AND($W$4 + 'Unlike Size Quad'!$F$2*$N$3&lt;Table13[[#This Row],[NS AXIS]],Table13[[#This Row],[NS AXIS]]&lt;$V$3 - 'Unlike Size Quad'!$F$2*$N$3), Table13[NS AXIS], 0)</f>
        <v>0</v>
      </c>
      <c r="X711" s="6">
        <f>$V$6 - 'Unlike Size Quad'!$F$3*$N$4</f>
        <v>71.401690832311886</v>
      </c>
      <c r="Y711" s="6">
        <f>$W$5 +'Unlike Size Quad'!$F$3*$N$4</f>
        <v>-71.406763299232722</v>
      </c>
      <c r="Z711" s="6">
        <f>Table13[[#This Row],[NS AXIS]]</f>
        <v>-297</v>
      </c>
      <c r="AA711" s="6">
        <f>IF(AND($W$5 + 'Unlike Size Quad'!$F$3*$N$4&lt;Table13[[#This Row],[NS AXIS]],Table13[[#This Row],[NS AXIS]]&lt;$V$6 - 'Unlike Size Quad'!$F$3*$N$4), Table13[NS AXIS], 0)</f>
        <v>0</v>
      </c>
      <c r="AB711" s="16">
        <f>$V$3 -'Unlike Size Quad'!$F$2*$N$3</f>
        <v>127.00056361139596</v>
      </c>
      <c r="AC711" s="16">
        <f>$W$4 + 'Unlike Size Quad'!$F$2*$N$3</f>
        <v>-127.00507248755457</v>
      </c>
      <c r="AN711" s="46">
        <v>-297</v>
      </c>
      <c r="AO711" s="6">
        <f>IF(OR(Table15[[#This Row],[Diagonal Flag]]&lt;-$AG$6, Table15[[#This Row],[Diagonal Flag]]&gt;$AG$6),0,Table15[[#This Row],[Diagonal Flag]])</f>
        <v>-297</v>
      </c>
      <c r="AP711" s="6">
        <f>Graphing!$AO711/$AP$6</f>
        <v>-129.9375</v>
      </c>
      <c r="AQ711" s="6">
        <f>Graphing!$AO711/$AQ$6</f>
        <v>129.9375</v>
      </c>
    </row>
    <row r="712" spans="7:43" x14ac:dyDescent="0.25">
      <c r="G712" s="15">
        <v>0.70499999999999996</v>
      </c>
      <c r="H712" s="16">
        <f>IF(AND($H$3&lt;Table3[[#This Row],[Percentage]],Table3[[#This Row],[Percentage]]&lt;$H$5), 1, 0)</f>
        <v>0</v>
      </c>
      <c r="I712" s="16">
        <f>IF(AND($I$3&lt;Table3[[#This Row],[Percentage]],Table3[[#This Row],[Percentage]]&lt;$I$5), 1, 0)</f>
        <v>0</v>
      </c>
      <c r="J712" s="16">
        <f>IF(AND($J$3&lt;Table3[[#This Row],[Percentage]],Table3[[#This Row],[Percentage]]&lt;$J$5), 1, 0)</f>
        <v>0</v>
      </c>
      <c r="K712" s="16">
        <f>IF(AND($K$3&lt;Table3[[#This Row],[Percentage]],Table3[[#This Row],[Percentage]]&lt;$K$5), 1, 0)</f>
        <v>0</v>
      </c>
      <c r="L712" s="16"/>
      <c r="U712" s="6">
        <v>0</v>
      </c>
      <c r="V712" s="6">
        <v>-296</v>
      </c>
      <c r="W712" s="6">
        <f>IF(AND($W$4 + 'Unlike Size Quad'!$F$2*$N$3&lt;Table13[[#This Row],[NS AXIS]],Table13[[#This Row],[NS AXIS]]&lt;$V$3 - 'Unlike Size Quad'!$F$2*$N$3), Table13[NS AXIS], 0)</f>
        <v>0</v>
      </c>
      <c r="X712" s="6">
        <f>$V$6 - 'Unlike Size Quad'!$F$3*$N$4</f>
        <v>71.401690832311886</v>
      </c>
      <c r="Y712" s="6">
        <f>$W$5 +'Unlike Size Quad'!$F$3*$N$4</f>
        <v>-71.406763299232722</v>
      </c>
      <c r="Z712" s="6">
        <f>Table13[[#This Row],[NS AXIS]]</f>
        <v>-296</v>
      </c>
      <c r="AA712" s="6">
        <f>IF(AND($W$5 + 'Unlike Size Quad'!$F$3*$N$4&lt;Table13[[#This Row],[NS AXIS]],Table13[[#This Row],[NS AXIS]]&lt;$V$6 - 'Unlike Size Quad'!$F$3*$N$4), Table13[NS AXIS], 0)</f>
        <v>0</v>
      </c>
      <c r="AB712" s="16">
        <f>$V$3 -'Unlike Size Quad'!$F$2*$N$3</f>
        <v>127.00056361139596</v>
      </c>
      <c r="AC712" s="16">
        <f>$W$4 + 'Unlike Size Quad'!$F$2*$N$3</f>
        <v>-127.00507248755457</v>
      </c>
      <c r="AN712" s="46">
        <v>-296</v>
      </c>
      <c r="AO712" s="6">
        <f>IF(OR(Table15[[#This Row],[Diagonal Flag]]&lt;-$AG$6, Table15[[#This Row],[Diagonal Flag]]&gt;$AG$6),0,Table15[[#This Row],[Diagonal Flag]])</f>
        <v>-296</v>
      </c>
      <c r="AP712" s="6">
        <f>Graphing!$AO712/$AP$6</f>
        <v>-129.5</v>
      </c>
      <c r="AQ712" s="6">
        <f>Graphing!$AO712/$AQ$6</f>
        <v>129.5</v>
      </c>
    </row>
    <row r="713" spans="7:43" x14ac:dyDescent="0.25">
      <c r="G713" s="15">
        <v>0.70599999999999996</v>
      </c>
      <c r="H713" s="16">
        <f>IF(AND($H$3&lt;Table3[[#This Row],[Percentage]],Table3[[#This Row],[Percentage]]&lt;$H$5), 1, 0)</f>
        <v>0</v>
      </c>
      <c r="I713" s="16">
        <f>IF(AND($I$3&lt;Table3[[#This Row],[Percentage]],Table3[[#This Row],[Percentage]]&lt;$I$5), 1, 0)</f>
        <v>0</v>
      </c>
      <c r="J713" s="16">
        <f>IF(AND($J$3&lt;Table3[[#This Row],[Percentage]],Table3[[#This Row],[Percentage]]&lt;$J$5), 1, 0)</f>
        <v>0</v>
      </c>
      <c r="K713" s="16">
        <f>IF(AND($K$3&lt;Table3[[#This Row],[Percentage]],Table3[[#This Row],[Percentage]]&lt;$K$5), 1, 0)</f>
        <v>0</v>
      </c>
      <c r="L713" s="16"/>
      <c r="U713" s="6">
        <v>0</v>
      </c>
      <c r="V713" s="6">
        <v>-295</v>
      </c>
      <c r="W713" s="6">
        <f>IF(AND($W$4 + 'Unlike Size Quad'!$F$2*$N$3&lt;Table13[[#This Row],[NS AXIS]],Table13[[#This Row],[NS AXIS]]&lt;$V$3 - 'Unlike Size Quad'!$F$2*$N$3), Table13[NS AXIS], 0)</f>
        <v>0</v>
      </c>
      <c r="X713" s="6">
        <f>$V$6 - 'Unlike Size Quad'!$F$3*$N$4</f>
        <v>71.401690832311886</v>
      </c>
      <c r="Y713" s="6">
        <f>$W$5 +'Unlike Size Quad'!$F$3*$N$4</f>
        <v>-71.406763299232722</v>
      </c>
      <c r="Z713" s="6">
        <f>Table13[[#This Row],[NS AXIS]]</f>
        <v>-295</v>
      </c>
      <c r="AA713" s="6">
        <f>IF(AND($W$5 + 'Unlike Size Quad'!$F$3*$N$4&lt;Table13[[#This Row],[NS AXIS]],Table13[[#This Row],[NS AXIS]]&lt;$V$6 - 'Unlike Size Quad'!$F$3*$N$4), Table13[NS AXIS], 0)</f>
        <v>0</v>
      </c>
      <c r="AB713" s="16">
        <f>$V$3 -'Unlike Size Quad'!$F$2*$N$3</f>
        <v>127.00056361139596</v>
      </c>
      <c r="AC713" s="16">
        <f>$W$4 + 'Unlike Size Quad'!$F$2*$N$3</f>
        <v>-127.00507248755457</v>
      </c>
      <c r="AN713" s="46">
        <v>-295</v>
      </c>
      <c r="AO713" s="6">
        <f>IF(OR(Table15[[#This Row],[Diagonal Flag]]&lt;-$AG$6, Table15[[#This Row],[Diagonal Flag]]&gt;$AG$6),0,Table15[[#This Row],[Diagonal Flag]])</f>
        <v>-295</v>
      </c>
      <c r="AP713" s="6">
        <f>Graphing!$AO713/$AP$6</f>
        <v>-129.0625</v>
      </c>
      <c r="AQ713" s="6">
        <f>Graphing!$AO713/$AQ$6</f>
        <v>129.0625</v>
      </c>
    </row>
    <row r="714" spans="7:43" x14ac:dyDescent="0.25">
      <c r="G714" s="15">
        <v>0.70699999999999996</v>
      </c>
      <c r="H714" s="16">
        <f>IF(AND($H$3&lt;Table3[[#This Row],[Percentage]],Table3[[#This Row],[Percentage]]&lt;$H$5), 1, 0)</f>
        <v>0</v>
      </c>
      <c r="I714" s="16">
        <f>IF(AND($I$3&lt;Table3[[#This Row],[Percentage]],Table3[[#This Row],[Percentage]]&lt;$I$5), 1, 0)</f>
        <v>0</v>
      </c>
      <c r="J714" s="16">
        <f>IF(AND($J$3&lt;Table3[[#This Row],[Percentage]],Table3[[#This Row],[Percentage]]&lt;$J$5), 1, 0)</f>
        <v>0</v>
      </c>
      <c r="K714" s="16">
        <f>IF(AND($K$3&lt;Table3[[#This Row],[Percentage]],Table3[[#This Row],[Percentage]]&lt;$K$5), 1, 0)</f>
        <v>0</v>
      </c>
      <c r="L714" s="16"/>
      <c r="U714" s="6">
        <v>0</v>
      </c>
      <c r="V714" s="6">
        <v>-294</v>
      </c>
      <c r="W714" s="6">
        <f>IF(AND($W$4 + 'Unlike Size Quad'!$F$2*$N$3&lt;Table13[[#This Row],[NS AXIS]],Table13[[#This Row],[NS AXIS]]&lt;$V$3 - 'Unlike Size Quad'!$F$2*$N$3), Table13[NS AXIS], 0)</f>
        <v>0</v>
      </c>
      <c r="X714" s="6">
        <f>$V$6 - 'Unlike Size Quad'!$F$3*$N$4</f>
        <v>71.401690832311886</v>
      </c>
      <c r="Y714" s="6">
        <f>$W$5 +'Unlike Size Quad'!$F$3*$N$4</f>
        <v>-71.406763299232722</v>
      </c>
      <c r="Z714" s="6">
        <f>Table13[[#This Row],[NS AXIS]]</f>
        <v>-294</v>
      </c>
      <c r="AA714" s="6">
        <f>IF(AND($W$5 + 'Unlike Size Quad'!$F$3*$N$4&lt;Table13[[#This Row],[NS AXIS]],Table13[[#This Row],[NS AXIS]]&lt;$V$6 - 'Unlike Size Quad'!$F$3*$N$4), Table13[NS AXIS], 0)</f>
        <v>0</v>
      </c>
      <c r="AB714" s="16">
        <f>$V$3 -'Unlike Size Quad'!$F$2*$N$3</f>
        <v>127.00056361139596</v>
      </c>
      <c r="AC714" s="16">
        <f>$W$4 + 'Unlike Size Quad'!$F$2*$N$3</f>
        <v>-127.00507248755457</v>
      </c>
      <c r="AN714" s="46">
        <v>-294</v>
      </c>
      <c r="AO714" s="6">
        <f>IF(OR(Table15[[#This Row],[Diagonal Flag]]&lt;-$AG$6, Table15[[#This Row],[Diagonal Flag]]&gt;$AG$6),0,Table15[[#This Row],[Diagonal Flag]])</f>
        <v>-294</v>
      </c>
      <c r="AP714" s="6">
        <f>Graphing!$AO714/$AP$6</f>
        <v>-128.625</v>
      </c>
      <c r="AQ714" s="6">
        <f>Graphing!$AO714/$AQ$6</f>
        <v>128.625</v>
      </c>
    </row>
    <row r="715" spans="7:43" x14ac:dyDescent="0.25">
      <c r="G715" s="15">
        <v>0.70799999999999996</v>
      </c>
      <c r="H715" s="16">
        <f>IF(AND($H$3&lt;Table3[[#This Row],[Percentage]],Table3[[#This Row],[Percentage]]&lt;$H$5), 1, 0)</f>
        <v>0</v>
      </c>
      <c r="I715" s="16">
        <f>IF(AND($I$3&lt;Table3[[#This Row],[Percentage]],Table3[[#This Row],[Percentage]]&lt;$I$5), 1, 0)</f>
        <v>0</v>
      </c>
      <c r="J715" s="16">
        <f>IF(AND($J$3&lt;Table3[[#This Row],[Percentage]],Table3[[#This Row],[Percentage]]&lt;$J$5), 1, 0)</f>
        <v>0</v>
      </c>
      <c r="K715" s="16">
        <f>IF(AND($K$3&lt;Table3[[#This Row],[Percentage]],Table3[[#This Row],[Percentage]]&lt;$K$5), 1, 0)</f>
        <v>0</v>
      </c>
      <c r="L715" s="16"/>
      <c r="U715" s="6">
        <v>0</v>
      </c>
      <c r="V715" s="6">
        <v>-293</v>
      </c>
      <c r="W715" s="6">
        <f>IF(AND($W$4 + 'Unlike Size Quad'!$F$2*$N$3&lt;Table13[[#This Row],[NS AXIS]],Table13[[#This Row],[NS AXIS]]&lt;$V$3 - 'Unlike Size Quad'!$F$2*$N$3), Table13[NS AXIS], 0)</f>
        <v>0</v>
      </c>
      <c r="X715" s="6">
        <f>$V$6 - 'Unlike Size Quad'!$F$3*$N$4</f>
        <v>71.401690832311886</v>
      </c>
      <c r="Y715" s="6">
        <f>$W$5 +'Unlike Size Quad'!$F$3*$N$4</f>
        <v>-71.406763299232722</v>
      </c>
      <c r="Z715" s="6">
        <f>Table13[[#This Row],[NS AXIS]]</f>
        <v>-293</v>
      </c>
      <c r="AA715" s="6">
        <f>IF(AND($W$5 + 'Unlike Size Quad'!$F$3*$N$4&lt;Table13[[#This Row],[NS AXIS]],Table13[[#This Row],[NS AXIS]]&lt;$V$6 - 'Unlike Size Quad'!$F$3*$N$4), Table13[NS AXIS], 0)</f>
        <v>0</v>
      </c>
      <c r="AB715" s="16">
        <f>$V$3 -'Unlike Size Quad'!$F$2*$N$3</f>
        <v>127.00056361139596</v>
      </c>
      <c r="AC715" s="16">
        <f>$W$4 + 'Unlike Size Quad'!$F$2*$N$3</f>
        <v>-127.00507248755457</v>
      </c>
      <c r="AN715" s="46">
        <v>-293</v>
      </c>
      <c r="AO715" s="6">
        <f>IF(OR(Table15[[#This Row],[Diagonal Flag]]&lt;-$AG$6, Table15[[#This Row],[Diagonal Flag]]&gt;$AG$6),0,Table15[[#This Row],[Diagonal Flag]])</f>
        <v>-293</v>
      </c>
      <c r="AP715" s="6">
        <f>Graphing!$AO715/$AP$6</f>
        <v>-128.1875</v>
      </c>
      <c r="AQ715" s="6">
        <f>Graphing!$AO715/$AQ$6</f>
        <v>128.1875</v>
      </c>
    </row>
    <row r="716" spans="7:43" x14ac:dyDescent="0.25">
      <c r="G716" s="15">
        <v>0.70899999999999996</v>
      </c>
      <c r="H716" s="16">
        <f>IF(AND($H$3&lt;Table3[[#This Row],[Percentage]],Table3[[#This Row],[Percentage]]&lt;$H$5), 1, 0)</f>
        <v>0</v>
      </c>
      <c r="I716" s="16">
        <f>IF(AND($I$3&lt;Table3[[#This Row],[Percentage]],Table3[[#This Row],[Percentage]]&lt;$I$5), 1, 0)</f>
        <v>0</v>
      </c>
      <c r="J716" s="16">
        <f>IF(AND($J$3&lt;Table3[[#This Row],[Percentage]],Table3[[#This Row],[Percentage]]&lt;$J$5), 1, 0)</f>
        <v>0</v>
      </c>
      <c r="K716" s="16">
        <f>IF(AND($K$3&lt;Table3[[#This Row],[Percentage]],Table3[[#This Row],[Percentage]]&lt;$K$5), 1, 0)</f>
        <v>0</v>
      </c>
      <c r="L716" s="16"/>
      <c r="U716" s="6">
        <v>0</v>
      </c>
      <c r="V716" s="6">
        <v>-292</v>
      </c>
      <c r="W716" s="6">
        <f>IF(AND($W$4 + 'Unlike Size Quad'!$F$2*$N$3&lt;Table13[[#This Row],[NS AXIS]],Table13[[#This Row],[NS AXIS]]&lt;$V$3 - 'Unlike Size Quad'!$F$2*$N$3), Table13[NS AXIS], 0)</f>
        <v>0</v>
      </c>
      <c r="X716" s="6">
        <f>$V$6 - 'Unlike Size Quad'!$F$3*$N$4</f>
        <v>71.401690832311886</v>
      </c>
      <c r="Y716" s="6">
        <f>$W$5 +'Unlike Size Quad'!$F$3*$N$4</f>
        <v>-71.406763299232722</v>
      </c>
      <c r="Z716" s="6">
        <f>Table13[[#This Row],[NS AXIS]]</f>
        <v>-292</v>
      </c>
      <c r="AA716" s="6">
        <f>IF(AND($W$5 + 'Unlike Size Quad'!$F$3*$N$4&lt;Table13[[#This Row],[NS AXIS]],Table13[[#This Row],[NS AXIS]]&lt;$V$6 - 'Unlike Size Quad'!$F$3*$N$4), Table13[NS AXIS], 0)</f>
        <v>0</v>
      </c>
      <c r="AB716" s="16">
        <f>$V$3 -'Unlike Size Quad'!$F$2*$N$3</f>
        <v>127.00056361139596</v>
      </c>
      <c r="AC716" s="16">
        <f>$W$4 + 'Unlike Size Quad'!$F$2*$N$3</f>
        <v>-127.00507248755457</v>
      </c>
      <c r="AN716" s="46">
        <v>-292</v>
      </c>
      <c r="AO716" s="6">
        <f>IF(OR(Table15[[#This Row],[Diagonal Flag]]&lt;-$AG$6, Table15[[#This Row],[Diagonal Flag]]&gt;$AG$6),0,Table15[[#This Row],[Diagonal Flag]])</f>
        <v>-292</v>
      </c>
      <c r="AP716" s="6">
        <f>Graphing!$AO716/$AP$6</f>
        <v>-127.75</v>
      </c>
      <c r="AQ716" s="6">
        <f>Graphing!$AO716/$AQ$6</f>
        <v>127.75</v>
      </c>
    </row>
    <row r="717" spans="7:43" x14ac:dyDescent="0.25">
      <c r="G717" s="15">
        <v>0.71</v>
      </c>
      <c r="H717" s="16">
        <f>IF(AND($H$3&lt;Table3[[#This Row],[Percentage]],Table3[[#This Row],[Percentage]]&lt;$H$5), 1, 0)</f>
        <v>0</v>
      </c>
      <c r="I717" s="16">
        <f>IF(AND($I$3&lt;Table3[[#This Row],[Percentage]],Table3[[#This Row],[Percentage]]&lt;$I$5), 1, 0)</f>
        <v>0</v>
      </c>
      <c r="J717" s="16">
        <f>IF(AND($J$3&lt;Table3[[#This Row],[Percentage]],Table3[[#This Row],[Percentage]]&lt;$J$5), 1, 0)</f>
        <v>0</v>
      </c>
      <c r="K717" s="16">
        <f>IF(AND($K$3&lt;Table3[[#This Row],[Percentage]],Table3[[#This Row],[Percentage]]&lt;$K$5), 1, 0)</f>
        <v>0</v>
      </c>
      <c r="L717" s="16"/>
      <c r="U717" s="6">
        <v>0</v>
      </c>
      <c r="V717" s="6">
        <v>-291</v>
      </c>
      <c r="W717" s="6">
        <f>IF(AND($W$4 + 'Unlike Size Quad'!$F$2*$N$3&lt;Table13[[#This Row],[NS AXIS]],Table13[[#This Row],[NS AXIS]]&lt;$V$3 - 'Unlike Size Quad'!$F$2*$N$3), Table13[NS AXIS], 0)</f>
        <v>0</v>
      </c>
      <c r="X717" s="6">
        <f>$V$6 - 'Unlike Size Quad'!$F$3*$N$4</f>
        <v>71.401690832311886</v>
      </c>
      <c r="Y717" s="6">
        <f>$W$5 +'Unlike Size Quad'!$F$3*$N$4</f>
        <v>-71.406763299232722</v>
      </c>
      <c r="Z717" s="6">
        <f>Table13[[#This Row],[NS AXIS]]</f>
        <v>-291</v>
      </c>
      <c r="AA717" s="6">
        <f>IF(AND($W$5 + 'Unlike Size Quad'!$F$3*$N$4&lt;Table13[[#This Row],[NS AXIS]],Table13[[#This Row],[NS AXIS]]&lt;$V$6 - 'Unlike Size Quad'!$F$3*$N$4), Table13[NS AXIS], 0)</f>
        <v>0</v>
      </c>
      <c r="AB717" s="16">
        <f>$V$3 -'Unlike Size Quad'!$F$2*$N$3</f>
        <v>127.00056361139596</v>
      </c>
      <c r="AC717" s="16">
        <f>$W$4 + 'Unlike Size Quad'!$F$2*$N$3</f>
        <v>-127.00507248755457</v>
      </c>
      <c r="AN717" s="46">
        <v>-291</v>
      </c>
      <c r="AO717" s="6">
        <f>IF(OR(Table15[[#This Row],[Diagonal Flag]]&lt;-$AG$6, Table15[[#This Row],[Diagonal Flag]]&gt;$AG$6),0,Table15[[#This Row],[Diagonal Flag]])</f>
        <v>-291</v>
      </c>
      <c r="AP717" s="6">
        <f>Graphing!$AO717/$AP$6</f>
        <v>-127.3125</v>
      </c>
      <c r="AQ717" s="6">
        <f>Graphing!$AO717/$AQ$6</f>
        <v>127.3125</v>
      </c>
    </row>
    <row r="718" spans="7:43" x14ac:dyDescent="0.25">
      <c r="G718" s="15">
        <v>0.71099999999999997</v>
      </c>
      <c r="H718" s="16">
        <f>IF(AND($H$3&lt;Table3[[#This Row],[Percentage]],Table3[[#This Row],[Percentage]]&lt;$H$5), 1, 0)</f>
        <v>0</v>
      </c>
      <c r="I718" s="16">
        <f>IF(AND($I$3&lt;Table3[[#This Row],[Percentage]],Table3[[#This Row],[Percentage]]&lt;$I$5), 1, 0)</f>
        <v>0</v>
      </c>
      <c r="J718" s="16">
        <f>IF(AND($J$3&lt;Table3[[#This Row],[Percentage]],Table3[[#This Row],[Percentage]]&lt;$J$5), 1, 0)</f>
        <v>0</v>
      </c>
      <c r="K718" s="16">
        <f>IF(AND($K$3&lt;Table3[[#This Row],[Percentage]],Table3[[#This Row],[Percentage]]&lt;$K$5), 1, 0)</f>
        <v>0</v>
      </c>
      <c r="L718" s="16"/>
      <c r="U718" s="6">
        <v>0</v>
      </c>
      <c r="V718" s="6">
        <v>-290</v>
      </c>
      <c r="W718" s="6">
        <f>IF(AND($W$4 + 'Unlike Size Quad'!$F$2*$N$3&lt;Table13[[#This Row],[NS AXIS]],Table13[[#This Row],[NS AXIS]]&lt;$V$3 - 'Unlike Size Quad'!$F$2*$N$3), Table13[NS AXIS], 0)</f>
        <v>0</v>
      </c>
      <c r="X718" s="6">
        <f>$V$6 - 'Unlike Size Quad'!$F$3*$N$4</f>
        <v>71.401690832311886</v>
      </c>
      <c r="Y718" s="6">
        <f>$W$5 +'Unlike Size Quad'!$F$3*$N$4</f>
        <v>-71.406763299232722</v>
      </c>
      <c r="Z718" s="6">
        <f>Table13[[#This Row],[NS AXIS]]</f>
        <v>-290</v>
      </c>
      <c r="AA718" s="6">
        <f>IF(AND($W$5 + 'Unlike Size Quad'!$F$3*$N$4&lt;Table13[[#This Row],[NS AXIS]],Table13[[#This Row],[NS AXIS]]&lt;$V$6 - 'Unlike Size Quad'!$F$3*$N$4), Table13[NS AXIS], 0)</f>
        <v>0</v>
      </c>
      <c r="AB718" s="16">
        <f>$V$3 -'Unlike Size Quad'!$F$2*$N$3</f>
        <v>127.00056361139596</v>
      </c>
      <c r="AC718" s="16">
        <f>$W$4 + 'Unlike Size Quad'!$F$2*$N$3</f>
        <v>-127.00507248755457</v>
      </c>
      <c r="AN718" s="46">
        <v>-290</v>
      </c>
      <c r="AO718" s="6">
        <f>IF(OR(Table15[[#This Row],[Diagonal Flag]]&lt;-$AG$6, Table15[[#This Row],[Diagonal Flag]]&gt;$AG$6),0,Table15[[#This Row],[Diagonal Flag]])</f>
        <v>-290</v>
      </c>
      <c r="AP718" s="6">
        <f>Graphing!$AO718/$AP$6</f>
        <v>-126.875</v>
      </c>
      <c r="AQ718" s="6">
        <f>Graphing!$AO718/$AQ$6</f>
        <v>126.875</v>
      </c>
    </row>
    <row r="719" spans="7:43" x14ac:dyDescent="0.25">
      <c r="G719" s="15">
        <v>0.71199999999999997</v>
      </c>
      <c r="H719" s="16">
        <f>IF(AND($H$3&lt;Table3[[#This Row],[Percentage]],Table3[[#This Row],[Percentage]]&lt;$H$5), 1, 0)</f>
        <v>0</v>
      </c>
      <c r="I719" s="16">
        <f>IF(AND($I$3&lt;Table3[[#This Row],[Percentage]],Table3[[#This Row],[Percentage]]&lt;$I$5), 1, 0)</f>
        <v>0</v>
      </c>
      <c r="J719" s="16">
        <f>IF(AND($J$3&lt;Table3[[#This Row],[Percentage]],Table3[[#This Row],[Percentage]]&lt;$J$5), 1, 0)</f>
        <v>0</v>
      </c>
      <c r="K719" s="16">
        <f>IF(AND($K$3&lt;Table3[[#This Row],[Percentage]],Table3[[#This Row],[Percentage]]&lt;$K$5), 1, 0)</f>
        <v>0</v>
      </c>
      <c r="L719" s="16"/>
      <c r="U719" s="6">
        <v>0</v>
      </c>
      <c r="V719" s="6">
        <v>-289</v>
      </c>
      <c r="W719" s="6">
        <f>IF(AND($W$4 + 'Unlike Size Quad'!$F$2*$N$3&lt;Table13[[#This Row],[NS AXIS]],Table13[[#This Row],[NS AXIS]]&lt;$V$3 - 'Unlike Size Quad'!$F$2*$N$3), Table13[NS AXIS], 0)</f>
        <v>0</v>
      </c>
      <c r="X719" s="6">
        <f>$V$6 - 'Unlike Size Quad'!$F$3*$N$4</f>
        <v>71.401690832311886</v>
      </c>
      <c r="Y719" s="6">
        <f>$W$5 +'Unlike Size Quad'!$F$3*$N$4</f>
        <v>-71.406763299232722</v>
      </c>
      <c r="Z719" s="6">
        <f>Table13[[#This Row],[NS AXIS]]</f>
        <v>-289</v>
      </c>
      <c r="AA719" s="6">
        <f>IF(AND($W$5 + 'Unlike Size Quad'!$F$3*$N$4&lt;Table13[[#This Row],[NS AXIS]],Table13[[#This Row],[NS AXIS]]&lt;$V$6 - 'Unlike Size Quad'!$F$3*$N$4), Table13[NS AXIS], 0)</f>
        <v>0</v>
      </c>
      <c r="AB719" s="16">
        <f>$V$3 -'Unlike Size Quad'!$F$2*$N$3</f>
        <v>127.00056361139596</v>
      </c>
      <c r="AC719" s="16">
        <f>$W$4 + 'Unlike Size Quad'!$F$2*$N$3</f>
        <v>-127.00507248755457</v>
      </c>
      <c r="AN719" s="46">
        <v>-289</v>
      </c>
      <c r="AO719" s="6">
        <f>IF(OR(Table15[[#This Row],[Diagonal Flag]]&lt;-$AG$6, Table15[[#This Row],[Diagonal Flag]]&gt;$AG$6),0,Table15[[#This Row],[Diagonal Flag]])</f>
        <v>-289</v>
      </c>
      <c r="AP719" s="6">
        <f>Graphing!$AO719/$AP$6</f>
        <v>-126.4375</v>
      </c>
      <c r="AQ719" s="6">
        <f>Graphing!$AO719/$AQ$6</f>
        <v>126.4375</v>
      </c>
    </row>
    <row r="720" spans="7:43" x14ac:dyDescent="0.25">
      <c r="G720" s="15">
        <v>0.71299999999999997</v>
      </c>
      <c r="H720" s="16">
        <f>IF(AND($H$3&lt;Table3[[#This Row],[Percentage]],Table3[[#This Row],[Percentage]]&lt;$H$5), 1, 0)</f>
        <v>0</v>
      </c>
      <c r="I720" s="16">
        <f>IF(AND($I$3&lt;Table3[[#This Row],[Percentage]],Table3[[#This Row],[Percentage]]&lt;$I$5), 1, 0)</f>
        <v>0</v>
      </c>
      <c r="J720" s="16">
        <f>IF(AND($J$3&lt;Table3[[#This Row],[Percentage]],Table3[[#This Row],[Percentage]]&lt;$J$5), 1, 0)</f>
        <v>0</v>
      </c>
      <c r="K720" s="16">
        <f>IF(AND($K$3&lt;Table3[[#This Row],[Percentage]],Table3[[#This Row],[Percentage]]&lt;$K$5), 1, 0)</f>
        <v>0</v>
      </c>
      <c r="L720" s="16"/>
      <c r="U720" s="6">
        <v>0</v>
      </c>
      <c r="V720" s="6">
        <v>-288</v>
      </c>
      <c r="W720" s="6">
        <f>IF(AND($W$4 + 'Unlike Size Quad'!$F$2*$N$3&lt;Table13[[#This Row],[NS AXIS]],Table13[[#This Row],[NS AXIS]]&lt;$V$3 - 'Unlike Size Quad'!$F$2*$N$3), Table13[NS AXIS], 0)</f>
        <v>0</v>
      </c>
      <c r="X720" s="6">
        <f>$V$6 - 'Unlike Size Quad'!$F$3*$N$4</f>
        <v>71.401690832311886</v>
      </c>
      <c r="Y720" s="6">
        <f>$W$5 +'Unlike Size Quad'!$F$3*$N$4</f>
        <v>-71.406763299232722</v>
      </c>
      <c r="Z720" s="6">
        <f>Table13[[#This Row],[NS AXIS]]</f>
        <v>-288</v>
      </c>
      <c r="AA720" s="6">
        <f>IF(AND($W$5 + 'Unlike Size Quad'!$F$3*$N$4&lt;Table13[[#This Row],[NS AXIS]],Table13[[#This Row],[NS AXIS]]&lt;$V$6 - 'Unlike Size Quad'!$F$3*$N$4), Table13[NS AXIS], 0)</f>
        <v>0</v>
      </c>
      <c r="AB720" s="16">
        <f>$V$3 -'Unlike Size Quad'!$F$2*$N$3</f>
        <v>127.00056361139596</v>
      </c>
      <c r="AC720" s="16">
        <f>$W$4 + 'Unlike Size Quad'!$F$2*$N$3</f>
        <v>-127.00507248755457</v>
      </c>
      <c r="AN720" s="46">
        <v>-288</v>
      </c>
      <c r="AO720" s="6">
        <f>IF(OR(Table15[[#This Row],[Diagonal Flag]]&lt;-$AG$6, Table15[[#This Row],[Diagonal Flag]]&gt;$AG$6),0,Table15[[#This Row],[Diagonal Flag]])</f>
        <v>-288</v>
      </c>
      <c r="AP720" s="6">
        <f>Graphing!$AO720/$AP$6</f>
        <v>-126</v>
      </c>
      <c r="AQ720" s="6">
        <f>Graphing!$AO720/$AQ$6</f>
        <v>126</v>
      </c>
    </row>
    <row r="721" spans="7:43" x14ac:dyDescent="0.25">
      <c r="G721" s="15">
        <v>0.71399999999999997</v>
      </c>
      <c r="H721" s="16">
        <f>IF(AND($H$3&lt;Table3[[#This Row],[Percentage]],Table3[[#This Row],[Percentage]]&lt;$H$5), 1, 0)</f>
        <v>0</v>
      </c>
      <c r="I721" s="16">
        <f>IF(AND($I$3&lt;Table3[[#This Row],[Percentage]],Table3[[#This Row],[Percentage]]&lt;$I$5), 1, 0)</f>
        <v>0</v>
      </c>
      <c r="J721" s="16">
        <f>IF(AND($J$3&lt;Table3[[#This Row],[Percentage]],Table3[[#This Row],[Percentage]]&lt;$J$5), 1, 0)</f>
        <v>0</v>
      </c>
      <c r="K721" s="16">
        <f>IF(AND($K$3&lt;Table3[[#This Row],[Percentage]],Table3[[#This Row],[Percentage]]&lt;$K$5), 1, 0)</f>
        <v>0</v>
      </c>
      <c r="L721" s="16"/>
      <c r="U721" s="6">
        <v>0</v>
      </c>
      <c r="V721" s="6">
        <v>-287</v>
      </c>
      <c r="W721" s="6">
        <f>IF(AND($W$4 + 'Unlike Size Quad'!$F$2*$N$3&lt;Table13[[#This Row],[NS AXIS]],Table13[[#This Row],[NS AXIS]]&lt;$V$3 - 'Unlike Size Quad'!$F$2*$N$3), Table13[NS AXIS], 0)</f>
        <v>0</v>
      </c>
      <c r="X721" s="6">
        <f>$V$6 - 'Unlike Size Quad'!$F$3*$N$4</f>
        <v>71.401690832311886</v>
      </c>
      <c r="Y721" s="6">
        <f>$W$5 +'Unlike Size Quad'!$F$3*$N$4</f>
        <v>-71.406763299232722</v>
      </c>
      <c r="Z721" s="6">
        <f>Table13[[#This Row],[NS AXIS]]</f>
        <v>-287</v>
      </c>
      <c r="AA721" s="6">
        <f>IF(AND($W$5 + 'Unlike Size Quad'!$F$3*$N$4&lt;Table13[[#This Row],[NS AXIS]],Table13[[#This Row],[NS AXIS]]&lt;$V$6 - 'Unlike Size Quad'!$F$3*$N$4), Table13[NS AXIS], 0)</f>
        <v>0</v>
      </c>
      <c r="AB721" s="16">
        <f>$V$3 -'Unlike Size Quad'!$F$2*$N$3</f>
        <v>127.00056361139596</v>
      </c>
      <c r="AC721" s="16">
        <f>$W$4 + 'Unlike Size Quad'!$F$2*$N$3</f>
        <v>-127.00507248755457</v>
      </c>
      <c r="AN721" s="46">
        <v>-287</v>
      </c>
      <c r="AO721" s="6">
        <f>IF(OR(Table15[[#This Row],[Diagonal Flag]]&lt;-$AG$6, Table15[[#This Row],[Diagonal Flag]]&gt;$AG$6),0,Table15[[#This Row],[Diagonal Flag]])</f>
        <v>-287</v>
      </c>
      <c r="AP721" s="6">
        <f>Graphing!$AO721/$AP$6</f>
        <v>-125.5625</v>
      </c>
      <c r="AQ721" s="6">
        <f>Graphing!$AO721/$AQ$6</f>
        <v>125.5625</v>
      </c>
    </row>
    <row r="722" spans="7:43" x14ac:dyDescent="0.25">
      <c r="G722" s="15">
        <v>0.71499999999999997</v>
      </c>
      <c r="H722" s="16">
        <f>IF(AND($H$3&lt;Table3[[#This Row],[Percentage]],Table3[[#This Row],[Percentage]]&lt;$H$5), 1, 0)</f>
        <v>0</v>
      </c>
      <c r="I722" s="16">
        <f>IF(AND($I$3&lt;Table3[[#This Row],[Percentage]],Table3[[#This Row],[Percentage]]&lt;$I$5), 1, 0)</f>
        <v>0</v>
      </c>
      <c r="J722" s="16">
        <f>IF(AND($J$3&lt;Table3[[#This Row],[Percentage]],Table3[[#This Row],[Percentage]]&lt;$J$5), 1, 0)</f>
        <v>0</v>
      </c>
      <c r="K722" s="16">
        <f>IF(AND($K$3&lt;Table3[[#This Row],[Percentage]],Table3[[#This Row],[Percentage]]&lt;$K$5), 1, 0)</f>
        <v>0</v>
      </c>
      <c r="L722" s="16"/>
      <c r="U722" s="6">
        <v>0</v>
      </c>
      <c r="V722" s="6">
        <v>-286</v>
      </c>
      <c r="W722" s="6">
        <f>IF(AND($W$4 + 'Unlike Size Quad'!$F$2*$N$3&lt;Table13[[#This Row],[NS AXIS]],Table13[[#This Row],[NS AXIS]]&lt;$V$3 - 'Unlike Size Quad'!$F$2*$N$3), Table13[NS AXIS], 0)</f>
        <v>0</v>
      </c>
      <c r="X722" s="6">
        <f>$V$6 - 'Unlike Size Quad'!$F$3*$N$4</f>
        <v>71.401690832311886</v>
      </c>
      <c r="Y722" s="6">
        <f>$W$5 +'Unlike Size Quad'!$F$3*$N$4</f>
        <v>-71.406763299232722</v>
      </c>
      <c r="Z722" s="6">
        <f>Table13[[#This Row],[NS AXIS]]</f>
        <v>-286</v>
      </c>
      <c r="AA722" s="6">
        <f>IF(AND($W$5 + 'Unlike Size Quad'!$F$3*$N$4&lt;Table13[[#This Row],[NS AXIS]],Table13[[#This Row],[NS AXIS]]&lt;$V$6 - 'Unlike Size Quad'!$F$3*$N$4), Table13[NS AXIS], 0)</f>
        <v>0</v>
      </c>
      <c r="AB722" s="16">
        <f>$V$3 -'Unlike Size Quad'!$F$2*$N$3</f>
        <v>127.00056361139596</v>
      </c>
      <c r="AC722" s="16">
        <f>$W$4 + 'Unlike Size Quad'!$F$2*$N$3</f>
        <v>-127.00507248755457</v>
      </c>
      <c r="AN722" s="46">
        <v>-286</v>
      </c>
      <c r="AO722" s="6">
        <f>IF(OR(Table15[[#This Row],[Diagonal Flag]]&lt;-$AG$6, Table15[[#This Row],[Diagonal Flag]]&gt;$AG$6),0,Table15[[#This Row],[Diagonal Flag]])</f>
        <v>-286</v>
      </c>
      <c r="AP722" s="6">
        <f>Graphing!$AO722/$AP$6</f>
        <v>-125.125</v>
      </c>
      <c r="AQ722" s="6">
        <f>Graphing!$AO722/$AQ$6</f>
        <v>125.125</v>
      </c>
    </row>
    <row r="723" spans="7:43" x14ac:dyDescent="0.25">
      <c r="G723" s="15">
        <v>0.71599999999999997</v>
      </c>
      <c r="H723" s="16">
        <f>IF(AND($H$3&lt;Table3[[#This Row],[Percentage]],Table3[[#This Row],[Percentage]]&lt;$H$5), 1, 0)</f>
        <v>0</v>
      </c>
      <c r="I723" s="16">
        <f>IF(AND($I$3&lt;Table3[[#This Row],[Percentage]],Table3[[#This Row],[Percentage]]&lt;$I$5), 1, 0)</f>
        <v>0</v>
      </c>
      <c r="J723" s="16">
        <f>IF(AND($J$3&lt;Table3[[#This Row],[Percentage]],Table3[[#This Row],[Percentage]]&lt;$J$5), 1, 0)</f>
        <v>0</v>
      </c>
      <c r="K723" s="16">
        <f>IF(AND($K$3&lt;Table3[[#This Row],[Percentage]],Table3[[#This Row],[Percentage]]&lt;$K$5), 1, 0)</f>
        <v>0</v>
      </c>
      <c r="L723" s="16"/>
      <c r="U723" s="6">
        <v>0</v>
      </c>
      <c r="V723" s="6">
        <v>-285</v>
      </c>
      <c r="W723" s="6">
        <f>IF(AND($W$4 + 'Unlike Size Quad'!$F$2*$N$3&lt;Table13[[#This Row],[NS AXIS]],Table13[[#This Row],[NS AXIS]]&lt;$V$3 - 'Unlike Size Quad'!$F$2*$N$3), Table13[NS AXIS], 0)</f>
        <v>0</v>
      </c>
      <c r="X723" s="6">
        <f>$V$6 - 'Unlike Size Quad'!$F$3*$N$4</f>
        <v>71.401690832311886</v>
      </c>
      <c r="Y723" s="6">
        <f>$W$5 +'Unlike Size Quad'!$F$3*$N$4</f>
        <v>-71.406763299232722</v>
      </c>
      <c r="Z723" s="6">
        <f>Table13[[#This Row],[NS AXIS]]</f>
        <v>-285</v>
      </c>
      <c r="AA723" s="6">
        <f>IF(AND($W$5 + 'Unlike Size Quad'!$F$3*$N$4&lt;Table13[[#This Row],[NS AXIS]],Table13[[#This Row],[NS AXIS]]&lt;$V$6 - 'Unlike Size Quad'!$F$3*$N$4), Table13[NS AXIS], 0)</f>
        <v>0</v>
      </c>
      <c r="AB723" s="16">
        <f>$V$3 -'Unlike Size Quad'!$F$2*$N$3</f>
        <v>127.00056361139596</v>
      </c>
      <c r="AC723" s="16">
        <f>$W$4 + 'Unlike Size Quad'!$F$2*$N$3</f>
        <v>-127.00507248755457</v>
      </c>
      <c r="AN723" s="46">
        <v>-285</v>
      </c>
      <c r="AO723" s="6">
        <f>IF(OR(Table15[[#This Row],[Diagonal Flag]]&lt;-$AG$6, Table15[[#This Row],[Diagonal Flag]]&gt;$AG$6),0,Table15[[#This Row],[Diagonal Flag]])</f>
        <v>-285</v>
      </c>
      <c r="AP723" s="6">
        <f>Graphing!$AO723/$AP$6</f>
        <v>-124.6875</v>
      </c>
      <c r="AQ723" s="6">
        <f>Graphing!$AO723/$AQ$6</f>
        <v>124.6875</v>
      </c>
    </row>
    <row r="724" spans="7:43" x14ac:dyDescent="0.25">
      <c r="G724" s="15">
        <v>0.71699999999999997</v>
      </c>
      <c r="H724" s="16">
        <f>IF(AND($H$3&lt;Table3[[#This Row],[Percentage]],Table3[[#This Row],[Percentage]]&lt;$H$5), 1, 0)</f>
        <v>0</v>
      </c>
      <c r="I724" s="16">
        <f>IF(AND($I$3&lt;Table3[[#This Row],[Percentage]],Table3[[#This Row],[Percentage]]&lt;$I$5), 1, 0)</f>
        <v>0</v>
      </c>
      <c r="J724" s="16">
        <f>IF(AND($J$3&lt;Table3[[#This Row],[Percentage]],Table3[[#This Row],[Percentage]]&lt;$J$5), 1, 0)</f>
        <v>0</v>
      </c>
      <c r="K724" s="16">
        <f>IF(AND($K$3&lt;Table3[[#This Row],[Percentage]],Table3[[#This Row],[Percentage]]&lt;$K$5), 1, 0)</f>
        <v>0</v>
      </c>
      <c r="L724" s="16"/>
      <c r="U724" s="6">
        <v>0</v>
      </c>
      <c r="V724" s="6">
        <v>-284</v>
      </c>
      <c r="W724" s="6">
        <f>IF(AND($W$4 + 'Unlike Size Quad'!$F$2*$N$3&lt;Table13[[#This Row],[NS AXIS]],Table13[[#This Row],[NS AXIS]]&lt;$V$3 - 'Unlike Size Quad'!$F$2*$N$3), Table13[NS AXIS], 0)</f>
        <v>0</v>
      </c>
      <c r="X724" s="6">
        <f>$V$6 - 'Unlike Size Quad'!$F$3*$N$4</f>
        <v>71.401690832311886</v>
      </c>
      <c r="Y724" s="6">
        <f>$W$5 +'Unlike Size Quad'!$F$3*$N$4</f>
        <v>-71.406763299232722</v>
      </c>
      <c r="Z724" s="6">
        <f>Table13[[#This Row],[NS AXIS]]</f>
        <v>-284</v>
      </c>
      <c r="AA724" s="6">
        <f>IF(AND($W$5 + 'Unlike Size Quad'!$F$3*$N$4&lt;Table13[[#This Row],[NS AXIS]],Table13[[#This Row],[NS AXIS]]&lt;$V$6 - 'Unlike Size Quad'!$F$3*$N$4), Table13[NS AXIS], 0)</f>
        <v>0</v>
      </c>
      <c r="AB724" s="16">
        <f>$V$3 -'Unlike Size Quad'!$F$2*$N$3</f>
        <v>127.00056361139596</v>
      </c>
      <c r="AC724" s="16">
        <f>$W$4 + 'Unlike Size Quad'!$F$2*$N$3</f>
        <v>-127.00507248755457</v>
      </c>
      <c r="AN724" s="46">
        <v>-284</v>
      </c>
      <c r="AO724" s="6">
        <f>IF(OR(Table15[[#This Row],[Diagonal Flag]]&lt;-$AG$6, Table15[[#This Row],[Diagonal Flag]]&gt;$AG$6),0,Table15[[#This Row],[Diagonal Flag]])</f>
        <v>-284</v>
      </c>
      <c r="AP724" s="6">
        <f>Graphing!$AO724/$AP$6</f>
        <v>-124.25</v>
      </c>
      <c r="AQ724" s="6">
        <f>Graphing!$AO724/$AQ$6</f>
        <v>124.25</v>
      </c>
    </row>
    <row r="725" spans="7:43" x14ac:dyDescent="0.25">
      <c r="G725" s="15">
        <v>0.71799999999999997</v>
      </c>
      <c r="H725" s="16">
        <f>IF(AND($H$3&lt;Table3[[#This Row],[Percentage]],Table3[[#This Row],[Percentage]]&lt;$H$5), 1, 0)</f>
        <v>0</v>
      </c>
      <c r="I725" s="16">
        <f>IF(AND($I$3&lt;Table3[[#This Row],[Percentage]],Table3[[#This Row],[Percentage]]&lt;$I$5), 1, 0)</f>
        <v>0</v>
      </c>
      <c r="J725" s="16">
        <f>IF(AND($J$3&lt;Table3[[#This Row],[Percentage]],Table3[[#This Row],[Percentage]]&lt;$J$5), 1, 0)</f>
        <v>0</v>
      </c>
      <c r="K725" s="16">
        <f>IF(AND($K$3&lt;Table3[[#This Row],[Percentage]],Table3[[#This Row],[Percentage]]&lt;$K$5), 1, 0)</f>
        <v>0</v>
      </c>
      <c r="L725" s="16"/>
      <c r="U725" s="6">
        <v>0</v>
      </c>
      <c r="V725" s="6">
        <v>-283</v>
      </c>
      <c r="W725" s="6">
        <f>IF(AND($W$4 + 'Unlike Size Quad'!$F$2*$N$3&lt;Table13[[#This Row],[NS AXIS]],Table13[[#This Row],[NS AXIS]]&lt;$V$3 - 'Unlike Size Quad'!$F$2*$N$3), Table13[NS AXIS], 0)</f>
        <v>0</v>
      </c>
      <c r="X725" s="6">
        <f>$V$6 - 'Unlike Size Quad'!$F$3*$N$4</f>
        <v>71.401690832311886</v>
      </c>
      <c r="Y725" s="6">
        <f>$W$5 +'Unlike Size Quad'!$F$3*$N$4</f>
        <v>-71.406763299232722</v>
      </c>
      <c r="Z725" s="6">
        <f>Table13[[#This Row],[NS AXIS]]</f>
        <v>-283</v>
      </c>
      <c r="AA725" s="6">
        <f>IF(AND($W$5 + 'Unlike Size Quad'!$F$3*$N$4&lt;Table13[[#This Row],[NS AXIS]],Table13[[#This Row],[NS AXIS]]&lt;$V$6 - 'Unlike Size Quad'!$F$3*$N$4), Table13[NS AXIS], 0)</f>
        <v>0</v>
      </c>
      <c r="AB725" s="16">
        <f>$V$3 -'Unlike Size Quad'!$F$2*$N$3</f>
        <v>127.00056361139596</v>
      </c>
      <c r="AC725" s="16">
        <f>$W$4 + 'Unlike Size Quad'!$F$2*$N$3</f>
        <v>-127.00507248755457</v>
      </c>
      <c r="AN725" s="46">
        <v>-283</v>
      </c>
      <c r="AO725" s="6">
        <f>IF(OR(Table15[[#This Row],[Diagonal Flag]]&lt;-$AG$6, Table15[[#This Row],[Diagonal Flag]]&gt;$AG$6),0,Table15[[#This Row],[Diagonal Flag]])</f>
        <v>-283</v>
      </c>
      <c r="AP725" s="6">
        <f>Graphing!$AO725/$AP$6</f>
        <v>-123.8125</v>
      </c>
      <c r="AQ725" s="6">
        <f>Graphing!$AO725/$AQ$6</f>
        <v>123.8125</v>
      </c>
    </row>
    <row r="726" spans="7:43" x14ac:dyDescent="0.25">
      <c r="G726" s="15">
        <v>0.71899999999999997</v>
      </c>
      <c r="H726" s="16">
        <f>IF(AND($H$3&lt;Table3[[#This Row],[Percentage]],Table3[[#This Row],[Percentage]]&lt;$H$5), 1, 0)</f>
        <v>0</v>
      </c>
      <c r="I726" s="16">
        <f>IF(AND($I$3&lt;Table3[[#This Row],[Percentage]],Table3[[#This Row],[Percentage]]&lt;$I$5), 1, 0)</f>
        <v>0</v>
      </c>
      <c r="J726" s="16">
        <f>IF(AND($J$3&lt;Table3[[#This Row],[Percentage]],Table3[[#This Row],[Percentage]]&lt;$J$5), 1, 0)</f>
        <v>0</v>
      </c>
      <c r="K726" s="16">
        <f>IF(AND($K$3&lt;Table3[[#This Row],[Percentage]],Table3[[#This Row],[Percentage]]&lt;$K$5), 1, 0)</f>
        <v>0</v>
      </c>
      <c r="L726" s="16"/>
      <c r="U726" s="6">
        <v>0</v>
      </c>
      <c r="V726" s="6">
        <v>-282</v>
      </c>
      <c r="W726" s="6">
        <f>IF(AND($W$4 + 'Unlike Size Quad'!$F$2*$N$3&lt;Table13[[#This Row],[NS AXIS]],Table13[[#This Row],[NS AXIS]]&lt;$V$3 - 'Unlike Size Quad'!$F$2*$N$3), Table13[NS AXIS], 0)</f>
        <v>0</v>
      </c>
      <c r="X726" s="6">
        <f>$V$6 - 'Unlike Size Quad'!$F$3*$N$4</f>
        <v>71.401690832311886</v>
      </c>
      <c r="Y726" s="6">
        <f>$W$5 +'Unlike Size Quad'!$F$3*$N$4</f>
        <v>-71.406763299232722</v>
      </c>
      <c r="Z726" s="6">
        <f>Table13[[#This Row],[NS AXIS]]</f>
        <v>-282</v>
      </c>
      <c r="AA726" s="6">
        <f>IF(AND($W$5 + 'Unlike Size Quad'!$F$3*$N$4&lt;Table13[[#This Row],[NS AXIS]],Table13[[#This Row],[NS AXIS]]&lt;$V$6 - 'Unlike Size Quad'!$F$3*$N$4), Table13[NS AXIS], 0)</f>
        <v>0</v>
      </c>
      <c r="AB726" s="16">
        <f>$V$3 -'Unlike Size Quad'!$F$2*$N$3</f>
        <v>127.00056361139596</v>
      </c>
      <c r="AC726" s="16">
        <f>$W$4 + 'Unlike Size Quad'!$F$2*$N$3</f>
        <v>-127.00507248755457</v>
      </c>
      <c r="AN726" s="46">
        <v>-282</v>
      </c>
      <c r="AO726" s="6">
        <f>IF(OR(Table15[[#This Row],[Diagonal Flag]]&lt;-$AG$6, Table15[[#This Row],[Diagonal Flag]]&gt;$AG$6),0,Table15[[#This Row],[Diagonal Flag]])</f>
        <v>-282</v>
      </c>
      <c r="AP726" s="6">
        <f>Graphing!$AO726/$AP$6</f>
        <v>-123.375</v>
      </c>
      <c r="AQ726" s="6">
        <f>Graphing!$AO726/$AQ$6</f>
        <v>123.375</v>
      </c>
    </row>
    <row r="727" spans="7:43" x14ac:dyDescent="0.25">
      <c r="G727" s="15">
        <v>0.72</v>
      </c>
      <c r="H727" s="16">
        <f>IF(AND($H$3&lt;Table3[[#This Row],[Percentage]],Table3[[#This Row],[Percentage]]&lt;$H$5), 1, 0)</f>
        <v>0</v>
      </c>
      <c r="I727" s="16">
        <f>IF(AND($I$3&lt;Table3[[#This Row],[Percentage]],Table3[[#This Row],[Percentage]]&lt;$I$5), 1, 0)</f>
        <v>0</v>
      </c>
      <c r="J727" s="16">
        <f>IF(AND($J$3&lt;Table3[[#This Row],[Percentage]],Table3[[#This Row],[Percentage]]&lt;$J$5), 1, 0)</f>
        <v>0</v>
      </c>
      <c r="K727" s="16">
        <f>IF(AND($K$3&lt;Table3[[#This Row],[Percentage]],Table3[[#This Row],[Percentage]]&lt;$K$5), 1, 0)</f>
        <v>0</v>
      </c>
      <c r="L727" s="16"/>
      <c r="U727" s="6">
        <v>0</v>
      </c>
      <c r="V727" s="6">
        <v>-281</v>
      </c>
      <c r="W727" s="6">
        <f>IF(AND($W$4 + 'Unlike Size Quad'!$F$2*$N$3&lt;Table13[[#This Row],[NS AXIS]],Table13[[#This Row],[NS AXIS]]&lt;$V$3 - 'Unlike Size Quad'!$F$2*$N$3), Table13[NS AXIS], 0)</f>
        <v>0</v>
      </c>
      <c r="X727" s="6">
        <f>$V$6 - 'Unlike Size Quad'!$F$3*$N$4</f>
        <v>71.401690832311886</v>
      </c>
      <c r="Y727" s="6">
        <f>$W$5 +'Unlike Size Quad'!$F$3*$N$4</f>
        <v>-71.406763299232722</v>
      </c>
      <c r="Z727" s="6">
        <f>Table13[[#This Row],[NS AXIS]]</f>
        <v>-281</v>
      </c>
      <c r="AA727" s="6">
        <f>IF(AND($W$5 + 'Unlike Size Quad'!$F$3*$N$4&lt;Table13[[#This Row],[NS AXIS]],Table13[[#This Row],[NS AXIS]]&lt;$V$6 - 'Unlike Size Quad'!$F$3*$N$4), Table13[NS AXIS], 0)</f>
        <v>0</v>
      </c>
      <c r="AB727" s="16">
        <f>$V$3 -'Unlike Size Quad'!$F$2*$N$3</f>
        <v>127.00056361139596</v>
      </c>
      <c r="AC727" s="16">
        <f>$W$4 + 'Unlike Size Quad'!$F$2*$N$3</f>
        <v>-127.00507248755457</v>
      </c>
      <c r="AN727" s="46">
        <v>-281</v>
      </c>
      <c r="AO727" s="6">
        <f>IF(OR(Table15[[#This Row],[Diagonal Flag]]&lt;-$AG$6, Table15[[#This Row],[Diagonal Flag]]&gt;$AG$6),0,Table15[[#This Row],[Diagonal Flag]])</f>
        <v>-281</v>
      </c>
      <c r="AP727" s="6">
        <f>Graphing!$AO727/$AP$6</f>
        <v>-122.9375</v>
      </c>
      <c r="AQ727" s="6">
        <f>Graphing!$AO727/$AQ$6</f>
        <v>122.9375</v>
      </c>
    </row>
    <row r="728" spans="7:43" x14ac:dyDescent="0.25">
      <c r="G728" s="15">
        <v>0.72099999999999997</v>
      </c>
      <c r="H728" s="16">
        <f>IF(AND($H$3&lt;Table3[[#This Row],[Percentage]],Table3[[#This Row],[Percentage]]&lt;$H$5), 1, 0)</f>
        <v>0</v>
      </c>
      <c r="I728" s="16">
        <f>IF(AND($I$3&lt;Table3[[#This Row],[Percentage]],Table3[[#This Row],[Percentage]]&lt;$I$5), 1, 0)</f>
        <v>0</v>
      </c>
      <c r="J728" s="16">
        <f>IF(AND($J$3&lt;Table3[[#This Row],[Percentage]],Table3[[#This Row],[Percentage]]&lt;$J$5), 1, 0)</f>
        <v>0</v>
      </c>
      <c r="K728" s="16">
        <f>IF(AND($K$3&lt;Table3[[#This Row],[Percentage]],Table3[[#This Row],[Percentage]]&lt;$K$5), 1, 0)</f>
        <v>0</v>
      </c>
      <c r="L728" s="16"/>
      <c r="U728" s="6">
        <v>0</v>
      </c>
      <c r="V728" s="6">
        <v>-280</v>
      </c>
      <c r="W728" s="6">
        <f>IF(AND($W$4 + 'Unlike Size Quad'!$F$2*$N$3&lt;Table13[[#This Row],[NS AXIS]],Table13[[#This Row],[NS AXIS]]&lt;$V$3 - 'Unlike Size Quad'!$F$2*$N$3), Table13[NS AXIS], 0)</f>
        <v>0</v>
      </c>
      <c r="X728" s="6">
        <f>$V$6 - 'Unlike Size Quad'!$F$3*$N$4</f>
        <v>71.401690832311886</v>
      </c>
      <c r="Y728" s="6">
        <f>$W$5 +'Unlike Size Quad'!$F$3*$N$4</f>
        <v>-71.406763299232722</v>
      </c>
      <c r="Z728" s="6">
        <f>Table13[[#This Row],[NS AXIS]]</f>
        <v>-280</v>
      </c>
      <c r="AA728" s="6">
        <f>IF(AND($W$5 + 'Unlike Size Quad'!$F$3*$N$4&lt;Table13[[#This Row],[NS AXIS]],Table13[[#This Row],[NS AXIS]]&lt;$V$6 - 'Unlike Size Quad'!$F$3*$N$4), Table13[NS AXIS], 0)</f>
        <v>0</v>
      </c>
      <c r="AB728" s="16">
        <f>$V$3 -'Unlike Size Quad'!$F$2*$N$3</f>
        <v>127.00056361139596</v>
      </c>
      <c r="AC728" s="16">
        <f>$W$4 + 'Unlike Size Quad'!$F$2*$N$3</f>
        <v>-127.00507248755457</v>
      </c>
      <c r="AN728" s="46">
        <v>-280</v>
      </c>
      <c r="AO728" s="6">
        <f>IF(OR(Table15[[#This Row],[Diagonal Flag]]&lt;-$AG$6, Table15[[#This Row],[Diagonal Flag]]&gt;$AG$6),0,Table15[[#This Row],[Diagonal Flag]])</f>
        <v>-280</v>
      </c>
      <c r="AP728" s="6">
        <f>Graphing!$AO728/$AP$6</f>
        <v>-122.5</v>
      </c>
      <c r="AQ728" s="6">
        <f>Graphing!$AO728/$AQ$6</f>
        <v>122.5</v>
      </c>
    </row>
    <row r="729" spans="7:43" x14ac:dyDescent="0.25">
      <c r="G729" s="15">
        <v>0.72199999999999998</v>
      </c>
      <c r="H729" s="16">
        <f>IF(AND($H$3&lt;Table3[[#This Row],[Percentage]],Table3[[#This Row],[Percentage]]&lt;$H$5), 1, 0)</f>
        <v>0</v>
      </c>
      <c r="I729" s="16">
        <f>IF(AND($I$3&lt;Table3[[#This Row],[Percentage]],Table3[[#This Row],[Percentage]]&lt;$I$5), 1, 0)</f>
        <v>0</v>
      </c>
      <c r="J729" s="16">
        <f>IF(AND($J$3&lt;Table3[[#This Row],[Percentage]],Table3[[#This Row],[Percentage]]&lt;$J$5), 1, 0)</f>
        <v>0</v>
      </c>
      <c r="K729" s="16">
        <f>IF(AND($K$3&lt;Table3[[#This Row],[Percentage]],Table3[[#This Row],[Percentage]]&lt;$K$5), 1, 0)</f>
        <v>0</v>
      </c>
      <c r="L729" s="16"/>
      <c r="U729" s="6">
        <v>0</v>
      </c>
      <c r="V729" s="6">
        <v>-279</v>
      </c>
      <c r="W729" s="6">
        <f>IF(AND($W$4 + 'Unlike Size Quad'!$F$2*$N$3&lt;Table13[[#This Row],[NS AXIS]],Table13[[#This Row],[NS AXIS]]&lt;$V$3 - 'Unlike Size Quad'!$F$2*$N$3), Table13[NS AXIS], 0)</f>
        <v>0</v>
      </c>
      <c r="X729" s="6">
        <f>$V$6 - 'Unlike Size Quad'!$F$3*$N$4</f>
        <v>71.401690832311886</v>
      </c>
      <c r="Y729" s="6">
        <f>$W$5 +'Unlike Size Quad'!$F$3*$N$4</f>
        <v>-71.406763299232722</v>
      </c>
      <c r="Z729" s="6">
        <f>Table13[[#This Row],[NS AXIS]]</f>
        <v>-279</v>
      </c>
      <c r="AA729" s="6">
        <f>IF(AND($W$5 + 'Unlike Size Quad'!$F$3*$N$4&lt;Table13[[#This Row],[NS AXIS]],Table13[[#This Row],[NS AXIS]]&lt;$V$6 - 'Unlike Size Quad'!$F$3*$N$4), Table13[NS AXIS], 0)</f>
        <v>0</v>
      </c>
      <c r="AB729" s="16">
        <f>$V$3 -'Unlike Size Quad'!$F$2*$N$3</f>
        <v>127.00056361139596</v>
      </c>
      <c r="AC729" s="16">
        <f>$W$4 + 'Unlike Size Quad'!$F$2*$N$3</f>
        <v>-127.00507248755457</v>
      </c>
      <c r="AN729" s="46">
        <v>-279</v>
      </c>
      <c r="AO729" s="6">
        <f>IF(OR(Table15[[#This Row],[Diagonal Flag]]&lt;-$AG$6, Table15[[#This Row],[Diagonal Flag]]&gt;$AG$6),0,Table15[[#This Row],[Diagonal Flag]])</f>
        <v>-279</v>
      </c>
      <c r="AP729" s="6">
        <f>Graphing!$AO729/$AP$6</f>
        <v>-122.0625</v>
      </c>
      <c r="AQ729" s="6">
        <f>Graphing!$AO729/$AQ$6</f>
        <v>122.0625</v>
      </c>
    </row>
    <row r="730" spans="7:43" x14ac:dyDescent="0.25">
      <c r="G730" s="15">
        <v>0.72299999999999998</v>
      </c>
      <c r="H730" s="16">
        <f>IF(AND($H$3&lt;Table3[[#This Row],[Percentage]],Table3[[#This Row],[Percentage]]&lt;$H$5), 1, 0)</f>
        <v>0</v>
      </c>
      <c r="I730" s="16">
        <f>IF(AND($I$3&lt;Table3[[#This Row],[Percentage]],Table3[[#This Row],[Percentage]]&lt;$I$5), 1, 0)</f>
        <v>0</v>
      </c>
      <c r="J730" s="16">
        <f>IF(AND($J$3&lt;Table3[[#This Row],[Percentage]],Table3[[#This Row],[Percentage]]&lt;$J$5), 1, 0)</f>
        <v>0</v>
      </c>
      <c r="K730" s="16">
        <f>IF(AND($K$3&lt;Table3[[#This Row],[Percentage]],Table3[[#This Row],[Percentage]]&lt;$K$5), 1, 0)</f>
        <v>0</v>
      </c>
      <c r="L730" s="16"/>
      <c r="U730" s="6">
        <v>0</v>
      </c>
      <c r="V730" s="6">
        <v>-278</v>
      </c>
      <c r="W730" s="6">
        <f>IF(AND($W$4 + 'Unlike Size Quad'!$F$2*$N$3&lt;Table13[[#This Row],[NS AXIS]],Table13[[#This Row],[NS AXIS]]&lt;$V$3 - 'Unlike Size Quad'!$F$2*$N$3), Table13[NS AXIS], 0)</f>
        <v>0</v>
      </c>
      <c r="X730" s="6">
        <f>$V$6 - 'Unlike Size Quad'!$F$3*$N$4</f>
        <v>71.401690832311886</v>
      </c>
      <c r="Y730" s="6">
        <f>$W$5 +'Unlike Size Quad'!$F$3*$N$4</f>
        <v>-71.406763299232722</v>
      </c>
      <c r="Z730" s="6">
        <f>Table13[[#This Row],[NS AXIS]]</f>
        <v>-278</v>
      </c>
      <c r="AA730" s="6">
        <f>IF(AND($W$5 + 'Unlike Size Quad'!$F$3*$N$4&lt;Table13[[#This Row],[NS AXIS]],Table13[[#This Row],[NS AXIS]]&lt;$V$6 - 'Unlike Size Quad'!$F$3*$N$4), Table13[NS AXIS], 0)</f>
        <v>0</v>
      </c>
      <c r="AB730" s="16">
        <f>$V$3 -'Unlike Size Quad'!$F$2*$N$3</f>
        <v>127.00056361139596</v>
      </c>
      <c r="AC730" s="16">
        <f>$W$4 + 'Unlike Size Quad'!$F$2*$N$3</f>
        <v>-127.00507248755457</v>
      </c>
      <c r="AN730" s="46">
        <v>-278</v>
      </c>
      <c r="AO730" s="6">
        <f>IF(OR(Table15[[#This Row],[Diagonal Flag]]&lt;-$AG$6, Table15[[#This Row],[Diagonal Flag]]&gt;$AG$6),0,Table15[[#This Row],[Diagonal Flag]])</f>
        <v>-278</v>
      </c>
      <c r="AP730" s="6">
        <f>Graphing!$AO730/$AP$6</f>
        <v>-121.625</v>
      </c>
      <c r="AQ730" s="6">
        <f>Graphing!$AO730/$AQ$6</f>
        <v>121.625</v>
      </c>
    </row>
    <row r="731" spans="7:43" x14ac:dyDescent="0.25">
      <c r="G731" s="15">
        <v>0.72399999999999998</v>
      </c>
      <c r="H731" s="16">
        <f>IF(AND($H$3&lt;Table3[[#This Row],[Percentage]],Table3[[#This Row],[Percentage]]&lt;$H$5), 1, 0)</f>
        <v>0</v>
      </c>
      <c r="I731" s="16">
        <f>IF(AND($I$3&lt;Table3[[#This Row],[Percentage]],Table3[[#This Row],[Percentage]]&lt;$I$5), 1, 0)</f>
        <v>0</v>
      </c>
      <c r="J731" s="16">
        <f>IF(AND($J$3&lt;Table3[[#This Row],[Percentage]],Table3[[#This Row],[Percentage]]&lt;$J$5), 1, 0)</f>
        <v>0</v>
      </c>
      <c r="K731" s="16">
        <f>IF(AND($K$3&lt;Table3[[#This Row],[Percentage]],Table3[[#This Row],[Percentage]]&lt;$K$5), 1, 0)</f>
        <v>0</v>
      </c>
      <c r="L731" s="16"/>
      <c r="U731" s="6">
        <v>0</v>
      </c>
      <c r="V731" s="6">
        <v>-277</v>
      </c>
      <c r="W731" s="6">
        <f>IF(AND($W$4 + 'Unlike Size Quad'!$F$2*$N$3&lt;Table13[[#This Row],[NS AXIS]],Table13[[#This Row],[NS AXIS]]&lt;$V$3 - 'Unlike Size Quad'!$F$2*$N$3), Table13[NS AXIS], 0)</f>
        <v>0</v>
      </c>
      <c r="X731" s="6">
        <f>$V$6 - 'Unlike Size Quad'!$F$3*$N$4</f>
        <v>71.401690832311886</v>
      </c>
      <c r="Y731" s="6">
        <f>$W$5 +'Unlike Size Quad'!$F$3*$N$4</f>
        <v>-71.406763299232722</v>
      </c>
      <c r="Z731" s="6">
        <f>Table13[[#This Row],[NS AXIS]]</f>
        <v>-277</v>
      </c>
      <c r="AA731" s="6">
        <f>IF(AND($W$5 + 'Unlike Size Quad'!$F$3*$N$4&lt;Table13[[#This Row],[NS AXIS]],Table13[[#This Row],[NS AXIS]]&lt;$V$6 - 'Unlike Size Quad'!$F$3*$N$4), Table13[NS AXIS], 0)</f>
        <v>0</v>
      </c>
      <c r="AB731" s="16">
        <f>$V$3 -'Unlike Size Quad'!$F$2*$N$3</f>
        <v>127.00056361139596</v>
      </c>
      <c r="AC731" s="16">
        <f>$W$4 + 'Unlike Size Quad'!$F$2*$N$3</f>
        <v>-127.00507248755457</v>
      </c>
      <c r="AN731" s="46">
        <v>-277</v>
      </c>
      <c r="AO731" s="6">
        <f>IF(OR(Table15[[#This Row],[Diagonal Flag]]&lt;-$AG$6, Table15[[#This Row],[Diagonal Flag]]&gt;$AG$6),0,Table15[[#This Row],[Diagonal Flag]])</f>
        <v>-277</v>
      </c>
      <c r="AP731" s="6">
        <f>Graphing!$AO731/$AP$6</f>
        <v>-121.1875</v>
      </c>
      <c r="AQ731" s="6">
        <f>Graphing!$AO731/$AQ$6</f>
        <v>121.1875</v>
      </c>
    </row>
    <row r="732" spans="7:43" x14ac:dyDescent="0.25">
      <c r="G732" s="15">
        <v>0.72499999999999998</v>
      </c>
      <c r="H732" s="16">
        <f>IF(AND($H$3&lt;Table3[[#This Row],[Percentage]],Table3[[#This Row],[Percentage]]&lt;$H$5), 1, 0)</f>
        <v>0</v>
      </c>
      <c r="I732" s="16">
        <f>IF(AND($I$3&lt;Table3[[#This Row],[Percentage]],Table3[[#This Row],[Percentage]]&lt;$I$5), 1, 0)</f>
        <v>0</v>
      </c>
      <c r="J732" s="16">
        <f>IF(AND($J$3&lt;Table3[[#This Row],[Percentage]],Table3[[#This Row],[Percentage]]&lt;$J$5), 1, 0)</f>
        <v>0</v>
      </c>
      <c r="K732" s="16">
        <f>IF(AND($K$3&lt;Table3[[#This Row],[Percentage]],Table3[[#This Row],[Percentage]]&lt;$K$5), 1, 0)</f>
        <v>0</v>
      </c>
      <c r="L732" s="16"/>
      <c r="U732" s="6">
        <v>0</v>
      </c>
      <c r="V732" s="6">
        <v>-276</v>
      </c>
      <c r="W732" s="6">
        <f>IF(AND($W$4 + 'Unlike Size Quad'!$F$2*$N$3&lt;Table13[[#This Row],[NS AXIS]],Table13[[#This Row],[NS AXIS]]&lt;$V$3 - 'Unlike Size Quad'!$F$2*$N$3), Table13[NS AXIS], 0)</f>
        <v>0</v>
      </c>
      <c r="X732" s="6">
        <f>$V$6 - 'Unlike Size Quad'!$F$3*$N$4</f>
        <v>71.401690832311886</v>
      </c>
      <c r="Y732" s="6">
        <f>$W$5 +'Unlike Size Quad'!$F$3*$N$4</f>
        <v>-71.406763299232722</v>
      </c>
      <c r="Z732" s="6">
        <f>Table13[[#This Row],[NS AXIS]]</f>
        <v>-276</v>
      </c>
      <c r="AA732" s="6">
        <f>IF(AND($W$5 + 'Unlike Size Quad'!$F$3*$N$4&lt;Table13[[#This Row],[NS AXIS]],Table13[[#This Row],[NS AXIS]]&lt;$V$6 - 'Unlike Size Quad'!$F$3*$N$4), Table13[NS AXIS], 0)</f>
        <v>0</v>
      </c>
      <c r="AB732" s="16">
        <f>$V$3 -'Unlike Size Quad'!$F$2*$N$3</f>
        <v>127.00056361139596</v>
      </c>
      <c r="AC732" s="16">
        <f>$W$4 + 'Unlike Size Quad'!$F$2*$N$3</f>
        <v>-127.00507248755457</v>
      </c>
      <c r="AN732" s="46">
        <v>-276</v>
      </c>
      <c r="AO732" s="6">
        <f>IF(OR(Table15[[#This Row],[Diagonal Flag]]&lt;-$AG$6, Table15[[#This Row],[Diagonal Flag]]&gt;$AG$6),0,Table15[[#This Row],[Diagonal Flag]])</f>
        <v>-276</v>
      </c>
      <c r="AP732" s="6">
        <f>Graphing!$AO732/$AP$6</f>
        <v>-120.75</v>
      </c>
      <c r="AQ732" s="6">
        <f>Graphing!$AO732/$AQ$6</f>
        <v>120.75</v>
      </c>
    </row>
    <row r="733" spans="7:43" x14ac:dyDescent="0.25">
      <c r="G733" s="15">
        <v>0.72599999999999998</v>
      </c>
      <c r="H733" s="16">
        <f>IF(AND($H$3&lt;Table3[[#This Row],[Percentage]],Table3[[#This Row],[Percentage]]&lt;$H$5), 1, 0)</f>
        <v>0</v>
      </c>
      <c r="I733" s="16">
        <f>IF(AND($I$3&lt;Table3[[#This Row],[Percentage]],Table3[[#This Row],[Percentage]]&lt;$I$5), 1, 0)</f>
        <v>0</v>
      </c>
      <c r="J733" s="16">
        <f>IF(AND($J$3&lt;Table3[[#This Row],[Percentage]],Table3[[#This Row],[Percentage]]&lt;$J$5), 1, 0)</f>
        <v>0</v>
      </c>
      <c r="K733" s="16">
        <f>IF(AND($K$3&lt;Table3[[#This Row],[Percentage]],Table3[[#This Row],[Percentage]]&lt;$K$5), 1, 0)</f>
        <v>0</v>
      </c>
      <c r="L733" s="16"/>
      <c r="U733" s="6">
        <v>0</v>
      </c>
      <c r="V733" s="6">
        <v>-275</v>
      </c>
      <c r="W733" s="6">
        <f>IF(AND($W$4 + 'Unlike Size Quad'!$F$2*$N$3&lt;Table13[[#This Row],[NS AXIS]],Table13[[#This Row],[NS AXIS]]&lt;$V$3 - 'Unlike Size Quad'!$F$2*$N$3), Table13[NS AXIS], 0)</f>
        <v>0</v>
      </c>
      <c r="X733" s="6">
        <f>$V$6 - 'Unlike Size Quad'!$F$3*$N$4</f>
        <v>71.401690832311886</v>
      </c>
      <c r="Y733" s="6">
        <f>$W$5 +'Unlike Size Quad'!$F$3*$N$4</f>
        <v>-71.406763299232722</v>
      </c>
      <c r="Z733" s="6">
        <f>Table13[[#This Row],[NS AXIS]]</f>
        <v>-275</v>
      </c>
      <c r="AA733" s="6">
        <f>IF(AND($W$5 + 'Unlike Size Quad'!$F$3*$N$4&lt;Table13[[#This Row],[NS AXIS]],Table13[[#This Row],[NS AXIS]]&lt;$V$6 - 'Unlike Size Quad'!$F$3*$N$4), Table13[NS AXIS], 0)</f>
        <v>0</v>
      </c>
      <c r="AB733" s="16">
        <f>$V$3 -'Unlike Size Quad'!$F$2*$N$3</f>
        <v>127.00056361139596</v>
      </c>
      <c r="AC733" s="16">
        <f>$W$4 + 'Unlike Size Quad'!$F$2*$N$3</f>
        <v>-127.00507248755457</v>
      </c>
      <c r="AN733" s="46">
        <v>-275</v>
      </c>
      <c r="AO733" s="6">
        <f>IF(OR(Table15[[#This Row],[Diagonal Flag]]&lt;-$AG$6, Table15[[#This Row],[Diagonal Flag]]&gt;$AG$6),0,Table15[[#This Row],[Diagonal Flag]])</f>
        <v>-275</v>
      </c>
      <c r="AP733" s="6">
        <f>Graphing!$AO733/$AP$6</f>
        <v>-120.3125</v>
      </c>
      <c r="AQ733" s="6">
        <f>Graphing!$AO733/$AQ$6</f>
        <v>120.3125</v>
      </c>
    </row>
    <row r="734" spans="7:43" x14ac:dyDescent="0.25">
      <c r="G734" s="15">
        <v>0.72699999999999998</v>
      </c>
      <c r="H734" s="16">
        <f>IF(AND($H$3&lt;Table3[[#This Row],[Percentage]],Table3[[#This Row],[Percentage]]&lt;$H$5), 1, 0)</f>
        <v>0</v>
      </c>
      <c r="I734" s="16">
        <f>IF(AND($I$3&lt;Table3[[#This Row],[Percentage]],Table3[[#This Row],[Percentage]]&lt;$I$5), 1, 0)</f>
        <v>0</v>
      </c>
      <c r="J734" s="16">
        <f>IF(AND($J$3&lt;Table3[[#This Row],[Percentage]],Table3[[#This Row],[Percentage]]&lt;$J$5), 1, 0)</f>
        <v>0</v>
      </c>
      <c r="K734" s="16">
        <f>IF(AND($K$3&lt;Table3[[#This Row],[Percentage]],Table3[[#This Row],[Percentage]]&lt;$K$5), 1, 0)</f>
        <v>0</v>
      </c>
      <c r="L734" s="16"/>
      <c r="U734" s="6">
        <v>0</v>
      </c>
      <c r="V734" s="6">
        <v>-274</v>
      </c>
      <c r="W734" s="6">
        <f>IF(AND($W$4 + 'Unlike Size Quad'!$F$2*$N$3&lt;Table13[[#This Row],[NS AXIS]],Table13[[#This Row],[NS AXIS]]&lt;$V$3 - 'Unlike Size Quad'!$F$2*$N$3), Table13[NS AXIS], 0)</f>
        <v>0</v>
      </c>
      <c r="X734" s="6">
        <f>$V$6 - 'Unlike Size Quad'!$F$3*$N$4</f>
        <v>71.401690832311886</v>
      </c>
      <c r="Y734" s="6">
        <f>$W$5 +'Unlike Size Quad'!$F$3*$N$4</f>
        <v>-71.406763299232722</v>
      </c>
      <c r="Z734" s="6">
        <f>Table13[[#This Row],[NS AXIS]]</f>
        <v>-274</v>
      </c>
      <c r="AA734" s="6">
        <f>IF(AND($W$5 + 'Unlike Size Quad'!$F$3*$N$4&lt;Table13[[#This Row],[NS AXIS]],Table13[[#This Row],[NS AXIS]]&lt;$V$6 - 'Unlike Size Quad'!$F$3*$N$4), Table13[NS AXIS], 0)</f>
        <v>0</v>
      </c>
      <c r="AB734" s="16">
        <f>$V$3 -'Unlike Size Quad'!$F$2*$N$3</f>
        <v>127.00056361139596</v>
      </c>
      <c r="AC734" s="16">
        <f>$W$4 + 'Unlike Size Quad'!$F$2*$N$3</f>
        <v>-127.00507248755457</v>
      </c>
      <c r="AN734" s="46">
        <v>-274</v>
      </c>
      <c r="AO734" s="6">
        <f>IF(OR(Table15[[#This Row],[Diagonal Flag]]&lt;-$AG$6, Table15[[#This Row],[Diagonal Flag]]&gt;$AG$6),0,Table15[[#This Row],[Diagonal Flag]])</f>
        <v>-274</v>
      </c>
      <c r="AP734" s="6">
        <f>Graphing!$AO734/$AP$6</f>
        <v>-119.875</v>
      </c>
      <c r="AQ734" s="6">
        <f>Graphing!$AO734/$AQ$6</f>
        <v>119.875</v>
      </c>
    </row>
    <row r="735" spans="7:43" x14ac:dyDescent="0.25">
      <c r="G735" s="15">
        <v>0.72799999999999998</v>
      </c>
      <c r="H735" s="16">
        <f>IF(AND($H$3&lt;Table3[[#This Row],[Percentage]],Table3[[#This Row],[Percentage]]&lt;$H$5), 1, 0)</f>
        <v>0</v>
      </c>
      <c r="I735" s="16">
        <f>IF(AND($I$3&lt;Table3[[#This Row],[Percentage]],Table3[[#This Row],[Percentage]]&lt;$I$5), 1, 0)</f>
        <v>0</v>
      </c>
      <c r="J735" s="16">
        <f>IF(AND($J$3&lt;Table3[[#This Row],[Percentage]],Table3[[#This Row],[Percentage]]&lt;$J$5), 1, 0)</f>
        <v>0</v>
      </c>
      <c r="K735" s="16">
        <f>IF(AND($K$3&lt;Table3[[#This Row],[Percentage]],Table3[[#This Row],[Percentage]]&lt;$K$5), 1, 0)</f>
        <v>0</v>
      </c>
      <c r="L735" s="16"/>
      <c r="U735" s="6">
        <v>0</v>
      </c>
      <c r="V735" s="6">
        <v>-273</v>
      </c>
      <c r="W735" s="6">
        <f>IF(AND($W$4 + 'Unlike Size Quad'!$F$2*$N$3&lt;Table13[[#This Row],[NS AXIS]],Table13[[#This Row],[NS AXIS]]&lt;$V$3 - 'Unlike Size Quad'!$F$2*$N$3), Table13[NS AXIS], 0)</f>
        <v>0</v>
      </c>
      <c r="X735" s="6">
        <f>$V$6 - 'Unlike Size Quad'!$F$3*$N$4</f>
        <v>71.401690832311886</v>
      </c>
      <c r="Y735" s="6">
        <f>$W$5 +'Unlike Size Quad'!$F$3*$N$4</f>
        <v>-71.406763299232722</v>
      </c>
      <c r="Z735" s="6">
        <f>Table13[[#This Row],[NS AXIS]]</f>
        <v>-273</v>
      </c>
      <c r="AA735" s="6">
        <f>IF(AND($W$5 + 'Unlike Size Quad'!$F$3*$N$4&lt;Table13[[#This Row],[NS AXIS]],Table13[[#This Row],[NS AXIS]]&lt;$V$6 - 'Unlike Size Quad'!$F$3*$N$4), Table13[NS AXIS], 0)</f>
        <v>0</v>
      </c>
      <c r="AB735" s="16">
        <f>$V$3 -'Unlike Size Quad'!$F$2*$N$3</f>
        <v>127.00056361139596</v>
      </c>
      <c r="AC735" s="16">
        <f>$W$4 + 'Unlike Size Quad'!$F$2*$N$3</f>
        <v>-127.00507248755457</v>
      </c>
      <c r="AN735" s="46">
        <v>-273</v>
      </c>
      <c r="AO735" s="6">
        <f>IF(OR(Table15[[#This Row],[Diagonal Flag]]&lt;-$AG$6, Table15[[#This Row],[Diagonal Flag]]&gt;$AG$6),0,Table15[[#This Row],[Diagonal Flag]])</f>
        <v>-273</v>
      </c>
      <c r="AP735" s="6">
        <f>Graphing!$AO735/$AP$6</f>
        <v>-119.4375</v>
      </c>
      <c r="AQ735" s="6">
        <f>Graphing!$AO735/$AQ$6</f>
        <v>119.4375</v>
      </c>
    </row>
    <row r="736" spans="7:43" x14ac:dyDescent="0.25">
      <c r="G736" s="15">
        <v>0.72899999999999998</v>
      </c>
      <c r="H736" s="16">
        <f>IF(AND($H$3&lt;Table3[[#This Row],[Percentage]],Table3[[#This Row],[Percentage]]&lt;$H$5), 1, 0)</f>
        <v>0</v>
      </c>
      <c r="I736" s="16">
        <f>IF(AND($I$3&lt;Table3[[#This Row],[Percentage]],Table3[[#This Row],[Percentage]]&lt;$I$5), 1, 0)</f>
        <v>0</v>
      </c>
      <c r="J736" s="16">
        <f>IF(AND($J$3&lt;Table3[[#This Row],[Percentage]],Table3[[#This Row],[Percentage]]&lt;$J$5), 1, 0)</f>
        <v>0</v>
      </c>
      <c r="K736" s="16">
        <f>IF(AND($K$3&lt;Table3[[#This Row],[Percentage]],Table3[[#This Row],[Percentage]]&lt;$K$5), 1, 0)</f>
        <v>0</v>
      </c>
      <c r="L736" s="16"/>
      <c r="U736" s="6">
        <v>0</v>
      </c>
      <c r="V736" s="6">
        <v>-272</v>
      </c>
      <c r="W736" s="6">
        <f>IF(AND($W$4 + 'Unlike Size Quad'!$F$2*$N$3&lt;Table13[[#This Row],[NS AXIS]],Table13[[#This Row],[NS AXIS]]&lt;$V$3 - 'Unlike Size Quad'!$F$2*$N$3), Table13[NS AXIS], 0)</f>
        <v>0</v>
      </c>
      <c r="X736" s="6">
        <f>$V$6 - 'Unlike Size Quad'!$F$3*$N$4</f>
        <v>71.401690832311886</v>
      </c>
      <c r="Y736" s="6">
        <f>$W$5 +'Unlike Size Quad'!$F$3*$N$4</f>
        <v>-71.406763299232722</v>
      </c>
      <c r="Z736" s="6">
        <f>Table13[[#This Row],[NS AXIS]]</f>
        <v>-272</v>
      </c>
      <c r="AA736" s="6">
        <f>IF(AND($W$5 + 'Unlike Size Quad'!$F$3*$N$4&lt;Table13[[#This Row],[NS AXIS]],Table13[[#This Row],[NS AXIS]]&lt;$V$6 - 'Unlike Size Quad'!$F$3*$N$4), Table13[NS AXIS], 0)</f>
        <v>0</v>
      </c>
      <c r="AB736" s="16">
        <f>$V$3 -'Unlike Size Quad'!$F$2*$N$3</f>
        <v>127.00056361139596</v>
      </c>
      <c r="AC736" s="16">
        <f>$W$4 + 'Unlike Size Quad'!$F$2*$N$3</f>
        <v>-127.00507248755457</v>
      </c>
      <c r="AN736" s="46">
        <v>-272</v>
      </c>
      <c r="AO736" s="6">
        <f>IF(OR(Table15[[#This Row],[Diagonal Flag]]&lt;-$AG$6, Table15[[#This Row],[Diagonal Flag]]&gt;$AG$6),0,Table15[[#This Row],[Diagonal Flag]])</f>
        <v>-272</v>
      </c>
      <c r="AP736" s="6">
        <f>Graphing!$AO736/$AP$6</f>
        <v>-119</v>
      </c>
      <c r="AQ736" s="6">
        <f>Graphing!$AO736/$AQ$6</f>
        <v>119</v>
      </c>
    </row>
    <row r="737" spans="7:43" x14ac:dyDescent="0.25">
      <c r="G737" s="15">
        <v>0.73</v>
      </c>
      <c r="H737" s="16">
        <f>IF(AND($H$3&lt;Table3[[#This Row],[Percentage]],Table3[[#This Row],[Percentage]]&lt;$H$5), 1, 0)</f>
        <v>0</v>
      </c>
      <c r="I737" s="16">
        <f>IF(AND($I$3&lt;Table3[[#This Row],[Percentage]],Table3[[#This Row],[Percentage]]&lt;$I$5), 1, 0)</f>
        <v>0</v>
      </c>
      <c r="J737" s="16">
        <f>IF(AND($J$3&lt;Table3[[#This Row],[Percentage]],Table3[[#This Row],[Percentage]]&lt;$J$5), 1, 0)</f>
        <v>0</v>
      </c>
      <c r="K737" s="16">
        <f>IF(AND($K$3&lt;Table3[[#This Row],[Percentage]],Table3[[#This Row],[Percentage]]&lt;$K$5), 1, 0)</f>
        <v>0</v>
      </c>
      <c r="L737" s="16"/>
      <c r="U737" s="6">
        <v>0</v>
      </c>
      <c r="V737" s="6">
        <v>-271</v>
      </c>
      <c r="W737" s="6">
        <f>IF(AND($W$4 + 'Unlike Size Quad'!$F$2*$N$3&lt;Table13[[#This Row],[NS AXIS]],Table13[[#This Row],[NS AXIS]]&lt;$V$3 - 'Unlike Size Quad'!$F$2*$N$3), Table13[NS AXIS], 0)</f>
        <v>0</v>
      </c>
      <c r="X737" s="6">
        <f>$V$6 - 'Unlike Size Quad'!$F$3*$N$4</f>
        <v>71.401690832311886</v>
      </c>
      <c r="Y737" s="6">
        <f>$W$5 +'Unlike Size Quad'!$F$3*$N$4</f>
        <v>-71.406763299232722</v>
      </c>
      <c r="Z737" s="6">
        <f>Table13[[#This Row],[NS AXIS]]</f>
        <v>-271</v>
      </c>
      <c r="AA737" s="6">
        <f>IF(AND($W$5 + 'Unlike Size Quad'!$F$3*$N$4&lt;Table13[[#This Row],[NS AXIS]],Table13[[#This Row],[NS AXIS]]&lt;$V$6 - 'Unlike Size Quad'!$F$3*$N$4), Table13[NS AXIS], 0)</f>
        <v>0</v>
      </c>
      <c r="AB737" s="16">
        <f>$V$3 -'Unlike Size Quad'!$F$2*$N$3</f>
        <v>127.00056361139596</v>
      </c>
      <c r="AC737" s="16">
        <f>$W$4 + 'Unlike Size Quad'!$F$2*$N$3</f>
        <v>-127.00507248755457</v>
      </c>
      <c r="AN737" s="46">
        <v>-271</v>
      </c>
      <c r="AO737" s="6">
        <f>IF(OR(Table15[[#This Row],[Diagonal Flag]]&lt;-$AG$6, Table15[[#This Row],[Diagonal Flag]]&gt;$AG$6),0,Table15[[#This Row],[Diagonal Flag]])</f>
        <v>-271</v>
      </c>
      <c r="AP737" s="6">
        <f>Graphing!$AO737/$AP$6</f>
        <v>-118.5625</v>
      </c>
      <c r="AQ737" s="6">
        <f>Graphing!$AO737/$AQ$6</f>
        <v>118.5625</v>
      </c>
    </row>
    <row r="738" spans="7:43" x14ac:dyDescent="0.25">
      <c r="G738" s="15">
        <v>0.73099999999999998</v>
      </c>
      <c r="H738" s="16">
        <f>IF(AND($H$3&lt;Table3[[#This Row],[Percentage]],Table3[[#This Row],[Percentage]]&lt;$H$5), 1, 0)</f>
        <v>0</v>
      </c>
      <c r="I738" s="16">
        <f>IF(AND($I$3&lt;Table3[[#This Row],[Percentage]],Table3[[#This Row],[Percentage]]&lt;$I$5), 1, 0)</f>
        <v>0</v>
      </c>
      <c r="J738" s="16">
        <f>IF(AND($J$3&lt;Table3[[#This Row],[Percentage]],Table3[[#This Row],[Percentage]]&lt;$J$5), 1, 0)</f>
        <v>0</v>
      </c>
      <c r="K738" s="16">
        <f>IF(AND($K$3&lt;Table3[[#This Row],[Percentage]],Table3[[#This Row],[Percentage]]&lt;$K$5), 1, 0)</f>
        <v>0</v>
      </c>
      <c r="L738" s="16"/>
      <c r="U738" s="6">
        <v>0</v>
      </c>
      <c r="V738" s="6">
        <v>-270</v>
      </c>
      <c r="W738" s="6">
        <f>IF(AND($W$4 + 'Unlike Size Quad'!$F$2*$N$3&lt;Table13[[#This Row],[NS AXIS]],Table13[[#This Row],[NS AXIS]]&lt;$V$3 - 'Unlike Size Quad'!$F$2*$N$3), Table13[NS AXIS], 0)</f>
        <v>0</v>
      </c>
      <c r="X738" s="6">
        <f>$V$6 - 'Unlike Size Quad'!$F$3*$N$4</f>
        <v>71.401690832311886</v>
      </c>
      <c r="Y738" s="6">
        <f>$W$5 +'Unlike Size Quad'!$F$3*$N$4</f>
        <v>-71.406763299232722</v>
      </c>
      <c r="Z738" s="6">
        <f>Table13[[#This Row],[NS AXIS]]</f>
        <v>-270</v>
      </c>
      <c r="AA738" s="6">
        <f>IF(AND($W$5 + 'Unlike Size Quad'!$F$3*$N$4&lt;Table13[[#This Row],[NS AXIS]],Table13[[#This Row],[NS AXIS]]&lt;$V$6 - 'Unlike Size Quad'!$F$3*$N$4), Table13[NS AXIS], 0)</f>
        <v>0</v>
      </c>
      <c r="AB738" s="16">
        <f>$V$3 -'Unlike Size Quad'!$F$2*$N$3</f>
        <v>127.00056361139596</v>
      </c>
      <c r="AC738" s="16">
        <f>$W$4 + 'Unlike Size Quad'!$F$2*$N$3</f>
        <v>-127.00507248755457</v>
      </c>
      <c r="AN738" s="46">
        <v>-270</v>
      </c>
      <c r="AO738" s="6">
        <f>IF(OR(Table15[[#This Row],[Diagonal Flag]]&lt;-$AG$6, Table15[[#This Row],[Diagonal Flag]]&gt;$AG$6),0,Table15[[#This Row],[Diagonal Flag]])</f>
        <v>-270</v>
      </c>
      <c r="AP738" s="6">
        <f>Graphing!$AO738/$AP$6</f>
        <v>-118.125</v>
      </c>
      <c r="AQ738" s="6">
        <f>Graphing!$AO738/$AQ$6</f>
        <v>118.125</v>
      </c>
    </row>
    <row r="739" spans="7:43" x14ac:dyDescent="0.25">
      <c r="G739" s="15">
        <v>0.73199999999999998</v>
      </c>
      <c r="H739" s="16">
        <f>IF(AND($H$3&lt;Table3[[#This Row],[Percentage]],Table3[[#This Row],[Percentage]]&lt;$H$5), 1, 0)</f>
        <v>0</v>
      </c>
      <c r="I739" s="16">
        <f>IF(AND($I$3&lt;Table3[[#This Row],[Percentage]],Table3[[#This Row],[Percentage]]&lt;$I$5), 1, 0)</f>
        <v>0</v>
      </c>
      <c r="J739" s="16">
        <f>IF(AND($J$3&lt;Table3[[#This Row],[Percentage]],Table3[[#This Row],[Percentage]]&lt;$J$5), 1, 0)</f>
        <v>0</v>
      </c>
      <c r="K739" s="16">
        <f>IF(AND($K$3&lt;Table3[[#This Row],[Percentage]],Table3[[#This Row],[Percentage]]&lt;$K$5), 1, 0)</f>
        <v>0</v>
      </c>
      <c r="L739" s="16"/>
      <c r="U739" s="6">
        <v>0</v>
      </c>
      <c r="V739" s="6">
        <v>-269</v>
      </c>
      <c r="W739" s="6">
        <f>IF(AND($W$4 + 'Unlike Size Quad'!$F$2*$N$3&lt;Table13[[#This Row],[NS AXIS]],Table13[[#This Row],[NS AXIS]]&lt;$V$3 - 'Unlike Size Quad'!$F$2*$N$3), Table13[NS AXIS], 0)</f>
        <v>0</v>
      </c>
      <c r="X739" s="6">
        <f>$V$6 - 'Unlike Size Quad'!$F$3*$N$4</f>
        <v>71.401690832311886</v>
      </c>
      <c r="Y739" s="6">
        <f>$W$5 +'Unlike Size Quad'!$F$3*$N$4</f>
        <v>-71.406763299232722</v>
      </c>
      <c r="Z739" s="6">
        <f>Table13[[#This Row],[NS AXIS]]</f>
        <v>-269</v>
      </c>
      <c r="AA739" s="6">
        <f>IF(AND($W$5 + 'Unlike Size Quad'!$F$3*$N$4&lt;Table13[[#This Row],[NS AXIS]],Table13[[#This Row],[NS AXIS]]&lt;$V$6 - 'Unlike Size Quad'!$F$3*$N$4), Table13[NS AXIS], 0)</f>
        <v>0</v>
      </c>
      <c r="AB739" s="16">
        <f>$V$3 -'Unlike Size Quad'!$F$2*$N$3</f>
        <v>127.00056361139596</v>
      </c>
      <c r="AC739" s="16">
        <f>$W$4 + 'Unlike Size Quad'!$F$2*$N$3</f>
        <v>-127.00507248755457</v>
      </c>
      <c r="AN739" s="46">
        <v>-269</v>
      </c>
      <c r="AO739" s="6">
        <f>IF(OR(Table15[[#This Row],[Diagonal Flag]]&lt;-$AG$6, Table15[[#This Row],[Diagonal Flag]]&gt;$AG$6),0,Table15[[#This Row],[Diagonal Flag]])</f>
        <v>-269</v>
      </c>
      <c r="AP739" s="6">
        <f>Graphing!$AO739/$AP$6</f>
        <v>-117.6875</v>
      </c>
      <c r="AQ739" s="6">
        <f>Graphing!$AO739/$AQ$6</f>
        <v>117.6875</v>
      </c>
    </row>
    <row r="740" spans="7:43" x14ac:dyDescent="0.25">
      <c r="G740" s="15">
        <v>0.73299999999999998</v>
      </c>
      <c r="H740" s="16">
        <f>IF(AND($H$3&lt;Table3[[#This Row],[Percentage]],Table3[[#This Row],[Percentage]]&lt;$H$5), 1, 0)</f>
        <v>0</v>
      </c>
      <c r="I740" s="16">
        <f>IF(AND($I$3&lt;Table3[[#This Row],[Percentage]],Table3[[#This Row],[Percentage]]&lt;$I$5), 1, 0)</f>
        <v>0</v>
      </c>
      <c r="J740" s="16">
        <f>IF(AND($J$3&lt;Table3[[#This Row],[Percentage]],Table3[[#This Row],[Percentage]]&lt;$J$5), 1, 0)</f>
        <v>0</v>
      </c>
      <c r="K740" s="16">
        <f>IF(AND($K$3&lt;Table3[[#This Row],[Percentage]],Table3[[#This Row],[Percentage]]&lt;$K$5), 1, 0)</f>
        <v>0</v>
      </c>
      <c r="L740" s="16"/>
      <c r="U740" s="6">
        <v>0</v>
      </c>
      <c r="V740" s="6">
        <v>-268</v>
      </c>
      <c r="W740" s="6">
        <f>IF(AND($W$4 + 'Unlike Size Quad'!$F$2*$N$3&lt;Table13[[#This Row],[NS AXIS]],Table13[[#This Row],[NS AXIS]]&lt;$V$3 - 'Unlike Size Quad'!$F$2*$N$3), Table13[NS AXIS], 0)</f>
        <v>0</v>
      </c>
      <c r="X740" s="6">
        <f>$V$6 - 'Unlike Size Quad'!$F$3*$N$4</f>
        <v>71.401690832311886</v>
      </c>
      <c r="Y740" s="6">
        <f>$W$5 +'Unlike Size Quad'!$F$3*$N$4</f>
        <v>-71.406763299232722</v>
      </c>
      <c r="Z740" s="6">
        <f>Table13[[#This Row],[NS AXIS]]</f>
        <v>-268</v>
      </c>
      <c r="AA740" s="6">
        <f>IF(AND($W$5 + 'Unlike Size Quad'!$F$3*$N$4&lt;Table13[[#This Row],[NS AXIS]],Table13[[#This Row],[NS AXIS]]&lt;$V$6 - 'Unlike Size Quad'!$F$3*$N$4), Table13[NS AXIS], 0)</f>
        <v>0</v>
      </c>
      <c r="AB740" s="16">
        <f>$V$3 -'Unlike Size Quad'!$F$2*$N$3</f>
        <v>127.00056361139596</v>
      </c>
      <c r="AC740" s="16">
        <f>$W$4 + 'Unlike Size Quad'!$F$2*$N$3</f>
        <v>-127.00507248755457</v>
      </c>
      <c r="AN740" s="46">
        <v>-268</v>
      </c>
      <c r="AO740" s="6">
        <f>IF(OR(Table15[[#This Row],[Diagonal Flag]]&lt;-$AG$6, Table15[[#This Row],[Diagonal Flag]]&gt;$AG$6),0,Table15[[#This Row],[Diagonal Flag]])</f>
        <v>-268</v>
      </c>
      <c r="AP740" s="6">
        <f>Graphing!$AO740/$AP$6</f>
        <v>-117.25</v>
      </c>
      <c r="AQ740" s="6">
        <f>Graphing!$AO740/$AQ$6</f>
        <v>117.25</v>
      </c>
    </row>
    <row r="741" spans="7:43" x14ac:dyDescent="0.25">
      <c r="G741" s="15">
        <v>0.73399999999999999</v>
      </c>
      <c r="H741" s="16">
        <f>IF(AND($H$3&lt;Table3[[#This Row],[Percentage]],Table3[[#This Row],[Percentage]]&lt;$H$5), 1, 0)</f>
        <v>0</v>
      </c>
      <c r="I741" s="16">
        <f>IF(AND($I$3&lt;Table3[[#This Row],[Percentage]],Table3[[#This Row],[Percentage]]&lt;$I$5), 1, 0)</f>
        <v>0</v>
      </c>
      <c r="J741" s="16">
        <f>IF(AND($J$3&lt;Table3[[#This Row],[Percentage]],Table3[[#This Row],[Percentage]]&lt;$J$5), 1, 0)</f>
        <v>0</v>
      </c>
      <c r="K741" s="16">
        <f>IF(AND($K$3&lt;Table3[[#This Row],[Percentage]],Table3[[#This Row],[Percentage]]&lt;$K$5), 1, 0)</f>
        <v>0</v>
      </c>
      <c r="L741" s="16"/>
      <c r="U741" s="6">
        <v>0</v>
      </c>
      <c r="V741" s="6">
        <v>-267</v>
      </c>
      <c r="W741" s="6">
        <f>IF(AND($W$4 + 'Unlike Size Quad'!$F$2*$N$3&lt;Table13[[#This Row],[NS AXIS]],Table13[[#This Row],[NS AXIS]]&lt;$V$3 - 'Unlike Size Quad'!$F$2*$N$3), Table13[NS AXIS], 0)</f>
        <v>0</v>
      </c>
      <c r="X741" s="6">
        <f>$V$6 - 'Unlike Size Quad'!$F$3*$N$4</f>
        <v>71.401690832311886</v>
      </c>
      <c r="Y741" s="6">
        <f>$W$5 +'Unlike Size Quad'!$F$3*$N$4</f>
        <v>-71.406763299232722</v>
      </c>
      <c r="Z741" s="6">
        <f>Table13[[#This Row],[NS AXIS]]</f>
        <v>-267</v>
      </c>
      <c r="AA741" s="6">
        <f>IF(AND($W$5 + 'Unlike Size Quad'!$F$3*$N$4&lt;Table13[[#This Row],[NS AXIS]],Table13[[#This Row],[NS AXIS]]&lt;$V$6 - 'Unlike Size Quad'!$F$3*$N$4), Table13[NS AXIS], 0)</f>
        <v>0</v>
      </c>
      <c r="AB741" s="16">
        <f>$V$3 -'Unlike Size Quad'!$F$2*$N$3</f>
        <v>127.00056361139596</v>
      </c>
      <c r="AC741" s="16">
        <f>$W$4 + 'Unlike Size Quad'!$F$2*$N$3</f>
        <v>-127.00507248755457</v>
      </c>
      <c r="AN741" s="46">
        <v>-267</v>
      </c>
      <c r="AO741" s="6">
        <f>IF(OR(Table15[[#This Row],[Diagonal Flag]]&lt;-$AG$6, Table15[[#This Row],[Diagonal Flag]]&gt;$AG$6),0,Table15[[#This Row],[Diagonal Flag]])</f>
        <v>-267</v>
      </c>
      <c r="AP741" s="6">
        <f>Graphing!$AO741/$AP$6</f>
        <v>-116.8125</v>
      </c>
      <c r="AQ741" s="6">
        <f>Graphing!$AO741/$AQ$6</f>
        <v>116.8125</v>
      </c>
    </row>
    <row r="742" spans="7:43" x14ac:dyDescent="0.25">
      <c r="G742" s="15">
        <v>0.73499999999999999</v>
      </c>
      <c r="H742" s="16">
        <f>IF(AND($H$3&lt;Table3[[#This Row],[Percentage]],Table3[[#This Row],[Percentage]]&lt;$H$5), 1, 0)</f>
        <v>0</v>
      </c>
      <c r="I742" s="16">
        <f>IF(AND($I$3&lt;Table3[[#This Row],[Percentage]],Table3[[#This Row],[Percentage]]&lt;$I$5), 1, 0)</f>
        <v>0</v>
      </c>
      <c r="J742" s="16">
        <f>IF(AND($J$3&lt;Table3[[#This Row],[Percentage]],Table3[[#This Row],[Percentage]]&lt;$J$5), 1, 0)</f>
        <v>0</v>
      </c>
      <c r="K742" s="16">
        <f>IF(AND($K$3&lt;Table3[[#This Row],[Percentage]],Table3[[#This Row],[Percentage]]&lt;$K$5), 1, 0)</f>
        <v>0</v>
      </c>
      <c r="L742" s="16"/>
      <c r="U742" s="6">
        <v>0</v>
      </c>
      <c r="V742" s="6">
        <v>-266</v>
      </c>
      <c r="W742" s="6">
        <f>IF(AND($W$4 + 'Unlike Size Quad'!$F$2*$N$3&lt;Table13[[#This Row],[NS AXIS]],Table13[[#This Row],[NS AXIS]]&lt;$V$3 - 'Unlike Size Quad'!$F$2*$N$3), Table13[NS AXIS], 0)</f>
        <v>0</v>
      </c>
      <c r="X742" s="6">
        <f>$V$6 - 'Unlike Size Quad'!$F$3*$N$4</f>
        <v>71.401690832311886</v>
      </c>
      <c r="Y742" s="6">
        <f>$W$5 +'Unlike Size Quad'!$F$3*$N$4</f>
        <v>-71.406763299232722</v>
      </c>
      <c r="Z742" s="6">
        <f>Table13[[#This Row],[NS AXIS]]</f>
        <v>-266</v>
      </c>
      <c r="AA742" s="6">
        <f>IF(AND($W$5 + 'Unlike Size Quad'!$F$3*$N$4&lt;Table13[[#This Row],[NS AXIS]],Table13[[#This Row],[NS AXIS]]&lt;$V$6 - 'Unlike Size Quad'!$F$3*$N$4), Table13[NS AXIS], 0)</f>
        <v>0</v>
      </c>
      <c r="AB742" s="16">
        <f>$V$3 -'Unlike Size Quad'!$F$2*$N$3</f>
        <v>127.00056361139596</v>
      </c>
      <c r="AC742" s="16">
        <f>$W$4 + 'Unlike Size Quad'!$F$2*$N$3</f>
        <v>-127.00507248755457</v>
      </c>
      <c r="AN742" s="46">
        <v>-266</v>
      </c>
      <c r="AO742" s="6">
        <f>IF(OR(Table15[[#This Row],[Diagonal Flag]]&lt;-$AG$6, Table15[[#This Row],[Diagonal Flag]]&gt;$AG$6),0,Table15[[#This Row],[Diagonal Flag]])</f>
        <v>-266</v>
      </c>
      <c r="AP742" s="6">
        <f>Graphing!$AO742/$AP$6</f>
        <v>-116.375</v>
      </c>
      <c r="AQ742" s="6">
        <f>Graphing!$AO742/$AQ$6</f>
        <v>116.375</v>
      </c>
    </row>
    <row r="743" spans="7:43" x14ac:dyDescent="0.25">
      <c r="G743" s="15">
        <v>0.73599999999999999</v>
      </c>
      <c r="H743" s="16">
        <f>IF(AND($H$3&lt;Table3[[#This Row],[Percentage]],Table3[[#This Row],[Percentage]]&lt;$H$5), 1, 0)</f>
        <v>0</v>
      </c>
      <c r="I743" s="16">
        <f>IF(AND($I$3&lt;Table3[[#This Row],[Percentage]],Table3[[#This Row],[Percentage]]&lt;$I$5), 1, 0)</f>
        <v>0</v>
      </c>
      <c r="J743" s="16">
        <f>IF(AND($J$3&lt;Table3[[#This Row],[Percentage]],Table3[[#This Row],[Percentage]]&lt;$J$5), 1, 0)</f>
        <v>0</v>
      </c>
      <c r="K743" s="16">
        <f>IF(AND($K$3&lt;Table3[[#This Row],[Percentage]],Table3[[#This Row],[Percentage]]&lt;$K$5), 1, 0)</f>
        <v>0</v>
      </c>
      <c r="L743" s="16"/>
      <c r="U743" s="6">
        <v>0</v>
      </c>
      <c r="V743" s="6">
        <v>-265</v>
      </c>
      <c r="W743" s="6">
        <f>IF(AND($W$4 + 'Unlike Size Quad'!$F$2*$N$3&lt;Table13[[#This Row],[NS AXIS]],Table13[[#This Row],[NS AXIS]]&lt;$V$3 - 'Unlike Size Quad'!$F$2*$N$3), Table13[NS AXIS], 0)</f>
        <v>0</v>
      </c>
      <c r="X743" s="6">
        <f>$V$6 - 'Unlike Size Quad'!$F$3*$N$4</f>
        <v>71.401690832311886</v>
      </c>
      <c r="Y743" s="6">
        <f>$W$5 +'Unlike Size Quad'!$F$3*$N$4</f>
        <v>-71.406763299232722</v>
      </c>
      <c r="Z743" s="6">
        <f>Table13[[#This Row],[NS AXIS]]</f>
        <v>-265</v>
      </c>
      <c r="AA743" s="6">
        <f>IF(AND($W$5 + 'Unlike Size Quad'!$F$3*$N$4&lt;Table13[[#This Row],[NS AXIS]],Table13[[#This Row],[NS AXIS]]&lt;$V$6 - 'Unlike Size Quad'!$F$3*$N$4), Table13[NS AXIS], 0)</f>
        <v>0</v>
      </c>
      <c r="AB743" s="16">
        <f>$V$3 -'Unlike Size Quad'!$F$2*$N$3</f>
        <v>127.00056361139596</v>
      </c>
      <c r="AC743" s="16">
        <f>$W$4 + 'Unlike Size Quad'!$F$2*$N$3</f>
        <v>-127.00507248755457</v>
      </c>
      <c r="AN743" s="46">
        <v>-265</v>
      </c>
      <c r="AO743" s="6">
        <f>IF(OR(Table15[[#This Row],[Diagonal Flag]]&lt;-$AG$6, Table15[[#This Row],[Diagonal Flag]]&gt;$AG$6),0,Table15[[#This Row],[Diagonal Flag]])</f>
        <v>-265</v>
      </c>
      <c r="AP743" s="6">
        <f>Graphing!$AO743/$AP$6</f>
        <v>-115.9375</v>
      </c>
      <c r="AQ743" s="6">
        <f>Graphing!$AO743/$AQ$6</f>
        <v>115.9375</v>
      </c>
    </row>
    <row r="744" spans="7:43" x14ac:dyDescent="0.25">
      <c r="G744" s="15">
        <v>0.73699999999999999</v>
      </c>
      <c r="H744" s="16">
        <f>IF(AND($H$3&lt;Table3[[#This Row],[Percentage]],Table3[[#This Row],[Percentage]]&lt;$H$5), 1, 0)</f>
        <v>0</v>
      </c>
      <c r="I744" s="16">
        <f>IF(AND($I$3&lt;Table3[[#This Row],[Percentage]],Table3[[#This Row],[Percentage]]&lt;$I$5), 1, 0)</f>
        <v>0</v>
      </c>
      <c r="J744" s="16">
        <f>IF(AND($J$3&lt;Table3[[#This Row],[Percentage]],Table3[[#This Row],[Percentage]]&lt;$J$5), 1, 0)</f>
        <v>0</v>
      </c>
      <c r="K744" s="16">
        <f>IF(AND($K$3&lt;Table3[[#This Row],[Percentage]],Table3[[#This Row],[Percentage]]&lt;$K$5), 1, 0)</f>
        <v>0</v>
      </c>
      <c r="L744" s="16"/>
      <c r="U744" s="6">
        <v>0</v>
      </c>
      <c r="V744" s="6">
        <v>-264</v>
      </c>
      <c r="W744" s="6">
        <f>IF(AND($W$4 + 'Unlike Size Quad'!$F$2*$N$3&lt;Table13[[#This Row],[NS AXIS]],Table13[[#This Row],[NS AXIS]]&lt;$V$3 - 'Unlike Size Quad'!$F$2*$N$3), Table13[NS AXIS], 0)</f>
        <v>0</v>
      </c>
      <c r="X744" s="6">
        <f>$V$6 - 'Unlike Size Quad'!$F$3*$N$4</f>
        <v>71.401690832311886</v>
      </c>
      <c r="Y744" s="6">
        <f>$W$5 +'Unlike Size Quad'!$F$3*$N$4</f>
        <v>-71.406763299232722</v>
      </c>
      <c r="Z744" s="6">
        <f>Table13[[#This Row],[NS AXIS]]</f>
        <v>-264</v>
      </c>
      <c r="AA744" s="6">
        <f>IF(AND($W$5 + 'Unlike Size Quad'!$F$3*$N$4&lt;Table13[[#This Row],[NS AXIS]],Table13[[#This Row],[NS AXIS]]&lt;$V$6 - 'Unlike Size Quad'!$F$3*$N$4), Table13[NS AXIS], 0)</f>
        <v>0</v>
      </c>
      <c r="AB744" s="16">
        <f>$V$3 -'Unlike Size Quad'!$F$2*$N$3</f>
        <v>127.00056361139596</v>
      </c>
      <c r="AC744" s="16">
        <f>$W$4 + 'Unlike Size Quad'!$F$2*$N$3</f>
        <v>-127.00507248755457</v>
      </c>
      <c r="AN744" s="46">
        <v>-264</v>
      </c>
      <c r="AO744" s="6">
        <f>IF(OR(Table15[[#This Row],[Diagonal Flag]]&lt;-$AG$6, Table15[[#This Row],[Diagonal Flag]]&gt;$AG$6),0,Table15[[#This Row],[Diagonal Flag]])</f>
        <v>-264</v>
      </c>
      <c r="AP744" s="6">
        <f>Graphing!$AO744/$AP$6</f>
        <v>-115.5</v>
      </c>
      <c r="AQ744" s="6">
        <f>Graphing!$AO744/$AQ$6</f>
        <v>115.5</v>
      </c>
    </row>
    <row r="745" spans="7:43" x14ac:dyDescent="0.25">
      <c r="G745" s="15">
        <v>0.73799999999999999</v>
      </c>
      <c r="H745" s="16">
        <f>IF(AND($H$3&lt;Table3[[#This Row],[Percentage]],Table3[[#This Row],[Percentage]]&lt;$H$5), 1, 0)</f>
        <v>0</v>
      </c>
      <c r="I745" s="16">
        <f>IF(AND($I$3&lt;Table3[[#This Row],[Percentage]],Table3[[#This Row],[Percentage]]&lt;$I$5), 1, 0)</f>
        <v>0</v>
      </c>
      <c r="J745" s="16">
        <f>IF(AND($J$3&lt;Table3[[#This Row],[Percentage]],Table3[[#This Row],[Percentage]]&lt;$J$5), 1, 0)</f>
        <v>0</v>
      </c>
      <c r="K745" s="16">
        <f>IF(AND($K$3&lt;Table3[[#This Row],[Percentage]],Table3[[#This Row],[Percentage]]&lt;$K$5), 1, 0)</f>
        <v>0</v>
      </c>
      <c r="L745" s="16"/>
      <c r="U745" s="6">
        <v>0</v>
      </c>
      <c r="V745" s="6">
        <v>-263</v>
      </c>
      <c r="W745" s="6">
        <f>IF(AND($W$4 + 'Unlike Size Quad'!$F$2*$N$3&lt;Table13[[#This Row],[NS AXIS]],Table13[[#This Row],[NS AXIS]]&lt;$V$3 - 'Unlike Size Quad'!$F$2*$N$3), Table13[NS AXIS], 0)</f>
        <v>0</v>
      </c>
      <c r="X745" s="6">
        <f>$V$6 - 'Unlike Size Quad'!$F$3*$N$4</f>
        <v>71.401690832311886</v>
      </c>
      <c r="Y745" s="6">
        <f>$W$5 +'Unlike Size Quad'!$F$3*$N$4</f>
        <v>-71.406763299232722</v>
      </c>
      <c r="Z745" s="6">
        <f>Table13[[#This Row],[NS AXIS]]</f>
        <v>-263</v>
      </c>
      <c r="AA745" s="6">
        <f>IF(AND($W$5 + 'Unlike Size Quad'!$F$3*$N$4&lt;Table13[[#This Row],[NS AXIS]],Table13[[#This Row],[NS AXIS]]&lt;$V$6 - 'Unlike Size Quad'!$F$3*$N$4), Table13[NS AXIS], 0)</f>
        <v>0</v>
      </c>
      <c r="AB745" s="16">
        <f>$V$3 -'Unlike Size Quad'!$F$2*$N$3</f>
        <v>127.00056361139596</v>
      </c>
      <c r="AC745" s="16">
        <f>$W$4 + 'Unlike Size Quad'!$F$2*$N$3</f>
        <v>-127.00507248755457</v>
      </c>
      <c r="AN745" s="46">
        <v>-263</v>
      </c>
      <c r="AO745" s="6">
        <f>IF(OR(Table15[[#This Row],[Diagonal Flag]]&lt;-$AG$6, Table15[[#This Row],[Diagonal Flag]]&gt;$AG$6),0,Table15[[#This Row],[Diagonal Flag]])</f>
        <v>-263</v>
      </c>
      <c r="AP745" s="6">
        <f>Graphing!$AO745/$AP$6</f>
        <v>-115.0625</v>
      </c>
      <c r="AQ745" s="6">
        <f>Graphing!$AO745/$AQ$6</f>
        <v>115.0625</v>
      </c>
    </row>
    <row r="746" spans="7:43" x14ac:dyDescent="0.25">
      <c r="G746" s="15">
        <v>0.73899999999999999</v>
      </c>
      <c r="H746" s="16">
        <f>IF(AND($H$3&lt;Table3[[#This Row],[Percentage]],Table3[[#This Row],[Percentage]]&lt;$H$5), 1, 0)</f>
        <v>0</v>
      </c>
      <c r="I746" s="16">
        <f>IF(AND($I$3&lt;Table3[[#This Row],[Percentage]],Table3[[#This Row],[Percentage]]&lt;$I$5), 1, 0)</f>
        <v>0</v>
      </c>
      <c r="J746" s="16">
        <f>IF(AND($J$3&lt;Table3[[#This Row],[Percentage]],Table3[[#This Row],[Percentage]]&lt;$J$5), 1, 0)</f>
        <v>0</v>
      </c>
      <c r="K746" s="16">
        <f>IF(AND($K$3&lt;Table3[[#This Row],[Percentage]],Table3[[#This Row],[Percentage]]&lt;$K$5), 1, 0)</f>
        <v>0</v>
      </c>
      <c r="L746" s="16"/>
      <c r="U746" s="6">
        <v>0</v>
      </c>
      <c r="V746" s="6">
        <v>-262</v>
      </c>
      <c r="W746" s="6">
        <f>IF(AND($W$4 + 'Unlike Size Quad'!$F$2*$N$3&lt;Table13[[#This Row],[NS AXIS]],Table13[[#This Row],[NS AXIS]]&lt;$V$3 - 'Unlike Size Quad'!$F$2*$N$3), Table13[NS AXIS], 0)</f>
        <v>0</v>
      </c>
      <c r="X746" s="6">
        <f>$V$6 - 'Unlike Size Quad'!$F$3*$N$4</f>
        <v>71.401690832311886</v>
      </c>
      <c r="Y746" s="6">
        <f>$W$5 +'Unlike Size Quad'!$F$3*$N$4</f>
        <v>-71.406763299232722</v>
      </c>
      <c r="Z746" s="6">
        <f>Table13[[#This Row],[NS AXIS]]</f>
        <v>-262</v>
      </c>
      <c r="AA746" s="6">
        <f>IF(AND($W$5 + 'Unlike Size Quad'!$F$3*$N$4&lt;Table13[[#This Row],[NS AXIS]],Table13[[#This Row],[NS AXIS]]&lt;$V$6 - 'Unlike Size Quad'!$F$3*$N$4), Table13[NS AXIS], 0)</f>
        <v>0</v>
      </c>
      <c r="AB746" s="16">
        <f>$V$3 -'Unlike Size Quad'!$F$2*$N$3</f>
        <v>127.00056361139596</v>
      </c>
      <c r="AC746" s="16">
        <f>$W$4 + 'Unlike Size Quad'!$F$2*$N$3</f>
        <v>-127.00507248755457</v>
      </c>
      <c r="AN746" s="46">
        <v>-262</v>
      </c>
      <c r="AO746" s="6">
        <f>IF(OR(Table15[[#This Row],[Diagonal Flag]]&lt;-$AG$6, Table15[[#This Row],[Diagonal Flag]]&gt;$AG$6),0,Table15[[#This Row],[Diagonal Flag]])</f>
        <v>-262</v>
      </c>
      <c r="AP746" s="6">
        <f>Graphing!$AO746/$AP$6</f>
        <v>-114.625</v>
      </c>
      <c r="AQ746" s="6">
        <f>Graphing!$AO746/$AQ$6</f>
        <v>114.625</v>
      </c>
    </row>
    <row r="747" spans="7:43" x14ac:dyDescent="0.25">
      <c r="G747" s="15">
        <v>0.74</v>
      </c>
      <c r="H747" s="16">
        <f>IF(AND($H$3&lt;Table3[[#This Row],[Percentage]],Table3[[#This Row],[Percentage]]&lt;$H$5), 1, 0)</f>
        <v>0</v>
      </c>
      <c r="I747" s="16">
        <f>IF(AND($I$3&lt;Table3[[#This Row],[Percentage]],Table3[[#This Row],[Percentage]]&lt;$I$5), 1, 0)</f>
        <v>0</v>
      </c>
      <c r="J747" s="16">
        <f>IF(AND($J$3&lt;Table3[[#This Row],[Percentage]],Table3[[#This Row],[Percentage]]&lt;$J$5), 1, 0)</f>
        <v>0</v>
      </c>
      <c r="K747" s="16">
        <f>IF(AND($K$3&lt;Table3[[#This Row],[Percentage]],Table3[[#This Row],[Percentage]]&lt;$K$5), 1, 0)</f>
        <v>0</v>
      </c>
      <c r="L747" s="16"/>
      <c r="U747" s="6">
        <v>0</v>
      </c>
      <c r="V747" s="6">
        <v>-261</v>
      </c>
      <c r="W747" s="6">
        <f>IF(AND($W$4 + 'Unlike Size Quad'!$F$2*$N$3&lt;Table13[[#This Row],[NS AXIS]],Table13[[#This Row],[NS AXIS]]&lt;$V$3 - 'Unlike Size Quad'!$F$2*$N$3), Table13[NS AXIS], 0)</f>
        <v>0</v>
      </c>
      <c r="X747" s="6">
        <f>$V$6 - 'Unlike Size Quad'!$F$3*$N$4</f>
        <v>71.401690832311886</v>
      </c>
      <c r="Y747" s="6">
        <f>$W$5 +'Unlike Size Quad'!$F$3*$N$4</f>
        <v>-71.406763299232722</v>
      </c>
      <c r="Z747" s="6">
        <f>Table13[[#This Row],[NS AXIS]]</f>
        <v>-261</v>
      </c>
      <c r="AA747" s="6">
        <f>IF(AND($W$5 + 'Unlike Size Quad'!$F$3*$N$4&lt;Table13[[#This Row],[NS AXIS]],Table13[[#This Row],[NS AXIS]]&lt;$V$6 - 'Unlike Size Quad'!$F$3*$N$4), Table13[NS AXIS], 0)</f>
        <v>0</v>
      </c>
      <c r="AB747" s="16">
        <f>$V$3 -'Unlike Size Quad'!$F$2*$N$3</f>
        <v>127.00056361139596</v>
      </c>
      <c r="AC747" s="16">
        <f>$W$4 + 'Unlike Size Quad'!$F$2*$N$3</f>
        <v>-127.00507248755457</v>
      </c>
      <c r="AN747" s="46">
        <v>-261</v>
      </c>
      <c r="AO747" s="6">
        <f>IF(OR(Table15[[#This Row],[Diagonal Flag]]&lt;-$AG$6, Table15[[#This Row],[Diagonal Flag]]&gt;$AG$6),0,Table15[[#This Row],[Diagonal Flag]])</f>
        <v>-261</v>
      </c>
      <c r="AP747" s="6">
        <f>Graphing!$AO747/$AP$6</f>
        <v>-114.1875</v>
      </c>
      <c r="AQ747" s="6">
        <f>Graphing!$AO747/$AQ$6</f>
        <v>114.1875</v>
      </c>
    </row>
    <row r="748" spans="7:43" x14ac:dyDescent="0.25">
      <c r="G748" s="15">
        <v>0.74099999999999999</v>
      </c>
      <c r="H748" s="16">
        <f>IF(AND($H$3&lt;Table3[[#This Row],[Percentage]],Table3[[#This Row],[Percentage]]&lt;$H$5), 1, 0)</f>
        <v>0</v>
      </c>
      <c r="I748" s="16">
        <f>IF(AND($I$3&lt;Table3[[#This Row],[Percentage]],Table3[[#This Row],[Percentage]]&lt;$I$5), 1, 0)</f>
        <v>0</v>
      </c>
      <c r="J748" s="16">
        <f>IF(AND($J$3&lt;Table3[[#This Row],[Percentage]],Table3[[#This Row],[Percentage]]&lt;$J$5), 1, 0)</f>
        <v>0</v>
      </c>
      <c r="K748" s="16">
        <f>IF(AND($K$3&lt;Table3[[#This Row],[Percentage]],Table3[[#This Row],[Percentage]]&lt;$K$5), 1, 0)</f>
        <v>0</v>
      </c>
      <c r="L748" s="16"/>
      <c r="U748" s="6">
        <v>0</v>
      </c>
      <c r="V748" s="6">
        <v>-260</v>
      </c>
      <c r="W748" s="6">
        <f>IF(AND($W$4 + 'Unlike Size Quad'!$F$2*$N$3&lt;Table13[[#This Row],[NS AXIS]],Table13[[#This Row],[NS AXIS]]&lt;$V$3 - 'Unlike Size Quad'!$F$2*$N$3), Table13[NS AXIS], 0)</f>
        <v>0</v>
      </c>
      <c r="X748" s="6">
        <f>$V$6 - 'Unlike Size Quad'!$F$3*$N$4</f>
        <v>71.401690832311886</v>
      </c>
      <c r="Y748" s="6">
        <f>$W$5 +'Unlike Size Quad'!$F$3*$N$4</f>
        <v>-71.406763299232722</v>
      </c>
      <c r="Z748" s="6">
        <f>Table13[[#This Row],[NS AXIS]]</f>
        <v>-260</v>
      </c>
      <c r="AA748" s="6">
        <f>IF(AND($W$5 + 'Unlike Size Quad'!$F$3*$N$4&lt;Table13[[#This Row],[NS AXIS]],Table13[[#This Row],[NS AXIS]]&lt;$V$6 - 'Unlike Size Quad'!$F$3*$N$4), Table13[NS AXIS], 0)</f>
        <v>0</v>
      </c>
      <c r="AB748" s="16">
        <f>$V$3 -'Unlike Size Quad'!$F$2*$N$3</f>
        <v>127.00056361139596</v>
      </c>
      <c r="AC748" s="16">
        <f>$W$4 + 'Unlike Size Quad'!$F$2*$N$3</f>
        <v>-127.00507248755457</v>
      </c>
      <c r="AN748" s="46">
        <v>-260</v>
      </c>
      <c r="AO748" s="6">
        <f>IF(OR(Table15[[#This Row],[Diagonal Flag]]&lt;-$AG$6, Table15[[#This Row],[Diagonal Flag]]&gt;$AG$6),0,Table15[[#This Row],[Diagonal Flag]])</f>
        <v>-260</v>
      </c>
      <c r="AP748" s="6">
        <f>Graphing!$AO748/$AP$6</f>
        <v>-113.75</v>
      </c>
      <c r="AQ748" s="6">
        <f>Graphing!$AO748/$AQ$6</f>
        <v>113.75</v>
      </c>
    </row>
    <row r="749" spans="7:43" x14ac:dyDescent="0.25">
      <c r="G749" s="15">
        <v>0.74199999999999999</v>
      </c>
      <c r="H749" s="16">
        <f>IF(AND($H$3&lt;Table3[[#This Row],[Percentage]],Table3[[#This Row],[Percentage]]&lt;$H$5), 1, 0)</f>
        <v>0</v>
      </c>
      <c r="I749" s="16">
        <f>IF(AND($I$3&lt;Table3[[#This Row],[Percentage]],Table3[[#This Row],[Percentage]]&lt;$I$5), 1, 0)</f>
        <v>0</v>
      </c>
      <c r="J749" s="16">
        <f>IF(AND($J$3&lt;Table3[[#This Row],[Percentage]],Table3[[#This Row],[Percentage]]&lt;$J$5), 1, 0)</f>
        <v>0</v>
      </c>
      <c r="K749" s="16">
        <f>IF(AND($K$3&lt;Table3[[#This Row],[Percentage]],Table3[[#This Row],[Percentage]]&lt;$K$5), 1, 0)</f>
        <v>0</v>
      </c>
      <c r="L749" s="16"/>
      <c r="U749" s="6">
        <v>0</v>
      </c>
      <c r="V749" s="6">
        <v>-259</v>
      </c>
      <c r="W749" s="6">
        <f>IF(AND($W$4 + 'Unlike Size Quad'!$F$2*$N$3&lt;Table13[[#This Row],[NS AXIS]],Table13[[#This Row],[NS AXIS]]&lt;$V$3 - 'Unlike Size Quad'!$F$2*$N$3), Table13[NS AXIS], 0)</f>
        <v>0</v>
      </c>
      <c r="X749" s="6">
        <f>$V$6 - 'Unlike Size Quad'!$F$3*$N$4</f>
        <v>71.401690832311886</v>
      </c>
      <c r="Y749" s="6">
        <f>$W$5 +'Unlike Size Quad'!$F$3*$N$4</f>
        <v>-71.406763299232722</v>
      </c>
      <c r="Z749" s="6">
        <f>Table13[[#This Row],[NS AXIS]]</f>
        <v>-259</v>
      </c>
      <c r="AA749" s="6">
        <f>IF(AND($W$5 + 'Unlike Size Quad'!$F$3*$N$4&lt;Table13[[#This Row],[NS AXIS]],Table13[[#This Row],[NS AXIS]]&lt;$V$6 - 'Unlike Size Quad'!$F$3*$N$4), Table13[NS AXIS], 0)</f>
        <v>0</v>
      </c>
      <c r="AB749" s="16">
        <f>$V$3 -'Unlike Size Quad'!$F$2*$N$3</f>
        <v>127.00056361139596</v>
      </c>
      <c r="AC749" s="16">
        <f>$W$4 + 'Unlike Size Quad'!$F$2*$N$3</f>
        <v>-127.00507248755457</v>
      </c>
      <c r="AN749" s="46">
        <v>-259</v>
      </c>
      <c r="AO749" s="6">
        <f>IF(OR(Table15[[#This Row],[Diagonal Flag]]&lt;-$AG$6, Table15[[#This Row],[Diagonal Flag]]&gt;$AG$6),0,Table15[[#This Row],[Diagonal Flag]])</f>
        <v>-259</v>
      </c>
      <c r="AP749" s="6">
        <f>Graphing!$AO749/$AP$6</f>
        <v>-113.3125</v>
      </c>
      <c r="AQ749" s="6">
        <f>Graphing!$AO749/$AQ$6</f>
        <v>113.3125</v>
      </c>
    </row>
    <row r="750" spans="7:43" x14ac:dyDescent="0.25">
      <c r="G750" s="15">
        <v>0.74299999999999999</v>
      </c>
      <c r="H750" s="16">
        <f>IF(AND($H$3&lt;Table3[[#This Row],[Percentage]],Table3[[#This Row],[Percentage]]&lt;$H$5), 1, 0)</f>
        <v>0</v>
      </c>
      <c r="I750" s="16">
        <f>IF(AND($I$3&lt;Table3[[#This Row],[Percentage]],Table3[[#This Row],[Percentage]]&lt;$I$5), 1, 0)</f>
        <v>0</v>
      </c>
      <c r="J750" s="16">
        <f>IF(AND($J$3&lt;Table3[[#This Row],[Percentage]],Table3[[#This Row],[Percentage]]&lt;$J$5), 1, 0)</f>
        <v>0</v>
      </c>
      <c r="K750" s="16">
        <f>IF(AND($K$3&lt;Table3[[#This Row],[Percentage]],Table3[[#This Row],[Percentage]]&lt;$K$5), 1, 0)</f>
        <v>0</v>
      </c>
      <c r="L750" s="16"/>
      <c r="U750" s="6">
        <v>0</v>
      </c>
      <c r="V750" s="6">
        <v>-258</v>
      </c>
      <c r="W750" s="6">
        <f>IF(AND($W$4 + 'Unlike Size Quad'!$F$2*$N$3&lt;Table13[[#This Row],[NS AXIS]],Table13[[#This Row],[NS AXIS]]&lt;$V$3 - 'Unlike Size Quad'!$F$2*$N$3), Table13[NS AXIS], 0)</f>
        <v>0</v>
      </c>
      <c r="X750" s="6">
        <f>$V$6 - 'Unlike Size Quad'!$F$3*$N$4</f>
        <v>71.401690832311886</v>
      </c>
      <c r="Y750" s="6">
        <f>$W$5 +'Unlike Size Quad'!$F$3*$N$4</f>
        <v>-71.406763299232722</v>
      </c>
      <c r="Z750" s="6">
        <f>Table13[[#This Row],[NS AXIS]]</f>
        <v>-258</v>
      </c>
      <c r="AA750" s="6">
        <f>IF(AND($W$5 + 'Unlike Size Quad'!$F$3*$N$4&lt;Table13[[#This Row],[NS AXIS]],Table13[[#This Row],[NS AXIS]]&lt;$V$6 - 'Unlike Size Quad'!$F$3*$N$4), Table13[NS AXIS], 0)</f>
        <v>0</v>
      </c>
      <c r="AB750" s="16">
        <f>$V$3 -'Unlike Size Quad'!$F$2*$N$3</f>
        <v>127.00056361139596</v>
      </c>
      <c r="AC750" s="16">
        <f>$W$4 + 'Unlike Size Quad'!$F$2*$N$3</f>
        <v>-127.00507248755457</v>
      </c>
      <c r="AN750" s="46">
        <v>-258</v>
      </c>
      <c r="AO750" s="6">
        <f>IF(OR(Table15[[#This Row],[Diagonal Flag]]&lt;-$AG$6, Table15[[#This Row],[Diagonal Flag]]&gt;$AG$6),0,Table15[[#This Row],[Diagonal Flag]])</f>
        <v>-258</v>
      </c>
      <c r="AP750" s="6">
        <f>Graphing!$AO750/$AP$6</f>
        <v>-112.875</v>
      </c>
      <c r="AQ750" s="6">
        <f>Graphing!$AO750/$AQ$6</f>
        <v>112.875</v>
      </c>
    </row>
    <row r="751" spans="7:43" x14ac:dyDescent="0.25">
      <c r="G751" s="15">
        <v>0.74399999999999999</v>
      </c>
      <c r="H751" s="16">
        <f>IF(AND($H$3&lt;Table3[[#This Row],[Percentage]],Table3[[#This Row],[Percentage]]&lt;$H$5), 1, 0)</f>
        <v>0</v>
      </c>
      <c r="I751" s="16">
        <f>IF(AND($I$3&lt;Table3[[#This Row],[Percentage]],Table3[[#This Row],[Percentage]]&lt;$I$5), 1, 0)</f>
        <v>0</v>
      </c>
      <c r="J751" s="16">
        <f>IF(AND($J$3&lt;Table3[[#This Row],[Percentage]],Table3[[#This Row],[Percentage]]&lt;$J$5), 1, 0)</f>
        <v>0</v>
      </c>
      <c r="K751" s="16">
        <f>IF(AND($K$3&lt;Table3[[#This Row],[Percentage]],Table3[[#This Row],[Percentage]]&lt;$K$5), 1, 0)</f>
        <v>0</v>
      </c>
      <c r="L751" s="16"/>
      <c r="U751" s="6">
        <v>0</v>
      </c>
      <c r="V751" s="6">
        <v>-257</v>
      </c>
      <c r="W751" s="6">
        <f>IF(AND($W$4 + 'Unlike Size Quad'!$F$2*$N$3&lt;Table13[[#This Row],[NS AXIS]],Table13[[#This Row],[NS AXIS]]&lt;$V$3 - 'Unlike Size Quad'!$F$2*$N$3), Table13[NS AXIS], 0)</f>
        <v>0</v>
      </c>
      <c r="X751" s="6">
        <f>$V$6 - 'Unlike Size Quad'!$F$3*$N$4</f>
        <v>71.401690832311886</v>
      </c>
      <c r="Y751" s="6">
        <f>$W$5 +'Unlike Size Quad'!$F$3*$N$4</f>
        <v>-71.406763299232722</v>
      </c>
      <c r="Z751" s="6">
        <f>Table13[[#This Row],[NS AXIS]]</f>
        <v>-257</v>
      </c>
      <c r="AA751" s="6">
        <f>IF(AND($W$5 + 'Unlike Size Quad'!$F$3*$N$4&lt;Table13[[#This Row],[NS AXIS]],Table13[[#This Row],[NS AXIS]]&lt;$V$6 - 'Unlike Size Quad'!$F$3*$N$4), Table13[NS AXIS], 0)</f>
        <v>0</v>
      </c>
      <c r="AB751" s="16">
        <f>$V$3 -'Unlike Size Quad'!$F$2*$N$3</f>
        <v>127.00056361139596</v>
      </c>
      <c r="AC751" s="16">
        <f>$W$4 + 'Unlike Size Quad'!$F$2*$N$3</f>
        <v>-127.00507248755457</v>
      </c>
      <c r="AN751" s="46">
        <v>-257</v>
      </c>
      <c r="AO751" s="6">
        <f>IF(OR(Table15[[#This Row],[Diagonal Flag]]&lt;-$AG$6, Table15[[#This Row],[Diagonal Flag]]&gt;$AG$6),0,Table15[[#This Row],[Diagonal Flag]])</f>
        <v>-257</v>
      </c>
      <c r="AP751" s="6">
        <f>Graphing!$AO751/$AP$6</f>
        <v>-112.4375</v>
      </c>
      <c r="AQ751" s="6">
        <f>Graphing!$AO751/$AQ$6</f>
        <v>112.4375</v>
      </c>
    </row>
    <row r="752" spans="7:43" x14ac:dyDescent="0.25">
      <c r="G752" s="15">
        <v>0.745</v>
      </c>
      <c r="H752" s="16">
        <f>IF(AND($H$3&lt;Table3[[#This Row],[Percentage]],Table3[[#This Row],[Percentage]]&lt;$H$5), 1, 0)</f>
        <v>0</v>
      </c>
      <c r="I752" s="16">
        <f>IF(AND($I$3&lt;Table3[[#This Row],[Percentage]],Table3[[#This Row],[Percentage]]&lt;$I$5), 1, 0)</f>
        <v>0</v>
      </c>
      <c r="J752" s="16">
        <f>IF(AND($J$3&lt;Table3[[#This Row],[Percentage]],Table3[[#This Row],[Percentage]]&lt;$J$5), 1, 0)</f>
        <v>0</v>
      </c>
      <c r="K752" s="16">
        <f>IF(AND($K$3&lt;Table3[[#This Row],[Percentage]],Table3[[#This Row],[Percentage]]&lt;$K$5), 1, 0)</f>
        <v>0</v>
      </c>
      <c r="L752" s="16"/>
      <c r="U752" s="6">
        <v>0</v>
      </c>
      <c r="V752" s="6">
        <v>-256</v>
      </c>
      <c r="W752" s="6">
        <f>IF(AND($W$4 + 'Unlike Size Quad'!$F$2*$N$3&lt;Table13[[#This Row],[NS AXIS]],Table13[[#This Row],[NS AXIS]]&lt;$V$3 - 'Unlike Size Quad'!$F$2*$N$3), Table13[NS AXIS], 0)</f>
        <v>0</v>
      </c>
      <c r="X752" s="6">
        <f>$V$6 - 'Unlike Size Quad'!$F$3*$N$4</f>
        <v>71.401690832311886</v>
      </c>
      <c r="Y752" s="6">
        <f>$W$5 +'Unlike Size Quad'!$F$3*$N$4</f>
        <v>-71.406763299232722</v>
      </c>
      <c r="Z752" s="6">
        <f>Table13[[#This Row],[NS AXIS]]</f>
        <v>-256</v>
      </c>
      <c r="AA752" s="6">
        <f>IF(AND($W$5 + 'Unlike Size Quad'!$F$3*$N$4&lt;Table13[[#This Row],[NS AXIS]],Table13[[#This Row],[NS AXIS]]&lt;$V$6 - 'Unlike Size Quad'!$F$3*$N$4), Table13[NS AXIS], 0)</f>
        <v>0</v>
      </c>
      <c r="AB752" s="16">
        <f>$V$3 -'Unlike Size Quad'!$F$2*$N$3</f>
        <v>127.00056361139596</v>
      </c>
      <c r="AC752" s="16">
        <f>$W$4 + 'Unlike Size Quad'!$F$2*$N$3</f>
        <v>-127.00507248755457</v>
      </c>
      <c r="AN752" s="46">
        <v>-256</v>
      </c>
      <c r="AO752" s="6">
        <f>IF(OR(Table15[[#This Row],[Diagonal Flag]]&lt;-$AG$6, Table15[[#This Row],[Diagonal Flag]]&gt;$AG$6),0,Table15[[#This Row],[Diagonal Flag]])</f>
        <v>-256</v>
      </c>
      <c r="AP752" s="6">
        <f>Graphing!$AO752/$AP$6</f>
        <v>-112</v>
      </c>
      <c r="AQ752" s="6">
        <f>Graphing!$AO752/$AQ$6</f>
        <v>112</v>
      </c>
    </row>
    <row r="753" spans="7:43" x14ac:dyDescent="0.25">
      <c r="G753" s="15">
        <v>0.746</v>
      </c>
      <c r="H753" s="16">
        <f>IF(AND($H$3&lt;Table3[[#This Row],[Percentage]],Table3[[#This Row],[Percentage]]&lt;$H$5), 1, 0)</f>
        <v>0</v>
      </c>
      <c r="I753" s="16">
        <f>IF(AND($I$3&lt;Table3[[#This Row],[Percentage]],Table3[[#This Row],[Percentage]]&lt;$I$5), 1, 0)</f>
        <v>0</v>
      </c>
      <c r="J753" s="16">
        <f>IF(AND($J$3&lt;Table3[[#This Row],[Percentage]],Table3[[#This Row],[Percentage]]&lt;$J$5), 1, 0)</f>
        <v>0</v>
      </c>
      <c r="K753" s="16">
        <f>IF(AND($K$3&lt;Table3[[#This Row],[Percentage]],Table3[[#This Row],[Percentage]]&lt;$K$5), 1, 0)</f>
        <v>0</v>
      </c>
      <c r="L753" s="16"/>
      <c r="U753" s="6">
        <v>0</v>
      </c>
      <c r="V753" s="6">
        <v>-255</v>
      </c>
      <c r="W753" s="6">
        <f>IF(AND($W$4 + 'Unlike Size Quad'!$F$2*$N$3&lt;Table13[[#This Row],[NS AXIS]],Table13[[#This Row],[NS AXIS]]&lt;$V$3 - 'Unlike Size Quad'!$F$2*$N$3), Table13[NS AXIS], 0)</f>
        <v>0</v>
      </c>
      <c r="X753" s="6">
        <f>$V$6 - 'Unlike Size Quad'!$F$3*$N$4</f>
        <v>71.401690832311886</v>
      </c>
      <c r="Y753" s="6">
        <f>$W$5 +'Unlike Size Quad'!$F$3*$N$4</f>
        <v>-71.406763299232722</v>
      </c>
      <c r="Z753" s="6">
        <f>Table13[[#This Row],[NS AXIS]]</f>
        <v>-255</v>
      </c>
      <c r="AA753" s="6">
        <f>IF(AND($W$5 + 'Unlike Size Quad'!$F$3*$N$4&lt;Table13[[#This Row],[NS AXIS]],Table13[[#This Row],[NS AXIS]]&lt;$V$6 - 'Unlike Size Quad'!$F$3*$N$4), Table13[NS AXIS], 0)</f>
        <v>0</v>
      </c>
      <c r="AB753" s="16">
        <f>$V$3 -'Unlike Size Quad'!$F$2*$N$3</f>
        <v>127.00056361139596</v>
      </c>
      <c r="AC753" s="16">
        <f>$W$4 + 'Unlike Size Quad'!$F$2*$N$3</f>
        <v>-127.00507248755457</v>
      </c>
      <c r="AN753" s="46">
        <v>-255</v>
      </c>
      <c r="AO753" s="6">
        <f>IF(OR(Table15[[#This Row],[Diagonal Flag]]&lt;-$AG$6, Table15[[#This Row],[Diagonal Flag]]&gt;$AG$6),0,Table15[[#This Row],[Diagonal Flag]])</f>
        <v>-255</v>
      </c>
      <c r="AP753" s="6">
        <f>Graphing!$AO753/$AP$6</f>
        <v>-111.5625</v>
      </c>
      <c r="AQ753" s="6">
        <f>Graphing!$AO753/$AQ$6</f>
        <v>111.5625</v>
      </c>
    </row>
    <row r="754" spans="7:43" x14ac:dyDescent="0.25">
      <c r="G754" s="15">
        <v>0.747</v>
      </c>
      <c r="H754" s="16">
        <f>IF(AND($H$3&lt;Table3[[#This Row],[Percentage]],Table3[[#This Row],[Percentage]]&lt;$H$5), 1, 0)</f>
        <v>0</v>
      </c>
      <c r="I754" s="16">
        <f>IF(AND($I$3&lt;Table3[[#This Row],[Percentage]],Table3[[#This Row],[Percentage]]&lt;$I$5), 1, 0)</f>
        <v>0</v>
      </c>
      <c r="J754" s="16">
        <f>IF(AND($J$3&lt;Table3[[#This Row],[Percentage]],Table3[[#This Row],[Percentage]]&lt;$J$5), 1, 0)</f>
        <v>0</v>
      </c>
      <c r="K754" s="16">
        <f>IF(AND($K$3&lt;Table3[[#This Row],[Percentage]],Table3[[#This Row],[Percentage]]&lt;$K$5), 1, 0)</f>
        <v>0</v>
      </c>
      <c r="L754" s="16"/>
      <c r="U754" s="6">
        <v>0</v>
      </c>
      <c r="V754" s="6">
        <v>-254</v>
      </c>
      <c r="W754" s="6">
        <f>IF(AND($W$4 + 'Unlike Size Quad'!$F$2*$N$3&lt;Table13[[#This Row],[NS AXIS]],Table13[[#This Row],[NS AXIS]]&lt;$V$3 - 'Unlike Size Quad'!$F$2*$N$3), Table13[NS AXIS], 0)</f>
        <v>0</v>
      </c>
      <c r="X754" s="6">
        <f>$V$6 - 'Unlike Size Quad'!$F$3*$N$4</f>
        <v>71.401690832311886</v>
      </c>
      <c r="Y754" s="6">
        <f>$W$5 +'Unlike Size Quad'!$F$3*$N$4</f>
        <v>-71.406763299232722</v>
      </c>
      <c r="Z754" s="6">
        <f>Table13[[#This Row],[NS AXIS]]</f>
        <v>-254</v>
      </c>
      <c r="AA754" s="6">
        <f>IF(AND($W$5 + 'Unlike Size Quad'!$F$3*$N$4&lt;Table13[[#This Row],[NS AXIS]],Table13[[#This Row],[NS AXIS]]&lt;$V$6 - 'Unlike Size Quad'!$F$3*$N$4), Table13[NS AXIS], 0)</f>
        <v>0</v>
      </c>
      <c r="AB754" s="16">
        <f>$V$3 -'Unlike Size Quad'!$F$2*$N$3</f>
        <v>127.00056361139596</v>
      </c>
      <c r="AC754" s="16">
        <f>$W$4 + 'Unlike Size Quad'!$F$2*$N$3</f>
        <v>-127.00507248755457</v>
      </c>
      <c r="AN754" s="46">
        <v>-254</v>
      </c>
      <c r="AO754" s="6">
        <f>IF(OR(Table15[[#This Row],[Diagonal Flag]]&lt;-$AG$6, Table15[[#This Row],[Diagonal Flag]]&gt;$AG$6),0,Table15[[#This Row],[Diagonal Flag]])</f>
        <v>-254</v>
      </c>
      <c r="AP754" s="6">
        <f>Graphing!$AO754/$AP$6</f>
        <v>-111.125</v>
      </c>
      <c r="AQ754" s="6">
        <f>Graphing!$AO754/$AQ$6</f>
        <v>111.125</v>
      </c>
    </row>
    <row r="755" spans="7:43" x14ac:dyDescent="0.25">
      <c r="G755" s="15">
        <v>0.748</v>
      </c>
      <c r="H755" s="16">
        <f>IF(AND($H$3&lt;Table3[[#This Row],[Percentage]],Table3[[#This Row],[Percentage]]&lt;$H$5), 1, 0)</f>
        <v>0</v>
      </c>
      <c r="I755" s="16">
        <f>IF(AND($I$3&lt;Table3[[#This Row],[Percentage]],Table3[[#This Row],[Percentage]]&lt;$I$5), 1, 0)</f>
        <v>0</v>
      </c>
      <c r="J755" s="16">
        <f>IF(AND($J$3&lt;Table3[[#This Row],[Percentage]],Table3[[#This Row],[Percentage]]&lt;$J$5), 1, 0)</f>
        <v>0</v>
      </c>
      <c r="K755" s="16">
        <f>IF(AND($K$3&lt;Table3[[#This Row],[Percentage]],Table3[[#This Row],[Percentage]]&lt;$K$5), 1, 0)</f>
        <v>0</v>
      </c>
      <c r="L755" s="16"/>
      <c r="U755" s="6">
        <v>0</v>
      </c>
      <c r="V755" s="6">
        <v>-253</v>
      </c>
      <c r="W755" s="6">
        <f>IF(AND($W$4 + 'Unlike Size Quad'!$F$2*$N$3&lt;Table13[[#This Row],[NS AXIS]],Table13[[#This Row],[NS AXIS]]&lt;$V$3 - 'Unlike Size Quad'!$F$2*$N$3), Table13[NS AXIS], 0)</f>
        <v>0</v>
      </c>
      <c r="X755" s="6">
        <f>$V$6 - 'Unlike Size Quad'!$F$3*$N$4</f>
        <v>71.401690832311886</v>
      </c>
      <c r="Y755" s="6">
        <f>$W$5 +'Unlike Size Quad'!$F$3*$N$4</f>
        <v>-71.406763299232722</v>
      </c>
      <c r="Z755" s="6">
        <f>Table13[[#This Row],[NS AXIS]]</f>
        <v>-253</v>
      </c>
      <c r="AA755" s="6">
        <f>IF(AND($W$5 + 'Unlike Size Quad'!$F$3*$N$4&lt;Table13[[#This Row],[NS AXIS]],Table13[[#This Row],[NS AXIS]]&lt;$V$6 - 'Unlike Size Quad'!$F$3*$N$4), Table13[NS AXIS], 0)</f>
        <v>0</v>
      </c>
      <c r="AB755" s="16">
        <f>$V$3 -'Unlike Size Quad'!$F$2*$N$3</f>
        <v>127.00056361139596</v>
      </c>
      <c r="AC755" s="16">
        <f>$W$4 + 'Unlike Size Quad'!$F$2*$N$3</f>
        <v>-127.00507248755457</v>
      </c>
      <c r="AN755" s="46">
        <v>-253</v>
      </c>
      <c r="AO755" s="6">
        <f>IF(OR(Table15[[#This Row],[Diagonal Flag]]&lt;-$AG$6, Table15[[#This Row],[Diagonal Flag]]&gt;$AG$6),0,Table15[[#This Row],[Diagonal Flag]])</f>
        <v>-253</v>
      </c>
      <c r="AP755" s="6">
        <f>Graphing!$AO755/$AP$6</f>
        <v>-110.6875</v>
      </c>
      <c r="AQ755" s="6">
        <f>Graphing!$AO755/$AQ$6</f>
        <v>110.6875</v>
      </c>
    </row>
    <row r="756" spans="7:43" x14ac:dyDescent="0.25">
      <c r="G756" s="15">
        <v>0.749</v>
      </c>
      <c r="H756" s="16">
        <f>IF(AND($H$3&lt;Table3[[#This Row],[Percentage]],Table3[[#This Row],[Percentage]]&lt;$H$5), 1, 0)</f>
        <v>0</v>
      </c>
      <c r="I756" s="16">
        <f>IF(AND($I$3&lt;Table3[[#This Row],[Percentage]],Table3[[#This Row],[Percentage]]&lt;$I$5), 1, 0)</f>
        <v>0</v>
      </c>
      <c r="J756" s="16">
        <f>IF(AND($J$3&lt;Table3[[#This Row],[Percentage]],Table3[[#This Row],[Percentage]]&lt;$J$5), 1, 0)</f>
        <v>0</v>
      </c>
      <c r="K756" s="16">
        <f>IF(AND($K$3&lt;Table3[[#This Row],[Percentage]],Table3[[#This Row],[Percentage]]&lt;$K$5), 1, 0)</f>
        <v>0</v>
      </c>
      <c r="L756" s="16"/>
      <c r="U756" s="6">
        <v>0</v>
      </c>
      <c r="V756" s="6">
        <v>-252</v>
      </c>
      <c r="W756" s="6">
        <f>IF(AND($W$4 + 'Unlike Size Quad'!$F$2*$N$3&lt;Table13[[#This Row],[NS AXIS]],Table13[[#This Row],[NS AXIS]]&lt;$V$3 - 'Unlike Size Quad'!$F$2*$N$3), Table13[NS AXIS], 0)</f>
        <v>0</v>
      </c>
      <c r="X756" s="6">
        <f>$V$6 - 'Unlike Size Quad'!$F$3*$N$4</f>
        <v>71.401690832311886</v>
      </c>
      <c r="Y756" s="6">
        <f>$W$5 +'Unlike Size Quad'!$F$3*$N$4</f>
        <v>-71.406763299232722</v>
      </c>
      <c r="Z756" s="6">
        <f>Table13[[#This Row],[NS AXIS]]</f>
        <v>-252</v>
      </c>
      <c r="AA756" s="6">
        <f>IF(AND($W$5 + 'Unlike Size Quad'!$F$3*$N$4&lt;Table13[[#This Row],[NS AXIS]],Table13[[#This Row],[NS AXIS]]&lt;$V$6 - 'Unlike Size Quad'!$F$3*$N$4), Table13[NS AXIS], 0)</f>
        <v>0</v>
      </c>
      <c r="AB756" s="16">
        <f>$V$3 -'Unlike Size Quad'!$F$2*$N$3</f>
        <v>127.00056361139596</v>
      </c>
      <c r="AC756" s="16">
        <f>$W$4 + 'Unlike Size Quad'!$F$2*$N$3</f>
        <v>-127.00507248755457</v>
      </c>
      <c r="AN756" s="46">
        <v>-252</v>
      </c>
      <c r="AO756" s="6">
        <f>IF(OR(Table15[[#This Row],[Diagonal Flag]]&lt;-$AG$6, Table15[[#This Row],[Diagonal Flag]]&gt;$AG$6),0,Table15[[#This Row],[Diagonal Flag]])</f>
        <v>-252</v>
      </c>
      <c r="AP756" s="6">
        <f>Graphing!$AO756/$AP$6</f>
        <v>-110.25</v>
      </c>
      <c r="AQ756" s="6">
        <f>Graphing!$AO756/$AQ$6</f>
        <v>110.25</v>
      </c>
    </row>
    <row r="757" spans="7:43" x14ac:dyDescent="0.25">
      <c r="G757" s="15">
        <v>0.75</v>
      </c>
      <c r="H757" s="16">
        <f>IF(AND($H$3&lt;Table3[[#This Row],[Percentage]],Table3[[#This Row],[Percentage]]&lt;$H$5), 1, 0)</f>
        <v>0</v>
      </c>
      <c r="I757" s="16">
        <f>IF(AND($I$3&lt;Table3[[#This Row],[Percentage]],Table3[[#This Row],[Percentage]]&lt;$I$5), 1, 0)</f>
        <v>0</v>
      </c>
      <c r="J757" s="16">
        <f>IF(AND($J$3&lt;Table3[[#This Row],[Percentage]],Table3[[#This Row],[Percentage]]&lt;$J$5), 1, 0)</f>
        <v>0</v>
      </c>
      <c r="K757" s="16">
        <f>IF(AND($K$3&lt;Table3[[#This Row],[Percentage]],Table3[[#This Row],[Percentage]]&lt;$K$5), 1, 0)</f>
        <v>0</v>
      </c>
      <c r="L757" s="16"/>
      <c r="U757" s="6">
        <v>0</v>
      </c>
      <c r="V757" s="6">
        <v>-251</v>
      </c>
      <c r="W757" s="6">
        <f>IF(AND($W$4 + 'Unlike Size Quad'!$F$2*$N$3&lt;Table13[[#This Row],[NS AXIS]],Table13[[#This Row],[NS AXIS]]&lt;$V$3 - 'Unlike Size Quad'!$F$2*$N$3), Table13[NS AXIS], 0)</f>
        <v>0</v>
      </c>
      <c r="X757" s="6">
        <f>$V$6 - 'Unlike Size Quad'!$F$3*$N$4</f>
        <v>71.401690832311886</v>
      </c>
      <c r="Y757" s="6">
        <f>$W$5 +'Unlike Size Quad'!$F$3*$N$4</f>
        <v>-71.406763299232722</v>
      </c>
      <c r="Z757" s="6">
        <f>Table13[[#This Row],[NS AXIS]]</f>
        <v>-251</v>
      </c>
      <c r="AA757" s="6">
        <f>IF(AND($W$5 + 'Unlike Size Quad'!$F$3*$N$4&lt;Table13[[#This Row],[NS AXIS]],Table13[[#This Row],[NS AXIS]]&lt;$V$6 - 'Unlike Size Quad'!$F$3*$N$4), Table13[NS AXIS], 0)</f>
        <v>0</v>
      </c>
      <c r="AB757" s="16">
        <f>$V$3 -'Unlike Size Quad'!$F$2*$N$3</f>
        <v>127.00056361139596</v>
      </c>
      <c r="AC757" s="16">
        <f>$W$4 + 'Unlike Size Quad'!$F$2*$N$3</f>
        <v>-127.00507248755457</v>
      </c>
      <c r="AN757" s="46">
        <v>-251</v>
      </c>
      <c r="AO757" s="6">
        <f>IF(OR(Table15[[#This Row],[Diagonal Flag]]&lt;-$AG$6, Table15[[#This Row],[Diagonal Flag]]&gt;$AG$6),0,Table15[[#This Row],[Diagonal Flag]])</f>
        <v>-251</v>
      </c>
      <c r="AP757" s="6">
        <f>Graphing!$AO757/$AP$6</f>
        <v>-109.8125</v>
      </c>
      <c r="AQ757" s="6">
        <f>Graphing!$AO757/$AQ$6</f>
        <v>109.8125</v>
      </c>
    </row>
    <row r="758" spans="7:43" x14ac:dyDescent="0.25">
      <c r="G758" s="15">
        <v>0.751</v>
      </c>
      <c r="H758" s="16">
        <f>IF(AND($H$3&lt;Table3[[#This Row],[Percentage]],Table3[[#This Row],[Percentage]]&lt;$H$5), 1, 0)</f>
        <v>0</v>
      </c>
      <c r="I758" s="16">
        <f>IF(AND($I$3&lt;Table3[[#This Row],[Percentage]],Table3[[#This Row],[Percentage]]&lt;$I$5), 1, 0)</f>
        <v>0</v>
      </c>
      <c r="J758" s="16">
        <f>IF(AND($J$3&lt;Table3[[#This Row],[Percentage]],Table3[[#This Row],[Percentage]]&lt;$J$5), 1, 0)</f>
        <v>0</v>
      </c>
      <c r="K758" s="16">
        <f>IF(AND($K$3&lt;Table3[[#This Row],[Percentage]],Table3[[#This Row],[Percentage]]&lt;$K$5), 1, 0)</f>
        <v>0</v>
      </c>
      <c r="L758" s="16"/>
      <c r="U758" s="6">
        <v>0</v>
      </c>
      <c r="V758" s="6">
        <v>-250</v>
      </c>
      <c r="W758" s="6">
        <f>IF(AND($W$4 + 'Unlike Size Quad'!$F$2*$N$3&lt;Table13[[#This Row],[NS AXIS]],Table13[[#This Row],[NS AXIS]]&lt;$V$3 - 'Unlike Size Quad'!$F$2*$N$3), Table13[NS AXIS], 0)</f>
        <v>0</v>
      </c>
      <c r="X758" s="6">
        <f>$V$6 - 'Unlike Size Quad'!$F$3*$N$4</f>
        <v>71.401690832311886</v>
      </c>
      <c r="Y758" s="6">
        <f>$W$5 +'Unlike Size Quad'!$F$3*$N$4</f>
        <v>-71.406763299232722</v>
      </c>
      <c r="Z758" s="6">
        <f>Table13[[#This Row],[NS AXIS]]</f>
        <v>-250</v>
      </c>
      <c r="AA758" s="6">
        <f>IF(AND($W$5 + 'Unlike Size Quad'!$F$3*$N$4&lt;Table13[[#This Row],[NS AXIS]],Table13[[#This Row],[NS AXIS]]&lt;$V$6 - 'Unlike Size Quad'!$F$3*$N$4), Table13[NS AXIS], 0)</f>
        <v>0</v>
      </c>
      <c r="AB758" s="16">
        <f>$V$3 -'Unlike Size Quad'!$F$2*$N$3</f>
        <v>127.00056361139596</v>
      </c>
      <c r="AC758" s="16">
        <f>$W$4 + 'Unlike Size Quad'!$F$2*$N$3</f>
        <v>-127.00507248755457</v>
      </c>
      <c r="AN758" s="46">
        <v>-250</v>
      </c>
      <c r="AO758" s="6">
        <f>IF(OR(Table15[[#This Row],[Diagonal Flag]]&lt;-$AG$6, Table15[[#This Row],[Diagonal Flag]]&gt;$AG$6),0,Table15[[#This Row],[Diagonal Flag]])</f>
        <v>-250</v>
      </c>
      <c r="AP758" s="6">
        <f>Graphing!$AO758/$AP$6</f>
        <v>-109.375</v>
      </c>
      <c r="AQ758" s="6">
        <f>Graphing!$AO758/$AQ$6</f>
        <v>109.375</v>
      </c>
    </row>
    <row r="759" spans="7:43" x14ac:dyDescent="0.25">
      <c r="G759" s="15">
        <v>0.752</v>
      </c>
      <c r="H759" s="16">
        <f>IF(AND($H$3&lt;Table3[[#This Row],[Percentage]],Table3[[#This Row],[Percentage]]&lt;$H$5), 1, 0)</f>
        <v>0</v>
      </c>
      <c r="I759" s="16">
        <f>IF(AND($I$3&lt;Table3[[#This Row],[Percentage]],Table3[[#This Row],[Percentage]]&lt;$I$5), 1, 0)</f>
        <v>0</v>
      </c>
      <c r="J759" s="16">
        <f>IF(AND($J$3&lt;Table3[[#This Row],[Percentage]],Table3[[#This Row],[Percentage]]&lt;$J$5), 1, 0)</f>
        <v>0</v>
      </c>
      <c r="K759" s="16">
        <f>IF(AND($K$3&lt;Table3[[#This Row],[Percentage]],Table3[[#This Row],[Percentage]]&lt;$K$5), 1, 0)</f>
        <v>0</v>
      </c>
      <c r="L759" s="16"/>
      <c r="U759" s="6">
        <v>0</v>
      </c>
      <c r="V759" s="6">
        <v>-249</v>
      </c>
      <c r="W759" s="6">
        <f>IF(AND($W$4 + 'Unlike Size Quad'!$F$2*$N$3&lt;Table13[[#This Row],[NS AXIS]],Table13[[#This Row],[NS AXIS]]&lt;$V$3 - 'Unlike Size Quad'!$F$2*$N$3), Table13[NS AXIS], 0)</f>
        <v>0</v>
      </c>
      <c r="X759" s="6">
        <f>$V$6 - 'Unlike Size Quad'!$F$3*$N$4</f>
        <v>71.401690832311886</v>
      </c>
      <c r="Y759" s="6">
        <f>$W$5 +'Unlike Size Quad'!$F$3*$N$4</f>
        <v>-71.406763299232722</v>
      </c>
      <c r="Z759" s="6">
        <f>Table13[[#This Row],[NS AXIS]]</f>
        <v>-249</v>
      </c>
      <c r="AA759" s="6">
        <f>IF(AND($W$5 + 'Unlike Size Quad'!$F$3*$N$4&lt;Table13[[#This Row],[NS AXIS]],Table13[[#This Row],[NS AXIS]]&lt;$V$6 - 'Unlike Size Quad'!$F$3*$N$4), Table13[NS AXIS], 0)</f>
        <v>0</v>
      </c>
      <c r="AB759" s="16">
        <f>$V$3 -'Unlike Size Quad'!$F$2*$N$3</f>
        <v>127.00056361139596</v>
      </c>
      <c r="AC759" s="16">
        <f>$W$4 + 'Unlike Size Quad'!$F$2*$N$3</f>
        <v>-127.00507248755457</v>
      </c>
      <c r="AN759" s="46">
        <v>-249</v>
      </c>
      <c r="AO759" s="6">
        <f>IF(OR(Table15[[#This Row],[Diagonal Flag]]&lt;-$AG$6, Table15[[#This Row],[Diagonal Flag]]&gt;$AG$6),0,Table15[[#This Row],[Diagonal Flag]])</f>
        <v>-249</v>
      </c>
      <c r="AP759" s="6">
        <f>Graphing!$AO759/$AP$6</f>
        <v>-108.9375</v>
      </c>
      <c r="AQ759" s="6">
        <f>Graphing!$AO759/$AQ$6</f>
        <v>108.9375</v>
      </c>
    </row>
    <row r="760" spans="7:43" x14ac:dyDescent="0.25">
      <c r="G760" s="15">
        <v>0.753</v>
      </c>
      <c r="H760" s="16">
        <f>IF(AND($H$3&lt;Table3[[#This Row],[Percentage]],Table3[[#This Row],[Percentage]]&lt;$H$5), 1, 0)</f>
        <v>0</v>
      </c>
      <c r="I760" s="16">
        <f>IF(AND($I$3&lt;Table3[[#This Row],[Percentage]],Table3[[#This Row],[Percentage]]&lt;$I$5), 1, 0)</f>
        <v>0</v>
      </c>
      <c r="J760" s="16">
        <f>IF(AND($J$3&lt;Table3[[#This Row],[Percentage]],Table3[[#This Row],[Percentage]]&lt;$J$5), 1, 0)</f>
        <v>0</v>
      </c>
      <c r="K760" s="16">
        <f>IF(AND($K$3&lt;Table3[[#This Row],[Percentage]],Table3[[#This Row],[Percentage]]&lt;$K$5), 1, 0)</f>
        <v>0</v>
      </c>
      <c r="L760" s="16"/>
      <c r="U760" s="6">
        <v>0</v>
      </c>
      <c r="V760" s="6">
        <v>-248</v>
      </c>
      <c r="W760" s="6">
        <f>IF(AND($W$4 + 'Unlike Size Quad'!$F$2*$N$3&lt;Table13[[#This Row],[NS AXIS]],Table13[[#This Row],[NS AXIS]]&lt;$V$3 - 'Unlike Size Quad'!$F$2*$N$3), Table13[NS AXIS], 0)</f>
        <v>0</v>
      </c>
      <c r="X760" s="6">
        <f>$V$6 - 'Unlike Size Quad'!$F$3*$N$4</f>
        <v>71.401690832311886</v>
      </c>
      <c r="Y760" s="6">
        <f>$W$5 +'Unlike Size Quad'!$F$3*$N$4</f>
        <v>-71.406763299232722</v>
      </c>
      <c r="Z760" s="6">
        <f>Table13[[#This Row],[NS AXIS]]</f>
        <v>-248</v>
      </c>
      <c r="AA760" s="6">
        <f>IF(AND($W$5 + 'Unlike Size Quad'!$F$3*$N$4&lt;Table13[[#This Row],[NS AXIS]],Table13[[#This Row],[NS AXIS]]&lt;$V$6 - 'Unlike Size Quad'!$F$3*$N$4), Table13[NS AXIS], 0)</f>
        <v>0</v>
      </c>
      <c r="AB760" s="16">
        <f>$V$3 -'Unlike Size Quad'!$F$2*$N$3</f>
        <v>127.00056361139596</v>
      </c>
      <c r="AC760" s="16">
        <f>$W$4 + 'Unlike Size Quad'!$F$2*$N$3</f>
        <v>-127.00507248755457</v>
      </c>
      <c r="AN760" s="46">
        <v>-248</v>
      </c>
      <c r="AO760" s="6">
        <f>IF(OR(Table15[[#This Row],[Diagonal Flag]]&lt;-$AG$6, Table15[[#This Row],[Diagonal Flag]]&gt;$AG$6),0,Table15[[#This Row],[Diagonal Flag]])</f>
        <v>-248</v>
      </c>
      <c r="AP760" s="6">
        <f>Graphing!$AO760/$AP$6</f>
        <v>-108.5</v>
      </c>
      <c r="AQ760" s="6">
        <f>Graphing!$AO760/$AQ$6</f>
        <v>108.5</v>
      </c>
    </row>
    <row r="761" spans="7:43" x14ac:dyDescent="0.25">
      <c r="G761" s="15">
        <v>0.754</v>
      </c>
      <c r="H761" s="16">
        <f>IF(AND($H$3&lt;Table3[[#This Row],[Percentage]],Table3[[#This Row],[Percentage]]&lt;$H$5), 1, 0)</f>
        <v>0</v>
      </c>
      <c r="I761" s="16">
        <f>IF(AND($I$3&lt;Table3[[#This Row],[Percentage]],Table3[[#This Row],[Percentage]]&lt;$I$5), 1, 0)</f>
        <v>0</v>
      </c>
      <c r="J761" s="16">
        <f>IF(AND($J$3&lt;Table3[[#This Row],[Percentage]],Table3[[#This Row],[Percentage]]&lt;$J$5), 1, 0)</f>
        <v>0</v>
      </c>
      <c r="K761" s="16">
        <f>IF(AND($K$3&lt;Table3[[#This Row],[Percentage]],Table3[[#This Row],[Percentage]]&lt;$K$5), 1, 0)</f>
        <v>0</v>
      </c>
      <c r="L761" s="16"/>
      <c r="U761" s="6">
        <v>0</v>
      </c>
      <c r="V761" s="6">
        <v>-247</v>
      </c>
      <c r="W761" s="6">
        <f>IF(AND($W$4 + 'Unlike Size Quad'!$F$2*$N$3&lt;Table13[[#This Row],[NS AXIS]],Table13[[#This Row],[NS AXIS]]&lt;$V$3 - 'Unlike Size Quad'!$F$2*$N$3), Table13[NS AXIS], 0)</f>
        <v>0</v>
      </c>
      <c r="X761" s="6">
        <f>$V$6 - 'Unlike Size Quad'!$F$3*$N$4</f>
        <v>71.401690832311886</v>
      </c>
      <c r="Y761" s="6">
        <f>$W$5 +'Unlike Size Quad'!$F$3*$N$4</f>
        <v>-71.406763299232722</v>
      </c>
      <c r="Z761" s="6">
        <f>Table13[[#This Row],[NS AXIS]]</f>
        <v>-247</v>
      </c>
      <c r="AA761" s="6">
        <f>IF(AND($W$5 + 'Unlike Size Quad'!$F$3*$N$4&lt;Table13[[#This Row],[NS AXIS]],Table13[[#This Row],[NS AXIS]]&lt;$V$6 - 'Unlike Size Quad'!$F$3*$N$4), Table13[NS AXIS], 0)</f>
        <v>0</v>
      </c>
      <c r="AB761" s="16">
        <f>$V$3 -'Unlike Size Quad'!$F$2*$N$3</f>
        <v>127.00056361139596</v>
      </c>
      <c r="AC761" s="16">
        <f>$W$4 + 'Unlike Size Quad'!$F$2*$N$3</f>
        <v>-127.00507248755457</v>
      </c>
      <c r="AN761" s="46">
        <v>-247</v>
      </c>
      <c r="AO761" s="6">
        <f>IF(OR(Table15[[#This Row],[Diagonal Flag]]&lt;-$AG$6, Table15[[#This Row],[Diagonal Flag]]&gt;$AG$6),0,Table15[[#This Row],[Diagonal Flag]])</f>
        <v>-247</v>
      </c>
      <c r="AP761" s="6">
        <f>Graphing!$AO761/$AP$6</f>
        <v>-108.0625</v>
      </c>
      <c r="AQ761" s="6">
        <f>Graphing!$AO761/$AQ$6</f>
        <v>108.0625</v>
      </c>
    </row>
    <row r="762" spans="7:43" x14ac:dyDescent="0.25">
      <c r="G762" s="15">
        <v>0.755</v>
      </c>
      <c r="H762" s="16">
        <f>IF(AND($H$3&lt;Table3[[#This Row],[Percentage]],Table3[[#This Row],[Percentage]]&lt;$H$5), 1, 0)</f>
        <v>0</v>
      </c>
      <c r="I762" s="16">
        <f>IF(AND($I$3&lt;Table3[[#This Row],[Percentage]],Table3[[#This Row],[Percentage]]&lt;$I$5), 1, 0)</f>
        <v>0</v>
      </c>
      <c r="J762" s="16">
        <f>IF(AND($J$3&lt;Table3[[#This Row],[Percentage]],Table3[[#This Row],[Percentage]]&lt;$J$5), 1, 0)</f>
        <v>0</v>
      </c>
      <c r="K762" s="16">
        <f>IF(AND($K$3&lt;Table3[[#This Row],[Percentage]],Table3[[#This Row],[Percentage]]&lt;$K$5), 1, 0)</f>
        <v>0</v>
      </c>
      <c r="L762" s="16"/>
      <c r="U762" s="6">
        <v>0</v>
      </c>
      <c r="V762" s="6">
        <v>-246</v>
      </c>
      <c r="W762" s="6">
        <f>IF(AND($W$4 + 'Unlike Size Quad'!$F$2*$N$3&lt;Table13[[#This Row],[NS AXIS]],Table13[[#This Row],[NS AXIS]]&lt;$V$3 - 'Unlike Size Quad'!$F$2*$N$3), Table13[NS AXIS], 0)</f>
        <v>0</v>
      </c>
      <c r="X762" s="6">
        <f>$V$6 - 'Unlike Size Quad'!$F$3*$N$4</f>
        <v>71.401690832311886</v>
      </c>
      <c r="Y762" s="6">
        <f>$W$5 +'Unlike Size Quad'!$F$3*$N$4</f>
        <v>-71.406763299232722</v>
      </c>
      <c r="Z762" s="6">
        <f>Table13[[#This Row],[NS AXIS]]</f>
        <v>-246</v>
      </c>
      <c r="AA762" s="6">
        <f>IF(AND($W$5 + 'Unlike Size Quad'!$F$3*$N$4&lt;Table13[[#This Row],[NS AXIS]],Table13[[#This Row],[NS AXIS]]&lt;$V$6 - 'Unlike Size Quad'!$F$3*$N$4), Table13[NS AXIS], 0)</f>
        <v>0</v>
      </c>
      <c r="AB762" s="16">
        <f>$V$3 -'Unlike Size Quad'!$F$2*$N$3</f>
        <v>127.00056361139596</v>
      </c>
      <c r="AC762" s="16">
        <f>$W$4 + 'Unlike Size Quad'!$F$2*$N$3</f>
        <v>-127.00507248755457</v>
      </c>
      <c r="AN762" s="46">
        <v>-246</v>
      </c>
      <c r="AO762" s="6">
        <f>IF(OR(Table15[[#This Row],[Diagonal Flag]]&lt;-$AG$6, Table15[[#This Row],[Diagonal Flag]]&gt;$AG$6),0,Table15[[#This Row],[Diagonal Flag]])</f>
        <v>-246</v>
      </c>
      <c r="AP762" s="6">
        <f>Graphing!$AO762/$AP$6</f>
        <v>-107.625</v>
      </c>
      <c r="AQ762" s="6">
        <f>Graphing!$AO762/$AQ$6</f>
        <v>107.625</v>
      </c>
    </row>
    <row r="763" spans="7:43" x14ac:dyDescent="0.25">
      <c r="G763" s="15">
        <v>0.75600000000000001</v>
      </c>
      <c r="H763" s="16">
        <f>IF(AND($H$3&lt;Table3[[#This Row],[Percentage]],Table3[[#This Row],[Percentage]]&lt;$H$5), 1, 0)</f>
        <v>0</v>
      </c>
      <c r="I763" s="16">
        <f>IF(AND($I$3&lt;Table3[[#This Row],[Percentage]],Table3[[#This Row],[Percentage]]&lt;$I$5), 1, 0)</f>
        <v>0</v>
      </c>
      <c r="J763" s="16">
        <f>IF(AND($J$3&lt;Table3[[#This Row],[Percentage]],Table3[[#This Row],[Percentage]]&lt;$J$5), 1, 0)</f>
        <v>0</v>
      </c>
      <c r="K763" s="16">
        <f>IF(AND($K$3&lt;Table3[[#This Row],[Percentage]],Table3[[#This Row],[Percentage]]&lt;$K$5), 1, 0)</f>
        <v>0</v>
      </c>
      <c r="L763" s="16"/>
      <c r="U763" s="6">
        <v>0</v>
      </c>
      <c r="V763" s="6">
        <v>-245</v>
      </c>
      <c r="W763" s="6">
        <f>IF(AND($W$4 + 'Unlike Size Quad'!$F$2*$N$3&lt;Table13[[#This Row],[NS AXIS]],Table13[[#This Row],[NS AXIS]]&lt;$V$3 - 'Unlike Size Quad'!$F$2*$N$3), Table13[NS AXIS], 0)</f>
        <v>0</v>
      </c>
      <c r="X763" s="6">
        <f>$V$6 - 'Unlike Size Quad'!$F$3*$N$4</f>
        <v>71.401690832311886</v>
      </c>
      <c r="Y763" s="6">
        <f>$W$5 +'Unlike Size Quad'!$F$3*$N$4</f>
        <v>-71.406763299232722</v>
      </c>
      <c r="Z763" s="6">
        <f>Table13[[#This Row],[NS AXIS]]</f>
        <v>-245</v>
      </c>
      <c r="AA763" s="6">
        <f>IF(AND($W$5 + 'Unlike Size Quad'!$F$3*$N$4&lt;Table13[[#This Row],[NS AXIS]],Table13[[#This Row],[NS AXIS]]&lt;$V$6 - 'Unlike Size Quad'!$F$3*$N$4), Table13[NS AXIS], 0)</f>
        <v>0</v>
      </c>
      <c r="AB763" s="16">
        <f>$V$3 -'Unlike Size Quad'!$F$2*$N$3</f>
        <v>127.00056361139596</v>
      </c>
      <c r="AC763" s="16">
        <f>$W$4 + 'Unlike Size Quad'!$F$2*$N$3</f>
        <v>-127.00507248755457</v>
      </c>
      <c r="AN763" s="46">
        <v>-245</v>
      </c>
      <c r="AO763" s="6">
        <f>IF(OR(Table15[[#This Row],[Diagonal Flag]]&lt;-$AG$6, Table15[[#This Row],[Diagonal Flag]]&gt;$AG$6),0,Table15[[#This Row],[Diagonal Flag]])</f>
        <v>-245</v>
      </c>
      <c r="AP763" s="6">
        <f>Graphing!$AO763/$AP$6</f>
        <v>-107.1875</v>
      </c>
      <c r="AQ763" s="6">
        <f>Graphing!$AO763/$AQ$6</f>
        <v>107.1875</v>
      </c>
    </row>
    <row r="764" spans="7:43" x14ac:dyDescent="0.25">
      <c r="G764" s="15">
        <v>0.75700000000000001</v>
      </c>
      <c r="H764" s="16">
        <f>IF(AND($H$3&lt;Table3[[#This Row],[Percentage]],Table3[[#This Row],[Percentage]]&lt;$H$5), 1, 0)</f>
        <v>0</v>
      </c>
      <c r="I764" s="16">
        <f>IF(AND($I$3&lt;Table3[[#This Row],[Percentage]],Table3[[#This Row],[Percentage]]&lt;$I$5), 1, 0)</f>
        <v>0</v>
      </c>
      <c r="J764" s="16">
        <f>IF(AND($J$3&lt;Table3[[#This Row],[Percentage]],Table3[[#This Row],[Percentage]]&lt;$J$5), 1, 0)</f>
        <v>0</v>
      </c>
      <c r="K764" s="16">
        <f>IF(AND($K$3&lt;Table3[[#This Row],[Percentage]],Table3[[#This Row],[Percentage]]&lt;$K$5), 1, 0)</f>
        <v>0</v>
      </c>
      <c r="L764" s="16"/>
      <c r="U764" s="6">
        <v>0</v>
      </c>
      <c r="V764" s="6">
        <v>-244</v>
      </c>
      <c r="W764" s="6">
        <f>IF(AND($W$4 + 'Unlike Size Quad'!$F$2*$N$3&lt;Table13[[#This Row],[NS AXIS]],Table13[[#This Row],[NS AXIS]]&lt;$V$3 - 'Unlike Size Quad'!$F$2*$N$3), Table13[NS AXIS], 0)</f>
        <v>0</v>
      </c>
      <c r="X764" s="6">
        <f>$V$6 - 'Unlike Size Quad'!$F$3*$N$4</f>
        <v>71.401690832311886</v>
      </c>
      <c r="Y764" s="6">
        <f>$W$5 +'Unlike Size Quad'!$F$3*$N$4</f>
        <v>-71.406763299232722</v>
      </c>
      <c r="Z764" s="6">
        <f>Table13[[#This Row],[NS AXIS]]</f>
        <v>-244</v>
      </c>
      <c r="AA764" s="6">
        <f>IF(AND($W$5 + 'Unlike Size Quad'!$F$3*$N$4&lt;Table13[[#This Row],[NS AXIS]],Table13[[#This Row],[NS AXIS]]&lt;$V$6 - 'Unlike Size Quad'!$F$3*$N$4), Table13[NS AXIS], 0)</f>
        <v>0</v>
      </c>
      <c r="AB764" s="16">
        <f>$V$3 -'Unlike Size Quad'!$F$2*$N$3</f>
        <v>127.00056361139596</v>
      </c>
      <c r="AC764" s="16">
        <f>$W$4 + 'Unlike Size Quad'!$F$2*$N$3</f>
        <v>-127.00507248755457</v>
      </c>
      <c r="AN764" s="46">
        <v>-244</v>
      </c>
      <c r="AO764" s="6">
        <f>IF(OR(Table15[[#This Row],[Diagonal Flag]]&lt;-$AG$6, Table15[[#This Row],[Diagonal Flag]]&gt;$AG$6),0,Table15[[#This Row],[Diagonal Flag]])</f>
        <v>-244</v>
      </c>
      <c r="AP764" s="6">
        <f>Graphing!$AO764/$AP$6</f>
        <v>-106.75</v>
      </c>
      <c r="AQ764" s="6">
        <f>Graphing!$AO764/$AQ$6</f>
        <v>106.75</v>
      </c>
    </row>
    <row r="765" spans="7:43" x14ac:dyDescent="0.25">
      <c r="G765" s="15">
        <v>0.75800000000000001</v>
      </c>
      <c r="H765" s="16">
        <f>IF(AND($H$3&lt;Table3[[#This Row],[Percentage]],Table3[[#This Row],[Percentage]]&lt;$H$5), 1, 0)</f>
        <v>0</v>
      </c>
      <c r="I765" s="16">
        <f>IF(AND($I$3&lt;Table3[[#This Row],[Percentage]],Table3[[#This Row],[Percentage]]&lt;$I$5), 1, 0)</f>
        <v>0</v>
      </c>
      <c r="J765" s="16">
        <f>IF(AND($J$3&lt;Table3[[#This Row],[Percentage]],Table3[[#This Row],[Percentage]]&lt;$J$5), 1, 0)</f>
        <v>0</v>
      </c>
      <c r="K765" s="16">
        <f>IF(AND($K$3&lt;Table3[[#This Row],[Percentage]],Table3[[#This Row],[Percentage]]&lt;$K$5), 1, 0)</f>
        <v>0</v>
      </c>
      <c r="L765" s="16"/>
      <c r="U765" s="6">
        <v>0</v>
      </c>
      <c r="V765" s="6">
        <v>-243</v>
      </c>
      <c r="W765" s="6">
        <f>IF(AND($W$4 + 'Unlike Size Quad'!$F$2*$N$3&lt;Table13[[#This Row],[NS AXIS]],Table13[[#This Row],[NS AXIS]]&lt;$V$3 - 'Unlike Size Quad'!$F$2*$N$3), Table13[NS AXIS], 0)</f>
        <v>0</v>
      </c>
      <c r="X765" s="6">
        <f>$V$6 - 'Unlike Size Quad'!$F$3*$N$4</f>
        <v>71.401690832311886</v>
      </c>
      <c r="Y765" s="6">
        <f>$W$5 +'Unlike Size Quad'!$F$3*$N$4</f>
        <v>-71.406763299232722</v>
      </c>
      <c r="Z765" s="6">
        <f>Table13[[#This Row],[NS AXIS]]</f>
        <v>-243</v>
      </c>
      <c r="AA765" s="6">
        <f>IF(AND($W$5 + 'Unlike Size Quad'!$F$3*$N$4&lt;Table13[[#This Row],[NS AXIS]],Table13[[#This Row],[NS AXIS]]&lt;$V$6 - 'Unlike Size Quad'!$F$3*$N$4), Table13[NS AXIS], 0)</f>
        <v>0</v>
      </c>
      <c r="AB765" s="16">
        <f>$V$3 -'Unlike Size Quad'!$F$2*$N$3</f>
        <v>127.00056361139596</v>
      </c>
      <c r="AC765" s="16">
        <f>$W$4 + 'Unlike Size Quad'!$F$2*$N$3</f>
        <v>-127.00507248755457</v>
      </c>
      <c r="AN765" s="46">
        <v>-243</v>
      </c>
      <c r="AO765" s="6">
        <f>IF(OR(Table15[[#This Row],[Diagonal Flag]]&lt;-$AG$6, Table15[[#This Row],[Diagonal Flag]]&gt;$AG$6),0,Table15[[#This Row],[Diagonal Flag]])</f>
        <v>-243</v>
      </c>
      <c r="AP765" s="6">
        <f>Graphing!$AO765/$AP$6</f>
        <v>-106.3125</v>
      </c>
      <c r="AQ765" s="6">
        <f>Graphing!$AO765/$AQ$6</f>
        <v>106.3125</v>
      </c>
    </row>
    <row r="766" spans="7:43" x14ac:dyDescent="0.25">
      <c r="G766" s="15">
        <v>0.75900000000000001</v>
      </c>
      <c r="H766" s="16">
        <f>IF(AND($H$3&lt;Table3[[#This Row],[Percentage]],Table3[[#This Row],[Percentage]]&lt;$H$5), 1, 0)</f>
        <v>0</v>
      </c>
      <c r="I766" s="16">
        <f>IF(AND($I$3&lt;Table3[[#This Row],[Percentage]],Table3[[#This Row],[Percentage]]&lt;$I$5), 1, 0)</f>
        <v>0</v>
      </c>
      <c r="J766" s="16">
        <f>IF(AND($J$3&lt;Table3[[#This Row],[Percentage]],Table3[[#This Row],[Percentage]]&lt;$J$5), 1, 0)</f>
        <v>0</v>
      </c>
      <c r="K766" s="16">
        <f>IF(AND($K$3&lt;Table3[[#This Row],[Percentage]],Table3[[#This Row],[Percentage]]&lt;$K$5), 1, 0)</f>
        <v>0</v>
      </c>
      <c r="L766" s="16"/>
      <c r="U766" s="6">
        <v>0</v>
      </c>
      <c r="V766" s="6">
        <v>-242</v>
      </c>
      <c r="W766" s="6">
        <f>IF(AND($W$4 + 'Unlike Size Quad'!$F$2*$N$3&lt;Table13[[#This Row],[NS AXIS]],Table13[[#This Row],[NS AXIS]]&lt;$V$3 - 'Unlike Size Quad'!$F$2*$N$3), Table13[NS AXIS], 0)</f>
        <v>0</v>
      </c>
      <c r="X766" s="6">
        <f>$V$6 - 'Unlike Size Quad'!$F$3*$N$4</f>
        <v>71.401690832311886</v>
      </c>
      <c r="Y766" s="6">
        <f>$W$5 +'Unlike Size Quad'!$F$3*$N$4</f>
        <v>-71.406763299232722</v>
      </c>
      <c r="Z766" s="6">
        <f>Table13[[#This Row],[NS AXIS]]</f>
        <v>-242</v>
      </c>
      <c r="AA766" s="6">
        <f>IF(AND($W$5 + 'Unlike Size Quad'!$F$3*$N$4&lt;Table13[[#This Row],[NS AXIS]],Table13[[#This Row],[NS AXIS]]&lt;$V$6 - 'Unlike Size Quad'!$F$3*$N$4), Table13[NS AXIS], 0)</f>
        <v>0</v>
      </c>
      <c r="AB766" s="16">
        <f>$V$3 -'Unlike Size Quad'!$F$2*$N$3</f>
        <v>127.00056361139596</v>
      </c>
      <c r="AC766" s="16">
        <f>$W$4 + 'Unlike Size Quad'!$F$2*$N$3</f>
        <v>-127.00507248755457</v>
      </c>
      <c r="AN766" s="46">
        <v>-242</v>
      </c>
      <c r="AO766" s="6">
        <f>IF(OR(Table15[[#This Row],[Diagonal Flag]]&lt;-$AG$6, Table15[[#This Row],[Diagonal Flag]]&gt;$AG$6),0,Table15[[#This Row],[Diagonal Flag]])</f>
        <v>-242</v>
      </c>
      <c r="AP766" s="6">
        <f>Graphing!$AO766/$AP$6</f>
        <v>-105.875</v>
      </c>
      <c r="AQ766" s="6">
        <f>Graphing!$AO766/$AQ$6</f>
        <v>105.875</v>
      </c>
    </row>
    <row r="767" spans="7:43" x14ac:dyDescent="0.25">
      <c r="G767" s="15">
        <v>0.76</v>
      </c>
      <c r="H767" s="16">
        <f>IF(AND($H$3&lt;Table3[[#This Row],[Percentage]],Table3[[#This Row],[Percentage]]&lt;$H$5), 1, 0)</f>
        <v>0</v>
      </c>
      <c r="I767" s="16">
        <f>IF(AND($I$3&lt;Table3[[#This Row],[Percentage]],Table3[[#This Row],[Percentage]]&lt;$I$5), 1, 0)</f>
        <v>0</v>
      </c>
      <c r="J767" s="16">
        <f>IF(AND($J$3&lt;Table3[[#This Row],[Percentage]],Table3[[#This Row],[Percentage]]&lt;$J$5), 1, 0)</f>
        <v>0</v>
      </c>
      <c r="K767" s="16">
        <f>IF(AND($K$3&lt;Table3[[#This Row],[Percentage]],Table3[[#This Row],[Percentage]]&lt;$K$5), 1, 0)</f>
        <v>0</v>
      </c>
      <c r="L767" s="16"/>
      <c r="U767" s="6">
        <v>0</v>
      </c>
      <c r="V767" s="6">
        <v>-241</v>
      </c>
      <c r="W767" s="6">
        <f>IF(AND($W$4 + 'Unlike Size Quad'!$F$2*$N$3&lt;Table13[[#This Row],[NS AXIS]],Table13[[#This Row],[NS AXIS]]&lt;$V$3 - 'Unlike Size Quad'!$F$2*$N$3), Table13[NS AXIS], 0)</f>
        <v>0</v>
      </c>
      <c r="X767" s="6">
        <f>$V$6 - 'Unlike Size Quad'!$F$3*$N$4</f>
        <v>71.401690832311886</v>
      </c>
      <c r="Y767" s="6">
        <f>$W$5 +'Unlike Size Quad'!$F$3*$N$4</f>
        <v>-71.406763299232722</v>
      </c>
      <c r="Z767" s="6">
        <f>Table13[[#This Row],[NS AXIS]]</f>
        <v>-241</v>
      </c>
      <c r="AA767" s="6">
        <f>IF(AND($W$5 + 'Unlike Size Quad'!$F$3*$N$4&lt;Table13[[#This Row],[NS AXIS]],Table13[[#This Row],[NS AXIS]]&lt;$V$6 - 'Unlike Size Quad'!$F$3*$N$4), Table13[NS AXIS], 0)</f>
        <v>0</v>
      </c>
      <c r="AB767" s="16">
        <f>$V$3 -'Unlike Size Quad'!$F$2*$N$3</f>
        <v>127.00056361139596</v>
      </c>
      <c r="AC767" s="16">
        <f>$W$4 + 'Unlike Size Quad'!$F$2*$N$3</f>
        <v>-127.00507248755457</v>
      </c>
      <c r="AN767" s="46">
        <v>-241</v>
      </c>
      <c r="AO767" s="6">
        <f>IF(OR(Table15[[#This Row],[Diagonal Flag]]&lt;-$AG$6, Table15[[#This Row],[Diagonal Flag]]&gt;$AG$6),0,Table15[[#This Row],[Diagonal Flag]])</f>
        <v>-241</v>
      </c>
      <c r="AP767" s="6">
        <f>Graphing!$AO767/$AP$6</f>
        <v>-105.4375</v>
      </c>
      <c r="AQ767" s="6">
        <f>Graphing!$AO767/$AQ$6</f>
        <v>105.4375</v>
      </c>
    </row>
    <row r="768" spans="7:43" x14ac:dyDescent="0.25">
      <c r="G768" s="15">
        <v>0.76100000000000001</v>
      </c>
      <c r="H768" s="16">
        <f>IF(AND($H$3&lt;Table3[[#This Row],[Percentage]],Table3[[#This Row],[Percentage]]&lt;$H$5), 1, 0)</f>
        <v>0</v>
      </c>
      <c r="I768" s="16">
        <f>IF(AND($I$3&lt;Table3[[#This Row],[Percentage]],Table3[[#This Row],[Percentage]]&lt;$I$5), 1, 0)</f>
        <v>0</v>
      </c>
      <c r="J768" s="16">
        <f>IF(AND($J$3&lt;Table3[[#This Row],[Percentage]],Table3[[#This Row],[Percentage]]&lt;$J$5), 1, 0)</f>
        <v>0</v>
      </c>
      <c r="K768" s="16">
        <f>IF(AND($K$3&lt;Table3[[#This Row],[Percentage]],Table3[[#This Row],[Percentage]]&lt;$K$5), 1, 0)</f>
        <v>0</v>
      </c>
      <c r="L768" s="16"/>
      <c r="U768" s="6">
        <v>0</v>
      </c>
      <c r="V768" s="6">
        <v>-240</v>
      </c>
      <c r="W768" s="6">
        <f>IF(AND($W$4 + 'Unlike Size Quad'!$F$2*$N$3&lt;Table13[[#This Row],[NS AXIS]],Table13[[#This Row],[NS AXIS]]&lt;$V$3 - 'Unlike Size Quad'!$F$2*$N$3), Table13[NS AXIS], 0)</f>
        <v>0</v>
      </c>
      <c r="X768" s="6">
        <f>$V$6 - 'Unlike Size Quad'!$F$3*$N$4</f>
        <v>71.401690832311886</v>
      </c>
      <c r="Y768" s="6">
        <f>$W$5 +'Unlike Size Quad'!$F$3*$N$4</f>
        <v>-71.406763299232722</v>
      </c>
      <c r="Z768" s="6">
        <f>Table13[[#This Row],[NS AXIS]]</f>
        <v>-240</v>
      </c>
      <c r="AA768" s="6">
        <f>IF(AND($W$5 + 'Unlike Size Quad'!$F$3*$N$4&lt;Table13[[#This Row],[NS AXIS]],Table13[[#This Row],[NS AXIS]]&lt;$V$6 - 'Unlike Size Quad'!$F$3*$N$4), Table13[NS AXIS], 0)</f>
        <v>0</v>
      </c>
      <c r="AB768" s="16">
        <f>$V$3 -'Unlike Size Quad'!$F$2*$N$3</f>
        <v>127.00056361139596</v>
      </c>
      <c r="AC768" s="16">
        <f>$W$4 + 'Unlike Size Quad'!$F$2*$N$3</f>
        <v>-127.00507248755457</v>
      </c>
      <c r="AN768" s="46">
        <v>-240</v>
      </c>
      <c r="AO768" s="6">
        <f>IF(OR(Table15[[#This Row],[Diagonal Flag]]&lt;-$AG$6, Table15[[#This Row],[Diagonal Flag]]&gt;$AG$6),0,Table15[[#This Row],[Diagonal Flag]])</f>
        <v>-240</v>
      </c>
      <c r="AP768" s="6">
        <f>Graphing!$AO768/$AP$6</f>
        <v>-105</v>
      </c>
      <c r="AQ768" s="6">
        <f>Graphing!$AO768/$AQ$6</f>
        <v>105</v>
      </c>
    </row>
    <row r="769" spans="7:43" x14ac:dyDescent="0.25">
      <c r="G769" s="15">
        <v>0.76200000000000001</v>
      </c>
      <c r="H769" s="16">
        <f>IF(AND($H$3&lt;Table3[[#This Row],[Percentage]],Table3[[#This Row],[Percentage]]&lt;$H$5), 1, 0)</f>
        <v>0</v>
      </c>
      <c r="I769" s="16">
        <f>IF(AND($I$3&lt;Table3[[#This Row],[Percentage]],Table3[[#This Row],[Percentage]]&lt;$I$5), 1, 0)</f>
        <v>0</v>
      </c>
      <c r="J769" s="16">
        <f>IF(AND($J$3&lt;Table3[[#This Row],[Percentage]],Table3[[#This Row],[Percentage]]&lt;$J$5), 1, 0)</f>
        <v>0</v>
      </c>
      <c r="K769" s="16">
        <f>IF(AND($K$3&lt;Table3[[#This Row],[Percentage]],Table3[[#This Row],[Percentage]]&lt;$K$5), 1, 0)</f>
        <v>0</v>
      </c>
      <c r="L769" s="16"/>
      <c r="U769" s="6">
        <v>0</v>
      </c>
      <c r="V769" s="6">
        <v>-239</v>
      </c>
      <c r="W769" s="6">
        <f>IF(AND($W$4 + 'Unlike Size Quad'!$F$2*$N$3&lt;Table13[[#This Row],[NS AXIS]],Table13[[#This Row],[NS AXIS]]&lt;$V$3 - 'Unlike Size Quad'!$F$2*$N$3), Table13[NS AXIS], 0)</f>
        <v>0</v>
      </c>
      <c r="X769" s="6">
        <f>$V$6 - 'Unlike Size Quad'!$F$3*$N$4</f>
        <v>71.401690832311886</v>
      </c>
      <c r="Y769" s="6">
        <f>$W$5 +'Unlike Size Quad'!$F$3*$N$4</f>
        <v>-71.406763299232722</v>
      </c>
      <c r="Z769" s="6">
        <f>Table13[[#This Row],[NS AXIS]]</f>
        <v>-239</v>
      </c>
      <c r="AA769" s="6">
        <f>IF(AND($W$5 + 'Unlike Size Quad'!$F$3*$N$4&lt;Table13[[#This Row],[NS AXIS]],Table13[[#This Row],[NS AXIS]]&lt;$V$6 - 'Unlike Size Quad'!$F$3*$N$4), Table13[NS AXIS], 0)</f>
        <v>0</v>
      </c>
      <c r="AB769" s="16">
        <f>$V$3 -'Unlike Size Quad'!$F$2*$N$3</f>
        <v>127.00056361139596</v>
      </c>
      <c r="AC769" s="16">
        <f>$W$4 + 'Unlike Size Quad'!$F$2*$N$3</f>
        <v>-127.00507248755457</v>
      </c>
      <c r="AN769" s="46">
        <v>-239</v>
      </c>
      <c r="AO769" s="6">
        <f>IF(OR(Table15[[#This Row],[Diagonal Flag]]&lt;-$AG$6, Table15[[#This Row],[Diagonal Flag]]&gt;$AG$6),0,Table15[[#This Row],[Diagonal Flag]])</f>
        <v>-239</v>
      </c>
      <c r="AP769" s="6">
        <f>Graphing!$AO769/$AP$6</f>
        <v>-104.5625</v>
      </c>
      <c r="AQ769" s="6">
        <f>Graphing!$AO769/$AQ$6</f>
        <v>104.5625</v>
      </c>
    </row>
    <row r="770" spans="7:43" x14ac:dyDescent="0.25">
      <c r="G770" s="15">
        <v>0.76300000000000001</v>
      </c>
      <c r="H770" s="16">
        <f>IF(AND($H$3&lt;Table3[[#This Row],[Percentage]],Table3[[#This Row],[Percentage]]&lt;$H$5), 1, 0)</f>
        <v>0</v>
      </c>
      <c r="I770" s="16">
        <f>IF(AND($I$3&lt;Table3[[#This Row],[Percentage]],Table3[[#This Row],[Percentage]]&lt;$I$5), 1, 0)</f>
        <v>0</v>
      </c>
      <c r="J770" s="16">
        <f>IF(AND($J$3&lt;Table3[[#This Row],[Percentage]],Table3[[#This Row],[Percentage]]&lt;$J$5), 1, 0)</f>
        <v>0</v>
      </c>
      <c r="K770" s="16">
        <f>IF(AND($K$3&lt;Table3[[#This Row],[Percentage]],Table3[[#This Row],[Percentage]]&lt;$K$5), 1, 0)</f>
        <v>0</v>
      </c>
      <c r="L770" s="16"/>
      <c r="U770" s="6">
        <v>0</v>
      </c>
      <c r="V770" s="6">
        <v>-238</v>
      </c>
      <c r="W770" s="6">
        <f>IF(AND($W$4 + 'Unlike Size Quad'!$F$2*$N$3&lt;Table13[[#This Row],[NS AXIS]],Table13[[#This Row],[NS AXIS]]&lt;$V$3 - 'Unlike Size Quad'!$F$2*$N$3), Table13[NS AXIS], 0)</f>
        <v>0</v>
      </c>
      <c r="X770" s="6">
        <f>$V$6 - 'Unlike Size Quad'!$F$3*$N$4</f>
        <v>71.401690832311886</v>
      </c>
      <c r="Y770" s="6">
        <f>$W$5 +'Unlike Size Quad'!$F$3*$N$4</f>
        <v>-71.406763299232722</v>
      </c>
      <c r="Z770" s="6">
        <f>Table13[[#This Row],[NS AXIS]]</f>
        <v>-238</v>
      </c>
      <c r="AA770" s="6">
        <f>IF(AND($W$5 + 'Unlike Size Quad'!$F$3*$N$4&lt;Table13[[#This Row],[NS AXIS]],Table13[[#This Row],[NS AXIS]]&lt;$V$6 - 'Unlike Size Quad'!$F$3*$N$4), Table13[NS AXIS], 0)</f>
        <v>0</v>
      </c>
      <c r="AB770" s="16">
        <f>$V$3 -'Unlike Size Quad'!$F$2*$N$3</f>
        <v>127.00056361139596</v>
      </c>
      <c r="AC770" s="16">
        <f>$W$4 + 'Unlike Size Quad'!$F$2*$N$3</f>
        <v>-127.00507248755457</v>
      </c>
      <c r="AN770" s="46">
        <v>-238</v>
      </c>
      <c r="AO770" s="6">
        <f>IF(OR(Table15[[#This Row],[Diagonal Flag]]&lt;-$AG$6, Table15[[#This Row],[Diagonal Flag]]&gt;$AG$6),0,Table15[[#This Row],[Diagonal Flag]])</f>
        <v>-238</v>
      </c>
      <c r="AP770" s="6">
        <f>Graphing!$AO770/$AP$6</f>
        <v>-104.125</v>
      </c>
      <c r="AQ770" s="6">
        <f>Graphing!$AO770/$AQ$6</f>
        <v>104.125</v>
      </c>
    </row>
    <row r="771" spans="7:43" x14ac:dyDescent="0.25">
      <c r="G771" s="15">
        <v>0.76400000000000001</v>
      </c>
      <c r="H771" s="16">
        <f>IF(AND($H$3&lt;Table3[[#This Row],[Percentage]],Table3[[#This Row],[Percentage]]&lt;$H$5), 1, 0)</f>
        <v>0</v>
      </c>
      <c r="I771" s="16">
        <f>IF(AND($I$3&lt;Table3[[#This Row],[Percentage]],Table3[[#This Row],[Percentage]]&lt;$I$5), 1, 0)</f>
        <v>0</v>
      </c>
      <c r="J771" s="16">
        <f>IF(AND($J$3&lt;Table3[[#This Row],[Percentage]],Table3[[#This Row],[Percentage]]&lt;$J$5), 1, 0)</f>
        <v>0</v>
      </c>
      <c r="K771" s="16">
        <f>IF(AND($K$3&lt;Table3[[#This Row],[Percentage]],Table3[[#This Row],[Percentage]]&lt;$K$5), 1, 0)</f>
        <v>0</v>
      </c>
      <c r="L771" s="16"/>
      <c r="U771" s="6">
        <v>0</v>
      </c>
      <c r="V771" s="6">
        <v>-237</v>
      </c>
      <c r="W771" s="6">
        <f>IF(AND($W$4 + 'Unlike Size Quad'!$F$2*$N$3&lt;Table13[[#This Row],[NS AXIS]],Table13[[#This Row],[NS AXIS]]&lt;$V$3 - 'Unlike Size Quad'!$F$2*$N$3), Table13[NS AXIS], 0)</f>
        <v>0</v>
      </c>
      <c r="X771" s="6">
        <f>$V$6 - 'Unlike Size Quad'!$F$3*$N$4</f>
        <v>71.401690832311886</v>
      </c>
      <c r="Y771" s="6">
        <f>$W$5 +'Unlike Size Quad'!$F$3*$N$4</f>
        <v>-71.406763299232722</v>
      </c>
      <c r="Z771" s="6">
        <f>Table13[[#This Row],[NS AXIS]]</f>
        <v>-237</v>
      </c>
      <c r="AA771" s="6">
        <f>IF(AND($W$5 + 'Unlike Size Quad'!$F$3*$N$4&lt;Table13[[#This Row],[NS AXIS]],Table13[[#This Row],[NS AXIS]]&lt;$V$6 - 'Unlike Size Quad'!$F$3*$N$4), Table13[NS AXIS], 0)</f>
        <v>0</v>
      </c>
      <c r="AB771" s="16">
        <f>$V$3 -'Unlike Size Quad'!$F$2*$N$3</f>
        <v>127.00056361139596</v>
      </c>
      <c r="AC771" s="16">
        <f>$W$4 + 'Unlike Size Quad'!$F$2*$N$3</f>
        <v>-127.00507248755457</v>
      </c>
      <c r="AN771" s="46">
        <v>-237</v>
      </c>
      <c r="AO771" s="6">
        <f>IF(OR(Table15[[#This Row],[Diagonal Flag]]&lt;-$AG$6, Table15[[#This Row],[Diagonal Flag]]&gt;$AG$6),0,Table15[[#This Row],[Diagonal Flag]])</f>
        <v>-237</v>
      </c>
      <c r="AP771" s="6">
        <f>Graphing!$AO771/$AP$6</f>
        <v>-103.6875</v>
      </c>
      <c r="AQ771" s="6">
        <f>Graphing!$AO771/$AQ$6</f>
        <v>103.6875</v>
      </c>
    </row>
    <row r="772" spans="7:43" x14ac:dyDescent="0.25">
      <c r="G772" s="15">
        <v>0.76500000000000001</v>
      </c>
      <c r="H772" s="16">
        <f>IF(AND($H$3&lt;Table3[[#This Row],[Percentage]],Table3[[#This Row],[Percentage]]&lt;$H$5), 1, 0)</f>
        <v>0</v>
      </c>
      <c r="I772" s="16">
        <f>IF(AND($I$3&lt;Table3[[#This Row],[Percentage]],Table3[[#This Row],[Percentage]]&lt;$I$5), 1, 0)</f>
        <v>0</v>
      </c>
      <c r="J772" s="16">
        <f>IF(AND($J$3&lt;Table3[[#This Row],[Percentage]],Table3[[#This Row],[Percentage]]&lt;$J$5), 1, 0)</f>
        <v>0</v>
      </c>
      <c r="K772" s="16">
        <f>IF(AND($K$3&lt;Table3[[#This Row],[Percentage]],Table3[[#This Row],[Percentage]]&lt;$K$5), 1, 0)</f>
        <v>0</v>
      </c>
      <c r="L772" s="16"/>
      <c r="U772" s="6">
        <v>0</v>
      </c>
      <c r="V772" s="6">
        <v>-236</v>
      </c>
      <c r="W772" s="6">
        <f>IF(AND($W$4 + 'Unlike Size Quad'!$F$2*$N$3&lt;Table13[[#This Row],[NS AXIS]],Table13[[#This Row],[NS AXIS]]&lt;$V$3 - 'Unlike Size Quad'!$F$2*$N$3), Table13[NS AXIS], 0)</f>
        <v>0</v>
      </c>
      <c r="X772" s="6">
        <f>$V$6 - 'Unlike Size Quad'!$F$3*$N$4</f>
        <v>71.401690832311886</v>
      </c>
      <c r="Y772" s="6">
        <f>$W$5 +'Unlike Size Quad'!$F$3*$N$4</f>
        <v>-71.406763299232722</v>
      </c>
      <c r="Z772" s="6">
        <f>Table13[[#This Row],[NS AXIS]]</f>
        <v>-236</v>
      </c>
      <c r="AA772" s="6">
        <f>IF(AND($W$5 + 'Unlike Size Quad'!$F$3*$N$4&lt;Table13[[#This Row],[NS AXIS]],Table13[[#This Row],[NS AXIS]]&lt;$V$6 - 'Unlike Size Quad'!$F$3*$N$4), Table13[NS AXIS], 0)</f>
        <v>0</v>
      </c>
      <c r="AB772" s="16">
        <f>$V$3 -'Unlike Size Quad'!$F$2*$N$3</f>
        <v>127.00056361139596</v>
      </c>
      <c r="AC772" s="16">
        <f>$W$4 + 'Unlike Size Quad'!$F$2*$N$3</f>
        <v>-127.00507248755457</v>
      </c>
      <c r="AN772" s="46">
        <v>-236</v>
      </c>
      <c r="AO772" s="6">
        <f>IF(OR(Table15[[#This Row],[Diagonal Flag]]&lt;-$AG$6, Table15[[#This Row],[Diagonal Flag]]&gt;$AG$6),0,Table15[[#This Row],[Diagonal Flag]])</f>
        <v>-236</v>
      </c>
      <c r="AP772" s="6">
        <f>Graphing!$AO772/$AP$6</f>
        <v>-103.25</v>
      </c>
      <c r="AQ772" s="6">
        <f>Graphing!$AO772/$AQ$6</f>
        <v>103.25</v>
      </c>
    </row>
    <row r="773" spans="7:43" x14ac:dyDescent="0.25">
      <c r="G773" s="15">
        <v>0.76600000000000001</v>
      </c>
      <c r="H773" s="16">
        <f>IF(AND($H$3&lt;Table3[[#This Row],[Percentage]],Table3[[#This Row],[Percentage]]&lt;$H$5), 1, 0)</f>
        <v>0</v>
      </c>
      <c r="I773" s="16">
        <f>IF(AND($I$3&lt;Table3[[#This Row],[Percentage]],Table3[[#This Row],[Percentage]]&lt;$I$5), 1, 0)</f>
        <v>0</v>
      </c>
      <c r="J773" s="16">
        <f>IF(AND($J$3&lt;Table3[[#This Row],[Percentage]],Table3[[#This Row],[Percentage]]&lt;$J$5), 1, 0)</f>
        <v>0</v>
      </c>
      <c r="K773" s="16">
        <f>IF(AND($K$3&lt;Table3[[#This Row],[Percentage]],Table3[[#This Row],[Percentage]]&lt;$K$5), 1, 0)</f>
        <v>0</v>
      </c>
      <c r="L773" s="16"/>
      <c r="U773" s="6">
        <v>0</v>
      </c>
      <c r="V773" s="6">
        <v>-235</v>
      </c>
      <c r="W773" s="6">
        <f>IF(AND($W$4 + 'Unlike Size Quad'!$F$2*$N$3&lt;Table13[[#This Row],[NS AXIS]],Table13[[#This Row],[NS AXIS]]&lt;$V$3 - 'Unlike Size Quad'!$F$2*$N$3), Table13[NS AXIS], 0)</f>
        <v>0</v>
      </c>
      <c r="X773" s="6">
        <f>$V$6 - 'Unlike Size Quad'!$F$3*$N$4</f>
        <v>71.401690832311886</v>
      </c>
      <c r="Y773" s="6">
        <f>$W$5 +'Unlike Size Quad'!$F$3*$N$4</f>
        <v>-71.406763299232722</v>
      </c>
      <c r="Z773" s="6">
        <f>Table13[[#This Row],[NS AXIS]]</f>
        <v>-235</v>
      </c>
      <c r="AA773" s="6">
        <f>IF(AND($W$5 + 'Unlike Size Quad'!$F$3*$N$4&lt;Table13[[#This Row],[NS AXIS]],Table13[[#This Row],[NS AXIS]]&lt;$V$6 - 'Unlike Size Quad'!$F$3*$N$4), Table13[NS AXIS], 0)</f>
        <v>0</v>
      </c>
      <c r="AB773" s="16">
        <f>$V$3 -'Unlike Size Quad'!$F$2*$N$3</f>
        <v>127.00056361139596</v>
      </c>
      <c r="AC773" s="16">
        <f>$W$4 + 'Unlike Size Quad'!$F$2*$N$3</f>
        <v>-127.00507248755457</v>
      </c>
      <c r="AN773" s="46">
        <v>-235</v>
      </c>
      <c r="AO773" s="6">
        <f>IF(OR(Table15[[#This Row],[Diagonal Flag]]&lt;-$AG$6, Table15[[#This Row],[Diagonal Flag]]&gt;$AG$6),0,Table15[[#This Row],[Diagonal Flag]])</f>
        <v>-235</v>
      </c>
      <c r="AP773" s="6">
        <f>Graphing!$AO773/$AP$6</f>
        <v>-102.8125</v>
      </c>
      <c r="AQ773" s="6">
        <f>Graphing!$AO773/$AQ$6</f>
        <v>102.8125</v>
      </c>
    </row>
    <row r="774" spans="7:43" x14ac:dyDescent="0.25">
      <c r="G774" s="15">
        <v>0.76700000000000002</v>
      </c>
      <c r="H774" s="16">
        <f>IF(AND($H$3&lt;Table3[[#This Row],[Percentage]],Table3[[#This Row],[Percentage]]&lt;$H$5), 1, 0)</f>
        <v>0</v>
      </c>
      <c r="I774" s="16">
        <f>IF(AND($I$3&lt;Table3[[#This Row],[Percentage]],Table3[[#This Row],[Percentage]]&lt;$I$5), 1, 0)</f>
        <v>0</v>
      </c>
      <c r="J774" s="16">
        <f>IF(AND($J$3&lt;Table3[[#This Row],[Percentage]],Table3[[#This Row],[Percentage]]&lt;$J$5), 1, 0)</f>
        <v>0</v>
      </c>
      <c r="K774" s="16">
        <f>IF(AND($K$3&lt;Table3[[#This Row],[Percentage]],Table3[[#This Row],[Percentage]]&lt;$K$5), 1, 0)</f>
        <v>0</v>
      </c>
      <c r="L774" s="16"/>
      <c r="U774" s="6">
        <v>0</v>
      </c>
      <c r="V774" s="6">
        <v>-234</v>
      </c>
      <c r="W774" s="6">
        <f>IF(AND($W$4 + 'Unlike Size Quad'!$F$2*$N$3&lt;Table13[[#This Row],[NS AXIS]],Table13[[#This Row],[NS AXIS]]&lt;$V$3 - 'Unlike Size Quad'!$F$2*$N$3), Table13[NS AXIS], 0)</f>
        <v>0</v>
      </c>
      <c r="X774" s="6">
        <f>$V$6 - 'Unlike Size Quad'!$F$3*$N$4</f>
        <v>71.401690832311886</v>
      </c>
      <c r="Y774" s="6">
        <f>$W$5 +'Unlike Size Quad'!$F$3*$N$4</f>
        <v>-71.406763299232722</v>
      </c>
      <c r="Z774" s="6">
        <f>Table13[[#This Row],[NS AXIS]]</f>
        <v>-234</v>
      </c>
      <c r="AA774" s="6">
        <f>IF(AND($W$5 + 'Unlike Size Quad'!$F$3*$N$4&lt;Table13[[#This Row],[NS AXIS]],Table13[[#This Row],[NS AXIS]]&lt;$V$6 - 'Unlike Size Quad'!$F$3*$N$4), Table13[NS AXIS], 0)</f>
        <v>0</v>
      </c>
      <c r="AB774" s="16">
        <f>$V$3 -'Unlike Size Quad'!$F$2*$N$3</f>
        <v>127.00056361139596</v>
      </c>
      <c r="AC774" s="16">
        <f>$W$4 + 'Unlike Size Quad'!$F$2*$N$3</f>
        <v>-127.00507248755457</v>
      </c>
      <c r="AN774" s="46">
        <v>-234</v>
      </c>
      <c r="AO774" s="6">
        <f>IF(OR(Table15[[#This Row],[Diagonal Flag]]&lt;-$AG$6, Table15[[#This Row],[Diagonal Flag]]&gt;$AG$6),0,Table15[[#This Row],[Diagonal Flag]])</f>
        <v>-234</v>
      </c>
      <c r="AP774" s="6">
        <f>Graphing!$AO774/$AP$6</f>
        <v>-102.375</v>
      </c>
      <c r="AQ774" s="6">
        <f>Graphing!$AO774/$AQ$6</f>
        <v>102.375</v>
      </c>
    </row>
    <row r="775" spans="7:43" x14ac:dyDescent="0.25">
      <c r="G775" s="15">
        <v>0.76800000000000002</v>
      </c>
      <c r="H775" s="16">
        <f>IF(AND($H$3&lt;Table3[[#This Row],[Percentage]],Table3[[#This Row],[Percentage]]&lt;$H$5), 1, 0)</f>
        <v>0</v>
      </c>
      <c r="I775" s="16">
        <f>IF(AND($I$3&lt;Table3[[#This Row],[Percentage]],Table3[[#This Row],[Percentage]]&lt;$I$5), 1, 0)</f>
        <v>0</v>
      </c>
      <c r="J775" s="16">
        <f>IF(AND($J$3&lt;Table3[[#This Row],[Percentage]],Table3[[#This Row],[Percentage]]&lt;$J$5), 1, 0)</f>
        <v>0</v>
      </c>
      <c r="K775" s="16">
        <f>IF(AND($K$3&lt;Table3[[#This Row],[Percentage]],Table3[[#This Row],[Percentage]]&lt;$K$5), 1, 0)</f>
        <v>0</v>
      </c>
      <c r="L775" s="16"/>
      <c r="U775" s="6">
        <v>0</v>
      </c>
      <c r="V775" s="6">
        <v>-233</v>
      </c>
      <c r="W775" s="6">
        <f>IF(AND($W$4 + 'Unlike Size Quad'!$F$2*$N$3&lt;Table13[[#This Row],[NS AXIS]],Table13[[#This Row],[NS AXIS]]&lt;$V$3 - 'Unlike Size Quad'!$F$2*$N$3), Table13[NS AXIS], 0)</f>
        <v>0</v>
      </c>
      <c r="X775" s="6">
        <f>$V$6 - 'Unlike Size Quad'!$F$3*$N$4</f>
        <v>71.401690832311886</v>
      </c>
      <c r="Y775" s="6">
        <f>$W$5 +'Unlike Size Quad'!$F$3*$N$4</f>
        <v>-71.406763299232722</v>
      </c>
      <c r="Z775" s="6">
        <f>Table13[[#This Row],[NS AXIS]]</f>
        <v>-233</v>
      </c>
      <c r="AA775" s="6">
        <f>IF(AND($W$5 + 'Unlike Size Quad'!$F$3*$N$4&lt;Table13[[#This Row],[NS AXIS]],Table13[[#This Row],[NS AXIS]]&lt;$V$6 - 'Unlike Size Quad'!$F$3*$N$4), Table13[NS AXIS], 0)</f>
        <v>0</v>
      </c>
      <c r="AB775" s="16">
        <f>$V$3 -'Unlike Size Quad'!$F$2*$N$3</f>
        <v>127.00056361139596</v>
      </c>
      <c r="AC775" s="16">
        <f>$W$4 + 'Unlike Size Quad'!$F$2*$N$3</f>
        <v>-127.00507248755457</v>
      </c>
      <c r="AN775" s="46">
        <v>-233</v>
      </c>
      <c r="AO775" s="6">
        <f>IF(OR(Table15[[#This Row],[Diagonal Flag]]&lt;-$AG$6, Table15[[#This Row],[Diagonal Flag]]&gt;$AG$6),0,Table15[[#This Row],[Diagonal Flag]])</f>
        <v>-233</v>
      </c>
      <c r="AP775" s="6">
        <f>Graphing!$AO775/$AP$6</f>
        <v>-101.9375</v>
      </c>
      <c r="AQ775" s="6">
        <f>Graphing!$AO775/$AQ$6</f>
        <v>101.9375</v>
      </c>
    </row>
    <row r="776" spans="7:43" x14ac:dyDescent="0.25">
      <c r="G776" s="15">
        <v>0.76900000000000002</v>
      </c>
      <c r="H776" s="16">
        <f>IF(AND($H$3&lt;Table3[[#This Row],[Percentage]],Table3[[#This Row],[Percentage]]&lt;$H$5), 1, 0)</f>
        <v>0</v>
      </c>
      <c r="I776" s="16">
        <f>IF(AND($I$3&lt;Table3[[#This Row],[Percentage]],Table3[[#This Row],[Percentage]]&lt;$I$5), 1, 0)</f>
        <v>0</v>
      </c>
      <c r="J776" s="16">
        <f>IF(AND($J$3&lt;Table3[[#This Row],[Percentage]],Table3[[#This Row],[Percentage]]&lt;$J$5), 1, 0)</f>
        <v>0</v>
      </c>
      <c r="K776" s="16">
        <f>IF(AND($K$3&lt;Table3[[#This Row],[Percentage]],Table3[[#This Row],[Percentage]]&lt;$K$5), 1, 0)</f>
        <v>0</v>
      </c>
      <c r="L776" s="16"/>
      <c r="U776" s="6">
        <v>0</v>
      </c>
      <c r="V776" s="6">
        <v>-232</v>
      </c>
      <c r="W776" s="6">
        <f>IF(AND($W$4 + 'Unlike Size Quad'!$F$2*$N$3&lt;Table13[[#This Row],[NS AXIS]],Table13[[#This Row],[NS AXIS]]&lt;$V$3 - 'Unlike Size Quad'!$F$2*$N$3), Table13[NS AXIS], 0)</f>
        <v>0</v>
      </c>
      <c r="X776" s="6">
        <f>$V$6 - 'Unlike Size Quad'!$F$3*$N$4</f>
        <v>71.401690832311886</v>
      </c>
      <c r="Y776" s="6">
        <f>$W$5 +'Unlike Size Quad'!$F$3*$N$4</f>
        <v>-71.406763299232722</v>
      </c>
      <c r="Z776" s="6">
        <f>Table13[[#This Row],[NS AXIS]]</f>
        <v>-232</v>
      </c>
      <c r="AA776" s="6">
        <f>IF(AND($W$5 + 'Unlike Size Quad'!$F$3*$N$4&lt;Table13[[#This Row],[NS AXIS]],Table13[[#This Row],[NS AXIS]]&lt;$V$6 - 'Unlike Size Quad'!$F$3*$N$4), Table13[NS AXIS], 0)</f>
        <v>0</v>
      </c>
      <c r="AB776" s="16">
        <f>$V$3 -'Unlike Size Quad'!$F$2*$N$3</f>
        <v>127.00056361139596</v>
      </c>
      <c r="AC776" s="16">
        <f>$W$4 + 'Unlike Size Quad'!$F$2*$N$3</f>
        <v>-127.00507248755457</v>
      </c>
      <c r="AN776" s="46">
        <v>-232</v>
      </c>
      <c r="AO776" s="6">
        <f>IF(OR(Table15[[#This Row],[Diagonal Flag]]&lt;-$AG$6, Table15[[#This Row],[Diagonal Flag]]&gt;$AG$6),0,Table15[[#This Row],[Diagonal Flag]])</f>
        <v>-232</v>
      </c>
      <c r="AP776" s="6">
        <f>Graphing!$AO776/$AP$6</f>
        <v>-101.5</v>
      </c>
      <c r="AQ776" s="6">
        <f>Graphing!$AO776/$AQ$6</f>
        <v>101.5</v>
      </c>
    </row>
    <row r="777" spans="7:43" x14ac:dyDescent="0.25">
      <c r="G777" s="15">
        <v>0.77</v>
      </c>
      <c r="H777" s="16">
        <f>IF(AND($H$3&lt;Table3[[#This Row],[Percentage]],Table3[[#This Row],[Percentage]]&lt;$H$5), 1, 0)</f>
        <v>0</v>
      </c>
      <c r="I777" s="16">
        <f>IF(AND($I$3&lt;Table3[[#This Row],[Percentage]],Table3[[#This Row],[Percentage]]&lt;$I$5), 1, 0)</f>
        <v>0</v>
      </c>
      <c r="J777" s="16">
        <f>IF(AND($J$3&lt;Table3[[#This Row],[Percentage]],Table3[[#This Row],[Percentage]]&lt;$J$5), 1, 0)</f>
        <v>0</v>
      </c>
      <c r="K777" s="16">
        <f>IF(AND($K$3&lt;Table3[[#This Row],[Percentage]],Table3[[#This Row],[Percentage]]&lt;$K$5), 1, 0)</f>
        <v>0</v>
      </c>
      <c r="L777" s="16"/>
      <c r="U777" s="6">
        <v>0</v>
      </c>
      <c r="V777" s="6">
        <v>-231</v>
      </c>
      <c r="W777" s="6">
        <f>IF(AND($W$4 + 'Unlike Size Quad'!$F$2*$N$3&lt;Table13[[#This Row],[NS AXIS]],Table13[[#This Row],[NS AXIS]]&lt;$V$3 - 'Unlike Size Quad'!$F$2*$N$3), Table13[NS AXIS], 0)</f>
        <v>0</v>
      </c>
      <c r="X777" s="6">
        <f>$V$6 - 'Unlike Size Quad'!$F$3*$N$4</f>
        <v>71.401690832311886</v>
      </c>
      <c r="Y777" s="6">
        <f>$W$5 +'Unlike Size Quad'!$F$3*$N$4</f>
        <v>-71.406763299232722</v>
      </c>
      <c r="Z777" s="6">
        <f>Table13[[#This Row],[NS AXIS]]</f>
        <v>-231</v>
      </c>
      <c r="AA777" s="6">
        <f>IF(AND($W$5 + 'Unlike Size Quad'!$F$3*$N$4&lt;Table13[[#This Row],[NS AXIS]],Table13[[#This Row],[NS AXIS]]&lt;$V$6 - 'Unlike Size Quad'!$F$3*$N$4), Table13[NS AXIS], 0)</f>
        <v>0</v>
      </c>
      <c r="AB777" s="16">
        <f>$V$3 -'Unlike Size Quad'!$F$2*$N$3</f>
        <v>127.00056361139596</v>
      </c>
      <c r="AC777" s="16">
        <f>$W$4 + 'Unlike Size Quad'!$F$2*$N$3</f>
        <v>-127.00507248755457</v>
      </c>
      <c r="AN777" s="46">
        <v>-231</v>
      </c>
      <c r="AO777" s="6">
        <f>IF(OR(Table15[[#This Row],[Diagonal Flag]]&lt;-$AG$6, Table15[[#This Row],[Diagonal Flag]]&gt;$AG$6),0,Table15[[#This Row],[Diagonal Flag]])</f>
        <v>-231</v>
      </c>
      <c r="AP777" s="6">
        <f>Graphing!$AO777/$AP$6</f>
        <v>-101.0625</v>
      </c>
      <c r="AQ777" s="6">
        <f>Graphing!$AO777/$AQ$6</f>
        <v>101.0625</v>
      </c>
    </row>
    <row r="778" spans="7:43" x14ac:dyDescent="0.25">
      <c r="G778" s="15">
        <v>0.77100000000000002</v>
      </c>
      <c r="H778" s="16">
        <f>IF(AND($H$3&lt;Table3[[#This Row],[Percentage]],Table3[[#This Row],[Percentage]]&lt;$H$5), 1, 0)</f>
        <v>0</v>
      </c>
      <c r="I778" s="16">
        <f>IF(AND($I$3&lt;Table3[[#This Row],[Percentage]],Table3[[#This Row],[Percentage]]&lt;$I$5), 1, 0)</f>
        <v>0</v>
      </c>
      <c r="J778" s="16">
        <f>IF(AND($J$3&lt;Table3[[#This Row],[Percentage]],Table3[[#This Row],[Percentage]]&lt;$J$5), 1, 0)</f>
        <v>0</v>
      </c>
      <c r="K778" s="16">
        <f>IF(AND($K$3&lt;Table3[[#This Row],[Percentage]],Table3[[#This Row],[Percentage]]&lt;$K$5), 1, 0)</f>
        <v>0</v>
      </c>
      <c r="L778" s="16"/>
      <c r="U778" s="6">
        <v>0</v>
      </c>
      <c r="V778" s="6">
        <v>-230</v>
      </c>
      <c r="W778" s="6">
        <f>IF(AND($W$4 + 'Unlike Size Quad'!$F$2*$N$3&lt;Table13[[#This Row],[NS AXIS]],Table13[[#This Row],[NS AXIS]]&lt;$V$3 - 'Unlike Size Quad'!$F$2*$N$3), Table13[NS AXIS], 0)</f>
        <v>0</v>
      </c>
      <c r="X778" s="6">
        <f>$V$6 - 'Unlike Size Quad'!$F$3*$N$4</f>
        <v>71.401690832311886</v>
      </c>
      <c r="Y778" s="6">
        <f>$W$5 +'Unlike Size Quad'!$F$3*$N$4</f>
        <v>-71.406763299232722</v>
      </c>
      <c r="Z778" s="6">
        <f>Table13[[#This Row],[NS AXIS]]</f>
        <v>-230</v>
      </c>
      <c r="AA778" s="6">
        <f>IF(AND($W$5 + 'Unlike Size Quad'!$F$3*$N$4&lt;Table13[[#This Row],[NS AXIS]],Table13[[#This Row],[NS AXIS]]&lt;$V$6 - 'Unlike Size Quad'!$F$3*$N$4), Table13[NS AXIS], 0)</f>
        <v>0</v>
      </c>
      <c r="AB778" s="16">
        <f>$V$3 -'Unlike Size Quad'!$F$2*$N$3</f>
        <v>127.00056361139596</v>
      </c>
      <c r="AC778" s="16">
        <f>$W$4 + 'Unlike Size Quad'!$F$2*$N$3</f>
        <v>-127.00507248755457</v>
      </c>
      <c r="AN778" s="46">
        <v>-230</v>
      </c>
      <c r="AO778" s="6">
        <f>IF(OR(Table15[[#This Row],[Diagonal Flag]]&lt;-$AG$6, Table15[[#This Row],[Diagonal Flag]]&gt;$AG$6),0,Table15[[#This Row],[Diagonal Flag]])</f>
        <v>-230</v>
      </c>
      <c r="AP778" s="6">
        <f>Graphing!$AO778/$AP$6</f>
        <v>-100.625</v>
      </c>
      <c r="AQ778" s="6">
        <f>Graphing!$AO778/$AQ$6</f>
        <v>100.625</v>
      </c>
    </row>
    <row r="779" spans="7:43" x14ac:dyDescent="0.25">
      <c r="G779" s="15">
        <v>0.77200000000000002</v>
      </c>
      <c r="H779" s="16">
        <f>IF(AND($H$3&lt;Table3[[#This Row],[Percentage]],Table3[[#This Row],[Percentage]]&lt;$H$5), 1, 0)</f>
        <v>0</v>
      </c>
      <c r="I779" s="16">
        <f>IF(AND($I$3&lt;Table3[[#This Row],[Percentage]],Table3[[#This Row],[Percentage]]&lt;$I$5), 1, 0)</f>
        <v>0</v>
      </c>
      <c r="J779" s="16">
        <f>IF(AND($J$3&lt;Table3[[#This Row],[Percentage]],Table3[[#This Row],[Percentage]]&lt;$J$5), 1, 0)</f>
        <v>0</v>
      </c>
      <c r="K779" s="16">
        <f>IF(AND($K$3&lt;Table3[[#This Row],[Percentage]],Table3[[#This Row],[Percentage]]&lt;$K$5), 1, 0)</f>
        <v>0</v>
      </c>
      <c r="L779" s="16"/>
      <c r="U779" s="6">
        <v>0</v>
      </c>
      <c r="V779" s="6">
        <v>-229</v>
      </c>
      <c r="W779" s="6">
        <f>IF(AND($W$4 + 'Unlike Size Quad'!$F$2*$N$3&lt;Table13[[#This Row],[NS AXIS]],Table13[[#This Row],[NS AXIS]]&lt;$V$3 - 'Unlike Size Quad'!$F$2*$N$3), Table13[NS AXIS], 0)</f>
        <v>0</v>
      </c>
      <c r="X779" s="6">
        <f>$V$6 - 'Unlike Size Quad'!$F$3*$N$4</f>
        <v>71.401690832311886</v>
      </c>
      <c r="Y779" s="6">
        <f>$W$5 +'Unlike Size Quad'!$F$3*$N$4</f>
        <v>-71.406763299232722</v>
      </c>
      <c r="Z779" s="6">
        <f>Table13[[#This Row],[NS AXIS]]</f>
        <v>-229</v>
      </c>
      <c r="AA779" s="6">
        <f>IF(AND($W$5 + 'Unlike Size Quad'!$F$3*$N$4&lt;Table13[[#This Row],[NS AXIS]],Table13[[#This Row],[NS AXIS]]&lt;$V$6 - 'Unlike Size Quad'!$F$3*$N$4), Table13[NS AXIS], 0)</f>
        <v>0</v>
      </c>
      <c r="AB779" s="16">
        <f>$V$3 -'Unlike Size Quad'!$F$2*$N$3</f>
        <v>127.00056361139596</v>
      </c>
      <c r="AC779" s="16">
        <f>$W$4 + 'Unlike Size Quad'!$F$2*$N$3</f>
        <v>-127.00507248755457</v>
      </c>
      <c r="AN779" s="46">
        <v>-229</v>
      </c>
      <c r="AO779" s="6">
        <f>IF(OR(Table15[[#This Row],[Diagonal Flag]]&lt;-$AG$6, Table15[[#This Row],[Diagonal Flag]]&gt;$AG$6),0,Table15[[#This Row],[Diagonal Flag]])</f>
        <v>-229</v>
      </c>
      <c r="AP779" s="6">
        <f>Graphing!$AO779/$AP$6</f>
        <v>-100.1875</v>
      </c>
      <c r="AQ779" s="6">
        <f>Graphing!$AO779/$AQ$6</f>
        <v>100.1875</v>
      </c>
    </row>
    <row r="780" spans="7:43" x14ac:dyDescent="0.25">
      <c r="G780" s="15">
        <v>0.77300000000000002</v>
      </c>
      <c r="H780" s="16">
        <f>IF(AND($H$3&lt;Table3[[#This Row],[Percentage]],Table3[[#This Row],[Percentage]]&lt;$H$5), 1, 0)</f>
        <v>0</v>
      </c>
      <c r="I780" s="16">
        <f>IF(AND($I$3&lt;Table3[[#This Row],[Percentage]],Table3[[#This Row],[Percentage]]&lt;$I$5), 1, 0)</f>
        <v>0</v>
      </c>
      <c r="J780" s="16">
        <f>IF(AND($J$3&lt;Table3[[#This Row],[Percentage]],Table3[[#This Row],[Percentage]]&lt;$J$5), 1, 0)</f>
        <v>0</v>
      </c>
      <c r="K780" s="16">
        <f>IF(AND($K$3&lt;Table3[[#This Row],[Percentage]],Table3[[#This Row],[Percentage]]&lt;$K$5), 1, 0)</f>
        <v>0</v>
      </c>
      <c r="L780" s="16"/>
      <c r="U780" s="6">
        <v>0</v>
      </c>
      <c r="V780" s="6">
        <v>-228</v>
      </c>
      <c r="W780" s="6">
        <f>IF(AND($W$4 + 'Unlike Size Quad'!$F$2*$N$3&lt;Table13[[#This Row],[NS AXIS]],Table13[[#This Row],[NS AXIS]]&lt;$V$3 - 'Unlike Size Quad'!$F$2*$N$3), Table13[NS AXIS], 0)</f>
        <v>0</v>
      </c>
      <c r="X780" s="6">
        <f>$V$6 - 'Unlike Size Quad'!$F$3*$N$4</f>
        <v>71.401690832311886</v>
      </c>
      <c r="Y780" s="6">
        <f>$W$5 +'Unlike Size Quad'!$F$3*$N$4</f>
        <v>-71.406763299232722</v>
      </c>
      <c r="Z780" s="6">
        <f>Table13[[#This Row],[NS AXIS]]</f>
        <v>-228</v>
      </c>
      <c r="AA780" s="6">
        <f>IF(AND($W$5 + 'Unlike Size Quad'!$F$3*$N$4&lt;Table13[[#This Row],[NS AXIS]],Table13[[#This Row],[NS AXIS]]&lt;$V$6 - 'Unlike Size Quad'!$F$3*$N$4), Table13[NS AXIS], 0)</f>
        <v>0</v>
      </c>
      <c r="AB780" s="16">
        <f>$V$3 -'Unlike Size Quad'!$F$2*$N$3</f>
        <v>127.00056361139596</v>
      </c>
      <c r="AC780" s="16">
        <f>$W$4 + 'Unlike Size Quad'!$F$2*$N$3</f>
        <v>-127.00507248755457</v>
      </c>
      <c r="AN780" s="46">
        <v>-228</v>
      </c>
      <c r="AO780" s="6">
        <f>IF(OR(Table15[[#This Row],[Diagonal Flag]]&lt;-$AG$6, Table15[[#This Row],[Diagonal Flag]]&gt;$AG$6),0,Table15[[#This Row],[Diagonal Flag]])</f>
        <v>-228</v>
      </c>
      <c r="AP780" s="6">
        <f>Graphing!$AO780/$AP$6</f>
        <v>-99.75</v>
      </c>
      <c r="AQ780" s="6">
        <f>Graphing!$AO780/$AQ$6</f>
        <v>99.75</v>
      </c>
    </row>
    <row r="781" spans="7:43" x14ac:dyDescent="0.25">
      <c r="G781" s="15">
        <v>0.77400000000000002</v>
      </c>
      <c r="H781" s="16">
        <f>IF(AND($H$3&lt;Table3[[#This Row],[Percentage]],Table3[[#This Row],[Percentage]]&lt;$H$5), 1, 0)</f>
        <v>0</v>
      </c>
      <c r="I781" s="16">
        <f>IF(AND($I$3&lt;Table3[[#This Row],[Percentage]],Table3[[#This Row],[Percentage]]&lt;$I$5), 1, 0)</f>
        <v>0</v>
      </c>
      <c r="J781" s="16">
        <f>IF(AND($J$3&lt;Table3[[#This Row],[Percentage]],Table3[[#This Row],[Percentage]]&lt;$J$5), 1, 0)</f>
        <v>0</v>
      </c>
      <c r="K781" s="16">
        <f>IF(AND($K$3&lt;Table3[[#This Row],[Percentage]],Table3[[#This Row],[Percentage]]&lt;$K$5), 1, 0)</f>
        <v>0</v>
      </c>
      <c r="L781" s="16"/>
      <c r="U781" s="6">
        <v>0</v>
      </c>
      <c r="V781" s="6">
        <v>-227</v>
      </c>
      <c r="W781" s="6">
        <f>IF(AND($W$4 + 'Unlike Size Quad'!$F$2*$N$3&lt;Table13[[#This Row],[NS AXIS]],Table13[[#This Row],[NS AXIS]]&lt;$V$3 - 'Unlike Size Quad'!$F$2*$N$3), Table13[NS AXIS], 0)</f>
        <v>0</v>
      </c>
      <c r="X781" s="6">
        <f>$V$6 - 'Unlike Size Quad'!$F$3*$N$4</f>
        <v>71.401690832311886</v>
      </c>
      <c r="Y781" s="6">
        <f>$W$5 +'Unlike Size Quad'!$F$3*$N$4</f>
        <v>-71.406763299232722</v>
      </c>
      <c r="Z781" s="6">
        <f>Table13[[#This Row],[NS AXIS]]</f>
        <v>-227</v>
      </c>
      <c r="AA781" s="6">
        <f>IF(AND($W$5 + 'Unlike Size Quad'!$F$3*$N$4&lt;Table13[[#This Row],[NS AXIS]],Table13[[#This Row],[NS AXIS]]&lt;$V$6 - 'Unlike Size Quad'!$F$3*$N$4), Table13[NS AXIS], 0)</f>
        <v>0</v>
      </c>
      <c r="AB781" s="16">
        <f>$V$3 -'Unlike Size Quad'!$F$2*$N$3</f>
        <v>127.00056361139596</v>
      </c>
      <c r="AC781" s="16">
        <f>$W$4 + 'Unlike Size Quad'!$F$2*$N$3</f>
        <v>-127.00507248755457</v>
      </c>
      <c r="AN781" s="46">
        <v>-227</v>
      </c>
      <c r="AO781" s="6">
        <f>IF(OR(Table15[[#This Row],[Diagonal Flag]]&lt;-$AG$6, Table15[[#This Row],[Diagonal Flag]]&gt;$AG$6),0,Table15[[#This Row],[Diagonal Flag]])</f>
        <v>-227</v>
      </c>
      <c r="AP781" s="6">
        <f>Graphing!$AO781/$AP$6</f>
        <v>-99.3125</v>
      </c>
      <c r="AQ781" s="6">
        <f>Graphing!$AO781/$AQ$6</f>
        <v>99.3125</v>
      </c>
    </row>
    <row r="782" spans="7:43" x14ac:dyDescent="0.25">
      <c r="G782" s="15">
        <v>0.77500000000000002</v>
      </c>
      <c r="H782" s="16">
        <f>IF(AND($H$3&lt;Table3[[#This Row],[Percentage]],Table3[[#This Row],[Percentage]]&lt;$H$5), 1, 0)</f>
        <v>0</v>
      </c>
      <c r="I782" s="16">
        <f>IF(AND($I$3&lt;Table3[[#This Row],[Percentage]],Table3[[#This Row],[Percentage]]&lt;$I$5), 1, 0)</f>
        <v>0</v>
      </c>
      <c r="J782" s="16">
        <f>IF(AND($J$3&lt;Table3[[#This Row],[Percentage]],Table3[[#This Row],[Percentage]]&lt;$J$5), 1, 0)</f>
        <v>0</v>
      </c>
      <c r="K782" s="16">
        <f>IF(AND($K$3&lt;Table3[[#This Row],[Percentage]],Table3[[#This Row],[Percentage]]&lt;$K$5), 1, 0)</f>
        <v>0</v>
      </c>
      <c r="L782" s="16"/>
      <c r="U782" s="6">
        <v>0</v>
      </c>
      <c r="V782" s="6">
        <v>-226</v>
      </c>
      <c r="W782" s="6">
        <f>IF(AND($W$4 + 'Unlike Size Quad'!$F$2*$N$3&lt;Table13[[#This Row],[NS AXIS]],Table13[[#This Row],[NS AXIS]]&lt;$V$3 - 'Unlike Size Quad'!$F$2*$N$3), Table13[NS AXIS], 0)</f>
        <v>0</v>
      </c>
      <c r="X782" s="6">
        <f>$V$6 - 'Unlike Size Quad'!$F$3*$N$4</f>
        <v>71.401690832311886</v>
      </c>
      <c r="Y782" s="6">
        <f>$W$5 +'Unlike Size Quad'!$F$3*$N$4</f>
        <v>-71.406763299232722</v>
      </c>
      <c r="Z782" s="6">
        <f>Table13[[#This Row],[NS AXIS]]</f>
        <v>-226</v>
      </c>
      <c r="AA782" s="6">
        <f>IF(AND($W$5 + 'Unlike Size Quad'!$F$3*$N$4&lt;Table13[[#This Row],[NS AXIS]],Table13[[#This Row],[NS AXIS]]&lt;$V$6 - 'Unlike Size Quad'!$F$3*$N$4), Table13[NS AXIS], 0)</f>
        <v>0</v>
      </c>
      <c r="AB782" s="16">
        <f>$V$3 -'Unlike Size Quad'!$F$2*$N$3</f>
        <v>127.00056361139596</v>
      </c>
      <c r="AC782" s="16">
        <f>$W$4 + 'Unlike Size Quad'!$F$2*$N$3</f>
        <v>-127.00507248755457</v>
      </c>
      <c r="AN782" s="46">
        <v>-226</v>
      </c>
      <c r="AO782" s="6">
        <f>IF(OR(Table15[[#This Row],[Diagonal Flag]]&lt;-$AG$6, Table15[[#This Row],[Diagonal Flag]]&gt;$AG$6),0,Table15[[#This Row],[Diagonal Flag]])</f>
        <v>-226</v>
      </c>
      <c r="AP782" s="6">
        <f>Graphing!$AO782/$AP$6</f>
        <v>-98.875</v>
      </c>
      <c r="AQ782" s="6">
        <f>Graphing!$AO782/$AQ$6</f>
        <v>98.875</v>
      </c>
    </row>
    <row r="783" spans="7:43" x14ac:dyDescent="0.25">
      <c r="G783" s="15">
        <v>0.77600000000000002</v>
      </c>
      <c r="H783" s="16">
        <f>IF(AND($H$3&lt;Table3[[#This Row],[Percentage]],Table3[[#This Row],[Percentage]]&lt;$H$5), 1, 0)</f>
        <v>0</v>
      </c>
      <c r="I783" s="16">
        <f>IF(AND($I$3&lt;Table3[[#This Row],[Percentage]],Table3[[#This Row],[Percentage]]&lt;$I$5), 1, 0)</f>
        <v>0</v>
      </c>
      <c r="J783" s="16">
        <f>IF(AND($J$3&lt;Table3[[#This Row],[Percentage]],Table3[[#This Row],[Percentage]]&lt;$J$5), 1, 0)</f>
        <v>0</v>
      </c>
      <c r="K783" s="16">
        <f>IF(AND($K$3&lt;Table3[[#This Row],[Percentage]],Table3[[#This Row],[Percentage]]&lt;$K$5), 1, 0)</f>
        <v>0</v>
      </c>
      <c r="L783" s="16"/>
      <c r="U783" s="6">
        <v>0</v>
      </c>
      <c r="V783" s="6">
        <v>-225</v>
      </c>
      <c r="W783" s="6">
        <f>IF(AND($W$4 + 'Unlike Size Quad'!$F$2*$N$3&lt;Table13[[#This Row],[NS AXIS]],Table13[[#This Row],[NS AXIS]]&lt;$V$3 - 'Unlike Size Quad'!$F$2*$N$3), Table13[NS AXIS], 0)</f>
        <v>0</v>
      </c>
      <c r="X783" s="6">
        <f>$V$6 - 'Unlike Size Quad'!$F$3*$N$4</f>
        <v>71.401690832311886</v>
      </c>
      <c r="Y783" s="6">
        <f>$W$5 +'Unlike Size Quad'!$F$3*$N$4</f>
        <v>-71.406763299232722</v>
      </c>
      <c r="Z783" s="6">
        <f>Table13[[#This Row],[NS AXIS]]</f>
        <v>-225</v>
      </c>
      <c r="AA783" s="6">
        <f>IF(AND($W$5 + 'Unlike Size Quad'!$F$3*$N$4&lt;Table13[[#This Row],[NS AXIS]],Table13[[#This Row],[NS AXIS]]&lt;$V$6 - 'Unlike Size Quad'!$F$3*$N$4), Table13[NS AXIS], 0)</f>
        <v>0</v>
      </c>
      <c r="AB783" s="16">
        <f>$V$3 -'Unlike Size Quad'!$F$2*$N$3</f>
        <v>127.00056361139596</v>
      </c>
      <c r="AC783" s="16">
        <f>$W$4 + 'Unlike Size Quad'!$F$2*$N$3</f>
        <v>-127.00507248755457</v>
      </c>
      <c r="AN783" s="46">
        <v>-225</v>
      </c>
      <c r="AO783" s="6">
        <f>IF(OR(Table15[[#This Row],[Diagonal Flag]]&lt;-$AG$6, Table15[[#This Row],[Diagonal Flag]]&gt;$AG$6),0,Table15[[#This Row],[Diagonal Flag]])</f>
        <v>-225</v>
      </c>
      <c r="AP783" s="6">
        <f>Graphing!$AO783/$AP$6</f>
        <v>-98.4375</v>
      </c>
      <c r="AQ783" s="6">
        <f>Graphing!$AO783/$AQ$6</f>
        <v>98.4375</v>
      </c>
    </row>
    <row r="784" spans="7:43" x14ac:dyDescent="0.25">
      <c r="G784" s="15">
        <v>0.77700000000000002</v>
      </c>
      <c r="H784" s="16">
        <f>IF(AND($H$3&lt;Table3[[#This Row],[Percentage]],Table3[[#This Row],[Percentage]]&lt;$H$5), 1, 0)</f>
        <v>0</v>
      </c>
      <c r="I784" s="16">
        <f>IF(AND($I$3&lt;Table3[[#This Row],[Percentage]],Table3[[#This Row],[Percentage]]&lt;$I$5), 1, 0)</f>
        <v>0</v>
      </c>
      <c r="J784" s="16">
        <f>IF(AND($J$3&lt;Table3[[#This Row],[Percentage]],Table3[[#This Row],[Percentage]]&lt;$J$5), 1, 0)</f>
        <v>0</v>
      </c>
      <c r="K784" s="16">
        <f>IF(AND($K$3&lt;Table3[[#This Row],[Percentage]],Table3[[#This Row],[Percentage]]&lt;$K$5), 1, 0)</f>
        <v>0</v>
      </c>
      <c r="L784" s="16"/>
      <c r="U784" s="6">
        <v>0</v>
      </c>
      <c r="V784" s="6">
        <v>-224</v>
      </c>
      <c r="W784" s="6">
        <f>IF(AND($W$4 + 'Unlike Size Quad'!$F$2*$N$3&lt;Table13[[#This Row],[NS AXIS]],Table13[[#This Row],[NS AXIS]]&lt;$V$3 - 'Unlike Size Quad'!$F$2*$N$3), Table13[NS AXIS], 0)</f>
        <v>0</v>
      </c>
      <c r="X784" s="6">
        <f>$V$6 - 'Unlike Size Quad'!$F$3*$N$4</f>
        <v>71.401690832311886</v>
      </c>
      <c r="Y784" s="6">
        <f>$W$5 +'Unlike Size Quad'!$F$3*$N$4</f>
        <v>-71.406763299232722</v>
      </c>
      <c r="Z784" s="6">
        <f>Table13[[#This Row],[NS AXIS]]</f>
        <v>-224</v>
      </c>
      <c r="AA784" s="6">
        <f>IF(AND($W$5 + 'Unlike Size Quad'!$F$3*$N$4&lt;Table13[[#This Row],[NS AXIS]],Table13[[#This Row],[NS AXIS]]&lt;$V$6 - 'Unlike Size Quad'!$F$3*$N$4), Table13[NS AXIS], 0)</f>
        <v>0</v>
      </c>
      <c r="AB784" s="16">
        <f>$V$3 -'Unlike Size Quad'!$F$2*$N$3</f>
        <v>127.00056361139596</v>
      </c>
      <c r="AC784" s="16">
        <f>$W$4 + 'Unlike Size Quad'!$F$2*$N$3</f>
        <v>-127.00507248755457</v>
      </c>
      <c r="AN784" s="46">
        <v>-224</v>
      </c>
      <c r="AO784" s="6">
        <f>IF(OR(Table15[[#This Row],[Diagonal Flag]]&lt;-$AG$6, Table15[[#This Row],[Diagonal Flag]]&gt;$AG$6),0,Table15[[#This Row],[Diagonal Flag]])</f>
        <v>-224</v>
      </c>
      <c r="AP784" s="6">
        <f>Graphing!$AO784/$AP$6</f>
        <v>-98</v>
      </c>
      <c r="AQ784" s="6">
        <f>Graphing!$AO784/$AQ$6</f>
        <v>98</v>
      </c>
    </row>
    <row r="785" spans="7:43" x14ac:dyDescent="0.25">
      <c r="G785" s="15">
        <v>0.77800000000000002</v>
      </c>
      <c r="H785" s="16">
        <f>IF(AND($H$3&lt;Table3[[#This Row],[Percentage]],Table3[[#This Row],[Percentage]]&lt;$H$5), 1, 0)</f>
        <v>0</v>
      </c>
      <c r="I785" s="16">
        <f>IF(AND($I$3&lt;Table3[[#This Row],[Percentage]],Table3[[#This Row],[Percentage]]&lt;$I$5), 1, 0)</f>
        <v>0</v>
      </c>
      <c r="J785" s="16">
        <f>IF(AND($J$3&lt;Table3[[#This Row],[Percentage]],Table3[[#This Row],[Percentage]]&lt;$J$5), 1, 0)</f>
        <v>0</v>
      </c>
      <c r="K785" s="16">
        <f>IF(AND($K$3&lt;Table3[[#This Row],[Percentage]],Table3[[#This Row],[Percentage]]&lt;$K$5), 1, 0)</f>
        <v>0</v>
      </c>
      <c r="L785" s="16"/>
      <c r="U785" s="6">
        <v>0</v>
      </c>
      <c r="V785" s="6">
        <v>-223</v>
      </c>
      <c r="W785" s="6">
        <f>IF(AND($W$4 + 'Unlike Size Quad'!$F$2*$N$3&lt;Table13[[#This Row],[NS AXIS]],Table13[[#This Row],[NS AXIS]]&lt;$V$3 - 'Unlike Size Quad'!$F$2*$N$3), Table13[NS AXIS], 0)</f>
        <v>0</v>
      </c>
      <c r="X785" s="6">
        <f>$V$6 - 'Unlike Size Quad'!$F$3*$N$4</f>
        <v>71.401690832311886</v>
      </c>
      <c r="Y785" s="6">
        <f>$W$5 +'Unlike Size Quad'!$F$3*$N$4</f>
        <v>-71.406763299232722</v>
      </c>
      <c r="Z785" s="6">
        <f>Table13[[#This Row],[NS AXIS]]</f>
        <v>-223</v>
      </c>
      <c r="AA785" s="6">
        <f>IF(AND($W$5 + 'Unlike Size Quad'!$F$3*$N$4&lt;Table13[[#This Row],[NS AXIS]],Table13[[#This Row],[NS AXIS]]&lt;$V$6 - 'Unlike Size Quad'!$F$3*$N$4), Table13[NS AXIS], 0)</f>
        <v>0</v>
      </c>
      <c r="AB785" s="16">
        <f>$V$3 -'Unlike Size Quad'!$F$2*$N$3</f>
        <v>127.00056361139596</v>
      </c>
      <c r="AC785" s="16">
        <f>$W$4 + 'Unlike Size Quad'!$F$2*$N$3</f>
        <v>-127.00507248755457</v>
      </c>
      <c r="AN785" s="46">
        <v>-223</v>
      </c>
      <c r="AO785" s="6">
        <f>IF(OR(Table15[[#This Row],[Diagonal Flag]]&lt;-$AG$6, Table15[[#This Row],[Diagonal Flag]]&gt;$AG$6),0,Table15[[#This Row],[Diagonal Flag]])</f>
        <v>-223</v>
      </c>
      <c r="AP785" s="6">
        <f>Graphing!$AO785/$AP$6</f>
        <v>-97.5625</v>
      </c>
      <c r="AQ785" s="6">
        <f>Graphing!$AO785/$AQ$6</f>
        <v>97.5625</v>
      </c>
    </row>
    <row r="786" spans="7:43" x14ac:dyDescent="0.25">
      <c r="G786" s="15">
        <v>0.77900000000000003</v>
      </c>
      <c r="H786" s="16">
        <f>IF(AND($H$3&lt;Table3[[#This Row],[Percentage]],Table3[[#This Row],[Percentage]]&lt;$H$5), 1, 0)</f>
        <v>0</v>
      </c>
      <c r="I786" s="16">
        <f>IF(AND($I$3&lt;Table3[[#This Row],[Percentage]],Table3[[#This Row],[Percentage]]&lt;$I$5), 1, 0)</f>
        <v>0</v>
      </c>
      <c r="J786" s="16">
        <f>IF(AND($J$3&lt;Table3[[#This Row],[Percentage]],Table3[[#This Row],[Percentage]]&lt;$J$5), 1, 0)</f>
        <v>0</v>
      </c>
      <c r="K786" s="16">
        <f>IF(AND($K$3&lt;Table3[[#This Row],[Percentage]],Table3[[#This Row],[Percentage]]&lt;$K$5), 1, 0)</f>
        <v>0</v>
      </c>
      <c r="L786" s="16"/>
      <c r="U786" s="6">
        <v>0</v>
      </c>
      <c r="V786" s="6">
        <v>-222</v>
      </c>
      <c r="W786" s="6">
        <f>IF(AND($W$4 + 'Unlike Size Quad'!$F$2*$N$3&lt;Table13[[#This Row],[NS AXIS]],Table13[[#This Row],[NS AXIS]]&lt;$V$3 - 'Unlike Size Quad'!$F$2*$N$3), Table13[NS AXIS], 0)</f>
        <v>0</v>
      </c>
      <c r="X786" s="6">
        <f>$V$6 - 'Unlike Size Quad'!$F$3*$N$4</f>
        <v>71.401690832311886</v>
      </c>
      <c r="Y786" s="6">
        <f>$W$5 +'Unlike Size Quad'!$F$3*$N$4</f>
        <v>-71.406763299232722</v>
      </c>
      <c r="Z786" s="6">
        <f>Table13[[#This Row],[NS AXIS]]</f>
        <v>-222</v>
      </c>
      <c r="AA786" s="6">
        <f>IF(AND($W$5 + 'Unlike Size Quad'!$F$3*$N$4&lt;Table13[[#This Row],[NS AXIS]],Table13[[#This Row],[NS AXIS]]&lt;$V$6 - 'Unlike Size Quad'!$F$3*$N$4), Table13[NS AXIS], 0)</f>
        <v>0</v>
      </c>
      <c r="AB786" s="16">
        <f>$V$3 -'Unlike Size Quad'!$F$2*$N$3</f>
        <v>127.00056361139596</v>
      </c>
      <c r="AC786" s="16">
        <f>$W$4 + 'Unlike Size Quad'!$F$2*$N$3</f>
        <v>-127.00507248755457</v>
      </c>
      <c r="AN786" s="46">
        <v>-222</v>
      </c>
      <c r="AO786" s="6">
        <f>IF(OR(Table15[[#This Row],[Diagonal Flag]]&lt;-$AG$6, Table15[[#This Row],[Diagonal Flag]]&gt;$AG$6),0,Table15[[#This Row],[Diagonal Flag]])</f>
        <v>-222</v>
      </c>
      <c r="AP786" s="6">
        <f>Graphing!$AO786/$AP$6</f>
        <v>-97.125</v>
      </c>
      <c r="AQ786" s="6">
        <f>Graphing!$AO786/$AQ$6</f>
        <v>97.125</v>
      </c>
    </row>
    <row r="787" spans="7:43" x14ac:dyDescent="0.25">
      <c r="G787" s="15">
        <v>0.78</v>
      </c>
      <c r="H787" s="16">
        <f>IF(AND($H$3&lt;Table3[[#This Row],[Percentage]],Table3[[#This Row],[Percentage]]&lt;$H$5), 1, 0)</f>
        <v>0</v>
      </c>
      <c r="I787" s="16">
        <f>IF(AND($I$3&lt;Table3[[#This Row],[Percentage]],Table3[[#This Row],[Percentage]]&lt;$I$5), 1, 0)</f>
        <v>0</v>
      </c>
      <c r="J787" s="16">
        <f>IF(AND($J$3&lt;Table3[[#This Row],[Percentage]],Table3[[#This Row],[Percentage]]&lt;$J$5), 1, 0)</f>
        <v>0</v>
      </c>
      <c r="K787" s="16">
        <f>IF(AND($K$3&lt;Table3[[#This Row],[Percentage]],Table3[[#This Row],[Percentage]]&lt;$K$5), 1, 0)</f>
        <v>0</v>
      </c>
      <c r="L787" s="16"/>
      <c r="U787" s="6">
        <v>0</v>
      </c>
      <c r="V787" s="6">
        <v>-221</v>
      </c>
      <c r="W787" s="6">
        <f>IF(AND($W$4 + 'Unlike Size Quad'!$F$2*$N$3&lt;Table13[[#This Row],[NS AXIS]],Table13[[#This Row],[NS AXIS]]&lt;$V$3 - 'Unlike Size Quad'!$F$2*$N$3), Table13[NS AXIS], 0)</f>
        <v>0</v>
      </c>
      <c r="X787" s="6">
        <f>$V$6 - 'Unlike Size Quad'!$F$3*$N$4</f>
        <v>71.401690832311886</v>
      </c>
      <c r="Y787" s="6">
        <f>$W$5 +'Unlike Size Quad'!$F$3*$N$4</f>
        <v>-71.406763299232722</v>
      </c>
      <c r="Z787" s="6">
        <f>Table13[[#This Row],[NS AXIS]]</f>
        <v>-221</v>
      </c>
      <c r="AA787" s="6">
        <f>IF(AND($W$5 + 'Unlike Size Quad'!$F$3*$N$4&lt;Table13[[#This Row],[NS AXIS]],Table13[[#This Row],[NS AXIS]]&lt;$V$6 - 'Unlike Size Quad'!$F$3*$N$4), Table13[NS AXIS], 0)</f>
        <v>0</v>
      </c>
      <c r="AB787" s="16">
        <f>$V$3 -'Unlike Size Quad'!$F$2*$N$3</f>
        <v>127.00056361139596</v>
      </c>
      <c r="AC787" s="16">
        <f>$W$4 + 'Unlike Size Quad'!$F$2*$N$3</f>
        <v>-127.00507248755457</v>
      </c>
      <c r="AN787" s="46">
        <v>-221</v>
      </c>
      <c r="AO787" s="6">
        <f>IF(OR(Table15[[#This Row],[Diagonal Flag]]&lt;-$AG$6, Table15[[#This Row],[Diagonal Flag]]&gt;$AG$6),0,Table15[[#This Row],[Diagonal Flag]])</f>
        <v>-221</v>
      </c>
      <c r="AP787" s="6">
        <f>Graphing!$AO787/$AP$6</f>
        <v>-96.6875</v>
      </c>
      <c r="AQ787" s="6">
        <f>Graphing!$AO787/$AQ$6</f>
        <v>96.6875</v>
      </c>
    </row>
    <row r="788" spans="7:43" x14ac:dyDescent="0.25">
      <c r="G788" s="15">
        <v>0.78100000000000003</v>
      </c>
      <c r="H788" s="16">
        <f>IF(AND($H$3&lt;Table3[[#This Row],[Percentage]],Table3[[#This Row],[Percentage]]&lt;$H$5), 1, 0)</f>
        <v>0</v>
      </c>
      <c r="I788" s="16">
        <f>IF(AND($I$3&lt;Table3[[#This Row],[Percentage]],Table3[[#This Row],[Percentage]]&lt;$I$5), 1, 0)</f>
        <v>0</v>
      </c>
      <c r="J788" s="16">
        <f>IF(AND($J$3&lt;Table3[[#This Row],[Percentage]],Table3[[#This Row],[Percentage]]&lt;$J$5), 1, 0)</f>
        <v>0</v>
      </c>
      <c r="K788" s="16">
        <f>IF(AND($K$3&lt;Table3[[#This Row],[Percentage]],Table3[[#This Row],[Percentage]]&lt;$K$5), 1, 0)</f>
        <v>0</v>
      </c>
      <c r="L788" s="16"/>
      <c r="U788" s="6">
        <v>0</v>
      </c>
      <c r="V788" s="6">
        <v>-220</v>
      </c>
      <c r="W788" s="6">
        <f>IF(AND($W$4 + 'Unlike Size Quad'!$F$2*$N$3&lt;Table13[[#This Row],[NS AXIS]],Table13[[#This Row],[NS AXIS]]&lt;$V$3 - 'Unlike Size Quad'!$F$2*$N$3), Table13[NS AXIS], 0)</f>
        <v>0</v>
      </c>
      <c r="X788" s="6">
        <f>$V$6 - 'Unlike Size Quad'!$F$3*$N$4</f>
        <v>71.401690832311886</v>
      </c>
      <c r="Y788" s="6">
        <f>$W$5 +'Unlike Size Quad'!$F$3*$N$4</f>
        <v>-71.406763299232722</v>
      </c>
      <c r="Z788" s="6">
        <f>Table13[[#This Row],[NS AXIS]]</f>
        <v>-220</v>
      </c>
      <c r="AA788" s="6">
        <f>IF(AND($W$5 + 'Unlike Size Quad'!$F$3*$N$4&lt;Table13[[#This Row],[NS AXIS]],Table13[[#This Row],[NS AXIS]]&lt;$V$6 - 'Unlike Size Quad'!$F$3*$N$4), Table13[NS AXIS], 0)</f>
        <v>0</v>
      </c>
      <c r="AB788" s="16">
        <f>$V$3 -'Unlike Size Quad'!$F$2*$N$3</f>
        <v>127.00056361139596</v>
      </c>
      <c r="AC788" s="16">
        <f>$W$4 + 'Unlike Size Quad'!$F$2*$N$3</f>
        <v>-127.00507248755457</v>
      </c>
      <c r="AN788" s="46">
        <v>-220</v>
      </c>
      <c r="AO788" s="6">
        <f>IF(OR(Table15[[#This Row],[Diagonal Flag]]&lt;-$AG$6, Table15[[#This Row],[Diagonal Flag]]&gt;$AG$6),0,Table15[[#This Row],[Diagonal Flag]])</f>
        <v>-220</v>
      </c>
      <c r="AP788" s="6">
        <f>Graphing!$AO788/$AP$6</f>
        <v>-96.25</v>
      </c>
      <c r="AQ788" s="6">
        <f>Graphing!$AO788/$AQ$6</f>
        <v>96.25</v>
      </c>
    </row>
    <row r="789" spans="7:43" x14ac:dyDescent="0.25">
      <c r="G789" s="15">
        <v>0.78200000000000003</v>
      </c>
      <c r="H789" s="16">
        <f>IF(AND($H$3&lt;Table3[[#This Row],[Percentage]],Table3[[#This Row],[Percentage]]&lt;$H$5), 1, 0)</f>
        <v>0</v>
      </c>
      <c r="I789" s="16">
        <f>IF(AND($I$3&lt;Table3[[#This Row],[Percentage]],Table3[[#This Row],[Percentage]]&lt;$I$5), 1, 0)</f>
        <v>0</v>
      </c>
      <c r="J789" s="16">
        <f>IF(AND($J$3&lt;Table3[[#This Row],[Percentage]],Table3[[#This Row],[Percentage]]&lt;$J$5), 1, 0)</f>
        <v>0</v>
      </c>
      <c r="K789" s="16">
        <f>IF(AND($K$3&lt;Table3[[#This Row],[Percentage]],Table3[[#This Row],[Percentage]]&lt;$K$5), 1, 0)</f>
        <v>0</v>
      </c>
      <c r="L789" s="16"/>
      <c r="U789" s="6">
        <v>0</v>
      </c>
      <c r="V789" s="6">
        <v>-219</v>
      </c>
      <c r="W789" s="6">
        <f>IF(AND($W$4 + 'Unlike Size Quad'!$F$2*$N$3&lt;Table13[[#This Row],[NS AXIS]],Table13[[#This Row],[NS AXIS]]&lt;$V$3 - 'Unlike Size Quad'!$F$2*$N$3), Table13[NS AXIS], 0)</f>
        <v>0</v>
      </c>
      <c r="X789" s="6">
        <f>$V$6 - 'Unlike Size Quad'!$F$3*$N$4</f>
        <v>71.401690832311886</v>
      </c>
      <c r="Y789" s="6">
        <f>$W$5 +'Unlike Size Quad'!$F$3*$N$4</f>
        <v>-71.406763299232722</v>
      </c>
      <c r="Z789" s="6">
        <f>Table13[[#This Row],[NS AXIS]]</f>
        <v>-219</v>
      </c>
      <c r="AA789" s="6">
        <f>IF(AND($W$5 + 'Unlike Size Quad'!$F$3*$N$4&lt;Table13[[#This Row],[NS AXIS]],Table13[[#This Row],[NS AXIS]]&lt;$V$6 - 'Unlike Size Quad'!$F$3*$N$4), Table13[NS AXIS], 0)</f>
        <v>0</v>
      </c>
      <c r="AB789" s="16">
        <f>$V$3 -'Unlike Size Quad'!$F$2*$N$3</f>
        <v>127.00056361139596</v>
      </c>
      <c r="AC789" s="16">
        <f>$W$4 + 'Unlike Size Quad'!$F$2*$N$3</f>
        <v>-127.00507248755457</v>
      </c>
      <c r="AN789" s="46">
        <v>-219</v>
      </c>
      <c r="AO789" s="6">
        <f>IF(OR(Table15[[#This Row],[Diagonal Flag]]&lt;-$AG$6, Table15[[#This Row],[Diagonal Flag]]&gt;$AG$6),0,Table15[[#This Row],[Diagonal Flag]])</f>
        <v>-219</v>
      </c>
      <c r="AP789" s="6">
        <f>Graphing!$AO789/$AP$6</f>
        <v>-95.8125</v>
      </c>
      <c r="AQ789" s="6">
        <f>Graphing!$AO789/$AQ$6</f>
        <v>95.8125</v>
      </c>
    </row>
    <row r="790" spans="7:43" x14ac:dyDescent="0.25">
      <c r="G790" s="15">
        <v>0.78300000000000003</v>
      </c>
      <c r="H790" s="16">
        <f>IF(AND($H$3&lt;Table3[[#This Row],[Percentage]],Table3[[#This Row],[Percentage]]&lt;$H$5), 1, 0)</f>
        <v>0</v>
      </c>
      <c r="I790" s="16">
        <f>IF(AND($I$3&lt;Table3[[#This Row],[Percentage]],Table3[[#This Row],[Percentage]]&lt;$I$5), 1, 0)</f>
        <v>0</v>
      </c>
      <c r="J790" s="16">
        <f>IF(AND($J$3&lt;Table3[[#This Row],[Percentage]],Table3[[#This Row],[Percentage]]&lt;$J$5), 1, 0)</f>
        <v>0</v>
      </c>
      <c r="K790" s="16">
        <f>IF(AND($K$3&lt;Table3[[#This Row],[Percentage]],Table3[[#This Row],[Percentage]]&lt;$K$5), 1, 0)</f>
        <v>0</v>
      </c>
      <c r="L790" s="16"/>
      <c r="U790" s="6">
        <v>0</v>
      </c>
      <c r="V790" s="6">
        <v>-218</v>
      </c>
      <c r="W790" s="6">
        <f>IF(AND($W$4 + 'Unlike Size Quad'!$F$2*$N$3&lt;Table13[[#This Row],[NS AXIS]],Table13[[#This Row],[NS AXIS]]&lt;$V$3 - 'Unlike Size Quad'!$F$2*$N$3), Table13[NS AXIS], 0)</f>
        <v>0</v>
      </c>
      <c r="X790" s="6">
        <f>$V$6 - 'Unlike Size Quad'!$F$3*$N$4</f>
        <v>71.401690832311886</v>
      </c>
      <c r="Y790" s="6">
        <f>$W$5 +'Unlike Size Quad'!$F$3*$N$4</f>
        <v>-71.406763299232722</v>
      </c>
      <c r="Z790" s="6">
        <f>Table13[[#This Row],[NS AXIS]]</f>
        <v>-218</v>
      </c>
      <c r="AA790" s="6">
        <f>IF(AND($W$5 + 'Unlike Size Quad'!$F$3*$N$4&lt;Table13[[#This Row],[NS AXIS]],Table13[[#This Row],[NS AXIS]]&lt;$V$6 - 'Unlike Size Quad'!$F$3*$N$4), Table13[NS AXIS], 0)</f>
        <v>0</v>
      </c>
      <c r="AB790" s="16">
        <f>$V$3 -'Unlike Size Quad'!$F$2*$N$3</f>
        <v>127.00056361139596</v>
      </c>
      <c r="AC790" s="16">
        <f>$W$4 + 'Unlike Size Quad'!$F$2*$N$3</f>
        <v>-127.00507248755457</v>
      </c>
      <c r="AN790" s="46">
        <v>-218</v>
      </c>
      <c r="AO790" s="6">
        <f>IF(OR(Table15[[#This Row],[Diagonal Flag]]&lt;-$AG$6, Table15[[#This Row],[Diagonal Flag]]&gt;$AG$6),0,Table15[[#This Row],[Diagonal Flag]])</f>
        <v>-218</v>
      </c>
      <c r="AP790" s="6">
        <f>Graphing!$AO790/$AP$6</f>
        <v>-95.375</v>
      </c>
      <c r="AQ790" s="6">
        <f>Graphing!$AO790/$AQ$6</f>
        <v>95.375</v>
      </c>
    </row>
    <row r="791" spans="7:43" x14ac:dyDescent="0.25">
      <c r="G791" s="15">
        <v>0.78400000000000003</v>
      </c>
      <c r="H791" s="16">
        <f>IF(AND($H$3&lt;Table3[[#This Row],[Percentage]],Table3[[#This Row],[Percentage]]&lt;$H$5), 1, 0)</f>
        <v>0</v>
      </c>
      <c r="I791" s="16">
        <f>IF(AND($I$3&lt;Table3[[#This Row],[Percentage]],Table3[[#This Row],[Percentage]]&lt;$I$5), 1, 0)</f>
        <v>0</v>
      </c>
      <c r="J791" s="16">
        <f>IF(AND($J$3&lt;Table3[[#This Row],[Percentage]],Table3[[#This Row],[Percentage]]&lt;$J$5), 1, 0)</f>
        <v>0</v>
      </c>
      <c r="K791" s="16">
        <f>IF(AND($K$3&lt;Table3[[#This Row],[Percentage]],Table3[[#This Row],[Percentage]]&lt;$K$5), 1, 0)</f>
        <v>0</v>
      </c>
      <c r="L791" s="16"/>
      <c r="U791" s="6">
        <v>0</v>
      </c>
      <c r="V791" s="6">
        <v>-217</v>
      </c>
      <c r="W791" s="6">
        <f>IF(AND($W$4 + 'Unlike Size Quad'!$F$2*$N$3&lt;Table13[[#This Row],[NS AXIS]],Table13[[#This Row],[NS AXIS]]&lt;$V$3 - 'Unlike Size Quad'!$F$2*$N$3), Table13[NS AXIS], 0)</f>
        <v>0</v>
      </c>
      <c r="X791" s="6">
        <f>$V$6 - 'Unlike Size Quad'!$F$3*$N$4</f>
        <v>71.401690832311886</v>
      </c>
      <c r="Y791" s="6">
        <f>$W$5 +'Unlike Size Quad'!$F$3*$N$4</f>
        <v>-71.406763299232722</v>
      </c>
      <c r="Z791" s="6">
        <f>Table13[[#This Row],[NS AXIS]]</f>
        <v>-217</v>
      </c>
      <c r="AA791" s="6">
        <f>IF(AND($W$5 + 'Unlike Size Quad'!$F$3*$N$4&lt;Table13[[#This Row],[NS AXIS]],Table13[[#This Row],[NS AXIS]]&lt;$V$6 - 'Unlike Size Quad'!$F$3*$N$4), Table13[NS AXIS], 0)</f>
        <v>0</v>
      </c>
      <c r="AB791" s="16">
        <f>$V$3 -'Unlike Size Quad'!$F$2*$N$3</f>
        <v>127.00056361139596</v>
      </c>
      <c r="AC791" s="16">
        <f>$W$4 + 'Unlike Size Quad'!$F$2*$N$3</f>
        <v>-127.00507248755457</v>
      </c>
      <c r="AN791" s="46">
        <v>-217</v>
      </c>
      <c r="AO791" s="6">
        <f>IF(OR(Table15[[#This Row],[Diagonal Flag]]&lt;-$AG$6, Table15[[#This Row],[Diagonal Flag]]&gt;$AG$6),0,Table15[[#This Row],[Diagonal Flag]])</f>
        <v>-217</v>
      </c>
      <c r="AP791" s="6">
        <f>Graphing!$AO791/$AP$6</f>
        <v>-94.9375</v>
      </c>
      <c r="AQ791" s="6">
        <f>Graphing!$AO791/$AQ$6</f>
        <v>94.9375</v>
      </c>
    </row>
    <row r="792" spans="7:43" x14ac:dyDescent="0.25">
      <c r="G792" s="15">
        <v>0.78500000000000003</v>
      </c>
      <c r="H792" s="16">
        <f>IF(AND($H$3&lt;Table3[[#This Row],[Percentage]],Table3[[#This Row],[Percentage]]&lt;$H$5), 1, 0)</f>
        <v>0</v>
      </c>
      <c r="I792" s="16">
        <f>IF(AND($I$3&lt;Table3[[#This Row],[Percentage]],Table3[[#This Row],[Percentage]]&lt;$I$5), 1, 0)</f>
        <v>0</v>
      </c>
      <c r="J792" s="16">
        <f>IF(AND($J$3&lt;Table3[[#This Row],[Percentage]],Table3[[#This Row],[Percentage]]&lt;$J$5), 1, 0)</f>
        <v>0</v>
      </c>
      <c r="K792" s="16">
        <f>IF(AND($K$3&lt;Table3[[#This Row],[Percentage]],Table3[[#This Row],[Percentage]]&lt;$K$5), 1, 0)</f>
        <v>0</v>
      </c>
      <c r="L792" s="16"/>
      <c r="U792" s="6">
        <v>0</v>
      </c>
      <c r="V792" s="6">
        <v>-216</v>
      </c>
      <c r="W792" s="6">
        <f>IF(AND($W$4 + 'Unlike Size Quad'!$F$2*$N$3&lt;Table13[[#This Row],[NS AXIS]],Table13[[#This Row],[NS AXIS]]&lt;$V$3 - 'Unlike Size Quad'!$F$2*$N$3), Table13[NS AXIS], 0)</f>
        <v>0</v>
      </c>
      <c r="X792" s="6">
        <f>$V$6 - 'Unlike Size Quad'!$F$3*$N$4</f>
        <v>71.401690832311886</v>
      </c>
      <c r="Y792" s="6">
        <f>$W$5 +'Unlike Size Quad'!$F$3*$N$4</f>
        <v>-71.406763299232722</v>
      </c>
      <c r="Z792" s="6">
        <f>Table13[[#This Row],[NS AXIS]]</f>
        <v>-216</v>
      </c>
      <c r="AA792" s="6">
        <f>IF(AND($W$5 + 'Unlike Size Quad'!$F$3*$N$4&lt;Table13[[#This Row],[NS AXIS]],Table13[[#This Row],[NS AXIS]]&lt;$V$6 - 'Unlike Size Quad'!$F$3*$N$4), Table13[NS AXIS], 0)</f>
        <v>0</v>
      </c>
      <c r="AB792" s="16">
        <f>$V$3 -'Unlike Size Quad'!$F$2*$N$3</f>
        <v>127.00056361139596</v>
      </c>
      <c r="AC792" s="16">
        <f>$W$4 + 'Unlike Size Quad'!$F$2*$N$3</f>
        <v>-127.00507248755457</v>
      </c>
      <c r="AN792" s="46">
        <v>-216</v>
      </c>
      <c r="AO792" s="6">
        <f>IF(OR(Table15[[#This Row],[Diagonal Flag]]&lt;-$AG$6, Table15[[#This Row],[Diagonal Flag]]&gt;$AG$6),0,Table15[[#This Row],[Diagonal Flag]])</f>
        <v>-216</v>
      </c>
      <c r="AP792" s="6">
        <f>Graphing!$AO792/$AP$6</f>
        <v>-94.5</v>
      </c>
      <c r="AQ792" s="6">
        <f>Graphing!$AO792/$AQ$6</f>
        <v>94.5</v>
      </c>
    </row>
    <row r="793" spans="7:43" x14ac:dyDescent="0.25">
      <c r="G793" s="15">
        <v>0.78600000000000003</v>
      </c>
      <c r="H793" s="16">
        <f>IF(AND($H$3&lt;Table3[[#This Row],[Percentage]],Table3[[#This Row],[Percentage]]&lt;$H$5), 1, 0)</f>
        <v>0</v>
      </c>
      <c r="I793" s="16">
        <f>IF(AND($I$3&lt;Table3[[#This Row],[Percentage]],Table3[[#This Row],[Percentage]]&lt;$I$5), 1, 0)</f>
        <v>0</v>
      </c>
      <c r="J793" s="16">
        <f>IF(AND($J$3&lt;Table3[[#This Row],[Percentage]],Table3[[#This Row],[Percentage]]&lt;$J$5), 1, 0)</f>
        <v>0</v>
      </c>
      <c r="K793" s="16">
        <f>IF(AND($K$3&lt;Table3[[#This Row],[Percentage]],Table3[[#This Row],[Percentage]]&lt;$K$5), 1, 0)</f>
        <v>0</v>
      </c>
      <c r="L793" s="16"/>
      <c r="U793" s="6">
        <v>0</v>
      </c>
      <c r="V793" s="6">
        <v>-215</v>
      </c>
      <c r="W793" s="6">
        <f>IF(AND($W$4 + 'Unlike Size Quad'!$F$2*$N$3&lt;Table13[[#This Row],[NS AXIS]],Table13[[#This Row],[NS AXIS]]&lt;$V$3 - 'Unlike Size Quad'!$F$2*$N$3), Table13[NS AXIS], 0)</f>
        <v>0</v>
      </c>
      <c r="X793" s="6">
        <f>$V$6 - 'Unlike Size Quad'!$F$3*$N$4</f>
        <v>71.401690832311886</v>
      </c>
      <c r="Y793" s="6">
        <f>$W$5 +'Unlike Size Quad'!$F$3*$N$4</f>
        <v>-71.406763299232722</v>
      </c>
      <c r="Z793" s="6">
        <f>Table13[[#This Row],[NS AXIS]]</f>
        <v>-215</v>
      </c>
      <c r="AA793" s="6">
        <f>IF(AND($W$5 + 'Unlike Size Quad'!$F$3*$N$4&lt;Table13[[#This Row],[NS AXIS]],Table13[[#This Row],[NS AXIS]]&lt;$V$6 - 'Unlike Size Quad'!$F$3*$N$4), Table13[NS AXIS], 0)</f>
        <v>0</v>
      </c>
      <c r="AB793" s="16">
        <f>$V$3 -'Unlike Size Quad'!$F$2*$N$3</f>
        <v>127.00056361139596</v>
      </c>
      <c r="AC793" s="16">
        <f>$W$4 + 'Unlike Size Quad'!$F$2*$N$3</f>
        <v>-127.00507248755457</v>
      </c>
      <c r="AN793" s="46">
        <v>-215</v>
      </c>
      <c r="AO793" s="6">
        <f>IF(OR(Table15[[#This Row],[Diagonal Flag]]&lt;-$AG$6, Table15[[#This Row],[Diagonal Flag]]&gt;$AG$6),0,Table15[[#This Row],[Diagonal Flag]])</f>
        <v>-215</v>
      </c>
      <c r="AP793" s="6">
        <f>Graphing!$AO793/$AP$6</f>
        <v>-94.0625</v>
      </c>
      <c r="AQ793" s="6">
        <f>Graphing!$AO793/$AQ$6</f>
        <v>94.0625</v>
      </c>
    </row>
    <row r="794" spans="7:43" x14ac:dyDescent="0.25">
      <c r="G794" s="15">
        <v>0.78700000000000003</v>
      </c>
      <c r="H794" s="16">
        <f>IF(AND($H$3&lt;Table3[[#This Row],[Percentage]],Table3[[#This Row],[Percentage]]&lt;$H$5), 1, 0)</f>
        <v>0</v>
      </c>
      <c r="I794" s="16">
        <f>IF(AND($I$3&lt;Table3[[#This Row],[Percentage]],Table3[[#This Row],[Percentage]]&lt;$I$5), 1, 0)</f>
        <v>0</v>
      </c>
      <c r="J794" s="16">
        <f>IF(AND($J$3&lt;Table3[[#This Row],[Percentage]],Table3[[#This Row],[Percentage]]&lt;$J$5), 1, 0)</f>
        <v>0</v>
      </c>
      <c r="K794" s="16">
        <f>IF(AND($K$3&lt;Table3[[#This Row],[Percentage]],Table3[[#This Row],[Percentage]]&lt;$K$5), 1, 0)</f>
        <v>0</v>
      </c>
      <c r="L794" s="16"/>
      <c r="U794" s="6">
        <v>0</v>
      </c>
      <c r="V794" s="6">
        <v>-214</v>
      </c>
      <c r="W794" s="6">
        <f>IF(AND($W$4 + 'Unlike Size Quad'!$F$2*$N$3&lt;Table13[[#This Row],[NS AXIS]],Table13[[#This Row],[NS AXIS]]&lt;$V$3 - 'Unlike Size Quad'!$F$2*$N$3), Table13[NS AXIS], 0)</f>
        <v>0</v>
      </c>
      <c r="X794" s="6">
        <f>$V$6 - 'Unlike Size Quad'!$F$3*$N$4</f>
        <v>71.401690832311886</v>
      </c>
      <c r="Y794" s="6">
        <f>$W$5 +'Unlike Size Quad'!$F$3*$N$4</f>
        <v>-71.406763299232722</v>
      </c>
      <c r="Z794" s="6">
        <f>Table13[[#This Row],[NS AXIS]]</f>
        <v>-214</v>
      </c>
      <c r="AA794" s="6">
        <f>IF(AND($W$5 + 'Unlike Size Quad'!$F$3*$N$4&lt;Table13[[#This Row],[NS AXIS]],Table13[[#This Row],[NS AXIS]]&lt;$V$6 - 'Unlike Size Quad'!$F$3*$N$4), Table13[NS AXIS], 0)</f>
        <v>0</v>
      </c>
      <c r="AB794" s="16">
        <f>$V$3 -'Unlike Size Quad'!$F$2*$N$3</f>
        <v>127.00056361139596</v>
      </c>
      <c r="AC794" s="16">
        <f>$W$4 + 'Unlike Size Quad'!$F$2*$N$3</f>
        <v>-127.00507248755457</v>
      </c>
      <c r="AN794" s="46">
        <v>-214</v>
      </c>
      <c r="AO794" s="6">
        <f>IF(OR(Table15[[#This Row],[Diagonal Flag]]&lt;-$AG$6, Table15[[#This Row],[Diagonal Flag]]&gt;$AG$6),0,Table15[[#This Row],[Diagonal Flag]])</f>
        <v>-214</v>
      </c>
      <c r="AP794" s="6">
        <f>Graphing!$AO794/$AP$6</f>
        <v>-93.625</v>
      </c>
      <c r="AQ794" s="6">
        <f>Graphing!$AO794/$AQ$6</f>
        <v>93.625</v>
      </c>
    </row>
    <row r="795" spans="7:43" x14ac:dyDescent="0.25">
      <c r="G795" s="15">
        <v>0.78800000000000003</v>
      </c>
      <c r="H795" s="16">
        <f>IF(AND($H$3&lt;Table3[[#This Row],[Percentage]],Table3[[#This Row],[Percentage]]&lt;$H$5), 1, 0)</f>
        <v>0</v>
      </c>
      <c r="I795" s="16">
        <f>IF(AND($I$3&lt;Table3[[#This Row],[Percentage]],Table3[[#This Row],[Percentage]]&lt;$I$5), 1, 0)</f>
        <v>0</v>
      </c>
      <c r="J795" s="16">
        <f>IF(AND($J$3&lt;Table3[[#This Row],[Percentage]],Table3[[#This Row],[Percentage]]&lt;$J$5), 1, 0)</f>
        <v>0</v>
      </c>
      <c r="K795" s="16">
        <f>IF(AND($K$3&lt;Table3[[#This Row],[Percentage]],Table3[[#This Row],[Percentage]]&lt;$K$5), 1, 0)</f>
        <v>0</v>
      </c>
      <c r="L795" s="16"/>
      <c r="U795" s="6">
        <v>0</v>
      </c>
      <c r="V795" s="6">
        <v>-213</v>
      </c>
      <c r="W795" s="6">
        <f>IF(AND($W$4 + 'Unlike Size Quad'!$F$2*$N$3&lt;Table13[[#This Row],[NS AXIS]],Table13[[#This Row],[NS AXIS]]&lt;$V$3 - 'Unlike Size Quad'!$F$2*$N$3), Table13[NS AXIS], 0)</f>
        <v>0</v>
      </c>
      <c r="X795" s="6">
        <f>$V$6 - 'Unlike Size Quad'!$F$3*$N$4</f>
        <v>71.401690832311886</v>
      </c>
      <c r="Y795" s="6">
        <f>$W$5 +'Unlike Size Quad'!$F$3*$N$4</f>
        <v>-71.406763299232722</v>
      </c>
      <c r="Z795" s="6">
        <f>Table13[[#This Row],[NS AXIS]]</f>
        <v>-213</v>
      </c>
      <c r="AA795" s="6">
        <f>IF(AND($W$5 + 'Unlike Size Quad'!$F$3*$N$4&lt;Table13[[#This Row],[NS AXIS]],Table13[[#This Row],[NS AXIS]]&lt;$V$6 - 'Unlike Size Quad'!$F$3*$N$4), Table13[NS AXIS], 0)</f>
        <v>0</v>
      </c>
      <c r="AB795" s="16">
        <f>$V$3 -'Unlike Size Quad'!$F$2*$N$3</f>
        <v>127.00056361139596</v>
      </c>
      <c r="AC795" s="16">
        <f>$W$4 + 'Unlike Size Quad'!$F$2*$N$3</f>
        <v>-127.00507248755457</v>
      </c>
      <c r="AN795" s="46">
        <v>-213</v>
      </c>
      <c r="AO795" s="6">
        <f>IF(OR(Table15[[#This Row],[Diagonal Flag]]&lt;-$AG$6, Table15[[#This Row],[Diagonal Flag]]&gt;$AG$6),0,Table15[[#This Row],[Diagonal Flag]])</f>
        <v>-213</v>
      </c>
      <c r="AP795" s="6">
        <f>Graphing!$AO795/$AP$6</f>
        <v>-93.1875</v>
      </c>
      <c r="AQ795" s="6">
        <f>Graphing!$AO795/$AQ$6</f>
        <v>93.1875</v>
      </c>
    </row>
    <row r="796" spans="7:43" x14ac:dyDescent="0.25">
      <c r="G796" s="15">
        <v>0.78900000000000003</v>
      </c>
      <c r="H796" s="16">
        <f>IF(AND($H$3&lt;Table3[[#This Row],[Percentage]],Table3[[#This Row],[Percentage]]&lt;$H$5), 1, 0)</f>
        <v>0</v>
      </c>
      <c r="I796" s="16">
        <f>IF(AND($I$3&lt;Table3[[#This Row],[Percentage]],Table3[[#This Row],[Percentage]]&lt;$I$5), 1, 0)</f>
        <v>0</v>
      </c>
      <c r="J796" s="16">
        <f>IF(AND($J$3&lt;Table3[[#This Row],[Percentage]],Table3[[#This Row],[Percentage]]&lt;$J$5), 1, 0)</f>
        <v>0</v>
      </c>
      <c r="K796" s="16">
        <f>IF(AND($K$3&lt;Table3[[#This Row],[Percentage]],Table3[[#This Row],[Percentage]]&lt;$K$5), 1, 0)</f>
        <v>0</v>
      </c>
      <c r="L796" s="16"/>
      <c r="U796" s="6">
        <v>0</v>
      </c>
      <c r="V796" s="6">
        <v>-212</v>
      </c>
      <c r="W796" s="6">
        <f>IF(AND($W$4 + 'Unlike Size Quad'!$F$2*$N$3&lt;Table13[[#This Row],[NS AXIS]],Table13[[#This Row],[NS AXIS]]&lt;$V$3 - 'Unlike Size Quad'!$F$2*$N$3), Table13[NS AXIS], 0)</f>
        <v>0</v>
      </c>
      <c r="X796" s="6">
        <f>$V$6 - 'Unlike Size Quad'!$F$3*$N$4</f>
        <v>71.401690832311886</v>
      </c>
      <c r="Y796" s="6">
        <f>$W$5 +'Unlike Size Quad'!$F$3*$N$4</f>
        <v>-71.406763299232722</v>
      </c>
      <c r="Z796" s="6">
        <f>Table13[[#This Row],[NS AXIS]]</f>
        <v>-212</v>
      </c>
      <c r="AA796" s="6">
        <f>IF(AND($W$5 + 'Unlike Size Quad'!$F$3*$N$4&lt;Table13[[#This Row],[NS AXIS]],Table13[[#This Row],[NS AXIS]]&lt;$V$6 - 'Unlike Size Quad'!$F$3*$N$4), Table13[NS AXIS], 0)</f>
        <v>0</v>
      </c>
      <c r="AB796" s="16">
        <f>$V$3 -'Unlike Size Quad'!$F$2*$N$3</f>
        <v>127.00056361139596</v>
      </c>
      <c r="AC796" s="16">
        <f>$W$4 + 'Unlike Size Quad'!$F$2*$N$3</f>
        <v>-127.00507248755457</v>
      </c>
      <c r="AN796" s="46">
        <v>-212</v>
      </c>
      <c r="AO796" s="6">
        <f>IF(OR(Table15[[#This Row],[Diagonal Flag]]&lt;-$AG$6, Table15[[#This Row],[Diagonal Flag]]&gt;$AG$6),0,Table15[[#This Row],[Diagonal Flag]])</f>
        <v>-212</v>
      </c>
      <c r="AP796" s="6">
        <f>Graphing!$AO796/$AP$6</f>
        <v>-92.75</v>
      </c>
      <c r="AQ796" s="6">
        <f>Graphing!$AO796/$AQ$6</f>
        <v>92.75</v>
      </c>
    </row>
    <row r="797" spans="7:43" x14ac:dyDescent="0.25">
      <c r="G797" s="15">
        <v>0.79</v>
      </c>
      <c r="H797" s="16">
        <f>IF(AND($H$3&lt;Table3[[#This Row],[Percentage]],Table3[[#This Row],[Percentage]]&lt;$H$5), 1, 0)</f>
        <v>0</v>
      </c>
      <c r="I797" s="16">
        <f>IF(AND($I$3&lt;Table3[[#This Row],[Percentage]],Table3[[#This Row],[Percentage]]&lt;$I$5), 1, 0)</f>
        <v>0</v>
      </c>
      <c r="J797" s="16">
        <f>IF(AND($J$3&lt;Table3[[#This Row],[Percentage]],Table3[[#This Row],[Percentage]]&lt;$J$5), 1, 0)</f>
        <v>0</v>
      </c>
      <c r="K797" s="16">
        <f>IF(AND($K$3&lt;Table3[[#This Row],[Percentage]],Table3[[#This Row],[Percentage]]&lt;$K$5), 1, 0)</f>
        <v>0</v>
      </c>
      <c r="L797" s="16"/>
      <c r="U797" s="6">
        <v>0</v>
      </c>
      <c r="V797" s="6">
        <v>-211</v>
      </c>
      <c r="W797" s="6">
        <f>IF(AND($W$4 + 'Unlike Size Quad'!$F$2*$N$3&lt;Table13[[#This Row],[NS AXIS]],Table13[[#This Row],[NS AXIS]]&lt;$V$3 - 'Unlike Size Quad'!$F$2*$N$3), Table13[NS AXIS], 0)</f>
        <v>0</v>
      </c>
      <c r="X797" s="6">
        <f>$V$6 - 'Unlike Size Quad'!$F$3*$N$4</f>
        <v>71.401690832311886</v>
      </c>
      <c r="Y797" s="6">
        <f>$W$5 +'Unlike Size Quad'!$F$3*$N$4</f>
        <v>-71.406763299232722</v>
      </c>
      <c r="Z797" s="6">
        <f>Table13[[#This Row],[NS AXIS]]</f>
        <v>-211</v>
      </c>
      <c r="AA797" s="6">
        <f>IF(AND($W$5 + 'Unlike Size Quad'!$F$3*$N$4&lt;Table13[[#This Row],[NS AXIS]],Table13[[#This Row],[NS AXIS]]&lt;$V$6 - 'Unlike Size Quad'!$F$3*$N$4), Table13[NS AXIS], 0)</f>
        <v>0</v>
      </c>
      <c r="AB797" s="16">
        <f>$V$3 -'Unlike Size Quad'!$F$2*$N$3</f>
        <v>127.00056361139596</v>
      </c>
      <c r="AC797" s="16">
        <f>$W$4 + 'Unlike Size Quad'!$F$2*$N$3</f>
        <v>-127.00507248755457</v>
      </c>
      <c r="AN797" s="46">
        <v>-211</v>
      </c>
      <c r="AO797" s="6">
        <f>IF(OR(Table15[[#This Row],[Diagonal Flag]]&lt;-$AG$6, Table15[[#This Row],[Diagonal Flag]]&gt;$AG$6),0,Table15[[#This Row],[Diagonal Flag]])</f>
        <v>-211</v>
      </c>
      <c r="AP797" s="6">
        <f>Graphing!$AO797/$AP$6</f>
        <v>-92.3125</v>
      </c>
      <c r="AQ797" s="6">
        <f>Graphing!$AO797/$AQ$6</f>
        <v>92.3125</v>
      </c>
    </row>
    <row r="798" spans="7:43" x14ac:dyDescent="0.25">
      <c r="G798" s="15">
        <v>0.79100000000000004</v>
      </c>
      <c r="H798" s="16">
        <f>IF(AND($H$3&lt;Table3[[#This Row],[Percentage]],Table3[[#This Row],[Percentage]]&lt;$H$5), 1, 0)</f>
        <v>0</v>
      </c>
      <c r="I798" s="16">
        <f>IF(AND($I$3&lt;Table3[[#This Row],[Percentage]],Table3[[#This Row],[Percentage]]&lt;$I$5), 1, 0)</f>
        <v>0</v>
      </c>
      <c r="J798" s="16">
        <f>IF(AND($J$3&lt;Table3[[#This Row],[Percentage]],Table3[[#This Row],[Percentage]]&lt;$J$5), 1, 0)</f>
        <v>0</v>
      </c>
      <c r="K798" s="16">
        <f>IF(AND($K$3&lt;Table3[[#This Row],[Percentage]],Table3[[#This Row],[Percentage]]&lt;$K$5), 1, 0)</f>
        <v>0</v>
      </c>
      <c r="L798" s="16"/>
      <c r="U798" s="6">
        <v>0</v>
      </c>
      <c r="V798" s="6">
        <v>-210</v>
      </c>
      <c r="W798" s="6">
        <f>IF(AND($W$4 + 'Unlike Size Quad'!$F$2*$N$3&lt;Table13[[#This Row],[NS AXIS]],Table13[[#This Row],[NS AXIS]]&lt;$V$3 - 'Unlike Size Quad'!$F$2*$N$3), Table13[NS AXIS], 0)</f>
        <v>0</v>
      </c>
      <c r="X798" s="6">
        <f>$V$6 - 'Unlike Size Quad'!$F$3*$N$4</f>
        <v>71.401690832311886</v>
      </c>
      <c r="Y798" s="6">
        <f>$W$5 +'Unlike Size Quad'!$F$3*$N$4</f>
        <v>-71.406763299232722</v>
      </c>
      <c r="Z798" s="6">
        <f>Table13[[#This Row],[NS AXIS]]</f>
        <v>-210</v>
      </c>
      <c r="AA798" s="6">
        <f>IF(AND($W$5 + 'Unlike Size Quad'!$F$3*$N$4&lt;Table13[[#This Row],[NS AXIS]],Table13[[#This Row],[NS AXIS]]&lt;$V$6 - 'Unlike Size Quad'!$F$3*$N$4), Table13[NS AXIS], 0)</f>
        <v>0</v>
      </c>
      <c r="AB798" s="16">
        <f>$V$3 -'Unlike Size Quad'!$F$2*$N$3</f>
        <v>127.00056361139596</v>
      </c>
      <c r="AC798" s="16">
        <f>$W$4 + 'Unlike Size Quad'!$F$2*$N$3</f>
        <v>-127.00507248755457</v>
      </c>
      <c r="AN798" s="46">
        <v>-210</v>
      </c>
      <c r="AO798" s="6">
        <f>IF(OR(Table15[[#This Row],[Diagonal Flag]]&lt;-$AG$6, Table15[[#This Row],[Diagonal Flag]]&gt;$AG$6),0,Table15[[#This Row],[Diagonal Flag]])</f>
        <v>-210</v>
      </c>
      <c r="AP798" s="6">
        <f>Graphing!$AO798/$AP$6</f>
        <v>-91.875</v>
      </c>
      <c r="AQ798" s="6">
        <f>Graphing!$AO798/$AQ$6</f>
        <v>91.875</v>
      </c>
    </row>
    <row r="799" spans="7:43" x14ac:dyDescent="0.25">
      <c r="G799" s="15">
        <v>0.79200000000000004</v>
      </c>
      <c r="H799" s="16">
        <f>IF(AND($H$3&lt;Table3[[#This Row],[Percentage]],Table3[[#This Row],[Percentage]]&lt;$H$5), 1, 0)</f>
        <v>0</v>
      </c>
      <c r="I799" s="16">
        <f>IF(AND($I$3&lt;Table3[[#This Row],[Percentage]],Table3[[#This Row],[Percentage]]&lt;$I$5), 1, 0)</f>
        <v>0</v>
      </c>
      <c r="J799" s="16">
        <f>IF(AND($J$3&lt;Table3[[#This Row],[Percentage]],Table3[[#This Row],[Percentage]]&lt;$J$5), 1, 0)</f>
        <v>0</v>
      </c>
      <c r="K799" s="16">
        <f>IF(AND($K$3&lt;Table3[[#This Row],[Percentage]],Table3[[#This Row],[Percentage]]&lt;$K$5), 1, 0)</f>
        <v>0</v>
      </c>
      <c r="L799" s="16"/>
      <c r="U799" s="6">
        <v>0</v>
      </c>
      <c r="V799" s="6">
        <v>-209</v>
      </c>
      <c r="W799" s="6">
        <f>IF(AND($W$4 + 'Unlike Size Quad'!$F$2*$N$3&lt;Table13[[#This Row],[NS AXIS]],Table13[[#This Row],[NS AXIS]]&lt;$V$3 - 'Unlike Size Quad'!$F$2*$N$3), Table13[NS AXIS], 0)</f>
        <v>0</v>
      </c>
      <c r="X799" s="6">
        <f>$V$6 - 'Unlike Size Quad'!$F$3*$N$4</f>
        <v>71.401690832311886</v>
      </c>
      <c r="Y799" s="6">
        <f>$W$5 +'Unlike Size Quad'!$F$3*$N$4</f>
        <v>-71.406763299232722</v>
      </c>
      <c r="Z799" s="6">
        <f>Table13[[#This Row],[NS AXIS]]</f>
        <v>-209</v>
      </c>
      <c r="AA799" s="6">
        <f>IF(AND($W$5 + 'Unlike Size Quad'!$F$3*$N$4&lt;Table13[[#This Row],[NS AXIS]],Table13[[#This Row],[NS AXIS]]&lt;$V$6 - 'Unlike Size Quad'!$F$3*$N$4), Table13[NS AXIS], 0)</f>
        <v>0</v>
      </c>
      <c r="AB799" s="16">
        <f>$V$3 -'Unlike Size Quad'!$F$2*$N$3</f>
        <v>127.00056361139596</v>
      </c>
      <c r="AC799" s="16">
        <f>$W$4 + 'Unlike Size Quad'!$F$2*$N$3</f>
        <v>-127.00507248755457</v>
      </c>
      <c r="AN799" s="46">
        <v>-209</v>
      </c>
      <c r="AO799" s="6">
        <f>IF(OR(Table15[[#This Row],[Diagonal Flag]]&lt;-$AG$6, Table15[[#This Row],[Diagonal Flag]]&gt;$AG$6),0,Table15[[#This Row],[Diagonal Flag]])</f>
        <v>-209</v>
      </c>
      <c r="AP799" s="6">
        <f>Graphing!$AO799/$AP$6</f>
        <v>-91.4375</v>
      </c>
      <c r="AQ799" s="6">
        <f>Graphing!$AO799/$AQ$6</f>
        <v>91.4375</v>
      </c>
    </row>
    <row r="800" spans="7:43" x14ac:dyDescent="0.25">
      <c r="G800" s="15">
        <v>0.79300000000000004</v>
      </c>
      <c r="H800" s="16">
        <f>IF(AND($H$3&lt;Table3[[#This Row],[Percentage]],Table3[[#This Row],[Percentage]]&lt;$H$5), 1, 0)</f>
        <v>0</v>
      </c>
      <c r="I800" s="16">
        <f>IF(AND($I$3&lt;Table3[[#This Row],[Percentage]],Table3[[#This Row],[Percentage]]&lt;$I$5), 1, 0)</f>
        <v>0</v>
      </c>
      <c r="J800" s="16">
        <f>IF(AND($J$3&lt;Table3[[#This Row],[Percentage]],Table3[[#This Row],[Percentage]]&lt;$J$5), 1, 0)</f>
        <v>0</v>
      </c>
      <c r="K800" s="16">
        <f>IF(AND($K$3&lt;Table3[[#This Row],[Percentage]],Table3[[#This Row],[Percentage]]&lt;$K$5), 1, 0)</f>
        <v>0</v>
      </c>
      <c r="L800" s="16"/>
      <c r="U800" s="6">
        <v>0</v>
      </c>
      <c r="V800" s="6">
        <v>-208</v>
      </c>
      <c r="W800" s="6">
        <f>IF(AND($W$4 + 'Unlike Size Quad'!$F$2*$N$3&lt;Table13[[#This Row],[NS AXIS]],Table13[[#This Row],[NS AXIS]]&lt;$V$3 - 'Unlike Size Quad'!$F$2*$N$3), Table13[NS AXIS], 0)</f>
        <v>0</v>
      </c>
      <c r="X800" s="6">
        <f>$V$6 - 'Unlike Size Quad'!$F$3*$N$4</f>
        <v>71.401690832311886</v>
      </c>
      <c r="Y800" s="6">
        <f>$W$5 +'Unlike Size Quad'!$F$3*$N$4</f>
        <v>-71.406763299232722</v>
      </c>
      <c r="Z800" s="6">
        <f>Table13[[#This Row],[NS AXIS]]</f>
        <v>-208</v>
      </c>
      <c r="AA800" s="6">
        <f>IF(AND($W$5 + 'Unlike Size Quad'!$F$3*$N$4&lt;Table13[[#This Row],[NS AXIS]],Table13[[#This Row],[NS AXIS]]&lt;$V$6 - 'Unlike Size Quad'!$F$3*$N$4), Table13[NS AXIS], 0)</f>
        <v>0</v>
      </c>
      <c r="AB800" s="16">
        <f>$V$3 -'Unlike Size Quad'!$F$2*$N$3</f>
        <v>127.00056361139596</v>
      </c>
      <c r="AC800" s="16">
        <f>$W$4 + 'Unlike Size Quad'!$F$2*$N$3</f>
        <v>-127.00507248755457</v>
      </c>
      <c r="AN800" s="46">
        <v>-208</v>
      </c>
      <c r="AO800" s="6">
        <f>IF(OR(Table15[[#This Row],[Diagonal Flag]]&lt;-$AG$6, Table15[[#This Row],[Diagonal Flag]]&gt;$AG$6),0,Table15[[#This Row],[Diagonal Flag]])</f>
        <v>-208</v>
      </c>
      <c r="AP800" s="6">
        <f>Graphing!$AO800/$AP$6</f>
        <v>-91</v>
      </c>
      <c r="AQ800" s="6">
        <f>Graphing!$AO800/$AQ$6</f>
        <v>91</v>
      </c>
    </row>
    <row r="801" spans="7:43" x14ac:dyDescent="0.25">
      <c r="G801" s="15">
        <v>0.79400000000000004</v>
      </c>
      <c r="H801" s="16">
        <f>IF(AND($H$3&lt;Table3[[#This Row],[Percentage]],Table3[[#This Row],[Percentage]]&lt;$H$5), 1, 0)</f>
        <v>0</v>
      </c>
      <c r="I801" s="16">
        <f>IF(AND($I$3&lt;Table3[[#This Row],[Percentage]],Table3[[#This Row],[Percentage]]&lt;$I$5), 1, 0)</f>
        <v>0</v>
      </c>
      <c r="J801" s="16">
        <f>IF(AND($J$3&lt;Table3[[#This Row],[Percentage]],Table3[[#This Row],[Percentage]]&lt;$J$5), 1, 0)</f>
        <v>0</v>
      </c>
      <c r="K801" s="16">
        <f>IF(AND($K$3&lt;Table3[[#This Row],[Percentage]],Table3[[#This Row],[Percentage]]&lt;$K$5), 1, 0)</f>
        <v>0</v>
      </c>
      <c r="L801" s="16"/>
      <c r="U801" s="6">
        <v>0</v>
      </c>
      <c r="V801" s="6">
        <v>-207</v>
      </c>
      <c r="W801" s="6">
        <f>IF(AND($W$4 + 'Unlike Size Quad'!$F$2*$N$3&lt;Table13[[#This Row],[NS AXIS]],Table13[[#This Row],[NS AXIS]]&lt;$V$3 - 'Unlike Size Quad'!$F$2*$N$3), Table13[NS AXIS], 0)</f>
        <v>0</v>
      </c>
      <c r="X801" s="6">
        <f>$V$6 - 'Unlike Size Quad'!$F$3*$N$4</f>
        <v>71.401690832311886</v>
      </c>
      <c r="Y801" s="6">
        <f>$W$5 +'Unlike Size Quad'!$F$3*$N$4</f>
        <v>-71.406763299232722</v>
      </c>
      <c r="Z801" s="6">
        <f>Table13[[#This Row],[NS AXIS]]</f>
        <v>-207</v>
      </c>
      <c r="AA801" s="6">
        <f>IF(AND($W$5 + 'Unlike Size Quad'!$F$3*$N$4&lt;Table13[[#This Row],[NS AXIS]],Table13[[#This Row],[NS AXIS]]&lt;$V$6 - 'Unlike Size Quad'!$F$3*$N$4), Table13[NS AXIS], 0)</f>
        <v>0</v>
      </c>
      <c r="AB801" s="16">
        <f>$V$3 -'Unlike Size Quad'!$F$2*$N$3</f>
        <v>127.00056361139596</v>
      </c>
      <c r="AC801" s="16">
        <f>$W$4 + 'Unlike Size Quad'!$F$2*$N$3</f>
        <v>-127.00507248755457</v>
      </c>
      <c r="AN801" s="46">
        <v>-207</v>
      </c>
      <c r="AO801" s="6">
        <f>IF(OR(Table15[[#This Row],[Diagonal Flag]]&lt;-$AG$6, Table15[[#This Row],[Diagonal Flag]]&gt;$AG$6),0,Table15[[#This Row],[Diagonal Flag]])</f>
        <v>-207</v>
      </c>
      <c r="AP801" s="6">
        <f>Graphing!$AO801/$AP$6</f>
        <v>-90.5625</v>
      </c>
      <c r="AQ801" s="6">
        <f>Graphing!$AO801/$AQ$6</f>
        <v>90.5625</v>
      </c>
    </row>
    <row r="802" spans="7:43" x14ac:dyDescent="0.25">
      <c r="G802" s="15">
        <v>0.79500000000000004</v>
      </c>
      <c r="H802" s="16">
        <f>IF(AND($H$3&lt;Table3[[#This Row],[Percentage]],Table3[[#This Row],[Percentage]]&lt;$H$5), 1, 0)</f>
        <v>0</v>
      </c>
      <c r="I802" s="16">
        <f>IF(AND($I$3&lt;Table3[[#This Row],[Percentage]],Table3[[#This Row],[Percentage]]&lt;$I$5), 1, 0)</f>
        <v>0</v>
      </c>
      <c r="J802" s="16">
        <f>IF(AND($J$3&lt;Table3[[#This Row],[Percentage]],Table3[[#This Row],[Percentage]]&lt;$J$5), 1, 0)</f>
        <v>0</v>
      </c>
      <c r="K802" s="16">
        <f>IF(AND($K$3&lt;Table3[[#This Row],[Percentage]],Table3[[#This Row],[Percentage]]&lt;$K$5), 1, 0)</f>
        <v>0</v>
      </c>
      <c r="L802" s="16"/>
      <c r="U802" s="6">
        <v>0</v>
      </c>
      <c r="V802" s="6">
        <v>-206</v>
      </c>
      <c r="W802" s="6">
        <f>IF(AND($W$4 + 'Unlike Size Quad'!$F$2*$N$3&lt;Table13[[#This Row],[NS AXIS]],Table13[[#This Row],[NS AXIS]]&lt;$V$3 - 'Unlike Size Quad'!$F$2*$N$3), Table13[NS AXIS], 0)</f>
        <v>0</v>
      </c>
      <c r="X802" s="6">
        <f>$V$6 - 'Unlike Size Quad'!$F$3*$N$4</f>
        <v>71.401690832311886</v>
      </c>
      <c r="Y802" s="6">
        <f>$W$5 +'Unlike Size Quad'!$F$3*$N$4</f>
        <v>-71.406763299232722</v>
      </c>
      <c r="Z802" s="6">
        <f>Table13[[#This Row],[NS AXIS]]</f>
        <v>-206</v>
      </c>
      <c r="AA802" s="6">
        <f>IF(AND($W$5 + 'Unlike Size Quad'!$F$3*$N$4&lt;Table13[[#This Row],[NS AXIS]],Table13[[#This Row],[NS AXIS]]&lt;$V$6 - 'Unlike Size Quad'!$F$3*$N$4), Table13[NS AXIS], 0)</f>
        <v>0</v>
      </c>
      <c r="AB802" s="16">
        <f>$V$3 -'Unlike Size Quad'!$F$2*$N$3</f>
        <v>127.00056361139596</v>
      </c>
      <c r="AC802" s="16">
        <f>$W$4 + 'Unlike Size Quad'!$F$2*$N$3</f>
        <v>-127.00507248755457</v>
      </c>
      <c r="AN802" s="46">
        <v>-206</v>
      </c>
      <c r="AO802" s="6">
        <f>IF(OR(Table15[[#This Row],[Diagonal Flag]]&lt;-$AG$6, Table15[[#This Row],[Diagonal Flag]]&gt;$AG$6),0,Table15[[#This Row],[Diagonal Flag]])</f>
        <v>-206</v>
      </c>
      <c r="AP802" s="6">
        <f>Graphing!$AO802/$AP$6</f>
        <v>-90.125</v>
      </c>
      <c r="AQ802" s="6">
        <f>Graphing!$AO802/$AQ$6</f>
        <v>90.125</v>
      </c>
    </row>
    <row r="803" spans="7:43" x14ac:dyDescent="0.25">
      <c r="G803" s="15">
        <v>0.79600000000000004</v>
      </c>
      <c r="H803" s="16">
        <f>IF(AND($H$3&lt;Table3[[#This Row],[Percentage]],Table3[[#This Row],[Percentage]]&lt;$H$5), 1, 0)</f>
        <v>0</v>
      </c>
      <c r="I803" s="16">
        <f>IF(AND($I$3&lt;Table3[[#This Row],[Percentage]],Table3[[#This Row],[Percentage]]&lt;$I$5), 1, 0)</f>
        <v>0</v>
      </c>
      <c r="J803" s="16">
        <f>IF(AND($J$3&lt;Table3[[#This Row],[Percentage]],Table3[[#This Row],[Percentage]]&lt;$J$5), 1, 0)</f>
        <v>0</v>
      </c>
      <c r="K803" s="16">
        <f>IF(AND($K$3&lt;Table3[[#This Row],[Percentage]],Table3[[#This Row],[Percentage]]&lt;$K$5), 1, 0)</f>
        <v>0</v>
      </c>
      <c r="L803" s="16"/>
      <c r="U803" s="6">
        <v>0</v>
      </c>
      <c r="V803" s="6">
        <v>-205</v>
      </c>
      <c r="W803" s="6">
        <f>IF(AND($W$4 + 'Unlike Size Quad'!$F$2*$N$3&lt;Table13[[#This Row],[NS AXIS]],Table13[[#This Row],[NS AXIS]]&lt;$V$3 - 'Unlike Size Quad'!$F$2*$N$3), Table13[NS AXIS], 0)</f>
        <v>0</v>
      </c>
      <c r="X803" s="6">
        <f>$V$6 - 'Unlike Size Quad'!$F$3*$N$4</f>
        <v>71.401690832311886</v>
      </c>
      <c r="Y803" s="6">
        <f>$W$5 +'Unlike Size Quad'!$F$3*$N$4</f>
        <v>-71.406763299232722</v>
      </c>
      <c r="Z803" s="6">
        <f>Table13[[#This Row],[NS AXIS]]</f>
        <v>-205</v>
      </c>
      <c r="AA803" s="6">
        <f>IF(AND($W$5 + 'Unlike Size Quad'!$F$3*$N$4&lt;Table13[[#This Row],[NS AXIS]],Table13[[#This Row],[NS AXIS]]&lt;$V$6 - 'Unlike Size Quad'!$F$3*$N$4), Table13[NS AXIS], 0)</f>
        <v>0</v>
      </c>
      <c r="AB803" s="16">
        <f>$V$3 -'Unlike Size Quad'!$F$2*$N$3</f>
        <v>127.00056361139596</v>
      </c>
      <c r="AC803" s="16">
        <f>$W$4 + 'Unlike Size Quad'!$F$2*$N$3</f>
        <v>-127.00507248755457</v>
      </c>
      <c r="AN803" s="46">
        <v>-205</v>
      </c>
      <c r="AO803" s="6">
        <f>IF(OR(Table15[[#This Row],[Diagonal Flag]]&lt;-$AG$6, Table15[[#This Row],[Diagonal Flag]]&gt;$AG$6),0,Table15[[#This Row],[Diagonal Flag]])</f>
        <v>-205</v>
      </c>
      <c r="AP803" s="6">
        <f>Graphing!$AO803/$AP$6</f>
        <v>-89.6875</v>
      </c>
      <c r="AQ803" s="6">
        <f>Graphing!$AO803/$AQ$6</f>
        <v>89.6875</v>
      </c>
    </row>
    <row r="804" spans="7:43" x14ac:dyDescent="0.25">
      <c r="G804" s="15">
        <v>0.79700000000000004</v>
      </c>
      <c r="H804" s="16">
        <f>IF(AND($H$3&lt;Table3[[#This Row],[Percentage]],Table3[[#This Row],[Percentage]]&lt;$H$5), 1, 0)</f>
        <v>0</v>
      </c>
      <c r="I804" s="16">
        <f>IF(AND($I$3&lt;Table3[[#This Row],[Percentage]],Table3[[#This Row],[Percentage]]&lt;$I$5), 1, 0)</f>
        <v>0</v>
      </c>
      <c r="J804" s="16">
        <f>IF(AND($J$3&lt;Table3[[#This Row],[Percentage]],Table3[[#This Row],[Percentage]]&lt;$J$5), 1, 0)</f>
        <v>0</v>
      </c>
      <c r="K804" s="16">
        <f>IF(AND($K$3&lt;Table3[[#This Row],[Percentage]],Table3[[#This Row],[Percentage]]&lt;$K$5), 1, 0)</f>
        <v>0</v>
      </c>
      <c r="L804" s="16"/>
      <c r="U804" s="6">
        <v>0</v>
      </c>
      <c r="V804" s="6">
        <v>-204</v>
      </c>
      <c r="W804" s="6">
        <f>IF(AND($W$4 + 'Unlike Size Quad'!$F$2*$N$3&lt;Table13[[#This Row],[NS AXIS]],Table13[[#This Row],[NS AXIS]]&lt;$V$3 - 'Unlike Size Quad'!$F$2*$N$3), Table13[NS AXIS], 0)</f>
        <v>0</v>
      </c>
      <c r="X804" s="6">
        <f>$V$6 - 'Unlike Size Quad'!$F$3*$N$4</f>
        <v>71.401690832311886</v>
      </c>
      <c r="Y804" s="6">
        <f>$W$5 +'Unlike Size Quad'!$F$3*$N$4</f>
        <v>-71.406763299232722</v>
      </c>
      <c r="Z804" s="6">
        <f>Table13[[#This Row],[NS AXIS]]</f>
        <v>-204</v>
      </c>
      <c r="AA804" s="6">
        <f>IF(AND($W$5 + 'Unlike Size Quad'!$F$3*$N$4&lt;Table13[[#This Row],[NS AXIS]],Table13[[#This Row],[NS AXIS]]&lt;$V$6 - 'Unlike Size Quad'!$F$3*$N$4), Table13[NS AXIS], 0)</f>
        <v>0</v>
      </c>
      <c r="AB804" s="16">
        <f>$V$3 -'Unlike Size Quad'!$F$2*$N$3</f>
        <v>127.00056361139596</v>
      </c>
      <c r="AC804" s="16">
        <f>$W$4 + 'Unlike Size Quad'!$F$2*$N$3</f>
        <v>-127.00507248755457</v>
      </c>
      <c r="AN804" s="46">
        <v>-204</v>
      </c>
      <c r="AO804" s="6">
        <f>IF(OR(Table15[[#This Row],[Diagonal Flag]]&lt;-$AG$6, Table15[[#This Row],[Diagonal Flag]]&gt;$AG$6),0,Table15[[#This Row],[Diagonal Flag]])</f>
        <v>-204</v>
      </c>
      <c r="AP804" s="6">
        <f>Graphing!$AO804/$AP$6</f>
        <v>-89.25</v>
      </c>
      <c r="AQ804" s="6">
        <f>Graphing!$AO804/$AQ$6</f>
        <v>89.25</v>
      </c>
    </row>
    <row r="805" spans="7:43" x14ac:dyDescent="0.25">
      <c r="G805" s="15">
        <v>0.79800000000000004</v>
      </c>
      <c r="H805" s="16">
        <f>IF(AND($H$3&lt;Table3[[#This Row],[Percentage]],Table3[[#This Row],[Percentage]]&lt;$H$5), 1, 0)</f>
        <v>0</v>
      </c>
      <c r="I805" s="16">
        <f>IF(AND($I$3&lt;Table3[[#This Row],[Percentage]],Table3[[#This Row],[Percentage]]&lt;$I$5), 1, 0)</f>
        <v>0</v>
      </c>
      <c r="J805" s="16">
        <f>IF(AND($J$3&lt;Table3[[#This Row],[Percentage]],Table3[[#This Row],[Percentage]]&lt;$J$5), 1, 0)</f>
        <v>0</v>
      </c>
      <c r="K805" s="16">
        <f>IF(AND($K$3&lt;Table3[[#This Row],[Percentage]],Table3[[#This Row],[Percentage]]&lt;$K$5), 1, 0)</f>
        <v>0</v>
      </c>
      <c r="L805" s="16"/>
      <c r="U805" s="6">
        <v>0</v>
      </c>
      <c r="V805" s="6">
        <v>-203</v>
      </c>
      <c r="W805" s="6">
        <f>IF(AND($W$4 + 'Unlike Size Quad'!$F$2*$N$3&lt;Table13[[#This Row],[NS AXIS]],Table13[[#This Row],[NS AXIS]]&lt;$V$3 - 'Unlike Size Quad'!$F$2*$N$3), Table13[NS AXIS], 0)</f>
        <v>0</v>
      </c>
      <c r="X805" s="6">
        <f>$V$6 - 'Unlike Size Quad'!$F$3*$N$4</f>
        <v>71.401690832311886</v>
      </c>
      <c r="Y805" s="6">
        <f>$W$5 +'Unlike Size Quad'!$F$3*$N$4</f>
        <v>-71.406763299232722</v>
      </c>
      <c r="Z805" s="6">
        <f>Table13[[#This Row],[NS AXIS]]</f>
        <v>-203</v>
      </c>
      <c r="AA805" s="6">
        <f>IF(AND($W$5 + 'Unlike Size Quad'!$F$3*$N$4&lt;Table13[[#This Row],[NS AXIS]],Table13[[#This Row],[NS AXIS]]&lt;$V$6 - 'Unlike Size Quad'!$F$3*$N$4), Table13[NS AXIS], 0)</f>
        <v>0</v>
      </c>
      <c r="AB805" s="16">
        <f>$V$3 -'Unlike Size Quad'!$F$2*$N$3</f>
        <v>127.00056361139596</v>
      </c>
      <c r="AC805" s="16">
        <f>$W$4 + 'Unlike Size Quad'!$F$2*$N$3</f>
        <v>-127.00507248755457</v>
      </c>
      <c r="AN805" s="46">
        <v>-203</v>
      </c>
      <c r="AO805" s="6">
        <f>IF(OR(Table15[[#This Row],[Diagonal Flag]]&lt;-$AG$6, Table15[[#This Row],[Diagonal Flag]]&gt;$AG$6),0,Table15[[#This Row],[Diagonal Flag]])</f>
        <v>-203</v>
      </c>
      <c r="AP805" s="6">
        <f>Graphing!$AO805/$AP$6</f>
        <v>-88.8125</v>
      </c>
      <c r="AQ805" s="6">
        <f>Graphing!$AO805/$AQ$6</f>
        <v>88.8125</v>
      </c>
    </row>
    <row r="806" spans="7:43" x14ac:dyDescent="0.25">
      <c r="G806" s="15">
        <v>0.79900000000000004</v>
      </c>
      <c r="H806" s="16">
        <f>IF(AND($H$3&lt;Table3[[#This Row],[Percentage]],Table3[[#This Row],[Percentage]]&lt;$H$5), 1, 0)</f>
        <v>0</v>
      </c>
      <c r="I806" s="16">
        <f>IF(AND($I$3&lt;Table3[[#This Row],[Percentage]],Table3[[#This Row],[Percentage]]&lt;$I$5), 1, 0)</f>
        <v>0</v>
      </c>
      <c r="J806" s="16">
        <f>IF(AND($J$3&lt;Table3[[#This Row],[Percentage]],Table3[[#This Row],[Percentage]]&lt;$J$5), 1, 0)</f>
        <v>0</v>
      </c>
      <c r="K806" s="16">
        <f>IF(AND($K$3&lt;Table3[[#This Row],[Percentage]],Table3[[#This Row],[Percentage]]&lt;$K$5), 1, 0)</f>
        <v>0</v>
      </c>
      <c r="L806" s="16"/>
      <c r="U806" s="6">
        <v>0</v>
      </c>
      <c r="V806" s="6">
        <v>-202</v>
      </c>
      <c r="W806" s="6">
        <f>IF(AND($W$4 + 'Unlike Size Quad'!$F$2*$N$3&lt;Table13[[#This Row],[NS AXIS]],Table13[[#This Row],[NS AXIS]]&lt;$V$3 - 'Unlike Size Quad'!$F$2*$N$3), Table13[NS AXIS], 0)</f>
        <v>0</v>
      </c>
      <c r="X806" s="6">
        <f>$V$6 - 'Unlike Size Quad'!$F$3*$N$4</f>
        <v>71.401690832311886</v>
      </c>
      <c r="Y806" s="6">
        <f>$W$5 +'Unlike Size Quad'!$F$3*$N$4</f>
        <v>-71.406763299232722</v>
      </c>
      <c r="Z806" s="6">
        <f>Table13[[#This Row],[NS AXIS]]</f>
        <v>-202</v>
      </c>
      <c r="AA806" s="6">
        <f>IF(AND($W$5 + 'Unlike Size Quad'!$F$3*$N$4&lt;Table13[[#This Row],[NS AXIS]],Table13[[#This Row],[NS AXIS]]&lt;$V$6 - 'Unlike Size Quad'!$F$3*$N$4), Table13[NS AXIS], 0)</f>
        <v>0</v>
      </c>
      <c r="AB806" s="16">
        <f>$V$3 -'Unlike Size Quad'!$F$2*$N$3</f>
        <v>127.00056361139596</v>
      </c>
      <c r="AC806" s="16">
        <f>$W$4 + 'Unlike Size Quad'!$F$2*$N$3</f>
        <v>-127.00507248755457</v>
      </c>
      <c r="AN806" s="46">
        <v>-202</v>
      </c>
      <c r="AO806" s="6">
        <f>IF(OR(Table15[[#This Row],[Diagonal Flag]]&lt;-$AG$6, Table15[[#This Row],[Diagonal Flag]]&gt;$AG$6),0,Table15[[#This Row],[Diagonal Flag]])</f>
        <v>-202</v>
      </c>
      <c r="AP806" s="6">
        <f>Graphing!$AO806/$AP$6</f>
        <v>-88.375</v>
      </c>
      <c r="AQ806" s="6">
        <f>Graphing!$AO806/$AQ$6</f>
        <v>88.375</v>
      </c>
    </row>
    <row r="807" spans="7:43" x14ac:dyDescent="0.25">
      <c r="G807" s="15">
        <v>0.8</v>
      </c>
      <c r="H807" s="16">
        <f>IF(AND($H$3&lt;Table3[[#This Row],[Percentage]],Table3[[#This Row],[Percentage]]&lt;$H$5), 1, 0)</f>
        <v>0</v>
      </c>
      <c r="I807" s="16">
        <f>IF(AND($I$3&lt;Table3[[#This Row],[Percentage]],Table3[[#This Row],[Percentage]]&lt;$I$5), 1, 0)</f>
        <v>0</v>
      </c>
      <c r="J807" s="16">
        <f>IF(AND($J$3&lt;Table3[[#This Row],[Percentage]],Table3[[#This Row],[Percentage]]&lt;$J$5), 1, 0)</f>
        <v>0</v>
      </c>
      <c r="K807" s="16">
        <f>IF(AND($K$3&lt;Table3[[#This Row],[Percentage]],Table3[[#This Row],[Percentage]]&lt;$K$5), 1, 0)</f>
        <v>0</v>
      </c>
      <c r="L807" s="16"/>
      <c r="U807" s="6">
        <v>0</v>
      </c>
      <c r="V807" s="6">
        <v>-201</v>
      </c>
      <c r="W807" s="6">
        <f>IF(AND($W$4 + 'Unlike Size Quad'!$F$2*$N$3&lt;Table13[[#This Row],[NS AXIS]],Table13[[#This Row],[NS AXIS]]&lt;$V$3 - 'Unlike Size Quad'!$F$2*$N$3), Table13[NS AXIS], 0)</f>
        <v>0</v>
      </c>
      <c r="X807" s="6">
        <f>$V$6 - 'Unlike Size Quad'!$F$3*$N$4</f>
        <v>71.401690832311886</v>
      </c>
      <c r="Y807" s="6">
        <f>$W$5 +'Unlike Size Quad'!$F$3*$N$4</f>
        <v>-71.406763299232722</v>
      </c>
      <c r="Z807" s="6">
        <f>Table13[[#This Row],[NS AXIS]]</f>
        <v>-201</v>
      </c>
      <c r="AA807" s="6">
        <f>IF(AND($W$5 + 'Unlike Size Quad'!$F$3*$N$4&lt;Table13[[#This Row],[NS AXIS]],Table13[[#This Row],[NS AXIS]]&lt;$V$6 - 'Unlike Size Quad'!$F$3*$N$4), Table13[NS AXIS], 0)</f>
        <v>0</v>
      </c>
      <c r="AB807" s="16">
        <f>$V$3 -'Unlike Size Quad'!$F$2*$N$3</f>
        <v>127.00056361139596</v>
      </c>
      <c r="AC807" s="16">
        <f>$W$4 + 'Unlike Size Quad'!$F$2*$N$3</f>
        <v>-127.00507248755457</v>
      </c>
      <c r="AN807" s="46">
        <v>-201</v>
      </c>
      <c r="AO807" s="6">
        <f>IF(OR(Table15[[#This Row],[Diagonal Flag]]&lt;-$AG$6, Table15[[#This Row],[Diagonal Flag]]&gt;$AG$6),0,Table15[[#This Row],[Diagonal Flag]])</f>
        <v>-201</v>
      </c>
      <c r="AP807" s="6">
        <f>Graphing!$AO807/$AP$6</f>
        <v>-87.9375</v>
      </c>
      <c r="AQ807" s="6">
        <f>Graphing!$AO807/$AQ$6</f>
        <v>87.9375</v>
      </c>
    </row>
    <row r="808" spans="7:43" x14ac:dyDescent="0.25">
      <c r="G808" s="15">
        <v>0.80100000000000005</v>
      </c>
      <c r="H808" s="16">
        <f>IF(AND($H$3&lt;Table3[[#This Row],[Percentage]],Table3[[#This Row],[Percentage]]&lt;$H$5), 1, 0)</f>
        <v>0</v>
      </c>
      <c r="I808" s="16">
        <f>IF(AND($I$3&lt;Table3[[#This Row],[Percentage]],Table3[[#This Row],[Percentage]]&lt;$I$5), 1, 0)</f>
        <v>0</v>
      </c>
      <c r="J808" s="16">
        <f>IF(AND($J$3&lt;Table3[[#This Row],[Percentage]],Table3[[#This Row],[Percentage]]&lt;$J$5), 1, 0)</f>
        <v>0</v>
      </c>
      <c r="K808" s="16">
        <f>IF(AND($K$3&lt;Table3[[#This Row],[Percentage]],Table3[[#This Row],[Percentage]]&lt;$K$5), 1, 0)</f>
        <v>0</v>
      </c>
      <c r="L808" s="16"/>
      <c r="U808" s="6">
        <v>0</v>
      </c>
      <c r="V808" s="6">
        <v>-200</v>
      </c>
      <c r="W808" s="6">
        <f>IF(AND($W$4 + 'Unlike Size Quad'!$F$2*$N$3&lt;Table13[[#This Row],[NS AXIS]],Table13[[#This Row],[NS AXIS]]&lt;$V$3 - 'Unlike Size Quad'!$F$2*$N$3), Table13[NS AXIS], 0)</f>
        <v>0</v>
      </c>
      <c r="X808" s="6">
        <f>$V$6 - 'Unlike Size Quad'!$F$3*$N$4</f>
        <v>71.401690832311886</v>
      </c>
      <c r="Y808" s="6">
        <f>$W$5 +'Unlike Size Quad'!$F$3*$N$4</f>
        <v>-71.406763299232722</v>
      </c>
      <c r="Z808" s="6">
        <f>Table13[[#This Row],[NS AXIS]]</f>
        <v>-200</v>
      </c>
      <c r="AA808" s="6">
        <f>IF(AND($W$5 + 'Unlike Size Quad'!$F$3*$N$4&lt;Table13[[#This Row],[NS AXIS]],Table13[[#This Row],[NS AXIS]]&lt;$V$6 - 'Unlike Size Quad'!$F$3*$N$4), Table13[NS AXIS], 0)</f>
        <v>0</v>
      </c>
      <c r="AB808" s="16">
        <f>$V$3 -'Unlike Size Quad'!$F$2*$N$3</f>
        <v>127.00056361139596</v>
      </c>
      <c r="AC808" s="16">
        <f>$W$4 + 'Unlike Size Quad'!$F$2*$N$3</f>
        <v>-127.00507248755457</v>
      </c>
      <c r="AN808" s="46">
        <v>-200</v>
      </c>
      <c r="AO808" s="6">
        <f>IF(OR(Table15[[#This Row],[Diagonal Flag]]&lt;-$AG$6, Table15[[#This Row],[Diagonal Flag]]&gt;$AG$6),0,Table15[[#This Row],[Diagonal Flag]])</f>
        <v>-200</v>
      </c>
      <c r="AP808" s="6">
        <f>Graphing!$AO808/$AP$6</f>
        <v>-87.5</v>
      </c>
      <c r="AQ808" s="6">
        <f>Graphing!$AO808/$AQ$6</f>
        <v>87.5</v>
      </c>
    </row>
    <row r="809" spans="7:43" x14ac:dyDescent="0.25">
      <c r="G809" s="15">
        <v>0.80200000000000005</v>
      </c>
      <c r="H809" s="16">
        <f>IF(AND($H$3&lt;Table3[[#This Row],[Percentage]],Table3[[#This Row],[Percentage]]&lt;$H$5), 1, 0)</f>
        <v>0</v>
      </c>
      <c r="I809" s="16">
        <f>IF(AND($I$3&lt;Table3[[#This Row],[Percentage]],Table3[[#This Row],[Percentage]]&lt;$I$5), 1, 0)</f>
        <v>0</v>
      </c>
      <c r="J809" s="16">
        <f>IF(AND($J$3&lt;Table3[[#This Row],[Percentage]],Table3[[#This Row],[Percentage]]&lt;$J$5), 1, 0)</f>
        <v>0</v>
      </c>
      <c r="K809" s="16">
        <f>IF(AND($K$3&lt;Table3[[#This Row],[Percentage]],Table3[[#This Row],[Percentage]]&lt;$K$5), 1, 0)</f>
        <v>0</v>
      </c>
      <c r="L809" s="16"/>
      <c r="U809" s="6">
        <v>0</v>
      </c>
      <c r="V809" s="6">
        <v>-199</v>
      </c>
      <c r="W809" s="6">
        <f>IF(AND($W$4 + 'Unlike Size Quad'!$F$2*$N$3&lt;Table13[[#This Row],[NS AXIS]],Table13[[#This Row],[NS AXIS]]&lt;$V$3 - 'Unlike Size Quad'!$F$2*$N$3), Table13[NS AXIS], 0)</f>
        <v>0</v>
      </c>
      <c r="X809" s="6">
        <f>$V$6 - 'Unlike Size Quad'!$F$3*$N$4</f>
        <v>71.401690832311886</v>
      </c>
      <c r="Y809" s="6">
        <f>$W$5 +'Unlike Size Quad'!$F$3*$N$4</f>
        <v>-71.406763299232722</v>
      </c>
      <c r="Z809" s="6">
        <f>Table13[[#This Row],[NS AXIS]]</f>
        <v>-199</v>
      </c>
      <c r="AA809" s="6">
        <f>IF(AND($W$5 + 'Unlike Size Quad'!$F$3*$N$4&lt;Table13[[#This Row],[NS AXIS]],Table13[[#This Row],[NS AXIS]]&lt;$V$6 - 'Unlike Size Quad'!$F$3*$N$4), Table13[NS AXIS], 0)</f>
        <v>0</v>
      </c>
      <c r="AB809" s="16">
        <f>$V$3 -'Unlike Size Quad'!$F$2*$N$3</f>
        <v>127.00056361139596</v>
      </c>
      <c r="AC809" s="16">
        <f>$W$4 + 'Unlike Size Quad'!$F$2*$N$3</f>
        <v>-127.00507248755457</v>
      </c>
      <c r="AN809" s="46">
        <v>-199</v>
      </c>
      <c r="AO809" s="6">
        <f>IF(OR(Table15[[#This Row],[Diagonal Flag]]&lt;-$AG$6, Table15[[#This Row],[Diagonal Flag]]&gt;$AG$6),0,Table15[[#This Row],[Diagonal Flag]])</f>
        <v>-199</v>
      </c>
      <c r="AP809" s="6">
        <f>Graphing!$AO809/$AP$6</f>
        <v>-87.0625</v>
      </c>
      <c r="AQ809" s="6">
        <f>Graphing!$AO809/$AQ$6</f>
        <v>87.0625</v>
      </c>
    </row>
    <row r="810" spans="7:43" x14ac:dyDescent="0.25">
      <c r="G810" s="15">
        <v>0.80300000000000005</v>
      </c>
      <c r="H810" s="16">
        <f>IF(AND($H$3&lt;Table3[[#This Row],[Percentage]],Table3[[#This Row],[Percentage]]&lt;$H$5), 1, 0)</f>
        <v>0</v>
      </c>
      <c r="I810" s="16">
        <f>IF(AND($I$3&lt;Table3[[#This Row],[Percentage]],Table3[[#This Row],[Percentage]]&lt;$I$5), 1, 0)</f>
        <v>0</v>
      </c>
      <c r="J810" s="16">
        <f>IF(AND($J$3&lt;Table3[[#This Row],[Percentage]],Table3[[#This Row],[Percentage]]&lt;$J$5), 1, 0)</f>
        <v>0</v>
      </c>
      <c r="K810" s="16">
        <f>IF(AND($K$3&lt;Table3[[#This Row],[Percentage]],Table3[[#This Row],[Percentage]]&lt;$K$5), 1, 0)</f>
        <v>0</v>
      </c>
      <c r="L810" s="16"/>
      <c r="U810" s="6">
        <v>0</v>
      </c>
      <c r="V810" s="6">
        <v>-198</v>
      </c>
      <c r="W810" s="6">
        <f>IF(AND($W$4 + 'Unlike Size Quad'!$F$2*$N$3&lt;Table13[[#This Row],[NS AXIS]],Table13[[#This Row],[NS AXIS]]&lt;$V$3 - 'Unlike Size Quad'!$F$2*$N$3), Table13[NS AXIS], 0)</f>
        <v>0</v>
      </c>
      <c r="X810" s="6">
        <f>$V$6 - 'Unlike Size Quad'!$F$3*$N$4</f>
        <v>71.401690832311886</v>
      </c>
      <c r="Y810" s="6">
        <f>$W$5 +'Unlike Size Quad'!$F$3*$N$4</f>
        <v>-71.406763299232722</v>
      </c>
      <c r="Z810" s="6">
        <f>Table13[[#This Row],[NS AXIS]]</f>
        <v>-198</v>
      </c>
      <c r="AA810" s="6">
        <f>IF(AND($W$5 + 'Unlike Size Quad'!$F$3*$N$4&lt;Table13[[#This Row],[NS AXIS]],Table13[[#This Row],[NS AXIS]]&lt;$V$6 - 'Unlike Size Quad'!$F$3*$N$4), Table13[NS AXIS], 0)</f>
        <v>0</v>
      </c>
      <c r="AB810" s="16">
        <f>$V$3 -'Unlike Size Quad'!$F$2*$N$3</f>
        <v>127.00056361139596</v>
      </c>
      <c r="AC810" s="16">
        <f>$W$4 + 'Unlike Size Quad'!$F$2*$N$3</f>
        <v>-127.00507248755457</v>
      </c>
      <c r="AN810" s="46">
        <v>-198</v>
      </c>
      <c r="AO810" s="6">
        <f>IF(OR(Table15[[#This Row],[Diagonal Flag]]&lt;-$AG$6, Table15[[#This Row],[Diagonal Flag]]&gt;$AG$6),0,Table15[[#This Row],[Diagonal Flag]])</f>
        <v>-198</v>
      </c>
      <c r="AP810" s="6">
        <f>Graphing!$AO810/$AP$6</f>
        <v>-86.625</v>
      </c>
      <c r="AQ810" s="6">
        <f>Graphing!$AO810/$AQ$6</f>
        <v>86.625</v>
      </c>
    </row>
    <row r="811" spans="7:43" x14ac:dyDescent="0.25">
      <c r="G811" s="15">
        <v>0.80400000000000005</v>
      </c>
      <c r="H811" s="16">
        <f>IF(AND($H$3&lt;Table3[[#This Row],[Percentage]],Table3[[#This Row],[Percentage]]&lt;$H$5), 1, 0)</f>
        <v>0</v>
      </c>
      <c r="I811" s="16">
        <f>IF(AND($I$3&lt;Table3[[#This Row],[Percentage]],Table3[[#This Row],[Percentage]]&lt;$I$5), 1, 0)</f>
        <v>0</v>
      </c>
      <c r="J811" s="16">
        <f>IF(AND($J$3&lt;Table3[[#This Row],[Percentage]],Table3[[#This Row],[Percentage]]&lt;$J$5), 1, 0)</f>
        <v>0</v>
      </c>
      <c r="K811" s="16">
        <f>IF(AND($K$3&lt;Table3[[#This Row],[Percentage]],Table3[[#This Row],[Percentage]]&lt;$K$5), 1, 0)</f>
        <v>0</v>
      </c>
      <c r="L811" s="16"/>
      <c r="U811" s="6">
        <v>0</v>
      </c>
      <c r="V811" s="6">
        <v>-197</v>
      </c>
      <c r="W811" s="6">
        <f>IF(AND($W$4 + 'Unlike Size Quad'!$F$2*$N$3&lt;Table13[[#This Row],[NS AXIS]],Table13[[#This Row],[NS AXIS]]&lt;$V$3 - 'Unlike Size Quad'!$F$2*$N$3), Table13[NS AXIS], 0)</f>
        <v>0</v>
      </c>
      <c r="X811" s="6">
        <f>$V$6 - 'Unlike Size Quad'!$F$3*$N$4</f>
        <v>71.401690832311886</v>
      </c>
      <c r="Y811" s="6">
        <f>$W$5 +'Unlike Size Quad'!$F$3*$N$4</f>
        <v>-71.406763299232722</v>
      </c>
      <c r="Z811" s="6">
        <f>Table13[[#This Row],[NS AXIS]]</f>
        <v>-197</v>
      </c>
      <c r="AA811" s="6">
        <f>IF(AND($W$5 + 'Unlike Size Quad'!$F$3*$N$4&lt;Table13[[#This Row],[NS AXIS]],Table13[[#This Row],[NS AXIS]]&lt;$V$6 - 'Unlike Size Quad'!$F$3*$N$4), Table13[NS AXIS], 0)</f>
        <v>0</v>
      </c>
      <c r="AB811" s="16">
        <f>$V$3 -'Unlike Size Quad'!$F$2*$N$3</f>
        <v>127.00056361139596</v>
      </c>
      <c r="AC811" s="16">
        <f>$W$4 + 'Unlike Size Quad'!$F$2*$N$3</f>
        <v>-127.00507248755457</v>
      </c>
      <c r="AN811" s="46">
        <v>-197</v>
      </c>
      <c r="AO811" s="6">
        <f>IF(OR(Table15[[#This Row],[Diagonal Flag]]&lt;-$AG$6, Table15[[#This Row],[Diagonal Flag]]&gt;$AG$6),0,Table15[[#This Row],[Diagonal Flag]])</f>
        <v>-197</v>
      </c>
      <c r="AP811" s="6">
        <f>Graphing!$AO811/$AP$6</f>
        <v>-86.1875</v>
      </c>
      <c r="AQ811" s="6">
        <f>Graphing!$AO811/$AQ$6</f>
        <v>86.1875</v>
      </c>
    </row>
    <row r="812" spans="7:43" x14ac:dyDescent="0.25">
      <c r="G812" s="15">
        <v>0.80500000000000005</v>
      </c>
      <c r="H812" s="16">
        <f>IF(AND($H$3&lt;Table3[[#This Row],[Percentage]],Table3[[#This Row],[Percentage]]&lt;$H$5), 1, 0)</f>
        <v>0</v>
      </c>
      <c r="I812" s="16">
        <f>IF(AND($I$3&lt;Table3[[#This Row],[Percentage]],Table3[[#This Row],[Percentage]]&lt;$I$5), 1, 0)</f>
        <v>0</v>
      </c>
      <c r="J812" s="16">
        <f>IF(AND($J$3&lt;Table3[[#This Row],[Percentage]],Table3[[#This Row],[Percentage]]&lt;$J$5), 1, 0)</f>
        <v>0</v>
      </c>
      <c r="K812" s="16">
        <f>IF(AND($K$3&lt;Table3[[#This Row],[Percentage]],Table3[[#This Row],[Percentage]]&lt;$K$5), 1, 0)</f>
        <v>0</v>
      </c>
      <c r="L812" s="16"/>
      <c r="U812" s="6">
        <v>0</v>
      </c>
      <c r="V812" s="6">
        <v>-196</v>
      </c>
      <c r="W812" s="6">
        <f>IF(AND($W$4 + 'Unlike Size Quad'!$F$2*$N$3&lt;Table13[[#This Row],[NS AXIS]],Table13[[#This Row],[NS AXIS]]&lt;$V$3 - 'Unlike Size Quad'!$F$2*$N$3), Table13[NS AXIS], 0)</f>
        <v>0</v>
      </c>
      <c r="X812" s="6">
        <f>$V$6 - 'Unlike Size Quad'!$F$3*$N$4</f>
        <v>71.401690832311886</v>
      </c>
      <c r="Y812" s="6">
        <f>$W$5 +'Unlike Size Quad'!$F$3*$N$4</f>
        <v>-71.406763299232722</v>
      </c>
      <c r="Z812" s="6">
        <f>Table13[[#This Row],[NS AXIS]]</f>
        <v>-196</v>
      </c>
      <c r="AA812" s="6">
        <f>IF(AND($W$5 + 'Unlike Size Quad'!$F$3*$N$4&lt;Table13[[#This Row],[NS AXIS]],Table13[[#This Row],[NS AXIS]]&lt;$V$6 - 'Unlike Size Quad'!$F$3*$N$4), Table13[NS AXIS], 0)</f>
        <v>0</v>
      </c>
      <c r="AB812" s="16">
        <f>$V$3 -'Unlike Size Quad'!$F$2*$N$3</f>
        <v>127.00056361139596</v>
      </c>
      <c r="AC812" s="16">
        <f>$W$4 + 'Unlike Size Quad'!$F$2*$N$3</f>
        <v>-127.00507248755457</v>
      </c>
      <c r="AN812" s="46">
        <v>-196</v>
      </c>
      <c r="AO812" s="6">
        <f>IF(OR(Table15[[#This Row],[Diagonal Flag]]&lt;-$AG$6, Table15[[#This Row],[Diagonal Flag]]&gt;$AG$6),0,Table15[[#This Row],[Diagonal Flag]])</f>
        <v>-196</v>
      </c>
      <c r="AP812" s="6">
        <f>Graphing!$AO812/$AP$6</f>
        <v>-85.75</v>
      </c>
      <c r="AQ812" s="6">
        <f>Graphing!$AO812/$AQ$6</f>
        <v>85.75</v>
      </c>
    </row>
    <row r="813" spans="7:43" x14ac:dyDescent="0.25">
      <c r="G813" s="15">
        <v>0.80600000000000005</v>
      </c>
      <c r="H813" s="16">
        <f>IF(AND($H$3&lt;Table3[[#This Row],[Percentage]],Table3[[#This Row],[Percentage]]&lt;$H$5), 1, 0)</f>
        <v>0</v>
      </c>
      <c r="I813" s="16">
        <f>IF(AND($I$3&lt;Table3[[#This Row],[Percentage]],Table3[[#This Row],[Percentage]]&lt;$I$5), 1, 0)</f>
        <v>0</v>
      </c>
      <c r="J813" s="16">
        <f>IF(AND($J$3&lt;Table3[[#This Row],[Percentage]],Table3[[#This Row],[Percentage]]&lt;$J$5), 1, 0)</f>
        <v>0</v>
      </c>
      <c r="K813" s="16">
        <f>IF(AND($K$3&lt;Table3[[#This Row],[Percentage]],Table3[[#This Row],[Percentage]]&lt;$K$5), 1, 0)</f>
        <v>0</v>
      </c>
      <c r="L813" s="16"/>
      <c r="U813" s="6">
        <v>0</v>
      </c>
      <c r="V813" s="6">
        <v>-195</v>
      </c>
      <c r="W813" s="6">
        <f>IF(AND($W$4 + 'Unlike Size Quad'!$F$2*$N$3&lt;Table13[[#This Row],[NS AXIS]],Table13[[#This Row],[NS AXIS]]&lt;$V$3 - 'Unlike Size Quad'!$F$2*$N$3), Table13[NS AXIS], 0)</f>
        <v>0</v>
      </c>
      <c r="X813" s="6">
        <f>$V$6 - 'Unlike Size Quad'!$F$3*$N$4</f>
        <v>71.401690832311886</v>
      </c>
      <c r="Y813" s="6">
        <f>$W$5 +'Unlike Size Quad'!$F$3*$N$4</f>
        <v>-71.406763299232722</v>
      </c>
      <c r="Z813" s="6">
        <f>Table13[[#This Row],[NS AXIS]]</f>
        <v>-195</v>
      </c>
      <c r="AA813" s="6">
        <f>IF(AND($W$5 + 'Unlike Size Quad'!$F$3*$N$4&lt;Table13[[#This Row],[NS AXIS]],Table13[[#This Row],[NS AXIS]]&lt;$V$6 - 'Unlike Size Quad'!$F$3*$N$4), Table13[NS AXIS], 0)</f>
        <v>0</v>
      </c>
      <c r="AB813" s="16">
        <f>$V$3 -'Unlike Size Quad'!$F$2*$N$3</f>
        <v>127.00056361139596</v>
      </c>
      <c r="AC813" s="16">
        <f>$W$4 + 'Unlike Size Quad'!$F$2*$N$3</f>
        <v>-127.00507248755457</v>
      </c>
      <c r="AN813" s="46">
        <v>-195</v>
      </c>
      <c r="AO813" s="6">
        <f>IF(OR(Table15[[#This Row],[Diagonal Flag]]&lt;-$AG$6, Table15[[#This Row],[Diagonal Flag]]&gt;$AG$6),0,Table15[[#This Row],[Diagonal Flag]])</f>
        <v>-195</v>
      </c>
      <c r="AP813" s="6">
        <f>Graphing!$AO813/$AP$6</f>
        <v>-85.3125</v>
      </c>
      <c r="AQ813" s="6">
        <f>Graphing!$AO813/$AQ$6</f>
        <v>85.3125</v>
      </c>
    </row>
    <row r="814" spans="7:43" x14ac:dyDescent="0.25">
      <c r="G814" s="15">
        <v>0.80700000000000005</v>
      </c>
      <c r="H814" s="16">
        <f>IF(AND($H$3&lt;Table3[[#This Row],[Percentage]],Table3[[#This Row],[Percentage]]&lt;$H$5), 1, 0)</f>
        <v>0</v>
      </c>
      <c r="I814" s="16">
        <f>IF(AND($I$3&lt;Table3[[#This Row],[Percentage]],Table3[[#This Row],[Percentage]]&lt;$I$5), 1, 0)</f>
        <v>0</v>
      </c>
      <c r="J814" s="16">
        <f>IF(AND($J$3&lt;Table3[[#This Row],[Percentage]],Table3[[#This Row],[Percentage]]&lt;$J$5), 1, 0)</f>
        <v>0</v>
      </c>
      <c r="K814" s="16">
        <f>IF(AND($K$3&lt;Table3[[#This Row],[Percentage]],Table3[[#This Row],[Percentage]]&lt;$K$5), 1, 0)</f>
        <v>0</v>
      </c>
      <c r="L814" s="16"/>
      <c r="U814" s="6">
        <v>0</v>
      </c>
      <c r="V814" s="6">
        <v>-194</v>
      </c>
      <c r="W814" s="6">
        <f>IF(AND($W$4 + 'Unlike Size Quad'!$F$2*$N$3&lt;Table13[[#This Row],[NS AXIS]],Table13[[#This Row],[NS AXIS]]&lt;$V$3 - 'Unlike Size Quad'!$F$2*$N$3), Table13[NS AXIS], 0)</f>
        <v>0</v>
      </c>
      <c r="X814" s="6">
        <f>$V$6 - 'Unlike Size Quad'!$F$3*$N$4</f>
        <v>71.401690832311886</v>
      </c>
      <c r="Y814" s="6">
        <f>$W$5 +'Unlike Size Quad'!$F$3*$N$4</f>
        <v>-71.406763299232722</v>
      </c>
      <c r="Z814" s="6">
        <f>Table13[[#This Row],[NS AXIS]]</f>
        <v>-194</v>
      </c>
      <c r="AA814" s="6">
        <f>IF(AND($W$5 + 'Unlike Size Quad'!$F$3*$N$4&lt;Table13[[#This Row],[NS AXIS]],Table13[[#This Row],[NS AXIS]]&lt;$V$6 - 'Unlike Size Quad'!$F$3*$N$4), Table13[NS AXIS], 0)</f>
        <v>0</v>
      </c>
      <c r="AB814" s="16">
        <f>$V$3 -'Unlike Size Quad'!$F$2*$N$3</f>
        <v>127.00056361139596</v>
      </c>
      <c r="AC814" s="16">
        <f>$W$4 + 'Unlike Size Quad'!$F$2*$N$3</f>
        <v>-127.00507248755457</v>
      </c>
      <c r="AN814" s="46">
        <v>-194</v>
      </c>
      <c r="AO814" s="6">
        <f>IF(OR(Table15[[#This Row],[Diagonal Flag]]&lt;-$AG$6, Table15[[#This Row],[Diagonal Flag]]&gt;$AG$6),0,Table15[[#This Row],[Diagonal Flag]])</f>
        <v>-194</v>
      </c>
      <c r="AP814" s="6">
        <f>Graphing!$AO814/$AP$6</f>
        <v>-84.875</v>
      </c>
      <c r="AQ814" s="6">
        <f>Graphing!$AO814/$AQ$6</f>
        <v>84.875</v>
      </c>
    </row>
    <row r="815" spans="7:43" x14ac:dyDescent="0.25">
      <c r="G815" s="15">
        <v>0.80800000000000005</v>
      </c>
      <c r="H815" s="16">
        <f>IF(AND($H$3&lt;Table3[[#This Row],[Percentage]],Table3[[#This Row],[Percentage]]&lt;$H$5), 1, 0)</f>
        <v>0</v>
      </c>
      <c r="I815" s="16">
        <f>IF(AND($I$3&lt;Table3[[#This Row],[Percentage]],Table3[[#This Row],[Percentage]]&lt;$I$5), 1, 0)</f>
        <v>0</v>
      </c>
      <c r="J815" s="16">
        <f>IF(AND($J$3&lt;Table3[[#This Row],[Percentage]],Table3[[#This Row],[Percentage]]&lt;$J$5), 1, 0)</f>
        <v>0</v>
      </c>
      <c r="K815" s="16">
        <f>IF(AND($K$3&lt;Table3[[#This Row],[Percentage]],Table3[[#This Row],[Percentage]]&lt;$K$5), 1, 0)</f>
        <v>0</v>
      </c>
      <c r="L815" s="16"/>
      <c r="U815" s="6">
        <v>0</v>
      </c>
      <c r="V815" s="6">
        <v>-193</v>
      </c>
      <c r="W815" s="6">
        <f>IF(AND($W$4 + 'Unlike Size Quad'!$F$2*$N$3&lt;Table13[[#This Row],[NS AXIS]],Table13[[#This Row],[NS AXIS]]&lt;$V$3 - 'Unlike Size Quad'!$F$2*$N$3), Table13[NS AXIS], 0)</f>
        <v>0</v>
      </c>
      <c r="X815" s="6">
        <f>$V$6 - 'Unlike Size Quad'!$F$3*$N$4</f>
        <v>71.401690832311886</v>
      </c>
      <c r="Y815" s="6">
        <f>$W$5 +'Unlike Size Quad'!$F$3*$N$4</f>
        <v>-71.406763299232722</v>
      </c>
      <c r="Z815" s="6">
        <f>Table13[[#This Row],[NS AXIS]]</f>
        <v>-193</v>
      </c>
      <c r="AA815" s="6">
        <f>IF(AND($W$5 + 'Unlike Size Quad'!$F$3*$N$4&lt;Table13[[#This Row],[NS AXIS]],Table13[[#This Row],[NS AXIS]]&lt;$V$6 - 'Unlike Size Quad'!$F$3*$N$4), Table13[NS AXIS], 0)</f>
        <v>0</v>
      </c>
      <c r="AB815" s="16">
        <f>$V$3 -'Unlike Size Quad'!$F$2*$N$3</f>
        <v>127.00056361139596</v>
      </c>
      <c r="AC815" s="16">
        <f>$W$4 + 'Unlike Size Quad'!$F$2*$N$3</f>
        <v>-127.00507248755457</v>
      </c>
      <c r="AN815" s="46">
        <v>-193</v>
      </c>
      <c r="AO815" s="6">
        <f>IF(OR(Table15[[#This Row],[Diagonal Flag]]&lt;-$AG$6, Table15[[#This Row],[Diagonal Flag]]&gt;$AG$6),0,Table15[[#This Row],[Diagonal Flag]])</f>
        <v>-193</v>
      </c>
      <c r="AP815" s="6">
        <f>Graphing!$AO815/$AP$6</f>
        <v>-84.4375</v>
      </c>
      <c r="AQ815" s="6">
        <f>Graphing!$AO815/$AQ$6</f>
        <v>84.4375</v>
      </c>
    </row>
    <row r="816" spans="7:43" x14ac:dyDescent="0.25">
      <c r="G816" s="15">
        <v>0.80900000000000005</v>
      </c>
      <c r="H816" s="16">
        <f>IF(AND($H$3&lt;Table3[[#This Row],[Percentage]],Table3[[#This Row],[Percentage]]&lt;$H$5), 1, 0)</f>
        <v>0</v>
      </c>
      <c r="I816" s="16">
        <f>IF(AND($I$3&lt;Table3[[#This Row],[Percentage]],Table3[[#This Row],[Percentage]]&lt;$I$5), 1, 0)</f>
        <v>0</v>
      </c>
      <c r="J816" s="16">
        <f>IF(AND($J$3&lt;Table3[[#This Row],[Percentage]],Table3[[#This Row],[Percentage]]&lt;$J$5), 1, 0)</f>
        <v>0</v>
      </c>
      <c r="K816" s="16">
        <f>IF(AND($K$3&lt;Table3[[#This Row],[Percentage]],Table3[[#This Row],[Percentage]]&lt;$K$5), 1, 0)</f>
        <v>0</v>
      </c>
      <c r="L816" s="16"/>
      <c r="U816" s="6">
        <v>0</v>
      </c>
      <c r="V816" s="6">
        <v>-192</v>
      </c>
      <c r="W816" s="6">
        <f>IF(AND($W$4 + 'Unlike Size Quad'!$F$2*$N$3&lt;Table13[[#This Row],[NS AXIS]],Table13[[#This Row],[NS AXIS]]&lt;$V$3 - 'Unlike Size Quad'!$F$2*$N$3), Table13[NS AXIS], 0)</f>
        <v>0</v>
      </c>
      <c r="X816" s="6">
        <f>$V$6 - 'Unlike Size Quad'!$F$3*$N$4</f>
        <v>71.401690832311886</v>
      </c>
      <c r="Y816" s="6">
        <f>$W$5 +'Unlike Size Quad'!$F$3*$N$4</f>
        <v>-71.406763299232722</v>
      </c>
      <c r="Z816" s="6">
        <f>Table13[[#This Row],[NS AXIS]]</f>
        <v>-192</v>
      </c>
      <c r="AA816" s="6">
        <f>IF(AND($W$5 + 'Unlike Size Quad'!$F$3*$N$4&lt;Table13[[#This Row],[NS AXIS]],Table13[[#This Row],[NS AXIS]]&lt;$V$6 - 'Unlike Size Quad'!$F$3*$N$4), Table13[NS AXIS], 0)</f>
        <v>0</v>
      </c>
      <c r="AB816" s="16">
        <f>$V$3 -'Unlike Size Quad'!$F$2*$N$3</f>
        <v>127.00056361139596</v>
      </c>
      <c r="AC816" s="16">
        <f>$W$4 + 'Unlike Size Quad'!$F$2*$N$3</f>
        <v>-127.00507248755457</v>
      </c>
      <c r="AN816" s="46">
        <v>-192</v>
      </c>
      <c r="AO816" s="6">
        <f>IF(OR(Table15[[#This Row],[Diagonal Flag]]&lt;-$AG$6, Table15[[#This Row],[Diagonal Flag]]&gt;$AG$6),0,Table15[[#This Row],[Diagonal Flag]])</f>
        <v>-192</v>
      </c>
      <c r="AP816" s="6">
        <f>Graphing!$AO816/$AP$6</f>
        <v>-84</v>
      </c>
      <c r="AQ816" s="6">
        <f>Graphing!$AO816/$AQ$6</f>
        <v>84</v>
      </c>
    </row>
    <row r="817" spans="7:43" x14ac:dyDescent="0.25">
      <c r="G817" s="15">
        <v>0.81</v>
      </c>
      <c r="H817" s="16">
        <f>IF(AND($H$3&lt;Table3[[#This Row],[Percentage]],Table3[[#This Row],[Percentage]]&lt;$H$5), 1, 0)</f>
        <v>0</v>
      </c>
      <c r="I817" s="16">
        <f>IF(AND($I$3&lt;Table3[[#This Row],[Percentage]],Table3[[#This Row],[Percentage]]&lt;$I$5), 1, 0)</f>
        <v>0</v>
      </c>
      <c r="J817" s="16">
        <f>IF(AND($J$3&lt;Table3[[#This Row],[Percentage]],Table3[[#This Row],[Percentage]]&lt;$J$5), 1, 0)</f>
        <v>0</v>
      </c>
      <c r="K817" s="16">
        <f>IF(AND($K$3&lt;Table3[[#This Row],[Percentage]],Table3[[#This Row],[Percentage]]&lt;$K$5), 1, 0)</f>
        <v>0</v>
      </c>
      <c r="L817" s="16"/>
      <c r="U817" s="6">
        <v>0</v>
      </c>
      <c r="V817" s="6">
        <v>-191</v>
      </c>
      <c r="W817" s="6">
        <f>IF(AND($W$4 + 'Unlike Size Quad'!$F$2*$N$3&lt;Table13[[#This Row],[NS AXIS]],Table13[[#This Row],[NS AXIS]]&lt;$V$3 - 'Unlike Size Quad'!$F$2*$N$3), Table13[NS AXIS], 0)</f>
        <v>0</v>
      </c>
      <c r="X817" s="6">
        <f>$V$6 - 'Unlike Size Quad'!$F$3*$N$4</f>
        <v>71.401690832311886</v>
      </c>
      <c r="Y817" s="6">
        <f>$W$5 +'Unlike Size Quad'!$F$3*$N$4</f>
        <v>-71.406763299232722</v>
      </c>
      <c r="Z817" s="6">
        <f>Table13[[#This Row],[NS AXIS]]</f>
        <v>-191</v>
      </c>
      <c r="AA817" s="6">
        <f>IF(AND($W$5 + 'Unlike Size Quad'!$F$3*$N$4&lt;Table13[[#This Row],[NS AXIS]],Table13[[#This Row],[NS AXIS]]&lt;$V$6 - 'Unlike Size Quad'!$F$3*$N$4), Table13[NS AXIS], 0)</f>
        <v>0</v>
      </c>
      <c r="AB817" s="16">
        <f>$V$3 -'Unlike Size Quad'!$F$2*$N$3</f>
        <v>127.00056361139596</v>
      </c>
      <c r="AC817" s="16">
        <f>$W$4 + 'Unlike Size Quad'!$F$2*$N$3</f>
        <v>-127.00507248755457</v>
      </c>
      <c r="AN817" s="46">
        <v>-191</v>
      </c>
      <c r="AO817" s="6">
        <f>IF(OR(Table15[[#This Row],[Diagonal Flag]]&lt;-$AG$6, Table15[[#This Row],[Diagonal Flag]]&gt;$AG$6),0,Table15[[#This Row],[Diagonal Flag]])</f>
        <v>-191</v>
      </c>
      <c r="AP817" s="6">
        <f>Graphing!$AO817/$AP$6</f>
        <v>-83.5625</v>
      </c>
      <c r="AQ817" s="6">
        <f>Graphing!$AO817/$AQ$6</f>
        <v>83.5625</v>
      </c>
    </row>
    <row r="818" spans="7:43" x14ac:dyDescent="0.25">
      <c r="G818" s="15">
        <v>0.81100000000000005</v>
      </c>
      <c r="H818" s="16">
        <f>IF(AND($H$3&lt;Table3[[#This Row],[Percentage]],Table3[[#This Row],[Percentage]]&lt;$H$5), 1, 0)</f>
        <v>0</v>
      </c>
      <c r="I818" s="16">
        <f>IF(AND($I$3&lt;Table3[[#This Row],[Percentage]],Table3[[#This Row],[Percentage]]&lt;$I$5), 1, 0)</f>
        <v>0</v>
      </c>
      <c r="J818" s="16">
        <f>IF(AND($J$3&lt;Table3[[#This Row],[Percentage]],Table3[[#This Row],[Percentage]]&lt;$J$5), 1, 0)</f>
        <v>0</v>
      </c>
      <c r="K818" s="16">
        <f>IF(AND($K$3&lt;Table3[[#This Row],[Percentage]],Table3[[#This Row],[Percentage]]&lt;$K$5), 1, 0)</f>
        <v>0</v>
      </c>
      <c r="L818" s="16"/>
      <c r="U818" s="6">
        <v>0</v>
      </c>
      <c r="V818" s="6">
        <v>-190</v>
      </c>
      <c r="W818" s="6">
        <f>IF(AND($W$4 + 'Unlike Size Quad'!$F$2*$N$3&lt;Table13[[#This Row],[NS AXIS]],Table13[[#This Row],[NS AXIS]]&lt;$V$3 - 'Unlike Size Quad'!$F$2*$N$3), Table13[NS AXIS], 0)</f>
        <v>0</v>
      </c>
      <c r="X818" s="6">
        <f>$V$6 - 'Unlike Size Quad'!$F$3*$N$4</f>
        <v>71.401690832311886</v>
      </c>
      <c r="Y818" s="6">
        <f>$W$5 +'Unlike Size Quad'!$F$3*$N$4</f>
        <v>-71.406763299232722</v>
      </c>
      <c r="Z818" s="6">
        <f>Table13[[#This Row],[NS AXIS]]</f>
        <v>-190</v>
      </c>
      <c r="AA818" s="6">
        <f>IF(AND($W$5 + 'Unlike Size Quad'!$F$3*$N$4&lt;Table13[[#This Row],[NS AXIS]],Table13[[#This Row],[NS AXIS]]&lt;$V$6 - 'Unlike Size Quad'!$F$3*$N$4), Table13[NS AXIS], 0)</f>
        <v>0</v>
      </c>
      <c r="AB818" s="16">
        <f>$V$3 -'Unlike Size Quad'!$F$2*$N$3</f>
        <v>127.00056361139596</v>
      </c>
      <c r="AC818" s="16">
        <f>$W$4 + 'Unlike Size Quad'!$F$2*$N$3</f>
        <v>-127.00507248755457</v>
      </c>
      <c r="AN818" s="46">
        <v>-190</v>
      </c>
      <c r="AO818" s="6">
        <f>IF(OR(Table15[[#This Row],[Diagonal Flag]]&lt;-$AG$6, Table15[[#This Row],[Diagonal Flag]]&gt;$AG$6),0,Table15[[#This Row],[Diagonal Flag]])</f>
        <v>-190</v>
      </c>
      <c r="AP818" s="6">
        <f>Graphing!$AO818/$AP$6</f>
        <v>-83.125</v>
      </c>
      <c r="AQ818" s="6">
        <f>Graphing!$AO818/$AQ$6</f>
        <v>83.125</v>
      </c>
    </row>
    <row r="819" spans="7:43" x14ac:dyDescent="0.25">
      <c r="G819" s="15">
        <v>0.81200000000000006</v>
      </c>
      <c r="H819" s="16">
        <f>IF(AND($H$3&lt;Table3[[#This Row],[Percentage]],Table3[[#This Row],[Percentage]]&lt;$H$5), 1, 0)</f>
        <v>0</v>
      </c>
      <c r="I819" s="16">
        <f>IF(AND($I$3&lt;Table3[[#This Row],[Percentage]],Table3[[#This Row],[Percentage]]&lt;$I$5), 1, 0)</f>
        <v>0</v>
      </c>
      <c r="J819" s="16">
        <f>IF(AND($J$3&lt;Table3[[#This Row],[Percentage]],Table3[[#This Row],[Percentage]]&lt;$J$5), 1, 0)</f>
        <v>0</v>
      </c>
      <c r="K819" s="16">
        <f>IF(AND($K$3&lt;Table3[[#This Row],[Percentage]],Table3[[#This Row],[Percentage]]&lt;$K$5), 1, 0)</f>
        <v>0</v>
      </c>
      <c r="L819" s="16"/>
      <c r="U819" s="6">
        <v>0</v>
      </c>
      <c r="V819" s="6">
        <v>-189</v>
      </c>
      <c r="W819" s="6">
        <f>IF(AND($W$4 + 'Unlike Size Quad'!$F$2*$N$3&lt;Table13[[#This Row],[NS AXIS]],Table13[[#This Row],[NS AXIS]]&lt;$V$3 - 'Unlike Size Quad'!$F$2*$N$3), Table13[NS AXIS], 0)</f>
        <v>0</v>
      </c>
      <c r="X819" s="6">
        <f>$V$6 - 'Unlike Size Quad'!$F$3*$N$4</f>
        <v>71.401690832311886</v>
      </c>
      <c r="Y819" s="6">
        <f>$W$5 +'Unlike Size Quad'!$F$3*$N$4</f>
        <v>-71.406763299232722</v>
      </c>
      <c r="Z819" s="6">
        <f>Table13[[#This Row],[NS AXIS]]</f>
        <v>-189</v>
      </c>
      <c r="AA819" s="6">
        <f>IF(AND($W$5 + 'Unlike Size Quad'!$F$3*$N$4&lt;Table13[[#This Row],[NS AXIS]],Table13[[#This Row],[NS AXIS]]&lt;$V$6 - 'Unlike Size Quad'!$F$3*$N$4), Table13[NS AXIS], 0)</f>
        <v>0</v>
      </c>
      <c r="AB819" s="16">
        <f>$V$3 -'Unlike Size Quad'!$F$2*$N$3</f>
        <v>127.00056361139596</v>
      </c>
      <c r="AC819" s="16">
        <f>$W$4 + 'Unlike Size Quad'!$F$2*$N$3</f>
        <v>-127.00507248755457</v>
      </c>
      <c r="AN819" s="46">
        <v>-189</v>
      </c>
      <c r="AO819" s="6">
        <f>IF(OR(Table15[[#This Row],[Diagonal Flag]]&lt;-$AG$6, Table15[[#This Row],[Diagonal Flag]]&gt;$AG$6),0,Table15[[#This Row],[Diagonal Flag]])</f>
        <v>-189</v>
      </c>
      <c r="AP819" s="6">
        <f>Graphing!$AO819/$AP$6</f>
        <v>-82.6875</v>
      </c>
      <c r="AQ819" s="6">
        <f>Graphing!$AO819/$AQ$6</f>
        <v>82.6875</v>
      </c>
    </row>
    <row r="820" spans="7:43" x14ac:dyDescent="0.25">
      <c r="G820" s="15">
        <v>0.81299999999999994</v>
      </c>
      <c r="H820" s="16">
        <f>IF(AND($H$3&lt;Table3[[#This Row],[Percentage]],Table3[[#This Row],[Percentage]]&lt;$H$5), 1, 0)</f>
        <v>0</v>
      </c>
      <c r="I820" s="16">
        <f>IF(AND($I$3&lt;Table3[[#This Row],[Percentage]],Table3[[#This Row],[Percentage]]&lt;$I$5), 1, 0)</f>
        <v>0</v>
      </c>
      <c r="J820" s="16">
        <f>IF(AND($J$3&lt;Table3[[#This Row],[Percentage]],Table3[[#This Row],[Percentage]]&lt;$J$5), 1, 0)</f>
        <v>0</v>
      </c>
      <c r="K820" s="16">
        <f>IF(AND($K$3&lt;Table3[[#This Row],[Percentage]],Table3[[#This Row],[Percentage]]&lt;$K$5), 1, 0)</f>
        <v>0</v>
      </c>
      <c r="L820" s="16"/>
      <c r="U820" s="6">
        <v>0</v>
      </c>
      <c r="V820" s="6">
        <v>-188</v>
      </c>
      <c r="W820" s="6">
        <f>IF(AND($W$4 + 'Unlike Size Quad'!$F$2*$N$3&lt;Table13[[#This Row],[NS AXIS]],Table13[[#This Row],[NS AXIS]]&lt;$V$3 - 'Unlike Size Quad'!$F$2*$N$3), Table13[NS AXIS], 0)</f>
        <v>0</v>
      </c>
      <c r="X820" s="6">
        <f>$V$6 - 'Unlike Size Quad'!$F$3*$N$4</f>
        <v>71.401690832311886</v>
      </c>
      <c r="Y820" s="6">
        <f>$W$5 +'Unlike Size Quad'!$F$3*$N$4</f>
        <v>-71.406763299232722</v>
      </c>
      <c r="Z820" s="6">
        <f>Table13[[#This Row],[NS AXIS]]</f>
        <v>-188</v>
      </c>
      <c r="AA820" s="6">
        <f>IF(AND($W$5 + 'Unlike Size Quad'!$F$3*$N$4&lt;Table13[[#This Row],[NS AXIS]],Table13[[#This Row],[NS AXIS]]&lt;$V$6 - 'Unlike Size Quad'!$F$3*$N$4), Table13[NS AXIS], 0)</f>
        <v>0</v>
      </c>
      <c r="AB820" s="16">
        <f>$V$3 -'Unlike Size Quad'!$F$2*$N$3</f>
        <v>127.00056361139596</v>
      </c>
      <c r="AC820" s="16">
        <f>$W$4 + 'Unlike Size Quad'!$F$2*$N$3</f>
        <v>-127.00507248755457</v>
      </c>
      <c r="AN820" s="46">
        <v>-188</v>
      </c>
      <c r="AO820" s="6">
        <f>IF(OR(Table15[[#This Row],[Diagonal Flag]]&lt;-$AG$6, Table15[[#This Row],[Diagonal Flag]]&gt;$AG$6),0,Table15[[#This Row],[Diagonal Flag]])</f>
        <v>-188</v>
      </c>
      <c r="AP820" s="6">
        <f>Graphing!$AO820/$AP$6</f>
        <v>-82.25</v>
      </c>
      <c r="AQ820" s="6">
        <f>Graphing!$AO820/$AQ$6</f>
        <v>82.25</v>
      </c>
    </row>
    <row r="821" spans="7:43" x14ac:dyDescent="0.25">
      <c r="G821" s="15">
        <v>0.81399999999999995</v>
      </c>
      <c r="H821" s="16">
        <f>IF(AND($H$3&lt;Table3[[#This Row],[Percentage]],Table3[[#This Row],[Percentage]]&lt;$H$5), 1, 0)</f>
        <v>0</v>
      </c>
      <c r="I821" s="16">
        <f>IF(AND($I$3&lt;Table3[[#This Row],[Percentage]],Table3[[#This Row],[Percentage]]&lt;$I$5), 1, 0)</f>
        <v>0</v>
      </c>
      <c r="J821" s="16">
        <f>IF(AND($J$3&lt;Table3[[#This Row],[Percentage]],Table3[[#This Row],[Percentage]]&lt;$J$5), 1, 0)</f>
        <v>0</v>
      </c>
      <c r="K821" s="16">
        <f>IF(AND($K$3&lt;Table3[[#This Row],[Percentage]],Table3[[#This Row],[Percentage]]&lt;$K$5), 1, 0)</f>
        <v>0</v>
      </c>
      <c r="L821" s="16"/>
      <c r="U821" s="6">
        <v>0</v>
      </c>
      <c r="V821" s="6">
        <v>-187</v>
      </c>
      <c r="W821" s="6">
        <f>IF(AND($W$4 + 'Unlike Size Quad'!$F$2*$N$3&lt;Table13[[#This Row],[NS AXIS]],Table13[[#This Row],[NS AXIS]]&lt;$V$3 - 'Unlike Size Quad'!$F$2*$N$3), Table13[NS AXIS], 0)</f>
        <v>0</v>
      </c>
      <c r="X821" s="6">
        <f>$V$6 - 'Unlike Size Quad'!$F$3*$N$4</f>
        <v>71.401690832311886</v>
      </c>
      <c r="Y821" s="6">
        <f>$W$5 +'Unlike Size Quad'!$F$3*$N$4</f>
        <v>-71.406763299232722</v>
      </c>
      <c r="Z821" s="6">
        <f>Table13[[#This Row],[NS AXIS]]</f>
        <v>-187</v>
      </c>
      <c r="AA821" s="6">
        <f>IF(AND($W$5 + 'Unlike Size Quad'!$F$3*$N$4&lt;Table13[[#This Row],[NS AXIS]],Table13[[#This Row],[NS AXIS]]&lt;$V$6 - 'Unlike Size Quad'!$F$3*$N$4), Table13[NS AXIS], 0)</f>
        <v>0</v>
      </c>
      <c r="AB821" s="16">
        <f>$V$3 -'Unlike Size Quad'!$F$2*$N$3</f>
        <v>127.00056361139596</v>
      </c>
      <c r="AC821" s="16">
        <f>$W$4 + 'Unlike Size Quad'!$F$2*$N$3</f>
        <v>-127.00507248755457</v>
      </c>
      <c r="AN821" s="46">
        <v>-187</v>
      </c>
      <c r="AO821" s="6">
        <f>IF(OR(Table15[[#This Row],[Diagonal Flag]]&lt;-$AG$6, Table15[[#This Row],[Diagonal Flag]]&gt;$AG$6),0,Table15[[#This Row],[Diagonal Flag]])</f>
        <v>-187</v>
      </c>
      <c r="AP821" s="6">
        <f>Graphing!$AO821/$AP$6</f>
        <v>-81.8125</v>
      </c>
      <c r="AQ821" s="6">
        <f>Graphing!$AO821/$AQ$6</f>
        <v>81.8125</v>
      </c>
    </row>
    <row r="822" spans="7:43" x14ac:dyDescent="0.25">
      <c r="G822" s="15">
        <v>0.81499999999999995</v>
      </c>
      <c r="H822" s="16">
        <f>IF(AND($H$3&lt;Table3[[#This Row],[Percentage]],Table3[[#This Row],[Percentage]]&lt;$H$5), 1, 0)</f>
        <v>0</v>
      </c>
      <c r="I822" s="16">
        <f>IF(AND($I$3&lt;Table3[[#This Row],[Percentage]],Table3[[#This Row],[Percentage]]&lt;$I$5), 1, 0)</f>
        <v>0</v>
      </c>
      <c r="J822" s="16">
        <f>IF(AND($J$3&lt;Table3[[#This Row],[Percentage]],Table3[[#This Row],[Percentage]]&lt;$J$5), 1, 0)</f>
        <v>0</v>
      </c>
      <c r="K822" s="16">
        <f>IF(AND($K$3&lt;Table3[[#This Row],[Percentage]],Table3[[#This Row],[Percentage]]&lt;$K$5), 1, 0)</f>
        <v>0</v>
      </c>
      <c r="L822" s="16"/>
      <c r="U822" s="6">
        <v>0</v>
      </c>
      <c r="V822" s="6">
        <v>-186</v>
      </c>
      <c r="W822" s="6">
        <f>IF(AND($W$4 + 'Unlike Size Quad'!$F$2*$N$3&lt;Table13[[#This Row],[NS AXIS]],Table13[[#This Row],[NS AXIS]]&lt;$V$3 - 'Unlike Size Quad'!$F$2*$N$3), Table13[NS AXIS], 0)</f>
        <v>0</v>
      </c>
      <c r="X822" s="6">
        <f>$V$6 - 'Unlike Size Quad'!$F$3*$N$4</f>
        <v>71.401690832311886</v>
      </c>
      <c r="Y822" s="6">
        <f>$W$5 +'Unlike Size Quad'!$F$3*$N$4</f>
        <v>-71.406763299232722</v>
      </c>
      <c r="Z822" s="6">
        <f>Table13[[#This Row],[NS AXIS]]</f>
        <v>-186</v>
      </c>
      <c r="AA822" s="6">
        <f>IF(AND($W$5 + 'Unlike Size Quad'!$F$3*$N$4&lt;Table13[[#This Row],[NS AXIS]],Table13[[#This Row],[NS AXIS]]&lt;$V$6 - 'Unlike Size Quad'!$F$3*$N$4), Table13[NS AXIS], 0)</f>
        <v>0</v>
      </c>
      <c r="AB822" s="16">
        <f>$V$3 -'Unlike Size Quad'!$F$2*$N$3</f>
        <v>127.00056361139596</v>
      </c>
      <c r="AC822" s="16">
        <f>$W$4 + 'Unlike Size Quad'!$F$2*$N$3</f>
        <v>-127.00507248755457</v>
      </c>
      <c r="AN822" s="46">
        <v>-186</v>
      </c>
      <c r="AO822" s="6">
        <f>IF(OR(Table15[[#This Row],[Diagonal Flag]]&lt;-$AG$6, Table15[[#This Row],[Diagonal Flag]]&gt;$AG$6),0,Table15[[#This Row],[Diagonal Flag]])</f>
        <v>-186</v>
      </c>
      <c r="AP822" s="6">
        <f>Graphing!$AO822/$AP$6</f>
        <v>-81.375</v>
      </c>
      <c r="AQ822" s="6">
        <f>Graphing!$AO822/$AQ$6</f>
        <v>81.375</v>
      </c>
    </row>
    <row r="823" spans="7:43" x14ac:dyDescent="0.25">
      <c r="G823" s="15">
        <v>0.81599999999999995</v>
      </c>
      <c r="H823" s="16">
        <f>IF(AND($H$3&lt;Table3[[#This Row],[Percentage]],Table3[[#This Row],[Percentage]]&lt;$H$5), 1, 0)</f>
        <v>0</v>
      </c>
      <c r="I823" s="16">
        <f>IF(AND($I$3&lt;Table3[[#This Row],[Percentage]],Table3[[#This Row],[Percentage]]&lt;$I$5), 1, 0)</f>
        <v>0</v>
      </c>
      <c r="J823" s="16">
        <f>IF(AND($J$3&lt;Table3[[#This Row],[Percentage]],Table3[[#This Row],[Percentage]]&lt;$J$5), 1, 0)</f>
        <v>0</v>
      </c>
      <c r="K823" s="16">
        <f>IF(AND($K$3&lt;Table3[[#This Row],[Percentage]],Table3[[#This Row],[Percentage]]&lt;$K$5), 1, 0)</f>
        <v>0</v>
      </c>
      <c r="L823" s="16"/>
      <c r="U823" s="6">
        <v>0</v>
      </c>
      <c r="V823" s="6">
        <v>-185</v>
      </c>
      <c r="W823" s="6">
        <f>IF(AND($W$4 + 'Unlike Size Quad'!$F$2*$N$3&lt;Table13[[#This Row],[NS AXIS]],Table13[[#This Row],[NS AXIS]]&lt;$V$3 - 'Unlike Size Quad'!$F$2*$N$3), Table13[NS AXIS], 0)</f>
        <v>0</v>
      </c>
      <c r="X823" s="6">
        <f>$V$6 - 'Unlike Size Quad'!$F$3*$N$4</f>
        <v>71.401690832311886</v>
      </c>
      <c r="Y823" s="6">
        <f>$W$5 +'Unlike Size Quad'!$F$3*$N$4</f>
        <v>-71.406763299232722</v>
      </c>
      <c r="Z823" s="6">
        <f>Table13[[#This Row],[NS AXIS]]</f>
        <v>-185</v>
      </c>
      <c r="AA823" s="6">
        <f>IF(AND($W$5 + 'Unlike Size Quad'!$F$3*$N$4&lt;Table13[[#This Row],[NS AXIS]],Table13[[#This Row],[NS AXIS]]&lt;$V$6 - 'Unlike Size Quad'!$F$3*$N$4), Table13[NS AXIS], 0)</f>
        <v>0</v>
      </c>
      <c r="AB823" s="16">
        <f>$V$3 -'Unlike Size Quad'!$F$2*$N$3</f>
        <v>127.00056361139596</v>
      </c>
      <c r="AC823" s="16">
        <f>$W$4 + 'Unlike Size Quad'!$F$2*$N$3</f>
        <v>-127.00507248755457</v>
      </c>
      <c r="AN823" s="46">
        <v>-185</v>
      </c>
      <c r="AO823" s="6">
        <f>IF(OR(Table15[[#This Row],[Diagonal Flag]]&lt;-$AG$6, Table15[[#This Row],[Diagonal Flag]]&gt;$AG$6),0,Table15[[#This Row],[Diagonal Flag]])</f>
        <v>-185</v>
      </c>
      <c r="AP823" s="6">
        <f>Graphing!$AO823/$AP$6</f>
        <v>-80.9375</v>
      </c>
      <c r="AQ823" s="6">
        <f>Graphing!$AO823/$AQ$6</f>
        <v>80.9375</v>
      </c>
    </row>
    <row r="824" spans="7:43" x14ac:dyDescent="0.25">
      <c r="G824" s="15">
        <v>0.81699999999999995</v>
      </c>
      <c r="H824" s="16">
        <f>IF(AND($H$3&lt;Table3[[#This Row],[Percentage]],Table3[[#This Row],[Percentage]]&lt;$H$5), 1, 0)</f>
        <v>0</v>
      </c>
      <c r="I824" s="16">
        <f>IF(AND($I$3&lt;Table3[[#This Row],[Percentage]],Table3[[#This Row],[Percentage]]&lt;$I$5), 1, 0)</f>
        <v>0</v>
      </c>
      <c r="J824" s="16">
        <f>IF(AND($J$3&lt;Table3[[#This Row],[Percentage]],Table3[[#This Row],[Percentage]]&lt;$J$5), 1, 0)</f>
        <v>0</v>
      </c>
      <c r="K824" s="16">
        <f>IF(AND($K$3&lt;Table3[[#This Row],[Percentage]],Table3[[#This Row],[Percentage]]&lt;$K$5), 1, 0)</f>
        <v>0</v>
      </c>
      <c r="L824" s="16"/>
      <c r="U824" s="6">
        <v>0</v>
      </c>
      <c r="V824" s="6">
        <v>-184</v>
      </c>
      <c r="W824" s="6">
        <f>IF(AND($W$4 + 'Unlike Size Quad'!$F$2*$N$3&lt;Table13[[#This Row],[NS AXIS]],Table13[[#This Row],[NS AXIS]]&lt;$V$3 - 'Unlike Size Quad'!$F$2*$N$3), Table13[NS AXIS], 0)</f>
        <v>0</v>
      </c>
      <c r="X824" s="6">
        <f>$V$6 - 'Unlike Size Quad'!$F$3*$N$4</f>
        <v>71.401690832311886</v>
      </c>
      <c r="Y824" s="6">
        <f>$W$5 +'Unlike Size Quad'!$F$3*$N$4</f>
        <v>-71.406763299232722</v>
      </c>
      <c r="Z824" s="6">
        <f>Table13[[#This Row],[NS AXIS]]</f>
        <v>-184</v>
      </c>
      <c r="AA824" s="6">
        <f>IF(AND($W$5 + 'Unlike Size Quad'!$F$3*$N$4&lt;Table13[[#This Row],[NS AXIS]],Table13[[#This Row],[NS AXIS]]&lt;$V$6 - 'Unlike Size Quad'!$F$3*$N$4), Table13[NS AXIS], 0)</f>
        <v>0</v>
      </c>
      <c r="AB824" s="16">
        <f>$V$3 -'Unlike Size Quad'!$F$2*$N$3</f>
        <v>127.00056361139596</v>
      </c>
      <c r="AC824" s="16">
        <f>$W$4 + 'Unlike Size Quad'!$F$2*$N$3</f>
        <v>-127.00507248755457</v>
      </c>
      <c r="AN824" s="46">
        <v>-184</v>
      </c>
      <c r="AO824" s="6">
        <f>IF(OR(Table15[[#This Row],[Diagonal Flag]]&lt;-$AG$6, Table15[[#This Row],[Diagonal Flag]]&gt;$AG$6),0,Table15[[#This Row],[Diagonal Flag]])</f>
        <v>-184</v>
      </c>
      <c r="AP824" s="6">
        <f>Graphing!$AO824/$AP$6</f>
        <v>-80.5</v>
      </c>
      <c r="AQ824" s="6">
        <f>Graphing!$AO824/$AQ$6</f>
        <v>80.5</v>
      </c>
    </row>
    <row r="825" spans="7:43" x14ac:dyDescent="0.25">
      <c r="G825" s="15">
        <v>0.81799999999999995</v>
      </c>
      <c r="H825" s="16">
        <f>IF(AND($H$3&lt;Table3[[#This Row],[Percentage]],Table3[[#This Row],[Percentage]]&lt;$H$5), 1, 0)</f>
        <v>0</v>
      </c>
      <c r="I825" s="16">
        <f>IF(AND($I$3&lt;Table3[[#This Row],[Percentage]],Table3[[#This Row],[Percentage]]&lt;$I$5), 1, 0)</f>
        <v>0</v>
      </c>
      <c r="J825" s="16">
        <f>IF(AND($J$3&lt;Table3[[#This Row],[Percentage]],Table3[[#This Row],[Percentage]]&lt;$J$5), 1, 0)</f>
        <v>0</v>
      </c>
      <c r="K825" s="16">
        <f>IF(AND($K$3&lt;Table3[[#This Row],[Percentage]],Table3[[#This Row],[Percentage]]&lt;$K$5), 1, 0)</f>
        <v>0</v>
      </c>
      <c r="L825" s="16"/>
      <c r="U825" s="6">
        <v>0</v>
      </c>
      <c r="V825" s="6">
        <v>-183</v>
      </c>
      <c r="W825" s="6">
        <f>IF(AND($W$4 + 'Unlike Size Quad'!$F$2*$N$3&lt;Table13[[#This Row],[NS AXIS]],Table13[[#This Row],[NS AXIS]]&lt;$V$3 - 'Unlike Size Quad'!$F$2*$N$3), Table13[NS AXIS], 0)</f>
        <v>0</v>
      </c>
      <c r="X825" s="6">
        <f>$V$6 - 'Unlike Size Quad'!$F$3*$N$4</f>
        <v>71.401690832311886</v>
      </c>
      <c r="Y825" s="6">
        <f>$W$5 +'Unlike Size Quad'!$F$3*$N$4</f>
        <v>-71.406763299232722</v>
      </c>
      <c r="Z825" s="6">
        <f>Table13[[#This Row],[NS AXIS]]</f>
        <v>-183</v>
      </c>
      <c r="AA825" s="6">
        <f>IF(AND($W$5 + 'Unlike Size Quad'!$F$3*$N$4&lt;Table13[[#This Row],[NS AXIS]],Table13[[#This Row],[NS AXIS]]&lt;$V$6 - 'Unlike Size Quad'!$F$3*$N$4), Table13[NS AXIS], 0)</f>
        <v>0</v>
      </c>
      <c r="AB825" s="16">
        <f>$V$3 -'Unlike Size Quad'!$F$2*$N$3</f>
        <v>127.00056361139596</v>
      </c>
      <c r="AC825" s="16">
        <f>$W$4 + 'Unlike Size Quad'!$F$2*$N$3</f>
        <v>-127.00507248755457</v>
      </c>
      <c r="AN825" s="46">
        <v>-183</v>
      </c>
      <c r="AO825" s="6">
        <f>IF(OR(Table15[[#This Row],[Diagonal Flag]]&lt;-$AG$6, Table15[[#This Row],[Diagonal Flag]]&gt;$AG$6),0,Table15[[#This Row],[Diagonal Flag]])</f>
        <v>-183</v>
      </c>
      <c r="AP825" s="6">
        <f>Graphing!$AO825/$AP$6</f>
        <v>-80.0625</v>
      </c>
      <c r="AQ825" s="6">
        <f>Graphing!$AO825/$AQ$6</f>
        <v>80.0625</v>
      </c>
    </row>
    <row r="826" spans="7:43" x14ac:dyDescent="0.25">
      <c r="G826" s="15">
        <v>0.81899999999999995</v>
      </c>
      <c r="H826" s="16">
        <f>IF(AND($H$3&lt;Table3[[#This Row],[Percentage]],Table3[[#This Row],[Percentage]]&lt;$H$5), 1, 0)</f>
        <v>0</v>
      </c>
      <c r="I826" s="16">
        <f>IF(AND($I$3&lt;Table3[[#This Row],[Percentage]],Table3[[#This Row],[Percentage]]&lt;$I$5), 1, 0)</f>
        <v>0</v>
      </c>
      <c r="J826" s="16">
        <f>IF(AND($J$3&lt;Table3[[#This Row],[Percentage]],Table3[[#This Row],[Percentage]]&lt;$J$5), 1, 0)</f>
        <v>0</v>
      </c>
      <c r="K826" s="16">
        <f>IF(AND($K$3&lt;Table3[[#This Row],[Percentage]],Table3[[#This Row],[Percentage]]&lt;$K$5), 1, 0)</f>
        <v>0</v>
      </c>
      <c r="L826" s="16"/>
      <c r="U826" s="6">
        <v>0</v>
      </c>
      <c r="V826" s="6">
        <v>-182</v>
      </c>
      <c r="W826" s="6">
        <f>IF(AND($W$4 + 'Unlike Size Quad'!$F$2*$N$3&lt;Table13[[#This Row],[NS AXIS]],Table13[[#This Row],[NS AXIS]]&lt;$V$3 - 'Unlike Size Quad'!$F$2*$N$3), Table13[NS AXIS], 0)</f>
        <v>0</v>
      </c>
      <c r="X826" s="6">
        <f>$V$6 - 'Unlike Size Quad'!$F$3*$N$4</f>
        <v>71.401690832311886</v>
      </c>
      <c r="Y826" s="6">
        <f>$W$5 +'Unlike Size Quad'!$F$3*$N$4</f>
        <v>-71.406763299232722</v>
      </c>
      <c r="Z826" s="6">
        <f>Table13[[#This Row],[NS AXIS]]</f>
        <v>-182</v>
      </c>
      <c r="AA826" s="6">
        <f>IF(AND($W$5 + 'Unlike Size Quad'!$F$3*$N$4&lt;Table13[[#This Row],[NS AXIS]],Table13[[#This Row],[NS AXIS]]&lt;$V$6 - 'Unlike Size Quad'!$F$3*$N$4), Table13[NS AXIS], 0)</f>
        <v>0</v>
      </c>
      <c r="AB826" s="16">
        <f>$V$3 -'Unlike Size Quad'!$F$2*$N$3</f>
        <v>127.00056361139596</v>
      </c>
      <c r="AC826" s="16">
        <f>$W$4 + 'Unlike Size Quad'!$F$2*$N$3</f>
        <v>-127.00507248755457</v>
      </c>
      <c r="AN826" s="46">
        <v>-182</v>
      </c>
      <c r="AO826" s="6">
        <f>IF(OR(Table15[[#This Row],[Diagonal Flag]]&lt;-$AG$6, Table15[[#This Row],[Diagonal Flag]]&gt;$AG$6),0,Table15[[#This Row],[Diagonal Flag]])</f>
        <v>-182</v>
      </c>
      <c r="AP826" s="6">
        <f>Graphing!$AO826/$AP$6</f>
        <v>-79.625</v>
      </c>
      <c r="AQ826" s="6">
        <f>Graphing!$AO826/$AQ$6</f>
        <v>79.625</v>
      </c>
    </row>
    <row r="827" spans="7:43" x14ac:dyDescent="0.25">
      <c r="G827" s="15">
        <v>0.82</v>
      </c>
      <c r="H827" s="16">
        <f>IF(AND($H$3&lt;Table3[[#This Row],[Percentage]],Table3[[#This Row],[Percentage]]&lt;$H$5), 1, 0)</f>
        <v>0</v>
      </c>
      <c r="I827" s="16">
        <f>IF(AND($I$3&lt;Table3[[#This Row],[Percentage]],Table3[[#This Row],[Percentage]]&lt;$I$5), 1, 0)</f>
        <v>0</v>
      </c>
      <c r="J827" s="16">
        <f>IF(AND($J$3&lt;Table3[[#This Row],[Percentage]],Table3[[#This Row],[Percentage]]&lt;$J$5), 1, 0)</f>
        <v>0</v>
      </c>
      <c r="K827" s="16">
        <f>IF(AND($K$3&lt;Table3[[#This Row],[Percentage]],Table3[[#This Row],[Percentage]]&lt;$K$5), 1, 0)</f>
        <v>0</v>
      </c>
      <c r="L827" s="16"/>
      <c r="U827" s="6">
        <v>0</v>
      </c>
      <c r="V827" s="6">
        <v>-181</v>
      </c>
      <c r="W827" s="6">
        <f>IF(AND($W$4 + 'Unlike Size Quad'!$F$2*$N$3&lt;Table13[[#This Row],[NS AXIS]],Table13[[#This Row],[NS AXIS]]&lt;$V$3 - 'Unlike Size Quad'!$F$2*$N$3), Table13[NS AXIS], 0)</f>
        <v>0</v>
      </c>
      <c r="X827" s="6">
        <f>$V$6 - 'Unlike Size Quad'!$F$3*$N$4</f>
        <v>71.401690832311886</v>
      </c>
      <c r="Y827" s="6">
        <f>$W$5 +'Unlike Size Quad'!$F$3*$N$4</f>
        <v>-71.406763299232722</v>
      </c>
      <c r="Z827" s="6">
        <f>Table13[[#This Row],[NS AXIS]]</f>
        <v>-181</v>
      </c>
      <c r="AA827" s="6">
        <f>IF(AND($W$5 + 'Unlike Size Quad'!$F$3*$N$4&lt;Table13[[#This Row],[NS AXIS]],Table13[[#This Row],[NS AXIS]]&lt;$V$6 - 'Unlike Size Quad'!$F$3*$N$4), Table13[NS AXIS], 0)</f>
        <v>0</v>
      </c>
      <c r="AB827" s="16">
        <f>$V$3 -'Unlike Size Quad'!$F$2*$N$3</f>
        <v>127.00056361139596</v>
      </c>
      <c r="AC827" s="16">
        <f>$W$4 + 'Unlike Size Quad'!$F$2*$N$3</f>
        <v>-127.00507248755457</v>
      </c>
      <c r="AN827" s="46">
        <v>-181</v>
      </c>
      <c r="AO827" s="6">
        <f>IF(OR(Table15[[#This Row],[Diagonal Flag]]&lt;-$AG$6, Table15[[#This Row],[Diagonal Flag]]&gt;$AG$6),0,Table15[[#This Row],[Diagonal Flag]])</f>
        <v>-181</v>
      </c>
      <c r="AP827" s="6">
        <f>Graphing!$AO827/$AP$6</f>
        <v>-79.1875</v>
      </c>
      <c r="AQ827" s="6">
        <f>Graphing!$AO827/$AQ$6</f>
        <v>79.1875</v>
      </c>
    </row>
    <row r="828" spans="7:43" x14ac:dyDescent="0.25">
      <c r="G828" s="15">
        <v>0.82099999999999995</v>
      </c>
      <c r="H828" s="16">
        <f>IF(AND($H$3&lt;Table3[[#This Row],[Percentage]],Table3[[#This Row],[Percentage]]&lt;$H$5), 1, 0)</f>
        <v>0</v>
      </c>
      <c r="I828" s="16">
        <f>IF(AND($I$3&lt;Table3[[#This Row],[Percentage]],Table3[[#This Row],[Percentage]]&lt;$I$5), 1, 0)</f>
        <v>0</v>
      </c>
      <c r="J828" s="16">
        <f>IF(AND($J$3&lt;Table3[[#This Row],[Percentage]],Table3[[#This Row],[Percentage]]&lt;$J$5), 1, 0)</f>
        <v>0</v>
      </c>
      <c r="K828" s="16">
        <f>IF(AND($K$3&lt;Table3[[#This Row],[Percentage]],Table3[[#This Row],[Percentage]]&lt;$K$5), 1, 0)</f>
        <v>0</v>
      </c>
      <c r="L828" s="16"/>
      <c r="U828" s="6">
        <v>0</v>
      </c>
      <c r="V828" s="6">
        <v>-180</v>
      </c>
      <c r="W828" s="6">
        <f>IF(AND($W$4 + 'Unlike Size Quad'!$F$2*$N$3&lt;Table13[[#This Row],[NS AXIS]],Table13[[#This Row],[NS AXIS]]&lt;$V$3 - 'Unlike Size Quad'!$F$2*$N$3), Table13[NS AXIS], 0)</f>
        <v>0</v>
      </c>
      <c r="X828" s="6">
        <f>$V$6 - 'Unlike Size Quad'!$F$3*$N$4</f>
        <v>71.401690832311886</v>
      </c>
      <c r="Y828" s="6">
        <f>$W$5 +'Unlike Size Quad'!$F$3*$N$4</f>
        <v>-71.406763299232722</v>
      </c>
      <c r="Z828" s="6">
        <f>Table13[[#This Row],[NS AXIS]]</f>
        <v>-180</v>
      </c>
      <c r="AA828" s="6">
        <f>IF(AND($W$5 + 'Unlike Size Quad'!$F$3*$N$4&lt;Table13[[#This Row],[NS AXIS]],Table13[[#This Row],[NS AXIS]]&lt;$V$6 - 'Unlike Size Quad'!$F$3*$N$4), Table13[NS AXIS], 0)</f>
        <v>0</v>
      </c>
      <c r="AB828" s="16">
        <f>$V$3 -'Unlike Size Quad'!$F$2*$N$3</f>
        <v>127.00056361139596</v>
      </c>
      <c r="AC828" s="16">
        <f>$W$4 + 'Unlike Size Quad'!$F$2*$N$3</f>
        <v>-127.00507248755457</v>
      </c>
      <c r="AN828" s="46">
        <v>-180</v>
      </c>
      <c r="AO828" s="6">
        <f>IF(OR(Table15[[#This Row],[Diagonal Flag]]&lt;-$AG$6, Table15[[#This Row],[Diagonal Flag]]&gt;$AG$6),0,Table15[[#This Row],[Diagonal Flag]])</f>
        <v>-180</v>
      </c>
      <c r="AP828" s="6">
        <f>Graphing!$AO828/$AP$6</f>
        <v>-78.75</v>
      </c>
      <c r="AQ828" s="6">
        <f>Graphing!$AO828/$AQ$6</f>
        <v>78.75</v>
      </c>
    </row>
    <row r="829" spans="7:43" x14ac:dyDescent="0.25">
      <c r="G829" s="15">
        <v>0.82199999999999995</v>
      </c>
      <c r="H829" s="16">
        <f>IF(AND($H$3&lt;Table3[[#This Row],[Percentage]],Table3[[#This Row],[Percentage]]&lt;$H$5), 1, 0)</f>
        <v>0</v>
      </c>
      <c r="I829" s="16">
        <f>IF(AND($I$3&lt;Table3[[#This Row],[Percentage]],Table3[[#This Row],[Percentage]]&lt;$I$5), 1, 0)</f>
        <v>0</v>
      </c>
      <c r="J829" s="16">
        <f>IF(AND($J$3&lt;Table3[[#This Row],[Percentage]],Table3[[#This Row],[Percentage]]&lt;$J$5), 1, 0)</f>
        <v>0</v>
      </c>
      <c r="K829" s="16">
        <f>IF(AND($K$3&lt;Table3[[#This Row],[Percentage]],Table3[[#This Row],[Percentage]]&lt;$K$5), 1, 0)</f>
        <v>0</v>
      </c>
      <c r="L829" s="16"/>
      <c r="U829" s="6">
        <v>0</v>
      </c>
      <c r="V829" s="6">
        <v>-179</v>
      </c>
      <c r="W829" s="6">
        <f>IF(AND($W$4 + 'Unlike Size Quad'!$F$2*$N$3&lt;Table13[[#This Row],[NS AXIS]],Table13[[#This Row],[NS AXIS]]&lt;$V$3 - 'Unlike Size Quad'!$F$2*$N$3), Table13[NS AXIS], 0)</f>
        <v>0</v>
      </c>
      <c r="X829" s="6">
        <f>$V$6 - 'Unlike Size Quad'!$F$3*$N$4</f>
        <v>71.401690832311886</v>
      </c>
      <c r="Y829" s="6">
        <f>$W$5 +'Unlike Size Quad'!$F$3*$N$4</f>
        <v>-71.406763299232722</v>
      </c>
      <c r="Z829" s="6">
        <f>Table13[[#This Row],[NS AXIS]]</f>
        <v>-179</v>
      </c>
      <c r="AA829" s="6">
        <f>IF(AND($W$5 + 'Unlike Size Quad'!$F$3*$N$4&lt;Table13[[#This Row],[NS AXIS]],Table13[[#This Row],[NS AXIS]]&lt;$V$6 - 'Unlike Size Quad'!$F$3*$N$4), Table13[NS AXIS], 0)</f>
        <v>0</v>
      </c>
      <c r="AB829" s="16">
        <f>$V$3 -'Unlike Size Quad'!$F$2*$N$3</f>
        <v>127.00056361139596</v>
      </c>
      <c r="AC829" s="16">
        <f>$W$4 + 'Unlike Size Quad'!$F$2*$N$3</f>
        <v>-127.00507248755457</v>
      </c>
      <c r="AN829" s="46">
        <v>-179</v>
      </c>
      <c r="AO829" s="6">
        <f>IF(OR(Table15[[#This Row],[Diagonal Flag]]&lt;-$AG$6, Table15[[#This Row],[Diagonal Flag]]&gt;$AG$6),0,Table15[[#This Row],[Diagonal Flag]])</f>
        <v>-179</v>
      </c>
      <c r="AP829" s="6">
        <f>Graphing!$AO829/$AP$6</f>
        <v>-78.3125</v>
      </c>
      <c r="AQ829" s="6">
        <f>Graphing!$AO829/$AQ$6</f>
        <v>78.3125</v>
      </c>
    </row>
    <row r="830" spans="7:43" x14ac:dyDescent="0.25">
      <c r="G830" s="15">
        <v>0.82299999999999995</v>
      </c>
      <c r="H830" s="16">
        <f>IF(AND($H$3&lt;Table3[[#This Row],[Percentage]],Table3[[#This Row],[Percentage]]&lt;$H$5), 1, 0)</f>
        <v>0</v>
      </c>
      <c r="I830" s="16">
        <f>IF(AND($I$3&lt;Table3[[#This Row],[Percentage]],Table3[[#This Row],[Percentage]]&lt;$I$5), 1, 0)</f>
        <v>0</v>
      </c>
      <c r="J830" s="16">
        <f>IF(AND($J$3&lt;Table3[[#This Row],[Percentage]],Table3[[#This Row],[Percentage]]&lt;$J$5), 1, 0)</f>
        <v>0</v>
      </c>
      <c r="K830" s="16">
        <f>IF(AND($K$3&lt;Table3[[#This Row],[Percentage]],Table3[[#This Row],[Percentage]]&lt;$K$5), 1, 0)</f>
        <v>0</v>
      </c>
      <c r="L830" s="16"/>
      <c r="U830" s="6">
        <v>0</v>
      </c>
      <c r="V830" s="6">
        <v>-178</v>
      </c>
      <c r="W830" s="6">
        <f>IF(AND($W$4 + 'Unlike Size Quad'!$F$2*$N$3&lt;Table13[[#This Row],[NS AXIS]],Table13[[#This Row],[NS AXIS]]&lt;$V$3 - 'Unlike Size Quad'!$F$2*$N$3), Table13[NS AXIS], 0)</f>
        <v>0</v>
      </c>
      <c r="X830" s="6">
        <f>$V$6 - 'Unlike Size Quad'!$F$3*$N$4</f>
        <v>71.401690832311886</v>
      </c>
      <c r="Y830" s="6">
        <f>$W$5 +'Unlike Size Quad'!$F$3*$N$4</f>
        <v>-71.406763299232722</v>
      </c>
      <c r="Z830" s="6">
        <f>Table13[[#This Row],[NS AXIS]]</f>
        <v>-178</v>
      </c>
      <c r="AA830" s="6">
        <f>IF(AND($W$5 + 'Unlike Size Quad'!$F$3*$N$4&lt;Table13[[#This Row],[NS AXIS]],Table13[[#This Row],[NS AXIS]]&lt;$V$6 - 'Unlike Size Quad'!$F$3*$N$4), Table13[NS AXIS], 0)</f>
        <v>0</v>
      </c>
      <c r="AB830" s="16">
        <f>$V$3 -'Unlike Size Quad'!$F$2*$N$3</f>
        <v>127.00056361139596</v>
      </c>
      <c r="AC830" s="16">
        <f>$W$4 + 'Unlike Size Quad'!$F$2*$N$3</f>
        <v>-127.00507248755457</v>
      </c>
      <c r="AN830" s="46">
        <v>-178</v>
      </c>
      <c r="AO830" s="6">
        <f>IF(OR(Table15[[#This Row],[Diagonal Flag]]&lt;-$AG$6, Table15[[#This Row],[Diagonal Flag]]&gt;$AG$6),0,Table15[[#This Row],[Diagonal Flag]])</f>
        <v>-178</v>
      </c>
      <c r="AP830" s="6">
        <f>Graphing!$AO830/$AP$6</f>
        <v>-77.875</v>
      </c>
      <c r="AQ830" s="6">
        <f>Graphing!$AO830/$AQ$6</f>
        <v>77.875</v>
      </c>
    </row>
    <row r="831" spans="7:43" x14ac:dyDescent="0.25">
      <c r="G831" s="15">
        <v>0.82399999999999995</v>
      </c>
      <c r="H831" s="16">
        <f>IF(AND($H$3&lt;Table3[[#This Row],[Percentage]],Table3[[#This Row],[Percentage]]&lt;$H$5), 1, 0)</f>
        <v>0</v>
      </c>
      <c r="I831" s="16">
        <f>IF(AND($I$3&lt;Table3[[#This Row],[Percentage]],Table3[[#This Row],[Percentage]]&lt;$I$5), 1, 0)</f>
        <v>0</v>
      </c>
      <c r="J831" s="16">
        <f>IF(AND($J$3&lt;Table3[[#This Row],[Percentage]],Table3[[#This Row],[Percentage]]&lt;$J$5), 1, 0)</f>
        <v>0</v>
      </c>
      <c r="K831" s="16">
        <f>IF(AND($K$3&lt;Table3[[#This Row],[Percentage]],Table3[[#This Row],[Percentage]]&lt;$K$5), 1, 0)</f>
        <v>0</v>
      </c>
      <c r="L831" s="16"/>
      <c r="U831" s="6">
        <v>0</v>
      </c>
      <c r="V831" s="6">
        <v>-177</v>
      </c>
      <c r="W831" s="6">
        <f>IF(AND($W$4 + 'Unlike Size Quad'!$F$2*$N$3&lt;Table13[[#This Row],[NS AXIS]],Table13[[#This Row],[NS AXIS]]&lt;$V$3 - 'Unlike Size Quad'!$F$2*$N$3), Table13[NS AXIS], 0)</f>
        <v>0</v>
      </c>
      <c r="X831" s="6">
        <f>$V$6 - 'Unlike Size Quad'!$F$3*$N$4</f>
        <v>71.401690832311886</v>
      </c>
      <c r="Y831" s="6">
        <f>$W$5 +'Unlike Size Quad'!$F$3*$N$4</f>
        <v>-71.406763299232722</v>
      </c>
      <c r="Z831" s="6">
        <f>Table13[[#This Row],[NS AXIS]]</f>
        <v>-177</v>
      </c>
      <c r="AA831" s="6">
        <f>IF(AND($W$5 + 'Unlike Size Quad'!$F$3*$N$4&lt;Table13[[#This Row],[NS AXIS]],Table13[[#This Row],[NS AXIS]]&lt;$V$6 - 'Unlike Size Quad'!$F$3*$N$4), Table13[NS AXIS], 0)</f>
        <v>0</v>
      </c>
      <c r="AB831" s="16">
        <f>$V$3 -'Unlike Size Quad'!$F$2*$N$3</f>
        <v>127.00056361139596</v>
      </c>
      <c r="AC831" s="16">
        <f>$W$4 + 'Unlike Size Quad'!$F$2*$N$3</f>
        <v>-127.00507248755457</v>
      </c>
      <c r="AN831" s="46">
        <v>-177</v>
      </c>
      <c r="AO831" s="6">
        <f>IF(OR(Table15[[#This Row],[Diagonal Flag]]&lt;-$AG$6, Table15[[#This Row],[Diagonal Flag]]&gt;$AG$6),0,Table15[[#This Row],[Diagonal Flag]])</f>
        <v>-177</v>
      </c>
      <c r="AP831" s="6">
        <f>Graphing!$AO831/$AP$6</f>
        <v>-77.4375</v>
      </c>
      <c r="AQ831" s="6">
        <f>Graphing!$AO831/$AQ$6</f>
        <v>77.4375</v>
      </c>
    </row>
    <row r="832" spans="7:43" x14ac:dyDescent="0.25">
      <c r="G832" s="15">
        <v>0.82499999999999996</v>
      </c>
      <c r="H832" s="16">
        <f>IF(AND($H$3&lt;Table3[[#This Row],[Percentage]],Table3[[#This Row],[Percentage]]&lt;$H$5), 1, 0)</f>
        <v>0</v>
      </c>
      <c r="I832" s="16">
        <f>IF(AND($I$3&lt;Table3[[#This Row],[Percentage]],Table3[[#This Row],[Percentage]]&lt;$I$5), 1, 0)</f>
        <v>0</v>
      </c>
      <c r="J832" s="16">
        <f>IF(AND($J$3&lt;Table3[[#This Row],[Percentage]],Table3[[#This Row],[Percentage]]&lt;$J$5), 1, 0)</f>
        <v>0</v>
      </c>
      <c r="K832" s="16">
        <f>IF(AND($K$3&lt;Table3[[#This Row],[Percentage]],Table3[[#This Row],[Percentage]]&lt;$K$5), 1, 0)</f>
        <v>0</v>
      </c>
      <c r="L832" s="16"/>
      <c r="U832" s="6">
        <v>0</v>
      </c>
      <c r="V832" s="6">
        <v>-176</v>
      </c>
      <c r="W832" s="6">
        <f>IF(AND($W$4 + 'Unlike Size Quad'!$F$2*$N$3&lt;Table13[[#This Row],[NS AXIS]],Table13[[#This Row],[NS AXIS]]&lt;$V$3 - 'Unlike Size Quad'!$F$2*$N$3), Table13[NS AXIS], 0)</f>
        <v>0</v>
      </c>
      <c r="X832" s="6">
        <f>$V$6 - 'Unlike Size Quad'!$F$3*$N$4</f>
        <v>71.401690832311886</v>
      </c>
      <c r="Y832" s="6">
        <f>$W$5 +'Unlike Size Quad'!$F$3*$N$4</f>
        <v>-71.406763299232722</v>
      </c>
      <c r="Z832" s="6">
        <f>Table13[[#This Row],[NS AXIS]]</f>
        <v>-176</v>
      </c>
      <c r="AA832" s="6">
        <f>IF(AND($W$5 + 'Unlike Size Quad'!$F$3*$N$4&lt;Table13[[#This Row],[NS AXIS]],Table13[[#This Row],[NS AXIS]]&lt;$V$6 - 'Unlike Size Quad'!$F$3*$N$4), Table13[NS AXIS], 0)</f>
        <v>0</v>
      </c>
      <c r="AB832" s="16">
        <f>$V$3 -'Unlike Size Quad'!$F$2*$N$3</f>
        <v>127.00056361139596</v>
      </c>
      <c r="AC832" s="16">
        <f>$W$4 + 'Unlike Size Quad'!$F$2*$N$3</f>
        <v>-127.00507248755457</v>
      </c>
      <c r="AN832" s="46">
        <v>-176</v>
      </c>
      <c r="AO832" s="6">
        <f>IF(OR(Table15[[#This Row],[Diagonal Flag]]&lt;-$AG$6, Table15[[#This Row],[Diagonal Flag]]&gt;$AG$6),0,Table15[[#This Row],[Diagonal Flag]])</f>
        <v>-176</v>
      </c>
      <c r="AP832" s="6">
        <f>Graphing!$AO832/$AP$6</f>
        <v>-77</v>
      </c>
      <c r="AQ832" s="6">
        <f>Graphing!$AO832/$AQ$6</f>
        <v>77</v>
      </c>
    </row>
    <row r="833" spans="7:43" x14ac:dyDescent="0.25">
      <c r="G833" s="15">
        <v>0.82599999999999996</v>
      </c>
      <c r="H833" s="16">
        <f>IF(AND($H$3&lt;Table3[[#This Row],[Percentage]],Table3[[#This Row],[Percentage]]&lt;$H$5), 1, 0)</f>
        <v>0</v>
      </c>
      <c r="I833" s="16">
        <f>IF(AND($I$3&lt;Table3[[#This Row],[Percentage]],Table3[[#This Row],[Percentage]]&lt;$I$5), 1, 0)</f>
        <v>0</v>
      </c>
      <c r="J833" s="16">
        <f>IF(AND($J$3&lt;Table3[[#This Row],[Percentage]],Table3[[#This Row],[Percentage]]&lt;$J$5), 1, 0)</f>
        <v>0</v>
      </c>
      <c r="K833" s="16">
        <f>IF(AND($K$3&lt;Table3[[#This Row],[Percentage]],Table3[[#This Row],[Percentage]]&lt;$K$5), 1, 0)</f>
        <v>0</v>
      </c>
      <c r="L833" s="16"/>
      <c r="U833" s="6">
        <v>0</v>
      </c>
      <c r="V833" s="6">
        <v>-175</v>
      </c>
      <c r="W833" s="6">
        <f>IF(AND($W$4 + 'Unlike Size Quad'!$F$2*$N$3&lt;Table13[[#This Row],[NS AXIS]],Table13[[#This Row],[NS AXIS]]&lt;$V$3 - 'Unlike Size Quad'!$F$2*$N$3), Table13[NS AXIS], 0)</f>
        <v>0</v>
      </c>
      <c r="X833" s="6">
        <f>$V$6 - 'Unlike Size Quad'!$F$3*$N$4</f>
        <v>71.401690832311886</v>
      </c>
      <c r="Y833" s="6">
        <f>$W$5 +'Unlike Size Quad'!$F$3*$N$4</f>
        <v>-71.406763299232722</v>
      </c>
      <c r="Z833" s="6">
        <f>Table13[[#This Row],[NS AXIS]]</f>
        <v>-175</v>
      </c>
      <c r="AA833" s="6">
        <f>IF(AND($W$5 + 'Unlike Size Quad'!$F$3*$N$4&lt;Table13[[#This Row],[NS AXIS]],Table13[[#This Row],[NS AXIS]]&lt;$V$6 - 'Unlike Size Quad'!$F$3*$N$4), Table13[NS AXIS], 0)</f>
        <v>0</v>
      </c>
      <c r="AB833" s="16">
        <f>$V$3 -'Unlike Size Quad'!$F$2*$N$3</f>
        <v>127.00056361139596</v>
      </c>
      <c r="AC833" s="16">
        <f>$W$4 + 'Unlike Size Quad'!$F$2*$N$3</f>
        <v>-127.00507248755457</v>
      </c>
      <c r="AN833" s="46">
        <v>-175</v>
      </c>
      <c r="AO833" s="6">
        <f>IF(OR(Table15[[#This Row],[Diagonal Flag]]&lt;-$AG$6, Table15[[#This Row],[Diagonal Flag]]&gt;$AG$6),0,Table15[[#This Row],[Diagonal Flag]])</f>
        <v>-175</v>
      </c>
      <c r="AP833" s="6">
        <f>Graphing!$AO833/$AP$6</f>
        <v>-76.5625</v>
      </c>
      <c r="AQ833" s="6">
        <f>Graphing!$AO833/$AQ$6</f>
        <v>76.5625</v>
      </c>
    </row>
    <row r="834" spans="7:43" x14ac:dyDescent="0.25">
      <c r="G834" s="15">
        <v>0.82699999999999996</v>
      </c>
      <c r="H834" s="16">
        <f>IF(AND($H$3&lt;Table3[[#This Row],[Percentage]],Table3[[#This Row],[Percentage]]&lt;$H$5), 1, 0)</f>
        <v>0</v>
      </c>
      <c r="I834" s="16">
        <f>IF(AND($I$3&lt;Table3[[#This Row],[Percentage]],Table3[[#This Row],[Percentage]]&lt;$I$5), 1, 0)</f>
        <v>0</v>
      </c>
      <c r="J834" s="16">
        <f>IF(AND($J$3&lt;Table3[[#This Row],[Percentage]],Table3[[#This Row],[Percentage]]&lt;$J$5), 1, 0)</f>
        <v>0</v>
      </c>
      <c r="K834" s="16">
        <f>IF(AND($K$3&lt;Table3[[#This Row],[Percentage]],Table3[[#This Row],[Percentage]]&lt;$K$5), 1, 0)</f>
        <v>0</v>
      </c>
      <c r="L834" s="16"/>
      <c r="U834" s="6">
        <v>0</v>
      </c>
      <c r="V834" s="6">
        <v>-174</v>
      </c>
      <c r="W834" s="6">
        <f>IF(AND($W$4 + 'Unlike Size Quad'!$F$2*$N$3&lt;Table13[[#This Row],[NS AXIS]],Table13[[#This Row],[NS AXIS]]&lt;$V$3 - 'Unlike Size Quad'!$F$2*$N$3), Table13[NS AXIS], 0)</f>
        <v>0</v>
      </c>
      <c r="X834" s="6">
        <f>$V$6 - 'Unlike Size Quad'!$F$3*$N$4</f>
        <v>71.401690832311886</v>
      </c>
      <c r="Y834" s="6">
        <f>$W$5 +'Unlike Size Quad'!$F$3*$N$4</f>
        <v>-71.406763299232722</v>
      </c>
      <c r="Z834" s="6">
        <f>Table13[[#This Row],[NS AXIS]]</f>
        <v>-174</v>
      </c>
      <c r="AA834" s="6">
        <f>IF(AND($W$5 + 'Unlike Size Quad'!$F$3*$N$4&lt;Table13[[#This Row],[NS AXIS]],Table13[[#This Row],[NS AXIS]]&lt;$V$6 - 'Unlike Size Quad'!$F$3*$N$4), Table13[NS AXIS], 0)</f>
        <v>0</v>
      </c>
      <c r="AB834" s="16">
        <f>$V$3 -'Unlike Size Quad'!$F$2*$N$3</f>
        <v>127.00056361139596</v>
      </c>
      <c r="AC834" s="16">
        <f>$W$4 + 'Unlike Size Quad'!$F$2*$N$3</f>
        <v>-127.00507248755457</v>
      </c>
      <c r="AN834" s="46">
        <v>-174</v>
      </c>
      <c r="AO834" s="6">
        <f>IF(OR(Table15[[#This Row],[Diagonal Flag]]&lt;-$AG$6, Table15[[#This Row],[Diagonal Flag]]&gt;$AG$6),0,Table15[[#This Row],[Diagonal Flag]])</f>
        <v>-174</v>
      </c>
      <c r="AP834" s="6">
        <f>Graphing!$AO834/$AP$6</f>
        <v>-76.125</v>
      </c>
      <c r="AQ834" s="6">
        <f>Graphing!$AO834/$AQ$6</f>
        <v>76.125</v>
      </c>
    </row>
    <row r="835" spans="7:43" x14ac:dyDescent="0.25">
      <c r="G835" s="15">
        <v>0.82799999999999996</v>
      </c>
      <c r="H835" s="16">
        <f>IF(AND($H$3&lt;Table3[[#This Row],[Percentage]],Table3[[#This Row],[Percentage]]&lt;$H$5), 1, 0)</f>
        <v>0</v>
      </c>
      <c r="I835" s="16">
        <f>IF(AND($I$3&lt;Table3[[#This Row],[Percentage]],Table3[[#This Row],[Percentage]]&lt;$I$5), 1, 0)</f>
        <v>0</v>
      </c>
      <c r="J835" s="16">
        <f>IF(AND($J$3&lt;Table3[[#This Row],[Percentage]],Table3[[#This Row],[Percentage]]&lt;$J$5), 1, 0)</f>
        <v>0</v>
      </c>
      <c r="K835" s="16">
        <f>IF(AND($K$3&lt;Table3[[#This Row],[Percentage]],Table3[[#This Row],[Percentage]]&lt;$K$5), 1, 0)</f>
        <v>0</v>
      </c>
      <c r="L835" s="16"/>
      <c r="U835" s="6">
        <v>0</v>
      </c>
      <c r="V835" s="6">
        <v>-173</v>
      </c>
      <c r="W835" s="6">
        <f>IF(AND($W$4 + 'Unlike Size Quad'!$F$2*$N$3&lt;Table13[[#This Row],[NS AXIS]],Table13[[#This Row],[NS AXIS]]&lt;$V$3 - 'Unlike Size Quad'!$F$2*$N$3), Table13[NS AXIS], 0)</f>
        <v>0</v>
      </c>
      <c r="X835" s="6">
        <f>$V$6 - 'Unlike Size Quad'!$F$3*$N$4</f>
        <v>71.401690832311886</v>
      </c>
      <c r="Y835" s="6">
        <f>$W$5 +'Unlike Size Quad'!$F$3*$N$4</f>
        <v>-71.406763299232722</v>
      </c>
      <c r="Z835" s="6">
        <f>Table13[[#This Row],[NS AXIS]]</f>
        <v>-173</v>
      </c>
      <c r="AA835" s="6">
        <f>IF(AND($W$5 + 'Unlike Size Quad'!$F$3*$N$4&lt;Table13[[#This Row],[NS AXIS]],Table13[[#This Row],[NS AXIS]]&lt;$V$6 - 'Unlike Size Quad'!$F$3*$N$4), Table13[NS AXIS], 0)</f>
        <v>0</v>
      </c>
      <c r="AB835" s="16">
        <f>$V$3 -'Unlike Size Quad'!$F$2*$N$3</f>
        <v>127.00056361139596</v>
      </c>
      <c r="AC835" s="16">
        <f>$W$4 + 'Unlike Size Quad'!$F$2*$N$3</f>
        <v>-127.00507248755457</v>
      </c>
      <c r="AN835" s="46">
        <v>-173</v>
      </c>
      <c r="AO835" s="6">
        <f>IF(OR(Table15[[#This Row],[Diagonal Flag]]&lt;-$AG$6, Table15[[#This Row],[Diagonal Flag]]&gt;$AG$6),0,Table15[[#This Row],[Diagonal Flag]])</f>
        <v>-173</v>
      </c>
      <c r="AP835" s="6">
        <f>Graphing!$AO835/$AP$6</f>
        <v>-75.6875</v>
      </c>
      <c r="AQ835" s="6">
        <f>Graphing!$AO835/$AQ$6</f>
        <v>75.6875</v>
      </c>
    </row>
    <row r="836" spans="7:43" x14ac:dyDescent="0.25">
      <c r="G836" s="15">
        <v>0.82899999999999996</v>
      </c>
      <c r="H836" s="16">
        <f>IF(AND($H$3&lt;Table3[[#This Row],[Percentage]],Table3[[#This Row],[Percentage]]&lt;$H$5), 1, 0)</f>
        <v>0</v>
      </c>
      <c r="I836" s="16">
        <f>IF(AND($I$3&lt;Table3[[#This Row],[Percentage]],Table3[[#This Row],[Percentage]]&lt;$I$5), 1, 0)</f>
        <v>0</v>
      </c>
      <c r="J836" s="16">
        <f>IF(AND($J$3&lt;Table3[[#This Row],[Percentage]],Table3[[#This Row],[Percentage]]&lt;$J$5), 1, 0)</f>
        <v>0</v>
      </c>
      <c r="K836" s="16">
        <f>IF(AND($K$3&lt;Table3[[#This Row],[Percentage]],Table3[[#This Row],[Percentage]]&lt;$K$5), 1, 0)</f>
        <v>0</v>
      </c>
      <c r="L836" s="16"/>
      <c r="U836" s="6">
        <v>0</v>
      </c>
      <c r="V836" s="6">
        <v>-172</v>
      </c>
      <c r="W836" s="6">
        <f>IF(AND($W$4 + 'Unlike Size Quad'!$F$2*$N$3&lt;Table13[[#This Row],[NS AXIS]],Table13[[#This Row],[NS AXIS]]&lt;$V$3 - 'Unlike Size Quad'!$F$2*$N$3), Table13[NS AXIS], 0)</f>
        <v>0</v>
      </c>
      <c r="X836" s="6">
        <f>$V$6 - 'Unlike Size Quad'!$F$3*$N$4</f>
        <v>71.401690832311886</v>
      </c>
      <c r="Y836" s="6">
        <f>$W$5 +'Unlike Size Quad'!$F$3*$N$4</f>
        <v>-71.406763299232722</v>
      </c>
      <c r="Z836" s="6">
        <f>Table13[[#This Row],[NS AXIS]]</f>
        <v>-172</v>
      </c>
      <c r="AA836" s="6">
        <f>IF(AND($W$5 + 'Unlike Size Quad'!$F$3*$N$4&lt;Table13[[#This Row],[NS AXIS]],Table13[[#This Row],[NS AXIS]]&lt;$V$6 - 'Unlike Size Quad'!$F$3*$N$4), Table13[NS AXIS], 0)</f>
        <v>0</v>
      </c>
      <c r="AB836" s="16">
        <f>$V$3 -'Unlike Size Quad'!$F$2*$N$3</f>
        <v>127.00056361139596</v>
      </c>
      <c r="AC836" s="16">
        <f>$W$4 + 'Unlike Size Quad'!$F$2*$N$3</f>
        <v>-127.00507248755457</v>
      </c>
      <c r="AN836" s="46">
        <v>-172</v>
      </c>
      <c r="AO836" s="6">
        <f>IF(OR(Table15[[#This Row],[Diagonal Flag]]&lt;-$AG$6, Table15[[#This Row],[Diagonal Flag]]&gt;$AG$6),0,Table15[[#This Row],[Diagonal Flag]])</f>
        <v>-172</v>
      </c>
      <c r="AP836" s="6">
        <f>Graphing!$AO836/$AP$6</f>
        <v>-75.25</v>
      </c>
      <c r="AQ836" s="6">
        <f>Graphing!$AO836/$AQ$6</f>
        <v>75.25</v>
      </c>
    </row>
    <row r="837" spans="7:43" x14ac:dyDescent="0.25">
      <c r="G837" s="15">
        <v>0.83</v>
      </c>
      <c r="H837" s="16">
        <f>IF(AND($H$3&lt;Table3[[#This Row],[Percentage]],Table3[[#This Row],[Percentage]]&lt;$H$5), 1, 0)</f>
        <v>0</v>
      </c>
      <c r="I837" s="16">
        <f>IF(AND($I$3&lt;Table3[[#This Row],[Percentage]],Table3[[#This Row],[Percentage]]&lt;$I$5), 1, 0)</f>
        <v>0</v>
      </c>
      <c r="J837" s="16">
        <f>IF(AND($J$3&lt;Table3[[#This Row],[Percentage]],Table3[[#This Row],[Percentage]]&lt;$J$5), 1, 0)</f>
        <v>0</v>
      </c>
      <c r="K837" s="16">
        <f>IF(AND($K$3&lt;Table3[[#This Row],[Percentage]],Table3[[#This Row],[Percentage]]&lt;$K$5), 1, 0)</f>
        <v>0</v>
      </c>
      <c r="L837" s="16"/>
      <c r="U837" s="6">
        <v>0</v>
      </c>
      <c r="V837" s="6">
        <v>-171</v>
      </c>
      <c r="W837" s="6">
        <f>IF(AND($W$4 + 'Unlike Size Quad'!$F$2*$N$3&lt;Table13[[#This Row],[NS AXIS]],Table13[[#This Row],[NS AXIS]]&lt;$V$3 - 'Unlike Size Quad'!$F$2*$N$3), Table13[NS AXIS], 0)</f>
        <v>0</v>
      </c>
      <c r="X837" s="6">
        <f>$V$6 - 'Unlike Size Quad'!$F$3*$N$4</f>
        <v>71.401690832311886</v>
      </c>
      <c r="Y837" s="6">
        <f>$W$5 +'Unlike Size Quad'!$F$3*$N$4</f>
        <v>-71.406763299232722</v>
      </c>
      <c r="Z837" s="6">
        <f>Table13[[#This Row],[NS AXIS]]</f>
        <v>-171</v>
      </c>
      <c r="AA837" s="6">
        <f>IF(AND($W$5 + 'Unlike Size Quad'!$F$3*$N$4&lt;Table13[[#This Row],[NS AXIS]],Table13[[#This Row],[NS AXIS]]&lt;$V$6 - 'Unlike Size Quad'!$F$3*$N$4), Table13[NS AXIS], 0)</f>
        <v>0</v>
      </c>
      <c r="AB837" s="16">
        <f>$V$3 -'Unlike Size Quad'!$F$2*$N$3</f>
        <v>127.00056361139596</v>
      </c>
      <c r="AC837" s="16">
        <f>$W$4 + 'Unlike Size Quad'!$F$2*$N$3</f>
        <v>-127.00507248755457</v>
      </c>
      <c r="AN837" s="46">
        <v>-171</v>
      </c>
      <c r="AO837" s="6">
        <f>IF(OR(Table15[[#This Row],[Diagonal Flag]]&lt;-$AG$6, Table15[[#This Row],[Diagonal Flag]]&gt;$AG$6),0,Table15[[#This Row],[Diagonal Flag]])</f>
        <v>-171</v>
      </c>
      <c r="AP837" s="6">
        <f>Graphing!$AO837/$AP$6</f>
        <v>-74.8125</v>
      </c>
      <c r="AQ837" s="6">
        <f>Graphing!$AO837/$AQ$6</f>
        <v>74.8125</v>
      </c>
    </row>
    <row r="838" spans="7:43" x14ac:dyDescent="0.25">
      <c r="G838" s="15">
        <v>0.83099999999999996</v>
      </c>
      <c r="H838" s="16">
        <f>IF(AND($H$3&lt;Table3[[#This Row],[Percentage]],Table3[[#This Row],[Percentage]]&lt;$H$5), 1, 0)</f>
        <v>0</v>
      </c>
      <c r="I838" s="16">
        <f>IF(AND($I$3&lt;Table3[[#This Row],[Percentage]],Table3[[#This Row],[Percentage]]&lt;$I$5), 1, 0)</f>
        <v>0</v>
      </c>
      <c r="J838" s="16">
        <f>IF(AND($J$3&lt;Table3[[#This Row],[Percentage]],Table3[[#This Row],[Percentage]]&lt;$J$5), 1, 0)</f>
        <v>0</v>
      </c>
      <c r="K838" s="16">
        <f>IF(AND($K$3&lt;Table3[[#This Row],[Percentage]],Table3[[#This Row],[Percentage]]&lt;$K$5), 1, 0)</f>
        <v>0</v>
      </c>
      <c r="L838" s="16"/>
      <c r="U838" s="6">
        <v>0</v>
      </c>
      <c r="V838" s="6">
        <v>-170</v>
      </c>
      <c r="W838" s="6">
        <f>IF(AND($W$4 + 'Unlike Size Quad'!$F$2*$N$3&lt;Table13[[#This Row],[NS AXIS]],Table13[[#This Row],[NS AXIS]]&lt;$V$3 - 'Unlike Size Quad'!$F$2*$N$3), Table13[NS AXIS], 0)</f>
        <v>0</v>
      </c>
      <c r="X838" s="6">
        <f>$V$6 - 'Unlike Size Quad'!$F$3*$N$4</f>
        <v>71.401690832311886</v>
      </c>
      <c r="Y838" s="6">
        <f>$W$5 +'Unlike Size Quad'!$F$3*$N$4</f>
        <v>-71.406763299232722</v>
      </c>
      <c r="Z838" s="6">
        <f>Table13[[#This Row],[NS AXIS]]</f>
        <v>-170</v>
      </c>
      <c r="AA838" s="6">
        <f>IF(AND($W$5 + 'Unlike Size Quad'!$F$3*$N$4&lt;Table13[[#This Row],[NS AXIS]],Table13[[#This Row],[NS AXIS]]&lt;$V$6 - 'Unlike Size Quad'!$F$3*$N$4), Table13[NS AXIS], 0)</f>
        <v>0</v>
      </c>
      <c r="AB838" s="16">
        <f>$V$3 -'Unlike Size Quad'!$F$2*$N$3</f>
        <v>127.00056361139596</v>
      </c>
      <c r="AC838" s="16">
        <f>$W$4 + 'Unlike Size Quad'!$F$2*$N$3</f>
        <v>-127.00507248755457</v>
      </c>
      <c r="AN838" s="46">
        <v>-170</v>
      </c>
      <c r="AO838" s="6">
        <f>IF(OR(Table15[[#This Row],[Diagonal Flag]]&lt;-$AG$6, Table15[[#This Row],[Diagonal Flag]]&gt;$AG$6),0,Table15[[#This Row],[Diagonal Flag]])</f>
        <v>-170</v>
      </c>
      <c r="AP838" s="6">
        <f>Graphing!$AO838/$AP$6</f>
        <v>-74.375</v>
      </c>
      <c r="AQ838" s="6">
        <f>Graphing!$AO838/$AQ$6</f>
        <v>74.375</v>
      </c>
    </row>
    <row r="839" spans="7:43" x14ac:dyDescent="0.25">
      <c r="G839" s="15">
        <v>0.83199999999999996</v>
      </c>
      <c r="H839" s="16">
        <f>IF(AND($H$3&lt;Table3[[#This Row],[Percentage]],Table3[[#This Row],[Percentage]]&lt;$H$5), 1, 0)</f>
        <v>0</v>
      </c>
      <c r="I839" s="16">
        <f>IF(AND($I$3&lt;Table3[[#This Row],[Percentage]],Table3[[#This Row],[Percentage]]&lt;$I$5), 1, 0)</f>
        <v>0</v>
      </c>
      <c r="J839" s="16">
        <f>IF(AND($J$3&lt;Table3[[#This Row],[Percentage]],Table3[[#This Row],[Percentage]]&lt;$J$5), 1, 0)</f>
        <v>0</v>
      </c>
      <c r="K839" s="16">
        <f>IF(AND($K$3&lt;Table3[[#This Row],[Percentage]],Table3[[#This Row],[Percentage]]&lt;$K$5), 1, 0)</f>
        <v>0</v>
      </c>
      <c r="L839" s="16"/>
      <c r="U839" s="6">
        <v>0</v>
      </c>
      <c r="V839" s="6">
        <v>-169</v>
      </c>
      <c r="W839" s="6">
        <f>IF(AND($W$4 + 'Unlike Size Quad'!$F$2*$N$3&lt;Table13[[#This Row],[NS AXIS]],Table13[[#This Row],[NS AXIS]]&lt;$V$3 - 'Unlike Size Quad'!$F$2*$N$3), Table13[NS AXIS], 0)</f>
        <v>0</v>
      </c>
      <c r="X839" s="6">
        <f>$V$6 - 'Unlike Size Quad'!$F$3*$N$4</f>
        <v>71.401690832311886</v>
      </c>
      <c r="Y839" s="6">
        <f>$W$5 +'Unlike Size Quad'!$F$3*$N$4</f>
        <v>-71.406763299232722</v>
      </c>
      <c r="Z839" s="6">
        <f>Table13[[#This Row],[NS AXIS]]</f>
        <v>-169</v>
      </c>
      <c r="AA839" s="6">
        <f>IF(AND($W$5 + 'Unlike Size Quad'!$F$3*$N$4&lt;Table13[[#This Row],[NS AXIS]],Table13[[#This Row],[NS AXIS]]&lt;$V$6 - 'Unlike Size Quad'!$F$3*$N$4), Table13[NS AXIS], 0)</f>
        <v>0</v>
      </c>
      <c r="AB839" s="16">
        <f>$V$3 -'Unlike Size Quad'!$F$2*$N$3</f>
        <v>127.00056361139596</v>
      </c>
      <c r="AC839" s="16">
        <f>$W$4 + 'Unlike Size Quad'!$F$2*$N$3</f>
        <v>-127.00507248755457</v>
      </c>
      <c r="AN839" s="46">
        <v>-169</v>
      </c>
      <c r="AO839" s="6">
        <f>IF(OR(Table15[[#This Row],[Diagonal Flag]]&lt;-$AG$6, Table15[[#This Row],[Diagonal Flag]]&gt;$AG$6),0,Table15[[#This Row],[Diagonal Flag]])</f>
        <v>-169</v>
      </c>
      <c r="AP839" s="6">
        <f>Graphing!$AO839/$AP$6</f>
        <v>-73.9375</v>
      </c>
      <c r="AQ839" s="6">
        <f>Graphing!$AO839/$AQ$6</f>
        <v>73.9375</v>
      </c>
    </row>
    <row r="840" spans="7:43" x14ac:dyDescent="0.25">
      <c r="G840" s="15">
        <v>0.83299999999999996</v>
      </c>
      <c r="H840" s="16">
        <f>IF(AND($H$3&lt;Table3[[#This Row],[Percentage]],Table3[[#This Row],[Percentage]]&lt;$H$5), 1, 0)</f>
        <v>0</v>
      </c>
      <c r="I840" s="16">
        <f>IF(AND($I$3&lt;Table3[[#This Row],[Percentage]],Table3[[#This Row],[Percentage]]&lt;$I$5), 1, 0)</f>
        <v>0</v>
      </c>
      <c r="J840" s="16">
        <f>IF(AND($J$3&lt;Table3[[#This Row],[Percentage]],Table3[[#This Row],[Percentage]]&lt;$J$5), 1, 0)</f>
        <v>0</v>
      </c>
      <c r="K840" s="16">
        <f>IF(AND($K$3&lt;Table3[[#This Row],[Percentage]],Table3[[#This Row],[Percentage]]&lt;$K$5), 1, 0)</f>
        <v>0</v>
      </c>
      <c r="L840" s="16"/>
      <c r="U840" s="6">
        <v>0</v>
      </c>
      <c r="V840" s="6">
        <v>-168</v>
      </c>
      <c r="W840" s="6">
        <f>IF(AND($W$4 + 'Unlike Size Quad'!$F$2*$N$3&lt;Table13[[#This Row],[NS AXIS]],Table13[[#This Row],[NS AXIS]]&lt;$V$3 - 'Unlike Size Quad'!$F$2*$N$3), Table13[NS AXIS], 0)</f>
        <v>0</v>
      </c>
      <c r="X840" s="6">
        <f>$V$6 - 'Unlike Size Quad'!$F$3*$N$4</f>
        <v>71.401690832311886</v>
      </c>
      <c r="Y840" s="6">
        <f>$W$5 +'Unlike Size Quad'!$F$3*$N$4</f>
        <v>-71.406763299232722</v>
      </c>
      <c r="Z840" s="6">
        <f>Table13[[#This Row],[NS AXIS]]</f>
        <v>-168</v>
      </c>
      <c r="AA840" s="6">
        <f>IF(AND($W$5 + 'Unlike Size Quad'!$F$3*$N$4&lt;Table13[[#This Row],[NS AXIS]],Table13[[#This Row],[NS AXIS]]&lt;$V$6 - 'Unlike Size Quad'!$F$3*$N$4), Table13[NS AXIS], 0)</f>
        <v>0</v>
      </c>
      <c r="AB840" s="16">
        <f>$V$3 -'Unlike Size Quad'!$F$2*$N$3</f>
        <v>127.00056361139596</v>
      </c>
      <c r="AC840" s="16">
        <f>$W$4 + 'Unlike Size Quad'!$F$2*$N$3</f>
        <v>-127.00507248755457</v>
      </c>
      <c r="AN840" s="46">
        <v>-168</v>
      </c>
      <c r="AO840" s="6">
        <f>IF(OR(Table15[[#This Row],[Diagonal Flag]]&lt;-$AG$6, Table15[[#This Row],[Diagonal Flag]]&gt;$AG$6),0,Table15[[#This Row],[Diagonal Flag]])</f>
        <v>-168</v>
      </c>
      <c r="AP840" s="6">
        <f>Graphing!$AO840/$AP$6</f>
        <v>-73.5</v>
      </c>
      <c r="AQ840" s="6">
        <f>Graphing!$AO840/$AQ$6</f>
        <v>73.5</v>
      </c>
    </row>
    <row r="841" spans="7:43" x14ac:dyDescent="0.25">
      <c r="G841" s="15">
        <v>0.83399999999999996</v>
      </c>
      <c r="H841" s="16">
        <f>IF(AND($H$3&lt;Table3[[#This Row],[Percentage]],Table3[[#This Row],[Percentage]]&lt;$H$5), 1, 0)</f>
        <v>0</v>
      </c>
      <c r="I841" s="16">
        <f>IF(AND($I$3&lt;Table3[[#This Row],[Percentage]],Table3[[#This Row],[Percentage]]&lt;$I$5), 1, 0)</f>
        <v>0</v>
      </c>
      <c r="J841" s="16">
        <f>IF(AND($J$3&lt;Table3[[#This Row],[Percentage]],Table3[[#This Row],[Percentage]]&lt;$J$5), 1, 0)</f>
        <v>0</v>
      </c>
      <c r="K841" s="16">
        <f>IF(AND($K$3&lt;Table3[[#This Row],[Percentage]],Table3[[#This Row],[Percentage]]&lt;$K$5), 1, 0)</f>
        <v>0</v>
      </c>
      <c r="L841" s="16"/>
      <c r="U841" s="6">
        <v>0</v>
      </c>
      <c r="V841" s="6">
        <v>-167</v>
      </c>
      <c r="W841" s="6">
        <f>IF(AND($W$4 + 'Unlike Size Quad'!$F$2*$N$3&lt;Table13[[#This Row],[NS AXIS]],Table13[[#This Row],[NS AXIS]]&lt;$V$3 - 'Unlike Size Quad'!$F$2*$N$3), Table13[NS AXIS], 0)</f>
        <v>0</v>
      </c>
      <c r="X841" s="6">
        <f>$V$6 - 'Unlike Size Quad'!$F$3*$N$4</f>
        <v>71.401690832311886</v>
      </c>
      <c r="Y841" s="6">
        <f>$W$5 +'Unlike Size Quad'!$F$3*$N$4</f>
        <v>-71.406763299232722</v>
      </c>
      <c r="Z841" s="6">
        <f>Table13[[#This Row],[NS AXIS]]</f>
        <v>-167</v>
      </c>
      <c r="AA841" s="6">
        <f>IF(AND($W$5 + 'Unlike Size Quad'!$F$3*$N$4&lt;Table13[[#This Row],[NS AXIS]],Table13[[#This Row],[NS AXIS]]&lt;$V$6 - 'Unlike Size Quad'!$F$3*$N$4), Table13[NS AXIS], 0)</f>
        <v>0</v>
      </c>
      <c r="AB841" s="16">
        <f>$V$3 -'Unlike Size Quad'!$F$2*$N$3</f>
        <v>127.00056361139596</v>
      </c>
      <c r="AC841" s="16">
        <f>$W$4 + 'Unlike Size Quad'!$F$2*$N$3</f>
        <v>-127.00507248755457</v>
      </c>
      <c r="AN841" s="46">
        <v>-167</v>
      </c>
      <c r="AO841" s="6">
        <f>IF(OR(Table15[[#This Row],[Diagonal Flag]]&lt;-$AG$6, Table15[[#This Row],[Diagonal Flag]]&gt;$AG$6),0,Table15[[#This Row],[Diagonal Flag]])</f>
        <v>-167</v>
      </c>
      <c r="AP841" s="6">
        <f>Graphing!$AO841/$AP$6</f>
        <v>-73.0625</v>
      </c>
      <c r="AQ841" s="6">
        <f>Graphing!$AO841/$AQ$6</f>
        <v>73.0625</v>
      </c>
    </row>
    <row r="842" spans="7:43" x14ac:dyDescent="0.25">
      <c r="G842" s="15">
        <v>0.83499999999999996</v>
      </c>
      <c r="H842" s="16">
        <f>IF(AND($H$3&lt;Table3[[#This Row],[Percentage]],Table3[[#This Row],[Percentage]]&lt;$H$5), 1, 0)</f>
        <v>0</v>
      </c>
      <c r="I842" s="16">
        <f>IF(AND($I$3&lt;Table3[[#This Row],[Percentage]],Table3[[#This Row],[Percentage]]&lt;$I$5), 1, 0)</f>
        <v>0</v>
      </c>
      <c r="J842" s="16">
        <f>IF(AND($J$3&lt;Table3[[#This Row],[Percentage]],Table3[[#This Row],[Percentage]]&lt;$J$5), 1, 0)</f>
        <v>0</v>
      </c>
      <c r="K842" s="16">
        <f>IF(AND($K$3&lt;Table3[[#This Row],[Percentage]],Table3[[#This Row],[Percentage]]&lt;$K$5), 1, 0)</f>
        <v>0</v>
      </c>
      <c r="L842" s="16"/>
      <c r="U842" s="6">
        <v>0</v>
      </c>
      <c r="V842" s="6">
        <v>-166</v>
      </c>
      <c r="W842" s="6">
        <f>IF(AND($W$4 + 'Unlike Size Quad'!$F$2*$N$3&lt;Table13[[#This Row],[NS AXIS]],Table13[[#This Row],[NS AXIS]]&lt;$V$3 - 'Unlike Size Quad'!$F$2*$N$3), Table13[NS AXIS], 0)</f>
        <v>0</v>
      </c>
      <c r="X842" s="6">
        <f>$V$6 - 'Unlike Size Quad'!$F$3*$N$4</f>
        <v>71.401690832311886</v>
      </c>
      <c r="Y842" s="6">
        <f>$W$5 +'Unlike Size Quad'!$F$3*$N$4</f>
        <v>-71.406763299232722</v>
      </c>
      <c r="Z842" s="6">
        <f>Table13[[#This Row],[NS AXIS]]</f>
        <v>-166</v>
      </c>
      <c r="AA842" s="6">
        <f>IF(AND($W$5 + 'Unlike Size Quad'!$F$3*$N$4&lt;Table13[[#This Row],[NS AXIS]],Table13[[#This Row],[NS AXIS]]&lt;$V$6 - 'Unlike Size Quad'!$F$3*$N$4), Table13[NS AXIS], 0)</f>
        <v>0</v>
      </c>
      <c r="AB842" s="16">
        <f>$V$3 -'Unlike Size Quad'!$F$2*$N$3</f>
        <v>127.00056361139596</v>
      </c>
      <c r="AC842" s="16">
        <f>$W$4 + 'Unlike Size Quad'!$F$2*$N$3</f>
        <v>-127.00507248755457</v>
      </c>
      <c r="AN842" s="46">
        <v>-166</v>
      </c>
      <c r="AO842" s="6">
        <f>IF(OR(Table15[[#This Row],[Diagonal Flag]]&lt;-$AG$6, Table15[[#This Row],[Diagonal Flag]]&gt;$AG$6),0,Table15[[#This Row],[Diagonal Flag]])</f>
        <v>-166</v>
      </c>
      <c r="AP842" s="6">
        <f>Graphing!$AO842/$AP$6</f>
        <v>-72.625</v>
      </c>
      <c r="AQ842" s="6">
        <f>Graphing!$AO842/$AQ$6</f>
        <v>72.625</v>
      </c>
    </row>
    <row r="843" spans="7:43" x14ac:dyDescent="0.25">
      <c r="G843" s="15">
        <v>0.83599999999999997</v>
      </c>
      <c r="H843" s="16">
        <f>IF(AND($H$3&lt;Table3[[#This Row],[Percentage]],Table3[[#This Row],[Percentage]]&lt;$H$5), 1, 0)</f>
        <v>0</v>
      </c>
      <c r="I843" s="16">
        <f>IF(AND($I$3&lt;Table3[[#This Row],[Percentage]],Table3[[#This Row],[Percentage]]&lt;$I$5), 1, 0)</f>
        <v>0</v>
      </c>
      <c r="J843" s="16">
        <f>IF(AND($J$3&lt;Table3[[#This Row],[Percentage]],Table3[[#This Row],[Percentage]]&lt;$J$5), 1, 0)</f>
        <v>0</v>
      </c>
      <c r="K843" s="16">
        <f>IF(AND($K$3&lt;Table3[[#This Row],[Percentage]],Table3[[#This Row],[Percentage]]&lt;$K$5), 1, 0)</f>
        <v>0</v>
      </c>
      <c r="L843" s="16"/>
      <c r="U843" s="6">
        <v>0</v>
      </c>
      <c r="V843" s="6">
        <v>-165</v>
      </c>
      <c r="W843" s="6">
        <f>IF(AND($W$4 + 'Unlike Size Quad'!$F$2*$N$3&lt;Table13[[#This Row],[NS AXIS]],Table13[[#This Row],[NS AXIS]]&lt;$V$3 - 'Unlike Size Quad'!$F$2*$N$3), Table13[NS AXIS], 0)</f>
        <v>0</v>
      </c>
      <c r="X843" s="6">
        <f>$V$6 - 'Unlike Size Quad'!$F$3*$N$4</f>
        <v>71.401690832311886</v>
      </c>
      <c r="Y843" s="6">
        <f>$W$5 +'Unlike Size Quad'!$F$3*$N$4</f>
        <v>-71.406763299232722</v>
      </c>
      <c r="Z843" s="6">
        <f>Table13[[#This Row],[NS AXIS]]</f>
        <v>-165</v>
      </c>
      <c r="AA843" s="6">
        <f>IF(AND($W$5 + 'Unlike Size Quad'!$F$3*$N$4&lt;Table13[[#This Row],[NS AXIS]],Table13[[#This Row],[NS AXIS]]&lt;$V$6 - 'Unlike Size Quad'!$F$3*$N$4), Table13[NS AXIS], 0)</f>
        <v>0</v>
      </c>
      <c r="AB843" s="16">
        <f>$V$3 -'Unlike Size Quad'!$F$2*$N$3</f>
        <v>127.00056361139596</v>
      </c>
      <c r="AC843" s="16">
        <f>$W$4 + 'Unlike Size Quad'!$F$2*$N$3</f>
        <v>-127.00507248755457</v>
      </c>
      <c r="AN843" s="46">
        <v>-165</v>
      </c>
      <c r="AO843" s="6">
        <f>IF(OR(Table15[[#This Row],[Diagonal Flag]]&lt;-$AG$6, Table15[[#This Row],[Diagonal Flag]]&gt;$AG$6),0,Table15[[#This Row],[Diagonal Flag]])</f>
        <v>-165</v>
      </c>
      <c r="AP843" s="6">
        <f>Graphing!$AO843/$AP$6</f>
        <v>-72.1875</v>
      </c>
      <c r="AQ843" s="6">
        <f>Graphing!$AO843/$AQ$6</f>
        <v>72.1875</v>
      </c>
    </row>
    <row r="844" spans="7:43" x14ac:dyDescent="0.25">
      <c r="G844" s="15">
        <v>0.83699999999999997</v>
      </c>
      <c r="H844" s="16">
        <f>IF(AND($H$3&lt;Table3[[#This Row],[Percentage]],Table3[[#This Row],[Percentage]]&lt;$H$5), 1, 0)</f>
        <v>0</v>
      </c>
      <c r="I844" s="16">
        <f>IF(AND($I$3&lt;Table3[[#This Row],[Percentage]],Table3[[#This Row],[Percentage]]&lt;$I$5), 1, 0)</f>
        <v>0</v>
      </c>
      <c r="J844" s="16">
        <f>IF(AND($J$3&lt;Table3[[#This Row],[Percentage]],Table3[[#This Row],[Percentage]]&lt;$J$5), 1, 0)</f>
        <v>0</v>
      </c>
      <c r="K844" s="16">
        <f>IF(AND($K$3&lt;Table3[[#This Row],[Percentage]],Table3[[#This Row],[Percentage]]&lt;$K$5), 1, 0)</f>
        <v>0</v>
      </c>
      <c r="L844" s="16"/>
      <c r="U844" s="6">
        <v>0</v>
      </c>
      <c r="V844" s="6">
        <v>-164</v>
      </c>
      <c r="W844" s="6">
        <f>IF(AND($W$4 + 'Unlike Size Quad'!$F$2*$N$3&lt;Table13[[#This Row],[NS AXIS]],Table13[[#This Row],[NS AXIS]]&lt;$V$3 - 'Unlike Size Quad'!$F$2*$N$3), Table13[NS AXIS], 0)</f>
        <v>0</v>
      </c>
      <c r="X844" s="6">
        <f>$V$6 - 'Unlike Size Quad'!$F$3*$N$4</f>
        <v>71.401690832311886</v>
      </c>
      <c r="Y844" s="6">
        <f>$W$5 +'Unlike Size Quad'!$F$3*$N$4</f>
        <v>-71.406763299232722</v>
      </c>
      <c r="Z844" s="6">
        <f>Table13[[#This Row],[NS AXIS]]</f>
        <v>-164</v>
      </c>
      <c r="AA844" s="6">
        <f>IF(AND($W$5 + 'Unlike Size Quad'!$F$3*$N$4&lt;Table13[[#This Row],[NS AXIS]],Table13[[#This Row],[NS AXIS]]&lt;$V$6 - 'Unlike Size Quad'!$F$3*$N$4), Table13[NS AXIS], 0)</f>
        <v>0</v>
      </c>
      <c r="AB844" s="16">
        <f>$V$3 -'Unlike Size Quad'!$F$2*$N$3</f>
        <v>127.00056361139596</v>
      </c>
      <c r="AC844" s="16">
        <f>$W$4 + 'Unlike Size Quad'!$F$2*$N$3</f>
        <v>-127.00507248755457</v>
      </c>
      <c r="AN844" s="46">
        <v>-164</v>
      </c>
      <c r="AO844" s="6">
        <f>IF(OR(Table15[[#This Row],[Diagonal Flag]]&lt;-$AG$6, Table15[[#This Row],[Diagonal Flag]]&gt;$AG$6),0,Table15[[#This Row],[Diagonal Flag]])</f>
        <v>-164</v>
      </c>
      <c r="AP844" s="6">
        <f>Graphing!$AO844/$AP$6</f>
        <v>-71.75</v>
      </c>
      <c r="AQ844" s="6">
        <f>Graphing!$AO844/$AQ$6</f>
        <v>71.75</v>
      </c>
    </row>
    <row r="845" spans="7:43" x14ac:dyDescent="0.25">
      <c r="G845" s="15">
        <v>0.83799999999999997</v>
      </c>
      <c r="H845" s="16">
        <f>IF(AND($H$3&lt;Table3[[#This Row],[Percentage]],Table3[[#This Row],[Percentage]]&lt;$H$5), 1, 0)</f>
        <v>0</v>
      </c>
      <c r="I845" s="16">
        <f>IF(AND($I$3&lt;Table3[[#This Row],[Percentage]],Table3[[#This Row],[Percentage]]&lt;$I$5), 1, 0)</f>
        <v>0</v>
      </c>
      <c r="J845" s="16">
        <f>IF(AND($J$3&lt;Table3[[#This Row],[Percentage]],Table3[[#This Row],[Percentage]]&lt;$J$5), 1, 0)</f>
        <v>0</v>
      </c>
      <c r="K845" s="16">
        <f>IF(AND($K$3&lt;Table3[[#This Row],[Percentage]],Table3[[#This Row],[Percentage]]&lt;$K$5), 1, 0)</f>
        <v>0</v>
      </c>
      <c r="L845" s="16"/>
      <c r="U845" s="6">
        <v>0</v>
      </c>
      <c r="V845" s="6">
        <v>-163</v>
      </c>
      <c r="W845" s="6">
        <f>IF(AND($W$4 + 'Unlike Size Quad'!$F$2*$N$3&lt;Table13[[#This Row],[NS AXIS]],Table13[[#This Row],[NS AXIS]]&lt;$V$3 - 'Unlike Size Quad'!$F$2*$N$3), Table13[NS AXIS], 0)</f>
        <v>0</v>
      </c>
      <c r="X845" s="6">
        <f>$V$6 - 'Unlike Size Quad'!$F$3*$N$4</f>
        <v>71.401690832311886</v>
      </c>
      <c r="Y845" s="6">
        <f>$W$5 +'Unlike Size Quad'!$F$3*$N$4</f>
        <v>-71.406763299232722</v>
      </c>
      <c r="Z845" s="6">
        <f>Table13[[#This Row],[NS AXIS]]</f>
        <v>-163</v>
      </c>
      <c r="AA845" s="6">
        <f>IF(AND($W$5 + 'Unlike Size Quad'!$F$3*$N$4&lt;Table13[[#This Row],[NS AXIS]],Table13[[#This Row],[NS AXIS]]&lt;$V$6 - 'Unlike Size Quad'!$F$3*$N$4), Table13[NS AXIS], 0)</f>
        <v>0</v>
      </c>
      <c r="AB845" s="16">
        <f>$V$3 -'Unlike Size Quad'!$F$2*$N$3</f>
        <v>127.00056361139596</v>
      </c>
      <c r="AC845" s="16">
        <f>$W$4 + 'Unlike Size Quad'!$F$2*$N$3</f>
        <v>-127.00507248755457</v>
      </c>
      <c r="AN845" s="46">
        <v>-163</v>
      </c>
      <c r="AO845" s="6">
        <f>IF(OR(Table15[[#This Row],[Diagonal Flag]]&lt;-$AG$6, Table15[[#This Row],[Diagonal Flag]]&gt;$AG$6),0,Table15[[#This Row],[Diagonal Flag]])</f>
        <v>-163</v>
      </c>
      <c r="AP845" s="6">
        <f>Graphing!$AO845/$AP$6</f>
        <v>-71.3125</v>
      </c>
      <c r="AQ845" s="6">
        <f>Graphing!$AO845/$AQ$6</f>
        <v>71.3125</v>
      </c>
    </row>
    <row r="846" spans="7:43" x14ac:dyDescent="0.25">
      <c r="G846" s="15">
        <v>0.83899999999999997</v>
      </c>
      <c r="H846" s="16">
        <f>IF(AND($H$3&lt;Table3[[#This Row],[Percentage]],Table3[[#This Row],[Percentage]]&lt;$H$5), 1, 0)</f>
        <v>0</v>
      </c>
      <c r="I846" s="16">
        <f>IF(AND($I$3&lt;Table3[[#This Row],[Percentage]],Table3[[#This Row],[Percentage]]&lt;$I$5), 1, 0)</f>
        <v>0</v>
      </c>
      <c r="J846" s="16">
        <f>IF(AND($J$3&lt;Table3[[#This Row],[Percentage]],Table3[[#This Row],[Percentage]]&lt;$J$5), 1, 0)</f>
        <v>0</v>
      </c>
      <c r="K846" s="16">
        <f>IF(AND($K$3&lt;Table3[[#This Row],[Percentage]],Table3[[#This Row],[Percentage]]&lt;$K$5), 1, 0)</f>
        <v>0</v>
      </c>
      <c r="L846" s="16"/>
      <c r="U846" s="6">
        <v>0</v>
      </c>
      <c r="V846" s="6">
        <v>-162</v>
      </c>
      <c r="W846" s="6">
        <f>IF(AND($W$4 + 'Unlike Size Quad'!$F$2*$N$3&lt;Table13[[#This Row],[NS AXIS]],Table13[[#This Row],[NS AXIS]]&lt;$V$3 - 'Unlike Size Quad'!$F$2*$N$3), Table13[NS AXIS], 0)</f>
        <v>0</v>
      </c>
      <c r="X846" s="6">
        <f>$V$6 - 'Unlike Size Quad'!$F$3*$N$4</f>
        <v>71.401690832311886</v>
      </c>
      <c r="Y846" s="6">
        <f>$W$5 +'Unlike Size Quad'!$F$3*$N$4</f>
        <v>-71.406763299232722</v>
      </c>
      <c r="Z846" s="6">
        <f>Table13[[#This Row],[NS AXIS]]</f>
        <v>-162</v>
      </c>
      <c r="AA846" s="6">
        <f>IF(AND($W$5 + 'Unlike Size Quad'!$F$3*$N$4&lt;Table13[[#This Row],[NS AXIS]],Table13[[#This Row],[NS AXIS]]&lt;$V$6 - 'Unlike Size Quad'!$F$3*$N$4), Table13[NS AXIS], 0)</f>
        <v>0</v>
      </c>
      <c r="AB846" s="16">
        <f>$V$3 -'Unlike Size Quad'!$F$2*$N$3</f>
        <v>127.00056361139596</v>
      </c>
      <c r="AC846" s="16">
        <f>$W$4 + 'Unlike Size Quad'!$F$2*$N$3</f>
        <v>-127.00507248755457</v>
      </c>
      <c r="AN846" s="46">
        <v>-162</v>
      </c>
      <c r="AO846" s="6">
        <f>IF(OR(Table15[[#This Row],[Diagonal Flag]]&lt;-$AG$6, Table15[[#This Row],[Diagonal Flag]]&gt;$AG$6),0,Table15[[#This Row],[Diagonal Flag]])</f>
        <v>-162</v>
      </c>
      <c r="AP846" s="6">
        <f>Graphing!$AO846/$AP$6</f>
        <v>-70.875</v>
      </c>
      <c r="AQ846" s="6">
        <f>Graphing!$AO846/$AQ$6</f>
        <v>70.875</v>
      </c>
    </row>
    <row r="847" spans="7:43" x14ac:dyDescent="0.25">
      <c r="G847" s="15">
        <v>0.84</v>
      </c>
      <c r="H847" s="16">
        <f>IF(AND($H$3&lt;Table3[[#This Row],[Percentage]],Table3[[#This Row],[Percentage]]&lt;$H$5), 1, 0)</f>
        <v>0</v>
      </c>
      <c r="I847" s="16">
        <f>IF(AND($I$3&lt;Table3[[#This Row],[Percentage]],Table3[[#This Row],[Percentage]]&lt;$I$5), 1, 0)</f>
        <v>0</v>
      </c>
      <c r="J847" s="16">
        <f>IF(AND($J$3&lt;Table3[[#This Row],[Percentage]],Table3[[#This Row],[Percentage]]&lt;$J$5), 1, 0)</f>
        <v>0</v>
      </c>
      <c r="K847" s="16">
        <f>IF(AND($K$3&lt;Table3[[#This Row],[Percentage]],Table3[[#This Row],[Percentage]]&lt;$K$5), 1, 0)</f>
        <v>0</v>
      </c>
      <c r="L847" s="16"/>
      <c r="U847" s="6">
        <v>0</v>
      </c>
      <c r="V847" s="6">
        <v>-161</v>
      </c>
      <c r="W847" s="6">
        <f>IF(AND($W$4 + 'Unlike Size Quad'!$F$2*$N$3&lt;Table13[[#This Row],[NS AXIS]],Table13[[#This Row],[NS AXIS]]&lt;$V$3 - 'Unlike Size Quad'!$F$2*$N$3), Table13[NS AXIS], 0)</f>
        <v>0</v>
      </c>
      <c r="X847" s="6">
        <f>$V$6 - 'Unlike Size Quad'!$F$3*$N$4</f>
        <v>71.401690832311886</v>
      </c>
      <c r="Y847" s="6">
        <f>$W$5 +'Unlike Size Quad'!$F$3*$N$4</f>
        <v>-71.406763299232722</v>
      </c>
      <c r="Z847" s="6">
        <f>Table13[[#This Row],[NS AXIS]]</f>
        <v>-161</v>
      </c>
      <c r="AA847" s="6">
        <f>IF(AND($W$5 + 'Unlike Size Quad'!$F$3*$N$4&lt;Table13[[#This Row],[NS AXIS]],Table13[[#This Row],[NS AXIS]]&lt;$V$6 - 'Unlike Size Quad'!$F$3*$N$4), Table13[NS AXIS], 0)</f>
        <v>0</v>
      </c>
      <c r="AB847" s="16">
        <f>$V$3 -'Unlike Size Quad'!$F$2*$N$3</f>
        <v>127.00056361139596</v>
      </c>
      <c r="AC847" s="16">
        <f>$W$4 + 'Unlike Size Quad'!$F$2*$N$3</f>
        <v>-127.00507248755457</v>
      </c>
      <c r="AN847" s="46">
        <v>-161</v>
      </c>
      <c r="AO847" s="6">
        <f>IF(OR(Table15[[#This Row],[Diagonal Flag]]&lt;-$AG$6, Table15[[#This Row],[Diagonal Flag]]&gt;$AG$6),0,Table15[[#This Row],[Diagonal Flag]])</f>
        <v>-161</v>
      </c>
      <c r="AP847" s="6">
        <f>Graphing!$AO847/$AP$6</f>
        <v>-70.4375</v>
      </c>
      <c r="AQ847" s="6">
        <f>Graphing!$AO847/$AQ$6</f>
        <v>70.4375</v>
      </c>
    </row>
    <row r="848" spans="7:43" x14ac:dyDescent="0.25">
      <c r="G848" s="15">
        <v>0.84099999999999997</v>
      </c>
      <c r="H848" s="16">
        <f>IF(AND($H$3&lt;Table3[[#This Row],[Percentage]],Table3[[#This Row],[Percentage]]&lt;$H$5), 1, 0)</f>
        <v>0</v>
      </c>
      <c r="I848" s="16">
        <f>IF(AND($I$3&lt;Table3[[#This Row],[Percentage]],Table3[[#This Row],[Percentage]]&lt;$I$5), 1, 0)</f>
        <v>0</v>
      </c>
      <c r="J848" s="16">
        <f>IF(AND($J$3&lt;Table3[[#This Row],[Percentage]],Table3[[#This Row],[Percentage]]&lt;$J$5), 1, 0)</f>
        <v>0</v>
      </c>
      <c r="K848" s="16">
        <f>IF(AND($K$3&lt;Table3[[#This Row],[Percentage]],Table3[[#This Row],[Percentage]]&lt;$K$5), 1, 0)</f>
        <v>0</v>
      </c>
      <c r="L848" s="16"/>
      <c r="U848" s="6">
        <v>0</v>
      </c>
      <c r="V848" s="6">
        <v>-160</v>
      </c>
      <c r="W848" s="6">
        <f>IF(AND($W$4 + 'Unlike Size Quad'!$F$2*$N$3&lt;Table13[[#This Row],[NS AXIS]],Table13[[#This Row],[NS AXIS]]&lt;$V$3 - 'Unlike Size Quad'!$F$2*$N$3), Table13[NS AXIS], 0)</f>
        <v>0</v>
      </c>
      <c r="X848" s="6">
        <f>$V$6 - 'Unlike Size Quad'!$F$3*$N$4</f>
        <v>71.401690832311886</v>
      </c>
      <c r="Y848" s="6">
        <f>$W$5 +'Unlike Size Quad'!$F$3*$N$4</f>
        <v>-71.406763299232722</v>
      </c>
      <c r="Z848" s="6">
        <f>Table13[[#This Row],[NS AXIS]]</f>
        <v>-160</v>
      </c>
      <c r="AA848" s="6">
        <f>IF(AND($W$5 + 'Unlike Size Quad'!$F$3*$N$4&lt;Table13[[#This Row],[NS AXIS]],Table13[[#This Row],[NS AXIS]]&lt;$V$6 - 'Unlike Size Quad'!$F$3*$N$4), Table13[NS AXIS], 0)</f>
        <v>0</v>
      </c>
      <c r="AB848" s="16">
        <f>$V$3 -'Unlike Size Quad'!$F$2*$N$3</f>
        <v>127.00056361139596</v>
      </c>
      <c r="AC848" s="16">
        <f>$W$4 + 'Unlike Size Quad'!$F$2*$N$3</f>
        <v>-127.00507248755457</v>
      </c>
      <c r="AN848" s="46">
        <v>-160</v>
      </c>
      <c r="AO848" s="6">
        <f>IF(OR(Table15[[#This Row],[Diagonal Flag]]&lt;-$AG$6, Table15[[#This Row],[Diagonal Flag]]&gt;$AG$6),0,Table15[[#This Row],[Diagonal Flag]])</f>
        <v>-160</v>
      </c>
      <c r="AP848" s="6">
        <f>Graphing!$AO848/$AP$6</f>
        <v>-70</v>
      </c>
      <c r="AQ848" s="6">
        <f>Graphing!$AO848/$AQ$6</f>
        <v>70</v>
      </c>
    </row>
    <row r="849" spans="7:43" x14ac:dyDescent="0.25">
      <c r="G849" s="15">
        <v>0.84199999999999997</v>
      </c>
      <c r="H849" s="16">
        <f>IF(AND($H$3&lt;Table3[[#This Row],[Percentage]],Table3[[#This Row],[Percentage]]&lt;$H$5), 1, 0)</f>
        <v>0</v>
      </c>
      <c r="I849" s="16">
        <f>IF(AND($I$3&lt;Table3[[#This Row],[Percentage]],Table3[[#This Row],[Percentage]]&lt;$I$5), 1, 0)</f>
        <v>0</v>
      </c>
      <c r="J849" s="16">
        <f>IF(AND($J$3&lt;Table3[[#This Row],[Percentage]],Table3[[#This Row],[Percentage]]&lt;$J$5), 1, 0)</f>
        <v>0</v>
      </c>
      <c r="K849" s="16">
        <f>IF(AND($K$3&lt;Table3[[#This Row],[Percentage]],Table3[[#This Row],[Percentage]]&lt;$K$5), 1, 0)</f>
        <v>0</v>
      </c>
      <c r="L849" s="16"/>
      <c r="U849" s="6">
        <v>0</v>
      </c>
      <c r="V849" s="6">
        <v>-159</v>
      </c>
      <c r="W849" s="6">
        <f>IF(AND($W$4 + 'Unlike Size Quad'!$F$2*$N$3&lt;Table13[[#This Row],[NS AXIS]],Table13[[#This Row],[NS AXIS]]&lt;$V$3 - 'Unlike Size Quad'!$F$2*$N$3), Table13[NS AXIS], 0)</f>
        <v>0</v>
      </c>
      <c r="X849" s="6">
        <f>$V$6 - 'Unlike Size Quad'!$F$3*$N$4</f>
        <v>71.401690832311886</v>
      </c>
      <c r="Y849" s="6">
        <f>$W$5 +'Unlike Size Quad'!$F$3*$N$4</f>
        <v>-71.406763299232722</v>
      </c>
      <c r="Z849" s="6">
        <f>Table13[[#This Row],[NS AXIS]]</f>
        <v>-159</v>
      </c>
      <c r="AA849" s="6">
        <f>IF(AND($W$5 + 'Unlike Size Quad'!$F$3*$N$4&lt;Table13[[#This Row],[NS AXIS]],Table13[[#This Row],[NS AXIS]]&lt;$V$6 - 'Unlike Size Quad'!$F$3*$N$4), Table13[NS AXIS], 0)</f>
        <v>0</v>
      </c>
      <c r="AB849" s="16">
        <f>$V$3 -'Unlike Size Quad'!$F$2*$N$3</f>
        <v>127.00056361139596</v>
      </c>
      <c r="AC849" s="16">
        <f>$W$4 + 'Unlike Size Quad'!$F$2*$N$3</f>
        <v>-127.00507248755457</v>
      </c>
      <c r="AN849" s="46">
        <v>-159</v>
      </c>
      <c r="AO849" s="6">
        <f>IF(OR(Table15[[#This Row],[Diagonal Flag]]&lt;-$AG$6, Table15[[#This Row],[Diagonal Flag]]&gt;$AG$6),0,Table15[[#This Row],[Diagonal Flag]])</f>
        <v>-159</v>
      </c>
      <c r="AP849" s="6">
        <f>Graphing!$AO849/$AP$6</f>
        <v>-69.5625</v>
      </c>
      <c r="AQ849" s="6">
        <f>Graphing!$AO849/$AQ$6</f>
        <v>69.5625</v>
      </c>
    </row>
    <row r="850" spans="7:43" x14ac:dyDescent="0.25">
      <c r="G850" s="15">
        <v>0.84299999999999997</v>
      </c>
      <c r="H850" s="16">
        <f>IF(AND($H$3&lt;Table3[[#This Row],[Percentage]],Table3[[#This Row],[Percentage]]&lt;$H$5), 1, 0)</f>
        <v>0</v>
      </c>
      <c r="I850" s="16">
        <f>IF(AND($I$3&lt;Table3[[#This Row],[Percentage]],Table3[[#This Row],[Percentage]]&lt;$I$5), 1, 0)</f>
        <v>0</v>
      </c>
      <c r="J850" s="16">
        <f>IF(AND($J$3&lt;Table3[[#This Row],[Percentage]],Table3[[#This Row],[Percentage]]&lt;$J$5), 1, 0)</f>
        <v>0</v>
      </c>
      <c r="K850" s="16">
        <f>IF(AND($K$3&lt;Table3[[#This Row],[Percentage]],Table3[[#This Row],[Percentage]]&lt;$K$5), 1, 0)</f>
        <v>0</v>
      </c>
      <c r="L850" s="16"/>
      <c r="U850" s="6">
        <v>0</v>
      </c>
      <c r="V850" s="6">
        <v>-158</v>
      </c>
      <c r="W850" s="6">
        <f>IF(AND($W$4 + 'Unlike Size Quad'!$F$2*$N$3&lt;Table13[[#This Row],[NS AXIS]],Table13[[#This Row],[NS AXIS]]&lt;$V$3 - 'Unlike Size Quad'!$F$2*$N$3), Table13[NS AXIS], 0)</f>
        <v>0</v>
      </c>
      <c r="X850" s="6">
        <f>$V$6 - 'Unlike Size Quad'!$F$3*$N$4</f>
        <v>71.401690832311886</v>
      </c>
      <c r="Y850" s="6">
        <f>$W$5 +'Unlike Size Quad'!$F$3*$N$4</f>
        <v>-71.406763299232722</v>
      </c>
      <c r="Z850" s="6">
        <f>Table13[[#This Row],[NS AXIS]]</f>
        <v>-158</v>
      </c>
      <c r="AA850" s="6">
        <f>IF(AND($W$5 + 'Unlike Size Quad'!$F$3*$N$4&lt;Table13[[#This Row],[NS AXIS]],Table13[[#This Row],[NS AXIS]]&lt;$V$6 - 'Unlike Size Quad'!$F$3*$N$4), Table13[NS AXIS], 0)</f>
        <v>0</v>
      </c>
      <c r="AB850" s="16">
        <f>$V$3 -'Unlike Size Quad'!$F$2*$N$3</f>
        <v>127.00056361139596</v>
      </c>
      <c r="AC850" s="16">
        <f>$W$4 + 'Unlike Size Quad'!$F$2*$N$3</f>
        <v>-127.00507248755457</v>
      </c>
      <c r="AN850" s="46">
        <v>-158</v>
      </c>
      <c r="AO850" s="6">
        <f>IF(OR(Table15[[#This Row],[Diagonal Flag]]&lt;-$AG$6, Table15[[#This Row],[Diagonal Flag]]&gt;$AG$6),0,Table15[[#This Row],[Diagonal Flag]])</f>
        <v>-158</v>
      </c>
      <c r="AP850" s="6">
        <f>Graphing!$AO850/$AP$6</f>
        <v>-69.125</v>
      </c>
      <c r="AQ850" s="6">
        <f>Graphing!$AO850/$AQ$6</f>
        <v>69.125</v>
      </c>
    </row>
    <row r="851" spans="7:43" x14ac:dyDescent="0.25">
      <c r="G851" s="15">
        <v>0.84399999999999997</v>
      </c>
      <c r="H851" s="16">
        <f>IF(AND($H$3&lt;Table3[[#This Row],[Percentage]],Table3[[#This Row],[Percentage]]&lt;$H$5), 1, 0)</f>
        <v>0</v>
      </c>
      <c r="I851" s="16">
        <f>IF(AND($I$3&lt;Table3[[#This Row],[Percentage]],Table3[[#This Row],[Percentage]]&lt;$I$5), 1, 0)</f>
        <v>0</v>
      </c>
      <c r="J851" s="16">
        <f>IF(AND($J$3&lt;Table3[[#This Row],[Percentage]],Table3[[#This Row],[Percentage]]&lt;$J$5), 1, 0)</f>
        <v>0</v>
      </c>
      <c r="K851" s="16">
        <f>IF(AND($K$3&lt;Table3[[#This Row],[Percentage]],Table3[[#This Row],[Percentage]]&lt;$K$5), 1, 0)</f>
        <v>0</v>
      </c>
      <c r="L851" s="16"/>
      <c r="U851" s="6">
        <v>0</v>
      </c>
      <c r="V851" s="6">
        <v>-157</v>
      </c>
      <c r="W851" s="6">
        <f>IF(AND($W$4 + 'Unlike Size Quad'!$F$2*$N$3&lt;Table13[[#This Row],[NS AXIS]],Table13[[#This Row],[NS AXIS]]&lt;$V$3 - 'Unlike Size Quad'!$F$2*$N$3), Table13[NS AXIS], 0)</f>
        <v>0</v>
      </c>
      <c r="X851" s="6">
        <f>$V$6 - 'Unlike Size Quad'!$F$3*$N$4</f>
        <v>71.401690832311886</v>
      </c>
      <c r="Y851" s="6">
        <f>$W$5 +'Unlike Size Quad'!$F$3*$N$4</f>
        <v>-71.406763299232722</v>
      </c>
      <c r="Z851" s="6">
        <f>Table13[[#This Row],[NS AXIS]]</f>
        <v>-157</v>
      </c>
      <c r="AA851" s="6">
        <f>IF(AND($W$5 + 'Unlike Size Quad'!$F$3*$N$4&lt;Table13[[#This Row],[NS AXIS]],Table13[[#This Row],[NS AXIS]]&lt;$V$6 - 'Unlike Size Quad'!$F$3*$N$4), Table13[NS AXIS], 0)</f>
        <v>0</v>
      </c>
      <c r="AB851" s="16">
        <f>$V$3 -'Unlike Size Quad'!$F$2*$N$3</f>
        <v>127.00056361139596</v>
      </c>
      <c r="AC851" s="16">
        <f>$W$4 + 'Unlike Size Quad'!$F$2*$N$3</f>
        <v>-127.00507248755457</v>
      </c>
      <c r="AN851" s="46">
        <v>-157</v>
      </c>
      <c r="AO851" s="6">
        <f>IF(OR(Table15[[#This Row],[Diagonal Flag]]&lt;-$AG$6, Table15[[#This Row],[Diagonal Flag]]&gt;$AG$6),0,Table15[[#This Row],[Diagonal Flag]])</f>
        <v>-157</v>
      </c>
      <c r="AP851" s="6">
        <f>Graphing!$AO851/$AP$6</f>
        <v>-68.6875</v>
      </c>
      <c r="AQ851" s="6">
        <f>Graphing!$AO851/$AQ$6</f>
        <v>68.6875</v>
      </c>
    </row>
    <row r="852" spans="7:43" x14ac:dyDescent="0.25">
      <c r="G852" s="15">
        <v>0.84499999999999997</v>
      </c>
      <c r="H852" s="16">
        <f>IF(AND($H$3&lt;Table3[[#This Row],[Percentage]],Table3[[#This Row],[Percentage]]&lt;$H$5), 1, 0)</f>
        <v>0</v>
      </c>
      <c r="I852" s="16">
        <f>IF(AND($I$3&lt;Table3[[#This Row],[Percentage]],Table3[[#This Row],[Percentage]]&lt;$I$5), 1, 0)</f>
        <v>0</v>
      </c>
      <c r="J852" s="16">
        <f>IF(AND($J$3&lt;Table3[[#This Row],[Percentage]],Table3[[#This Row],[Percentage]]&lt;$J$5), 1, 0)</f>
        <v>0</v>
      </c>
      <c r="K852" s="16">
        <f>IF(AND($K$3&lt;Table3[[#This Row],[Percentage]],Table3[[#This Row],[Percentage]]&lt;$K$5), 1, 0)</f>
        <v>0</v>
      </c>
      <c r="L852" s="16"/>
      <c r="U852" s="6">
        <v>0</v>
      </c>
      <c r="V852" s="6">
        <v>-156</v>
      </c>
      <c r="W852" s="6">
        <f>IF(AND($W$4 + 'Unlike Size Quad'!$F$2*$N$3&lt;Table13[[#This Row],[NS AXIS]],Table13[[#This Row],[NS AXIS]]&lt;$V$3 - 'Unlike Size Quad'!$F$2*$N$3), Table13[NS AXIS], 0)</f>
        <v>0</v>
      </c>
      <c r="X852" s="6">
        <f>$V$6 - 'Unlike Size Quad'!$F$3*$N$4</f>
        <v>71.401690832311886</v>
      </c>
      <c r="Y852" s="6">
        <f>$W$5 +'Unlike Size Quad'!$F$3*$N$4</f>
        <v>-71.406763299232722</v>
      </c>
      <c r="Z852" s="6">
        <f>Table13[[#This Row],[NS AXIS]]</f>
        <v>-156</v>
      </c>
      <c r="AA852" s="6">
        <f>IF(AND($W$5 + 'Unlike Size Quad'!$F$3*$N$4&lt;Table13[[#This Row],[NS AXIS]],Table13[[#This Row],[NS AXIS]]&lt;$V$6 - 'Unlike Size Quad'!$F$3*$N$4), Table13[NS AXIS], 0)</f>
        <v>0</v>
      </c>
      <c r="AB852" s="16">
        <f>$V$3 -'Unlike Size Quad'!$F$2*$N$3</f>
        <v>127.00056361139596</v>
      </c>
      <c r="AC852" s="16">
        <f>$W$4 + 'Unlike Size Quad'!$F$2*$N$3</f>
        <v>-127.00507248755457</v>
      </c>
      <c r="AN852" s="46">
        <v>-156</v>
      </c>
      <c r="AO852" s="6">
        <f>IF(OR(Table15[[#This Row],[Diagonal Flag]]&lt;-$AG$6, Table15[[#This Row],[Diagonal Flag]]&gt;$AG$6),0,Table15[[#This Row],[Diagonal Flag]])</f>
        <v>-156</v>
      </c>
      <c r="AP852" s="6">
        <f>Graphing!$AO852/$AP$6</f>
        <v>-68.25</v>
      </c>
      <c r="AQ852" s="6">
        <f>Graphing!$AO852/$AQ$6</f>
        <v>68.25</v>
      </c>
    </row>
    <row r="853" spans="7:43" x14ac:dyDescent="0.25">
      <c r="G853" s="15">
        <v>0.84599999999999997</v>
      </c>
      <c r="H853" s="16">
        <f>IF(AND($H$3&lt;Table3[[#This Row],[Percentage]],Table3[[#This Row],[Percentage]]&lt;$H$5), 1, 0)</f>
        <v>0</v>
      </c>
      <c r="I853" s="16">
        <f>IF(AND($I$3&lt;Table3[[#This Row],[Percentage]],Table3[[#This Row],[Percentage]]&lt;$I$5), 1, 0)</f>
        <v>0</v>
      </c>
      <c r="J853" s="16">
        <f>IF(AND($J$3&lt;Table3[[#This Row],[Percentage]],Table3[[#This Row],[Percentage]]&lt;$J$5), 1, 0)</f>
        <v>0</v>
      </c>
      <c r="K853" s="16">
        <f>IF(AND($K$3&lt;Table3[[#This Row],[Percentage]],Table3[[#This Row],[Percentage]]&lt;$K$5), 1, 0)</f>
        <v>0</v>
      </c>
      <c r="L853" s="16"/>
      <c r="U853" s="6">
        <v>0</v>
      </c>
      <c r="V853" s="6">
        <v>-155</v>
      </c>
      <c r="W853" s="6">
        <f>IF(AND($W$4 + 'Unlike Size Quad'!$F$2*$N$3&lt;Table13[[#This Row],[NS AXIS]],Table13[[#This Row],[NS AXIS]]&lt;$V$3 - 'Unlike Size Quad'!$F$2*$N$3), Table13[NS AXIS], 0)</f>
        <v>0</v>
      </c>
      <c r="X853" s="6">
        <f>$V$6 - 'Unlike Size Quad'!$F$3*$N$4</f>
        <v>71.401690832311886</v>
      </c>
      <c r="Y853" s="6">
        <f>$W$5 +'Unlike Size Quad'!$F$3*$N$4</f>
        <v>-71.406763299232722</v>
      </c>
      <c r="Z853" s="6">
        <f>Table13[[#This Row],[NS AXIS]]</f>
        <v>-155</v>
      </c>
      <c r="AA853" s="6">
        <f>IF(AND($W$5 + 'Unlike Size Quad'!$F$3*$N$4&lt;Table13[[#This Row],[NS AXIS]],Table13[[#This Row],[NS AXIS]]&lt;$V$6 - 'Unlike Size Quad'!$F$3*$N$4), Table13[NS AXIS], 0)</f>
        <v>0</v>
      </c>
      <c r="AB853" s="16">
        <f>$V$3 -'Unlike Size Quad'!$F$2*$N$3</f>
        <v>127.00056361139596</v>
      </c>
      <c r="AC853" s="16">
        <f>$W$4 + 'Unlike Size Quad'!$F$2*$N$3</f>
        <v>-127.00507248755457</v>
      </c>
      <c r="AN853" s="46">
        <v>-155</v>
      </c>
      <c r="AO853" s="6">
        <f>IF(OR(Table15[[#This Row],[Diagonal Flag]]&lt;-$AG$6, Table15[[#This Row],[Diagonal Flag]]&gt;$AG$6),0,Table15[[#This Row],[Diagonal Flag]])</f>
        <v>-155</v>
      </c>
      <c r="AP853" s="6">
        <f>Graphing!$AO853/$AP$6</f>
        <v>-67.8125</v>
      </c>
      <c r="AQ853" s="6">
        <f>Graphing!$AO853/$AQ$6</f>
        <v>67.8125</v>
      </c>
    </row>
    <row r="854" spans="7:43" x14ac:dyDescent="0.25">
      <c r="G854" s="15">
        <v>0.84699999999999998</v>
      </c>
      <c r="H854" s="16">
        <f>IF(AND($H$3&lt;Table3[[#This Row],[Percentage]],Table3[[#This Row],[Percentage]]&lt;$H$5), 1, 0)</f>
        <v>0</v>
      </c>
      <c r="I854" s="16">
        <f>IF(AND($I$3&lt;Table3[[#This Row],[Percentage]],Table3[[#This Row],[Percentage]]&lt;$I$5), 1, 0)</f>
        <v>0</v>
      </c>
      <c r="J854" s="16">
        <f>IF(AND($J$3&lt;Table3[[#This Row],[Percentage]],Table3[[#This Row],[Percentage]]&lt;$J$5), 1, 0)</f>
        <v>0</v>
      </c>
      <c r="K854" s="16">
        <f>IF(AND($K$3&lt;Table3[[#This Row],[Percentage]],Table3[[#This Row],[Percentage]]&lt;$K$5), 1, 0)</f>
        <v>0</v>
      </c>
      <c r="L854" s="16"/>
      <c r="U854" s="6">
        <v>0</v>
      </c>
      <c r="V854" s="6">
        <v>-154</v>
      </c>
      <c r="W854" s="6">
        <f>IF(AND($W$4 + 'Unlike Size Quad'!$F$2*$N$3&lt;Table13[[#This Row],[NS AXIS]],Table13[[#This Row],[NS AXIS]]&lt;$V$3 - 'Unlike Size Quad'!$F$2*$N$3), Table13[NS AXIS], 0)</f>
        <v>0</v>
      </c>
      <c r="X854" s="6">
        <f>$V$6 - 'Unlike Size Quad'!$F$3*$N$4</f>
        <v>71.401690832311886</v>
      </c>
      <c r="Y854" s="6">
        <f>$W$5 +'Unlike Size Quad'!$F$3*$N$4</f>
        <v>-71.406763299232722</v>
      </c>
      <c r="Z854" s="6">
        <f>Table13[[#This Row],[NS AXIS]]</f>
        <v>-154</v>
      </c>
      <c r="AA854" s="6">
        <f>IF(AND($W$5 + 'Unlike Size Quad'!$F$3*$N$4&lt;Table13[[#This Row],[NS AXIS]],Table13[[#This Row],[NS AXIS]]&lt;$V$6 - 'Unlike Size Quad'!$F$3*$N$4), Table13[NS AXIS], 0)</f>
        <v>0</v>
      </c>
      <c r="AB854" s="16">
        <f>$V$3 -'Unlike Size Quad'!$F$2*$N$3</f>
        <v>127.00056361139596</v>
      </c>
      <c r="AC854" s="16">
        <f>$W$4 + 'Unlike Size Quad'!$F$2*$N$3</f>
        <v>-127.00507248755457</v>
      </c>
      <c r="AN854" s="46">
        <v>-154</v>
      </c>
      <c r="AO854" s="6">
        <f>IF(OR(Table15[[#This Row],[Diagonal Flag]]&lt;-$AG$6, Table15[[#This Row],[Diagonal Flag]]&gt;$AG$6),0,Table15[[#This Row],[Diagonal Flag]])</f>
        <v>-154</v>
      </c>
      <c r="AP854" s="6">
        <f>Graphing!$AO854/$AP$6</f>
        <v>-67.375</v>
      </c>
      <c r="AQ854" s="6">
        <f>Graphing!$AO854/$AQ$6</f>
        <v>67.375</v>
      </c>
    </row>
    <row r="855" spans="7:43" x14ac:dyDescent="0.25">
      <c r="G855" s="15">
        <v>0.84799999999999998</v>
      </c>
      <c r="H855" s="16">
        <f>IF(AND($H$3&lt;Table3[[#This Row],[Percentage]],Table3[[#This Row],[Percentage]]&lt;$H$5), 1, 0)</f>
        <v>0</v>
      </c>
      <c r="I855" s="16">
        <f>IF(AND($I$3&lt;Table3[[#This Row],[Percentage]],Table3[[#This Row],[Percentage]]&lt;$I$5), 1, 0)</f>
        <v>0</v>
      </c>
      <c r="J855" s="16">
        <f>IF(AND($J$3&lt;Table3[[#This Row],[Percentage]],Table3[[#This Row],[Percentage]]&lt;$J$5), 1, 0)</f>
        <v>0</v>
      </c>
      <c r="K855" s="16">
        <f>IF(AND($K$3&lt;Table3[[#This Row],[Percentage]],Table3[[#This Row],[Percentage]]&lt;$K$5), 1, 0)</f>
        <v>0</v>
      </c>
      <c r="L855" s="16"/>
      <c r="U855" s="6">
        <v>0</v>
      </c>
      <c r="V855" s="6">
        <v>-153</v>
      </c>
      <c r="W855" s="6">
        <f>IF(AND($W$4 + 'Unlike Size Quad'!$F$2*$N$3&lt;Table13[[#This Row],[NS AXIS]],Table13[[#This Row],[NS AXIS]]&lt;$V$3 - 'Unlike Size Quad'!$F$2*$N$3), Table13[NS AXIS], 0)</f>
        <v>0</v>
      </c>
      <c r="X855" s="6">
        <f>$V$6 - 'Unlike Size Quad'!$F$3*$N$4</f>
        <v>71.401690832311886</v>
      </c>
      <c r="Y855" s="6">
        <f>$W$5 +'Unlike Size Quad'!$F$3*$N$4</f>
        <v>-71.406763299232722</v>
      </c>
      <c r="Z855" s="6">
        <f>Table13[[#This Row],[NS AXIS]]</f>
        <v>-153</v>
      </c>
      <c r="AA855" s="6">
        <f>IF(AND($W$5 + 'Unlike Size Quad'!$F$3*$N$4&lt;Table13[[#This Row],[NS AXIS]],Table13[[#This Row],[NS AXIS]]&lt;$V$6 - 'Unlike Size Quad'!$F$3*$N$4), Table13[NS AXIS], 0)</f>
        <v>0</v>
      </c>
      <c r="AB855" s="16">
        <f>$V$3 -'Unlike Size Quad'!$F$2*$N$3</f>
        <v>127.00056361139596</v>
      </c>
      <c r="AC855" s="16">
        <f>$W$4 + 'Unlike Size Quad'!$F$2*$N$3</f>
        <v>-127.00507248755457</v>
      </c>
      <c r="AN855" s="46">
        <v>-153</v>
      </c>
      <c r="AO855" s="6">
        <f>IF(OR(Table15[[#This Row],[Diagonal Flag]]&lt;-$AG$6, Table15[[#This Row],[Diagonal Flag]]&gt;$AG$6),0,Table15[[#This Row],[Diagonal Flag]])</f>
        <v>-153</v>
      </c>
      <c r="AP855" s="6">
        <f>Graphing!$AO855/$AP$6</f>
        <v>-66.9375</v>
      </c>
      <c r="AQ855" s="6">
        <f>Graphing!$AO855/$AQ$6</f>
        <v>66.9375</v>
      </c>
    </row>
    <row r="856" spans="7:43" x14ac:dyDescent="0.25">
      <c r="G856" s="15">
        <v>0.84899999999999998</v>
      </c>
      <c r="H856" s="16">
        <f>IF(AND($H$3&lt;Table3[[#This Row],[Percentage]],Table3[[#This Row],[Percentage]]&lt;$H$5), 1, 0)</f>
        <v>0</v>
      </c>
      <c r="I856" s="16">
        <f>IF(AND($I$3&lt;Table3[[#This Row],[Percentage]],Table3[[#This Row],[Percentage]]&lt;$I$5), 1, 0)</f>
        <v>0</v>
      </c>
      <c r="J856" s="16">
        <f>IF(AND($J$3&lt;Table3[[#This Row],[Percentage]],Table3[[#This Row],[Percentage]]&lt;$J$5), 1, 0)</f>
        <v>0</v>
      </c>
      <c r="K856" s="16">
        <f>IF(AND($K$3&lt;Table3[[#This Row],[Percentage]],Table3[[#This Row],[Percentage]]&lt;$K$5), 1, 0)</f>
        <v>0</v>
      </c>
      <c r="L856" s="16"/>
      <c r="U856" s="6">
        <v>0</v>
      </c>
      <c r="V856" s="6">
        <v>-152</v>
      </c>
      <c r="W856" s="6">
        <f>IF(AND($W$4 + 'Unlike Size Quad'!$F$2*$N$3&lt;Table13[[#This Row],[NS AXIS]],Table13[[#This Row],[NS AXIS]]&lt;$V$3 - 'Unlike Size Quad'!$F$2*$N$3), Table13[NS AXIS], 0)</f>
        <v>0</v>
      </c>
      <c r="X856" s="6">
        <f>$V$6 - 'Unlike Size Quad'!$F$3*$N$4</f>
        <v>71.401690832311886</v>
      </c>
      <c r="Y856" s="6">
        <f>$W$5 +'Unlike Size Quad'!$F$3*$N$4</f>
        <v>-71.406763299232722</v>
      </c>
      <c r="Z856" s="6">
        <f>Table13[[#This Row],[NS AXIS]]</f>
        <v>-152</v>
      </c>
      <c r="AA856" s="6">
        <f>IF(AND($W$5 + 'Unlike Size Quad'!$F$3*$N$4&lt;Table13[[#This Row],[NS AXIS]],Table13[[#This Row],[NS AXIS]]&lt;$V$6 - 'Unlike Size Quad'!$F$3*$N$4), Table13[NS AXIS], 0)</f>
        <v>0</v>
      </c>
      <c r="AB856" s="16">
        <f>$V$3 -'Unlike Size Quad'!$F$2*$N$3</f>
        <v>127.00056361139596</v>
      </c>
      <c r="AC856" s="16">
        <f>$W$4 + 'Unlike Size Quad'!$F$2*$N$3</f>
        <v>-127.00507248755457</v>
      </c>
      <c r="AN856" s="46">
        <v>-152</v>
      </c>
      <c r="AO856" s="6">
        <f>IF(OR(Table15[[#This Row],[Diagonal Flag]]&lt;-$AG$6, Table15[[#This Row],[Diagonal Flag]]&gt;$AG$6),0,Table15[[#This Row],[Diagonal Flag]])</f>
        <v>-152</v>
      </c>
      <c r="AP856" s="6">
        <f>Graphing!$AO856/$AP$6</f>
        <v>-66.5</v>
      </c>
      <c r="AQ856" s="6">
        <f>Graphing!$AO856/$AQ$6</f>
        <v>66.5</v>
      </c>
    </row>
    <row r="857" spans="7:43" x14ac:dyDescent="0.25">
      <c r="G857" s="15">
        <v>0.85</v>
      </c>
      <c r="H857" s="16">
        <f>IF(AND($H$3&lt;Table3[[#This Row],[Percentage]],Table3[[#This Row],[Percentage]]&lt;$H$5), 1, 0)</f>
        <v>0</v>
      </c>
      <c r="I857" s="16">
        <f>IF(AND($I$3&lt;Table3[[#This Row],[Percentage]],Table3[[#This Row],[Percentage]]&lt;$I$5), 1, 0)</f>
        <v>0</v>
      </c>
      <c r="J857" s="16">
        <f>IF(AND($J$3&lt;Table3[[#This Row],[Percentage]],Table3[[#This Row],[Percentage]]&lt;$J$5), 1, 0)</f>
        <v>0</v>
      </c>
      <c r="K857" s="16">
        <f>IF(AND($K$3&lt;Table3[[#This Row],[Percentage]],Table3[[#This Row],[Percentage]]&lt;$K$5), 1, 0)</f>
        <v>0</v>
      </c>
      <c r="L857" s="16"/>
      <c r="U857" s="6">
        <v>0</v>
      </c>
      <c r="V857" s="6">
        <v>-151</v>
      </c>
      <c r="W857" s="6">
        <f>IF(AND($W$4 + 'Unlike Size Quad'!$F$2*$N$3&lt;Table13[[#This Row],[NS AXIS]],Table13[[#This Row],[NS AXIS]]&lt;$V$3 - 'Unlike Size Quad'!$F$2*$N$3), Table13[NS AXIS], 0)</f>
        <v>0</v>
      </c>
      <c r="X857" s="6">
        <f>$V$6 - 'Unlike Size Quad'!$F$3*$N$4</f>
        <v>71.401690832311886</v>
      </c>
      <c r="Y857" s="6">
        <f>$W$5 +'Unlike Size Quad'!$F$3*$N$4</f>
        <v>-71.406763299232722</v>
      </c>
      <c r="Z857" s="6">
        <f>Table13[[#This Row],[NS AXIS]]</f>
        <v>-151</v>
      </c>
      <c r="AA857" s="6">
        <f>IF(AND($W$5 + 'Unlike Size Quad'!$F$3*$N$4&lt;Table13[[#This Row],[NS AXIS]],Table13[[#This Row],[NS AXIS]]&lt;$V$6 - 'Unlike Size Quad'!$F$3*$N$4), Table13[NS AXIS], 0)</f>
        <v>0</v>
      </c>
      <c r="AB857" s="16">
        <f>$V$3 -'Unlike Size Quad'!$F$2*$N$3</f>
        <v>127.00056361139596</v>
      </c>
      <c r="AC857" s="16">
        <f>$W$4 + 'Unlike Size Quad'!$F$2*$N$3</f>
        <v>-127.00507248755457</v>
      </c>
      <c r="AN857" s="46">
        <v>-151</v>
      </c>
      <c r="AO857" s="6">
        <f>IF(OR(Table15[[#This Row],[Diagonal Flag]]&lt;-$AG$6, Table15[[#This Row],[Diagonal Flag]]&gt;$AG$6),0,Table15[[#This Row],[Diagonal Flag]])</f>
        <v>-151</v>
      </c>
      <c r="AP857" s="6">
        <f>Graphing!$AO857/$AP$6</f>
        <v>-66.0625</v>
      </c>
      <c r="AQ857" s="6">
        <f>Graphing!$AO857/$AQ$6</f>
        <v>66.0625</v>
      </c>
    </row>
    <row r="858" spans="7:43" x14ac:dyDescent="0.25">
      <c r="G858" s="15">
        <v>0.85099999999999998</v>
      </c>
      <c r="H858" s="16">
        <f>IF(AND($H$3&lt;Table3[[#This Row],[Percentage]],Table3[[#This Row],[Percentage]]&lt;$H$5), 1, 0)</f>
        <v>0</v>
      </c>
      <c r="I858" s="16">
        <f>IF(AND($I$3&lt;Table3[[#This Row],[Percentage]],Table3[[#This Row],[Percentage]]&lt;$I$5), 1, 0)</f>
        <v>0</v>
      </c>
      <c r="J858" s="16">
        <f>IF(AND($J$3&lt;Table3[[#This Row],[Percentage]],Table3[[#This Row],[Percentage]]&lt;$J$5), 1, 0)</f>
        <v>0</v>
      </c>
      <c r="K858" s="16">
        <f>IF(AND($K$3&lt;Table3[[#This Row],[Percentage]],Table3[[#This Row],[Percentage]]&lt;$K$5), 1, 0)</f>
        <v>0</v>
      </c>
      <c r="L858" s="16"/>
      <c r="U858" s="6">
        <v>0</v>
      </c>
      <c r="V858" s="6">
        <v>-150</v>
      </c>
      <c r="W858" s="6">
        <f>IF(AND($W$4 + 'Unlike Size Quad'!$F$2*$N$3&lt;Table13[[#This Row],[NS AXIS]],Table13[[#This Row],[NS AXIS]]&lt;$V$3 - 'Unlike Size Quad'!$F$2*$N$3), Table13[NS AXIS], 0)</f>
        <v>0</v>
      </c>
      <c r="X858" s="6">
        <f>$V$6 - 'Unlike Size Quad'!$F$3*$N$4</f>
        <v>71.401690832311886</v>
      </c>
      <c r="Y858" s="6">
        <f>$W$5 +'Unlike Size Quad'!$F$3*$N$4</f>
        <v>-71.406763299232722</v>
      </c>
      <c r="Z858" s="6">
        <f>Table13[[#This Row],[NS AXIS]]</f>
        <v>-150</v>
      </c>
      <c r="AA858" s="6">
        <f>IF(AND($W$5 + 'Unlike Size Quad'!$F$3*$N$4&lt;Table13[[#This Row],[NS AXIS]],Table13[[#This Row],[NS AXIS]]&lt;$V$6 - 'Unlike Size Quad'!$F$3*$N$4), Table13[NS AXIS], 0)</f>
        <v>0</v>
      </c>
      <c r="AB858" s="16">
        <f>$V$3 -'Unlike Size Quad'!$F$2*$N$3</f>
        <v>127.00056361139596</v>
      </c>
      <c r="AC858" s="16">
        <f>$W$4 + 'Unlike Size Quad'!$F$2*$N$3</f>
        <v>-127.00507248755457</v>
      </c>
      <c r="AN858" s="46">
        <v>-150</v>
      </c>
      <c r="AO858" s="6">
        <f>IF(OR(Table15[[#This Row],[Diagonal Flag]]&lt;-$AG$6, Table15[[#This Row],[Diagonal Flag]]&gt;$AG$6),0,Table15[[#This Row],[Diagonal Flag]])</f>
        <v>-150</v>
      </c>
      <c r="AP858" s="6">
        <f>Graphing!$AO858/$AP$6</f>
        <v>-65.625</v>
      </c>
      <c r="AQ858" s="6">
        <f>Graphing!$AO858/$AQ$6</f>
        <v>65.625</v>
      </c>
    </row>
    <row r="859" spans="7:43" x14ac:dyDescent="0.25">
      <c r="G859" s="15">
        <v>0.85199999999999998</v>
      </c>
      <c r="H859" s="16">
        <f>IF(AND($H$3&lt;Table3[[#This Row],[Percentage]],Table3[[#This Row],[Percentage]]&lt;$H$5), 1, 0)</f>
        <v>0</v>
      </c>
      <c r="I859" s="16">
        <f>IF(AND($I$3&lt;Table3[[#This Row],[Percentage]],Table3[[#This Row],[Percentage]]&lt;$I$5), 1, 0)</f>
        <v>0</v>
      </c>
      <c r="J859" s="16">
        <f>IF(AND($J$3&lt;Table3[[#This Row],[Percentage]],Table3[[#This Row],[Percentage]]&lt;$J$5), 1, 0)</f>
        <v>0</v>
      </c>
      <c r="K859" s="16">
        <f>IF(AND($K$3&lt;Table3[[#This Row],[Percentage]],Table3[[#This Row],[Percentage]]&lt;$K$5), 1, 0)</f>
        <v>0</v>
      </c>
      <c r="L859" s="16"/>
      <c r="U859" s="6">
        <v>0</v>
      </c>
      <c r="V859" s="6">
        <v>-149</v>
      </c>
      <c r="W859" s="6">
        <f>IF(AND($W$4 + 'Unlike Size Quad'!$F$2*$N$3&lt;Table13[[#This Row],[NS AXIS]],Table13[[#This Row],[NS AXIS]]&lt;$V$3 - 'Unlike Size Quad'!$F$2*$N$3), Table13[NS AXIS], 0)</f>
        <v>0</v>
      </c>
      <c r="X859" s="6">
        <f>$V$6 - 'Unlike Size Quad'!$F$3*$N$4</f>
        <v>71.401690832311886</v>
      </c>
      <c r="Y859" s="6">
        <f>$W$5 +'Unlike Size Quad'!$F$3*$N$4</f>
        <v>-71.406763299232722</v>
      </c>
      <c r="Z859" s="6">
        <f>Table13[[#This Row],[NS AXIS]]</f>
        <v>-149</v>
      </c>
      <c r="AA859" s="6">
        <f>IF(AND($W$5 + 'Unlike Size Quad'!$F$3*$N$4&lt;Table13[[#This Row],[NS AXIS]],Table13[[#This Row],[NS AXIS]]&lt;$V$6 - 'Unlike Size Quad'!$F$3*$N$4), Table13[NS AXIS], 0)</f>
        <v>0</v>
      </c>
      <c r="AB859" s="16">
        <f>$V$3 -'Unlike Size Quad'!$F$2*$N$3</f>
        <v>127.00056361139596</v>
      </c>
      <c r="AC859" s="16">
        <f>$W$4 + 'Unlike Size Quad'!$F$2*$N$3</f>
        <v>-127.00507248755457</v>
      </c>
      <c r="AN859" s="46">
        <v>-149</v>
      </c>
      <c r="AO859" s="6">
        <f>IF(OR(Table15[[#This Row],[Diagonal Flag]]&lt;-$AG$6, Table15[[#This Row],[Diagonal Flag]]&gt;$AG$6),0,Table15[[#This Row],[Diagonal Flag]])</f>
        <v>-149</v>
      </c>
      <c r="AP859" s="6">
        <f>Graphing!$AO859/$AP$6</f>
        <v>-65.1875</v>
      </c>
      <c r="AQ859" s="6">
        <f>Graphing!$AO859/$AQ$6</f>
        <v>65.1875</v>
      </c>
    </row>
    <row r="860" spans="7:43" x14ac:dyDescent="0.25">
      <c r="G860" s="15">
        <v>0.85299999999999998</v>
      </c>
      <c r="H860" s="16">
        <f>IF(AND($H$3&lt;Table3[[#This Row],[Percentage]],Table3[[#This Row],[Percentage]]&lt;$H$5), 1, 0)</f>
        <v>0</v>
      </c>
      <c r="I860" s="16">
        <f>IF(AND($I$3&lt;Table3[[#This Row],[Percentage]],Table3[[#This Row],[Percentage]]&lt;$I$5), 1, 0)</f>
        <v>0</v>
      </c>
      <c r="J860" s="16">
        <f>IF(AND($J$3&lt;Table3[[#This Row],[Percentage]],Table3[[#This Row],[Percentage]]&lt;$J$5), 1, 0)</f>
        <v>0</v>
      </c>
      <c r="K860" s="16">
        <f>IF(AND($K$3&lt;Table3[[#This Row],[Percentage]],Table3[[#This Row],[Percentage]]&lt;$K$5), 1, 0)</f>
        <v>0</v>
      </c>
      <c r="L860" s="16"/>
      <c r="U860" s="6">
        <v>0</v>
      </c>
      <c r="V860" s="6">
        <v>-148</v>
      </c>
      <c r="W860" s="6">
        <f>IF(AND($W$4 + 'Unlike Size Quad'!$F$2*$N$3&lt;Table13[[#This Row],[NS AXIS]],Table13[[#This Row],[NS AXIS]]&lt;$V$3 - 'Unlike Size Quad'!$F$2*$N$3), Table13[NS AXIS], 0)</f>
        <v>0</v>
      </c>
      <c r="X860" s="6">
        <f>$V$6 - 'Unlike Size Quad'!$F$3*$N$4</f>
        <v>71.401690832311886</v>
      </c>
      <c r="Y860" s="6">
        <f>$W$5 +'Unlike Size Quad'!$F$3*$N$4</f>
        <v>-71.406763299232722</v>
      </c>
      <c r="Z860" s="6">
        <f>Table13[[#This Row],[NS AXIS]]</f>
        <v>-148</v>
      </c>
      <c r="AA860" s="6">
        <f>IF(AND($W$5 + 'Unlike Size Quad'!$F$3*$N$4&lt;Table13[[#This Row],[NS AXIS]],Table13[[#This Row],[NS AXIS]]&lt;$V$6 - 'Unlike Size Quad'!$F$3*$N$4), Table13[NS AXIS], 0)</f>
        <v>0</v>
      </c>
      <c r="AB860" s="16">
        <f>$V$3 -'Unlike Size Quad'!$F$2*$N$3</f>
        <v>127.00056361139596</v>
      </c>
      <c r="AC860" s="16">
        <f>$W$4 + 'Unlike Size Quad'!$F$2*$N$3</f>
        <v>-127.00507248755457</v>
      </c>
      <c r="AN860" s="46">
        <v>-148</v>
      </c>
      <c r="AO860" s="6">
        <f>IF(OR(Table15[[#This Row],[Diagonal Flag]]&lt;-$AG$6, Table15[[#This Row],[Diagonal Flag]]&gt;$AG$6),0,Table15[[#This Row],[Diagonal Flag]])</f>
        <v>-148</v>
      </c>
      <c r="AP860" s="6">
        <f>Graphing!$AO860/$AP$6</f>
        <v>-64.75</v>
      </c>
      <c r="AQ860" s="6">
        <f>Graphing!$AO860/$AQ$6</f>
        <v>64.75</v>
      </c>
    </row>
    <row r="861" spans="7:43" x14ac:dyDescent="0.25">
      <c r="G861" s="15">
        <v>0.85399999999999998</v>
      </c>
      <c r="H861" s="16">
        <f>IF(AND($H$3&lt;Table3[[#This Row],[Percentage]],Table3[[#This Row],[Percentage]]&lt;$H$5), 1, 0)</f>
        <v>0</v>
      </c>
      <c r="I861" s="16">
        <f>IF(AND($I$3&lt;Table3[[#This Row],[Percentage]],Table3[[#This Row],[Percentage]]&lt;$I$5), 1, 0)</f>
        <v>0</v>
      </c>
      <c r="J861" s="16">
        <f>IF(AND($J$3&lt;Table3[[#This Row],[Percentage]],Table3[[#This Row],[Percentage]]&lt;$J$5), 1, 0)</f>
        <v>0</v>
      </c>
      <c r="K861" s="16">
        <f>IF(AND($K$3&lt;Table3[[#This Row],[Percentage]],Table3[[#This Row],[Percentage]]&lt;$K$5), 1, 0)</f>
        <v>0</v>
      </c>
      <c r="L861" s="16"/>
      <c r="U861" s="6">
        <v>0</v>
      </c>
      <c r="V861" s="6">
        <v>-147</v>
      </c>
      <c r="W861" s="6">
        <f>IF(AND($W$4 + 'Unlike Size Quad'!$F$2*$N$3&lt;Table13[[#This Row],[NS AXIS]],Table13[[#This Row],[NS AXIS]]&lt;$V$3 - 'Unlike Size Quad'!$F$2*$N$3), Table13[NS AXIS], 0)</f>
        <v>0</v>
      </c>
      <c r="X861" s="6">
        <f>$V$6 - 'Unlike Size Quad'!$F$3*$N$4</f>
        <v>71.401690832311886</v>
      </c>
      <c r="Y861" s="6">
        <f>$W$5 +'Unlike Size Quad'!$F$3*$N$4</f>
        <v>-71.406763299232722</v>
      </c>
      <c r="Z861" s="6">
        <f>Table13[[#This Row],[NS AXIS]]</f>
        <v>-147</v>
      </c>
      <c r="AA861" s="6">
        <f>IF(AND($W$5 + 'Unlike Size Quad'!$F$3*$N$4&lt;Table13[[#This Row],[NS AXIS]],Table13[[#This Row],[NS AXIS]]&lt;$V$6 - 'Unlike Size Quad'!$F$3*$N$4), Table13[NS AXIS], 0)</f>
        <v>0</v>
      </c>
      <c r="AB861" s="16">
        <f>$V$3 -'Unlike Size Quad'!$F$2*$N$3</f>
        <v>127.00056361139596</v>
      </c>
      <c r="AC861" s="16">
        <f>$W$4 + 'Unlike Size Quad'!$F$2*$N$3</f>
        <v>-127.00507248755457</v>
      </c>
      <c r="AN861" s="46">
        <v>-147</v>
      </c>
      <c r="AO861" s="6">
        <f>IF(OR(Table15[[#This Row],[Diagonal Flag]]&lt;-$AG$6, Table15[[#This Row],[Diagonal Flag]]&gt;$AG$6),0,Table15[[#This Row],[Diagonal Flag]])</f>
        <v>-147</v>
      </c>
      <c r="AP861" s="6">
        <f>Graphing!$AO861/$AP$6</f>
        <v>-64.3125</v>
      </c>
      <c r="AQ861" s="6">
        <f>Graphing!$AO861/$AQ$6</f>
        <v>64.3125</v>
      </c>
    </row>
    <row r="862" spans="7:43" x14ac:dyDescent="0.25">
      <c r="G862" s="15">
        <v>0.85499999999999998</v>
      </c>
      <c r="H862" s="16">
        <f>IF(AND($H$3&lt;Table3[[#This Row],[Percentage]],Table3[[#This Row],[Percentage]]&lt;$H$5), 1, 0)</f>
        <v>0</v>
      </c>
      <c r="I862" s="16">
        <f>IF(AND($I$3&lt;Table3[[#This Row],[Percentage]],Table3[[#This Row],[Percentage]]&lt;$I$5), 1, 0)</f>
        <v>0</v>
      </c>
      <c r="J862" s="16">
        <f>IF(AND($J$3&lt;Table3[[#This Row],[Percentage]],Table3[[#This Row],[Percentage]]&lt;$J$5), 1, 0)</f>
        <v>0</v>
      </c>
      <c r="K862" s="16">
        <f>IF(AND($K$3&lt;Table3[[#This Row],[Percentage]],Table3[[#This Row],[Percentage]]&lt;$K$5), 1, 0)</f>
        <v>0</v>
      </c>
      <c r="L862" s="16"/>
      <c r="U862" s="6">
        <v>0</v>
      </c>
      <c r="V862" s="6">
        <v>-146</v>
      </c>
      <c r="W862" s="6">
        <f>IF(AND($W$4 + 'Unlike Size Quad'!$F$2*$N$3&lt;Table13[[#This Row],[NS AXIS]],Table13[[#This Row],[NS AXIS]]&lt;$V$3 - 'Unlike Size Quad'!$F$2*$N$3), Table13[NS AXIS], 0)</f>
        <v>0</v>
      </c>
      <c r="X862" s="6">
        <f>$V$6 - 'Unlike Size Quad'!$F$3*$N$4</f>
        <v>71.401690832311886</v>
      </c>
      <c r="Y862" s="6">
        <f>$W$5 +'Unlike Size Quad'!$F$3*$N$4</f>
        <v>-71.406763299232722</v>
      </c>
      <c r="Z862" s="6">
        <f>Table13[[#This Row],[NS AXIS]]</f>
        <v>-146</v>
      </c>
      <c r="AA862" s="6">
        <f>IF(AND($W$5 + 'Unlike Size Quad'!$F$3*$N$4&lt;Table13[[#This Row],[NS AXIS]],Table13[[#This Row],[NS AXIS]]&lt;$V$6 - 'Unlike Size Quad'!$F$3*$N$4), Table13[NS AXIS], 0)</f>
        <v>0</v>
      </c>
      <c r="AB862" s="16">
        <f>$V$3 -'Unlike Size Quad'!$F$2*$N$3</f>
        <v>127.00056361139596</v>
      </c>
      <c r="AC862" s="16">
        <f>$W$4 + 'Unlike Size Quad'!$F$2*$N$3</f>
        <v>-127.00507248755457</v>
      </c>
      <c r="AN862" s="46">
        <v>-146</v>
      </c>
      <c r="AO862" s="6">
        <f>IF(OR(Table15[[#This Row],[Diagonal Flag]]&lt;-$AG$6, Table15[[#This Row],[Diagonal Flag]]&gt;$AG$6),0,Table15[[#This Row],[Diagonal Flag]])</f>
        <v>-146</v>
      </c>
      <c r="AP862" s="6">
        <f>Graphing!$AO862/$AP$6</f>
        <v>-63.875</v>
      </c>
      <c r="AQ862" s="6">
        <f>Graphing!$AO862/$AQ$6</f>
        <v>63.875</v>
      </c>
    </row>
    <row r="863" spans="7:43" x14ac:dyDescent="0.25">
      <c r="G863" s="15">
        <v>0.85599999999999998</v>
      </c>
      <c r="H863" s="16">
        <f>IF(AND($H$3&lt;Table3[[#This Row],[Percentage]],Table3[[#This Row],[Percentage]]&lt;$H$5), 1, 0)</f>
        <v>0</v>
      </c>
      <c r="I863" s="16">
        <f>IF(AND($I$3&lt;Table3[[#This Row],[Percentage]],Table3[[#This Row],[Percentage]]&lt;$I$5), 1, 0)</f>
        <v>0</v>
      </c>
      <c r="J863" s="16">
        <f>IF(AND($J$3&lt;Table3[[#This Row],[Percentage]],Table3[[#This Row],[Percentage]]&lt;$J$5), 1, 0)</f>
        <v>0</v>
      </c>
      <c r="K863" s="16">
        <f>IF(AND($K$3&lt;Table3[[#This Row],[Percentage]],Table3[[#This Row],[Percentage]]&lt;$K$5), 1, 0)</f>
        <v>0</v>
      </c>
      <c r="L863" s="16"/>
      <c r="U863" s="6">
        <v>0</v>
      </c>
      <c r="V863" s="6">
        <v>-145</v>
      </c>
      <c r="W863" s="6">
        <f>IF(AND($W$4 + 'Unlike Size Quad'!$F$2*$N$3&lt;Table13[[#This Row],[NS AXIS]],Table13[[#This Row],[NS AXIS]]&lt;$V$3 - 'Unlike Size Quad'!$F$2*$N$3), Table13[NS AXIS], 0)</f>
        <v>0</v>
      </c>
      <c r="X863" s="6">
        <f>$V$6 - 'Unlike Size Quad'!$F$3*$N$4</f>
        <v>71.401690832311886</v>
      </c>
      <c r="Y863" s="6">
        <f>$W$5 +'Unlike Size Quad'!$F$3*$N$4</f>
        <v>-71.406763299232722</v>
      </c>
      <c r="Z863" s="6">
        <f>Table13[[#This Row],[NS AXIS]]</f>
        <v>-145</v>
      </c>
      <c r="AA863" s="6">
        <f>IF(AND($W$5 + 'Unlike Size Quad'!$F$3*$N$4&lt;Table13[[#This Row],[NS AXIS]],Table13[[#This Row],[NS AXIS]]&lt;$V$6 - 'Unlike Size Quad'!$F$3*$N$4), Table13[NS AXIS], 0)</f>
        <v>0</v>
      </c>
      <c r="AB863" s="16">
        <f>$V$3 -'Unlike Size Quad'!$F$2*$N$3</f>
        <v>127.00056361139596</v>
      </c>
      <c r="AC863" s="16">
        <f>$W$4 + 'Unlike Size Quad'!$F$2*$N$3</f>
        <v>-127.00507248755457</v>
      </c>
      <c r="AN863" s="46">
        <v>-145</v>
      </c>
      <c r="AO863" s="6">
        <f>IF(OR(Table15[[#This Row],[Diagonal Flag]]&lt;-$AG$6, Table15[[#This Row],[Diagonal Flag]]&gt;$AG$6),0,Table15[[#This Row],[Diagonal Flag]])</f>
        <v>-145</v>
      </c>
      <c r="AP863" s="6">
        <f>Graphing!$AO863/$AP$6</f>
        <v>-63.4375</v>
      </c>
      <c r="AQ863" s="6">
        <f>Graphing!$AO863/$AQ$6</f>
        <v>63.4375</v>
      </c>
    </row>
    <row r="864" spans="7:43" x14ac:dyDescent="0.25">
      <c r="G864" s="15">
        <v>0.85699999999999998</v>
      </c>
      <c r="H864" s="16">
        <f>IF(AND($H$3&lt;Table3[[#This Row],[Percentage]],Table3[[#This Row],[Percentage]]&lt;$H$5), 1, 0)</f>
        <v>0</v>
      </c>
      <c r="I864" s="16">
        <f>IF(AND($I$3&lt;Table3[[#This Row],[Percentage]],Table3[[#This Row],[Percentage]]&lt;$I$5), 1, 0)</f>
        <v>0</v>
      </c>
      <c r="J864" s="16">
        <f>IF(AND($J$3&lt;Table3[[#This Row],[Percentage]],Table3[[#This Row],[Percentage]]&lt;$J$5), 1, 0)</f>
        <v>0</v>
      </c>
      <c r="K864" s="16">
        <f>IF(AND($K$3&lt;Table3[[#This Row],[Percentage]],Table3[[#This Row],[Percentage]]&lt;$K$5), 1, 0)</f>
        <v>0</v>
      </c>
      <c r="L864" s="16"/>
      <c r="U864" s="6">
        <v>0</v>
      </c>
      <c r="V864" s="6">
        <v>-144</v>
      </c>
      <c r="W864" s="6">
        <f>IF(AND($W$4 + 'Unlike Size Quad'!$F$2*$N$3&lt;Table13[[#This Row],[NS AXIS]],Table13[[#This Row],[NS AXIS]]&lt;$V$3 - 'Unlike Size Quad'!$F$2*$N$3), Table13[NS AXIS], 0)</f>
        <v>0</v>
      </c>
      <c r="X864" s="6">
        <f>$V$6 - 'Unlike Size Quad'!$F$3*$N$4</f>
        <v>71.401690832311886</v>
      </c>
      <c r="Y864" s="6">
        <f>$W$5 +'Unlike Size Quad'!$F$3*$N$4</f>
        <v>-71.406763299232722</v>
      </c>
      <c r="Z864" s="6">
        <f>Table13[[#This Row],[NS AXIS]]</f>
        <v>-144</v>
      </c>
      <c r="AA864" s="6">
        <f>IF(AND($W$5 + 'Unlike Size Quad'!$F$3*$N$4&lt;Table13[[#This Row],[NS AXIS]],Table13[[#This Row],[NS AXIS]]&lt;$V$6 - 'Unlike Size Quad'!$F$3*$N$4), Table13[NS AXIS], 0)</f>
        <v>0</v>
      </c>
      <c r="AB864" s="16">
        <f>$V$3 -'Unlike Size Quad'!$F$2*$N$3</f>
        <v>127.00056361139596</v>
      </c>
      <c r="AC864" s="16">
        <f>$W$4 + 'Unlike Size Quad'!$F$2*$N$3</f>
        <v>-127.00507248755457</v>
      </c>
      <c r="AN864" s="46">
        <v>-144</v>
      </c>
      <c r="AO864" s="6">
        <f>IF(OR(Table15[[#This Row],[Diagonal Flag]]&lt;-$AG$6, Table15[[#This Row],[Diagonal Flag]]&gt;$AG$6),0,Table15[[#This Row],[Diagonal Flag]])</f>
        <v>-144</v>
      </c>
      <c r="AP864" s="6">
        <f>Graphing!$AO864/$AP$6</f>
        <v>-63</v>
      </c>
      <c r="AQ864" s="6">
        <f>Graphing!$AO864/$AQ$6</f>
        <v>63</v>
      </c>
    </row>
    <row r="865" spans="7:43" x14ac:dyDescent="0.25">
      <c r="G865" s="15">
        <v>0.85799999999999998</v>
      </c>
      <c r="H865" s="16">
        <f>IF(AND($H$3&lt;Table3[[#This Row],[Percentage]],Table3[[#This Row],[Percentage]]&lt;$H$5), 1, 0)</f>
        <v>0</v>
      </c>
      <c r="I865" s="16">
        <f>IF(AND($I$3&lt;Table3[[#This Row],[Percentage]],Table3[[#This Row],[Percentage]]&lt;$I$5), 1, 0)</f>
        <v>0</v>
      </c>
      <c r="J865" s="16">
        <f>IF(AND($J$3&lt;Table3[[#This Row],[Percentage]],Table3[[#This Row],[Percentage]]&lt;$J$5), 1, 0)</f>
        <v>0</v>
      </c>
      <c r="K865" s="16">
        <f>IF(AND($K$3&lt;Table3[[#This Row],[Percentage]],Table3[[#This Row],[Percentage]]&lt;$K$5), 1, 0)</f>
        <v>0</v>
      </c>
      <c r="L865" s="16"/>
      <c r="U865" s="6">
        <v>0</v>
      </c>
      <c r="V865" s="6">
        <v>-143</v>
      </c>
      <c r="W865" s="6">
        <f>IF(AND($W$4 + 'Unlike Size Quad'!$F$2*$N$3&lt;Table13[[#This Row],[NS AXIS]],Table13[[#This Row],[NS AXIS]]&lt;$V$3 - 'Unlike Size Quad'!$F$2*$N$3), Table13[NS AXIS], 0)</f>
        <v>0</v>
      </c>
      <c r="X865" s="6">
        <f>$V$6 - 'Unlike Size Quad'!$F$3*$N$4</f>
        <v>71.401690832311886</v>
      </c>
      <c r="Y865" s="6">
        <f>$W$5 +'Unlike Size Quad'!$F$3*$N$4</f>
        <v>-71.406763299232722</v>
      </c>
      <c r="Z865" s="6">
        <f>Table13[[#This Row],[NS AXIS]]</f>
        <v>-143</v>
      </c>
      <c r="AA865" s="6">
        <f>IF(AND($W$5 + 'Unlike Size Quad'!$F$3*$N$4&lt;Table13[[#This Row],[NS AXIS]],Table13[[#This Row],[NS AXIS]]&lt;$V$6 - 'Unlike Size Quad'!$F$3*$N$4), Table13[NS AXIS], 0)</f>
        <v>0</v>
      </c>
      <c r="AB865" s="16">
        <f>$V$3 -'Unlike Size Quad'!$F$2*$N$3</f>
        <v>127.00056361139596</v>
      </c>
      <c r="AC865" s="16">
        <f>$W$4 + 'Unlike Size Quad'!$F$2*$N$3</f>
        <v>-127.00507248755457</v>
      </c>
      <c r="AN865" s="46">
        <v>-143</v>
      </c>
      <c r="AO865" s="6">
        <f>IF(OR(Table15[[#This Row],[Diagonal Flag]]&lt;-$AG$6, Table15[[#This Row],[Diagonal Flag]]&gt;$AG$6),0,Table15[[#This Row],[Diagonal Flag]])</f>
        <v>-143</v>
      </c>
      <c r="AP865" s="6">
        <f>Graphing!$AO865/$AP$6</f>
        <v>-62.5625</v>
      </c>
      <c r="AQ865" s="6">
        <f>Graphing!$AO865/$AQ$6</f>
        <v>62.5625</v>
      </c>
    </row>
    <row r="866" spans="7:43" x14ac:dyDescent="0.25">
      <c r="G866" s="15">
        <v>0.85899999999999999</v>
      </c>
      <c r="H866" s="16">
        <f>IF(AND($H$3&lt;Table3[[#This Row],[Percentage]],Table3[[#This Row],[Percentage]]&lt;$H$5), 1, 0)</f>
        <v>0</v>
      </c>
      <c r="I866" s="16">
        <f>IF(AND($I$3&lt;Table3[[#This Row],[Percentage]],Table3[[#This Row],[Percentage]]&lt;$I$5), 1, 0)</f>
        <v>0</v>
      </c>
      <c r="J866" s="16">
        <f>IF(AND($J$3&lt;Table3[[#This Row],[Percentage]],Table3[[#This Row],[Percentage]]&lt;$J$5), 1, 0)</f>
        <v>0</v>
      </c>
      <c r="K866" s="16">
        <f>IF(AND($K$3&lt;Table3[[#This Row],[Percentage]],Table3[[#This Row],[Percentage]]&lt;$K$5), 1, 0)</f>
        <v>0</v>
      </c>
      <c r="L866" s="16"/>
      <c r="U866" s="6">
        <v>0</v>
      </c>
      <c r="V866" s="6">
        <v>-142</v>
      </c>
      <c r="W866" s="6">
        <f>IF(AND($W$4 + 'Unlike Size Quad'!$F$2*$N$3&lt;Table13[[#This Row],[NS AXIS]],Table13[[#This Row],[NS AXIS]]&lt;$V$3 - 'Unlike Size Quad'!$F$2*$N$3), Table13[NS AXIS], 0)</f>
        <v>0</v>
      </c>
      <c r="X866" s="6">
        <f>$V$6 - 'Unlike Size Quad'!$F$3*$N$4</f>
        <v>71.401690832311886</v>
      </c>
      <c r="Y866" s="6">
        <f>$W$5 +'Unlike Size Quad'!$F$3*$N$4</f>
        <v>-71.406763299232722</v>
      </c>
      <c r="Z866" s="6">
        <f>Table13[[#This Row],[NS AXIS]]</f>
        <v>-142</v>
      </c>
      <c r="AA866" s="6">
        <f>IF(AND($W$5 + 'Unlike Size Quad'!$F$3*$N$4&lt;Table13[[#This Row],[NS AXIS]],Table13[[#This Row],[NS AXIS]]&lt;$V$6 - 'Unlike Size Quad'!$F$3*$N$4), Table13[NS AXIS], 0)</f>
        <v>0</v>
      </c>
      <c r="AB866" s="16">
        <f>$V$3 -'Unlike Size Quad'!$F$2*$N$3</f>
        <v>127.00056361139596</v>
      </c>
      <c r="AC866" s="16">
        <f>$W$4 + 'Unlike Size Quad'!$F$2*$N$3</f>
        <v>-127.00507248755457</v>
      </c>
      <c r="AN866" s="46">
        <v>-142</v>
      </c>
      <c r="AO866" s="6">
        <f>IF(OR(Table15[[#This Row],[Diagonal Flag]]&lt;-$AG$6, Table15[[#This Row],[Diagonal Flag]]&gt;$AG$6),0,Table15[[#This Row],[Diagonal Flag]])</f>
        <v>-142</v>
      </c>
      <c r="AP866" s="6">
        <f>Graphing!$AO866/$AP$6</f>
        <v>-62.125</v>
      </c>
      <c r="AQ866" s="6">
        <f>Graphing!$AO866/$AQ$6</f>
        <v>62.125</v>
      </c>
    </row>
    <row r="867" spans="7:43" x14ac:dyDescent="0.25">
      <c r="G867" s="15">
        <v>0.86</v>
      </c>
      <c r="H867" s="16">
        <f>IF(AND($H$3&lt;Table3[[#This Row],[Percentage]],Table3[[#This Row],[Percentage]]&lt;$H$5), 1, 0)</f>
        <v>0</v>
      </c>
      <c r="I867" s="16">
        <f>IF(AND($I$3&lt;Table3[[#This Row],[Percentage]],Table3[[#This Row],[Percentage]]&lt;$I$5), 1, 0)</f>
        <v>0</v>
      </c>
      <c r="J867" s="16">
        <f>IF(AND($J$3&lt;Table3[[#This Row],[Percentage]],Table3[[#This Row],[Percentage]]&lt;$J$5), 1, 0)</f>
        <v>0</v>
      </c>
      <c r="K867" s="16">
        <f>IF(AND($K$3&lt;Table3[[#This Row],[Percentage]],Table3[[#This Row],[Percentage]]&lt;$K$5), 1, 0)</f>
        <v>0</v>
      </c>
      <c r="L867" s="16"/>
      <c r="U867" s="6">
        <v>0</v>
      </c>
      <c r="V867" s="6">
        <v>-141</v>
      </c>
      <c r="W867" s="6">
        <f>IF(AND($W$4 + 'Unlike Size Quad'!$F$2*$N$3&lt;Table13[[#This Row],[NS AXIS]],Table13[[#This Row],[NS AXIS]]&lt;$V$3 - 'Unlike Size Quad'!$F$2*$N$3), Table13[NS AXIS], 0)</f>
        <v>0</v>
      </c>
      <c r="X867" s="6">
        <f>$V$6 - 'Unlike Size Quad'!$F$3*$N$4</f>
        <v>71.401690832311886</v>
      </c>
      <c r="Y867" s="6">
        <f>$W$5 +'Unlike Size Quad'!$F$3*$N$4</f>
        <v>-71.406763299232722</v>
      </c>
      <c r="Z867" s="6">
        <f>Table13[[#This Row],[NS AXIS]]</f>
        <v>-141</v>
      </c>
      <c r="AA867" s="6">
        <f>IF(AND($W$5 + 'Unlike Size Quad'!$F$3*$N$4&lt;Table13[[#This Row],[NS AXIS]],Table13[[#This Row],[NS AXIS]]&lt;$V$6 - 'Unlike Size Quad'!$F$3*$N$4), Table13[NS AXIS], 0)</f>
        <v>0</v>
      </c>
      <c r="AB867" s="16">
        <f>$V$3 -'Unlike Size Quad'!$F$2*$N$3</f>
        <v>127.00056361139596</v>
      </c>
      <c r="AC867" s="16">
        <f>$W$4 + 'Unlike Size Quad'!$F$2*$N$3</f>
        <v>-127.00507248755457</v>
      </c>
      <c r="AN867" s="46">
        <v>-141</v>
      </c>
      <c r="AO867" s="6">
        <f>IF(OR(Table15[[#This Row],[Diagonal Flag]]&lt;-$AG$6, Table15[[#This Row],[Diagonal Flag]]&gt;$AG$6),0,Table15[[#This Row],[Diagonal Flag]])</f>
        <v>-141</v>
      </c>
      <c r="AP867" s="6">
        <f>Graphing!$AO867/$AP$6</f>
        <v>-61.6875</v>
      </c>
      <c r="AQ867" s="6">
        <f>Graphing!$AO867/$AQ$6</f>
        <v>61.6875</v>
      </c>
    </row>
    <row r="868" spans="7:43" x14ac:dyDescent="0.25">
      <c r="G868" s="15">
        <v>0.86099999999999999</v>
      </c>
      <c r="H868" s="16">
        <f>IF(AND($H$3&lt;Table3[[#This Row],[Percentage]],Table3[[#This Row],[Percentage]]&lt;$H$5), 1, 0)</f>
        <v>0</v>
      </c>
      <c r="I868" s="16">
        <f>IF(AND($I$3&lt;Table3[[#This Row],[Percentage]],Table3[[#This Row],[Percentage]]&lt;$I$5), 1, 0)</f>
        <v>0</v>
      </c>
      <c r="J868" s="16">
        <f>IF(AND($J$3&lt;Table3[[#This Row],[Percentage]],Table3[[#This Row],[Percentage]]&lt;$J$5), 1, 0)</f>
        <v>0</v>
      </c>
      <c r="K868" s="16">
        <f>IF(AND($K$3&lt;Table3[[#This Row],[Percentage]],Table3[[#This Row],[Percentage]]&lt;$K$5), 1, 0)</f>
        <v>0</v>
      </c>
      <c r="L868" s="16"/>
      <c r="U868" s="6">
        <v>0</v>
      </c>
      <c r="V868" s="6">
        <v>-140</v>
      </c>
      <c r="W868" s="6">
        <f>IF(AND($W$4 + 'Unlike Size Quad'!$F$2*$N$3&lt;Table13[[#This Row],[NS AXIS]],Table13[[#This Row],[NS AXIS]]&lt;$V$3 - 'Unlike Size Quad'!$F$2*$N$3), Table13[NS AXIS], 0)</f>
        <v>0</v>
      </c>
      <c r="X868" s="6">
        <f>$V$6 - 'Unlike Size Quad'!$F$3*$N$4</f>
        <v>71.401690832311886</v>
      </c>
      <c r="Y868" s="6">
        <f>$W$5 +'Unlike Size Quad'!$F$3*$N$4</f>
        <v>-71.406763299232722</v>
      </c>
      <c r="Z868" s="6">
        <f>Table13[[#This Row],[NS AXIS]]</f>
        <v>-140</v>
      </c>
      <c r="AA868" s="6">
        <f>IF(AND($W$5 + 'Unlike Size Quad'!$F$3*$N$4&lt;Table13[[#This Row],[NS AXIS]],Table13[[#This Row],[NS AXIS]]&lt;$V$6 - 'Unlike Size Quad'!$F$3*$N$4), Table13[NS AXIS], 0)</f>
        <v>0</v>
      </c>
      <c r="AB868" s="16">
        <f>$V$3 -'Unlike Size Quad'!$F$2*$N$3</f>
        <v>127.00056361139596</v>
      </c>
      <c r="AC868" s="16">
        <f>$W$4 + 'Unlike Size Quad'!$F$2*$N$3</f>
        <v>-127.00507248755457</v>
      </c>
      <c r="AN868" s="46">
        <v>-140</v>
      </c>
      <c r="AO868" s="6">
        <f>IF(OR(Table15[[#This Row],[Diagonal Flag]]&lt;-$AG$6, Table15[[#This Row],[Diagonal Flag]]&gt;$AG$6),0,Table15[[#This Row],[Diagonal Flag]])</f>
        <v>-140</v>
      </c>
      <c r="AP868" s="6">
        <f>Graphing!$AO868/$AP$6</f>
        <v>-61.25</v>
      </c>
      <c r="AQ868" s="6">
        <f>Graphing!$AO868/$AQ$6</f>
        <v>61.25</v>
      </c>
    </row>
    <row r="869" spans="7:43" x14ac:dyDescent="0.25">
      <c r="G869" s="15">
        <v>0.86199999999999999</v>
      </c>
      <c r="H869" s="16">
        <f>IF(AND($H$3&lt;Table3[[#This Row],[Percentage]],Table3[[#This Row],[Percentage]]&lt;$H$5), 1, 0)</f>
        <v>0</v>
      </c>
      <c r="I869" s="16">
        <f>IF(AND($I$3&lt;Table3[[#This Row],[Percentage]],Table3[[#This Row],[Percentage]]&lt;$I$5), 1, 0)</f>
        <v>0</v>
      </c>
      <c r="J869" s="16">
        <f>IF(AND($J$3&lt;Table3[[#This Row],[Percentage]],Table3[[#This Row],[Percentage]]&lt;$J$5), 1, 0)</f>
        <v>0</v>
      </c>
      <c r="K869" s="16">
        <f>IF(AND($K$3&lt;Table3[[#This Row],[Percentage]],Table3[[#This Row],[Percentage]]&lt;$K$5), 1, 0)</f>
        <v>0</v>
      </c>
      <c r="L869" s="16"/>
      <c r="U869" s="6">
        <v>0</v>
      </c>
      <c r="V869" s="6">
        <v>-139</v>
      </c>
      <c r="W869" s="6">
        <f>IF(AND($W$4 + 'Unlike Size Quad'!$F$2*$N$3&lt;Table13[[#This Row],[NS AXIS]],Table13[[#This Row],[NS AXIS]]&lt;$V$3 - 'Unlike Size Quad'!$F$2*$N$3), Table13[NS AXIS], 0)</f>
        <v>0</v>
      </c>
      <c r="X869" s="6">
        <f>$V$6 - 'Unlike Size Quad'!$F$3*$N$4</f>
        <v>71.401690832311886</v>
      </c>
      <c r="Y869" s="6">
        <f>$W$5 +'Unlike Size Quad'!$F$3*$N$4</f>
        <v>-71.406763299232722</v>
      </c>
      <c r="Z869" s="6">
        <f>Table13[[#This Row],[NS AXIS]]</f>
        <v>-139</v>
      </c>
      <c r="AA869" s="6">
        <f>IF(AND($W$5 + 'Unlike Size Quad'!$F$3*$N$4&lt;Table13[[#This Row],[NS AXIS]],Table13[[#This Row],[NS AXIS]]&lt;$V$6 - 'Unlike Size Quad'!$F$3*$N$4), Table13[NS AXIS], 0)</f>
        <v>0</v>
      </c>
      <c r="AB869" s="16">
        <f>$V$3 -'Unlike Size Quad'!$F$2*$N$3</f>
        <v>127.00056361139596</v>
      </c>
      <c r="AC869" s="16">
        <f>$W$4 + 'Unlike Size Quad'!$F$2*$N$3</f>
        <v>-127.00507248755457</v>
      </c>
      <c r="AN869" s="46">
        <v>-139</v>
      </c>
      <c r="AO869" s="6">
        <f>IF(OR(Table15[[#This Row],[Diagonal Flag]]&lt;-$AG$6, Table15[[#This Row],[Diagonal Flag]]&gt;$AG$6),0,Table15[[#This Row],[Diagonal Flag]])</f>
        <v>-139</v>
      </c>
      <c r="AP869" s="6">
        <f>Graphing!$AO869/$AP$6</f>
        <v>-60.8125</v>
      </c>
      <c r="AQ869" s="6">
        <f>Graphing!$AO869/$AQ$6</f>
        <v>60.8125</v>
      </c>
    </row>
    <row r="870" spans="7:43" x14ac:dyDescent="0.25">
      <c r="G870" s="15">
        <v>0.86299999999999999</v>
      </c>
      <c r="H870" s="16">
        <f>IF(AND($H$3&lt;Table3[[#This Row],[Percentage]],Table3[[#This Row],[Percentage]]&lt;$H$5), 1, 0)</f>
        <v>0</v>
      </c>
      <c r="I870" s="16">
        <f>IF(AND($I$3&lt;Table3[[#This Row],[Percentage]],Table3[[#This Row],[Percentage]]&lt;$I$5), 1, 0)</f>
        <v>0</v>
      </c>
      <c r="J870" s="16">
        <f>IF(AND($J$3&lt;Table3[[#This Row],[Percentage]],Table3[[#This Row],[Percentage]]&lt;$J$5), 1, 0)</f>
        <v>0</v>
      </c>
      <c r="K870" s="16">
        <f>IF(AND($K$3&lt;Table3[[#This Row],[Percentage]],Table3[[#This Row],[Percentage]]&lt;$K$5), 1, 0)</f>
        <v>0</v>
      </c>
      <c r="L870" s="16"/>
      <c r="U870" s="6">
        <v>0</v>
      </c>
      <c r="V870" s="6">
        <v>-138</v>
      </c>
      <c r="W870" s="6">
        <f>IF(AND($W$4 + 'Unlike Size Quad'!$F$2*$N$3&lt;Table13[[#This Row],[NS AXIS]],Table13[[#This Row],[NS AXIS]]&lt;$V$3 - 'Unlike Size Quad'!$F$2*$N$3), Table13[NS AXIS], 0)</f>
        <v>0</v>
      </c>
      <c r="X870" s="6">
        <f>$V$6 - 'Unlike Size Quad'!$F$3*$N$4</f>
        <v>71.401690832311886</v>
      </c>
      <c r="Y870" s="6">
        <f>$W$5 +'Unlike Size Quad'!$F$3*$N$4</f>
        <v>-71.406763299232722</v>
      </c>
      <c r="Z870" s="6">
        <f>Table13[[#This Row],[NS AXIS]]</f>
        <v>-138</v>
      </c>
      <c r="AA870" s="6">
        <f>IF(AND($W$5 + 'Unlike Size Quad'!$F$3*$N$4&lt;Table13[[#This Row],[NS AXIS]],Table13[[#This Row],[NS AXIS]]&lt;$V$6 - 'Unlike Size Quad'!$F$3*$N$4), Table13[NS AXIS], 0)</f>
        <v>0</v>
      </c>
      <c r="AB870" s="16">
        <f>$V$3 -'Unlike Size Quad'!$F$2*$N$3</f>
        <v>127.00056361139596</v>
      </c>
      <c r="AC870" s="16">
        <f>$W$4 + 'Unlike Size Quad'!$F$2*$N$3</f>
        <v>-127.00507248755457</v>
      </c>
      <c r="AN870" s="46">
        <v>-138</v>
      </c>
      <c r="AO870" s="6">
        <f>IF(OR(Table15[[#This Row],[Diagonal Flag]]&lt;-$AG$6, Table15[[#This Row],[Diagonal Flag]]&gt;$AG$6),0,Table15[[#This Row],[Diagonal Flag]])</f>
        <v>-138</v>
      </c>
      <c r="AP870" s="6">
        <f>Graphing!$AO870/$AP$6</f>
        <v>-60.375</v>
      </c>
      <c r="AQ870" s="6">
        <f>Graphing!$AO870/$AQ$6</f>
        <v>60.375</v>
      </c>
    </row>
    <row r="871" spans="7:43" x14ac:dyDescent="0.25">
      <c r="G871" s="15">
        <v>0.86399999999999999</v>
      </c>
      <c r="H871" s="16">
        <f>IF(AND($H$3&lt;Table3[[#This Row],[Percentage]],Table3[[#This Row],[Percentage]]&lt;$H$5), 1, 0)</f>
        <v>0</v>
      </c>
      <c r="I871" s="16">
        <f>IF(AND($I$3&lt;Table3[[#This Row],[Percentage]],Table3[[#This Row],[Percentage]]&lt;$I$5), 1, 0)</f>
        <v>0</v>
      </c>
      <c r="J871" s="16">
        <f>IF(AND($J$3&lt;Table3[[#This Row],[Percentage]],Table3[[#This Row],[Percentage]]&lt;$J$5), 1, 0)</f>
        <v>0</v>
      </c>
      <c r="K871" s="16">
        <f>IF(AND($K$3&lt;Table3[[#This Row],[Percentage]],Table3[[#This Row],[Percentage]]&lt;$K$5), 1, 0)</f>
        <v>0</v>
      </c>
      <c r="L871" s="16"/>
      <c r="U871" s="6">
        <v>0</v>
      </c>
      <c r="V871" s="6">
        <v>-137</v>
      </c>
      <c r="W871" s="6">
        <f>IF(AND($W$4 + 'Unlike Size Quad'!$F$2*$N$3&lt;Table13[[#This Row],[NS AXIS]],Table13[[#This Row],[NS AXIS]]&lt;$V$3 - 'Unlike Size Quad'!$F$2*$N$3), Table13[NS AXIS], 0)</f>
        <v>0</v>
      </c>
      <c r="X871" s="6">
        <f>$V$6 - 'Unlike Size Quad'!$F$3*$N$4</f>
        <v>71.401690832311886</v>
      </c>
      <c r="Y871" s="6">
        <f>$W$5 +'Unlike Size Quad'!$F$3*$N$4</f>
        <v>-71.406763299232722</v>
      </c>
      <c r="Z871" s="6">
        <f>Table13[[#This Row],[NS AXIS]]</f>
        <v>-137</v>
      </c>
      <c r="AA871" s="6">
        <f>IF(AND($W$5 + 'Unlike Size Quad'!$F$3*$N$4&lt;Table13[[#This Row],[NS AXIS]],Table13[[#This Row],[NS AXIS]]&lt;$V$6 - 'Unlike Size Quad'!$F$3*$N$4), Table13[NS AXIS], 0)</f>
        <v>0</v>
      </c>
      <c r="AB871" s="16">
        <f>$V$3 -'Unlike Size Quad'!$F$2*$N$3</f>
        <v>127.00056361139596</v>
      </c>
      <c r="AC871" s="16">
        <f>$W$4 + 'Unlike Size Quad'!$F$2*$N$3</f>
        <v>-127.00507248755457</v>
      </c>
      <c r="AN871" s="46">
        <v>-137</v>
      </c>
      <c r="AO871" s="6">
        <f>IF(OR(Table15[[#This Row],[Diagonal Flag]]&lt;-$AG$6, Table15[[#This Row],[Diagonal Flag]]&gt;$AG$6),0,Table15[[#This Row],[Diagonal Flag]])</f>
        <v>-137</v>
      </c>
      <c r="AP871" s="6">
        <f>Graphing!$AO871/$AP$6</f>
        <v>-59.9375</v>
      </c>
      <c r="AQ871" s="6">
        <f>Graphing!$AO871/$AQ$6</f>
        <v>59.9375</v>
      </c>
    </row>
    <row r="872" spans="7:43" x14ac:dyDescent="0.25">
      <c r="G872" s="15">
        <v>0.86499999999999999</v>
      </c>
      <c r="H872" s="16">
        <f>IF(AND($H$3&lt;Table3[[#This Row],[Percentage]],Table3[[#This Row],[Percentage]]&lt;$H$5), 1, 0)</f>
        <v>0</v>
      </c>
      <c r="I872" s="16">
        <f>IF(AND($I$3&lt;Table3[[#This Row],[Percentage]],Table3[[#This Row],[Percentage]]&lt;$I$5), 1, 0)</f>
        <v>0</v>
      </c>
      <c r="J872" s="16">
        <f>IF(AND($J$3&lt;Table3[[#This Row],[Percentage]],Table3[[#This Row],[Percentage]]&lt;$J$5), 1, 0)</f>
        <v>0</v>
      </c>
      <c r="K872" s="16">
        <f>IF(AND($K$3&lt;Table3[[#This Row],[Percentage]],Table3[[#This Row],[Percentage]]&lt;$K$5), 1, 0)</f>
        <v>0</v>
      </c>
      <c r="L872" s="16"/>
      <c r="U872" s="6">
        <v>0</v>
      </c>
      <c r="V872" s="6">
        <v>-136</v>
      </c>
      <c r="W872" s="6">
        <f>IF(AND($W$4 + 'Unlike Size Quad'!$F$2*$N$3&lt;Table13[[#This Row],[NS AXIS]],Table13[[#This Row],[NS AXIS]]&lt;$V$3 - 'Unlike Size Quad'!$F$2*$N$3), Table13[NS AXIS], 0)</f>
        <v>0</v>
      </c>
      <c r="X872" s="6">
        <f>$V$6 - 'Unlike Size Quad'!$F$3*$N$4</f>
        <v>71.401690832311886</v>
      </c>
      <c r="Y872" s="6">
        <f>$W$5 +'Unlike Size Quad'!$F$3*$N$4</f>
        <v>-71.406763299232722</v>
      </c>
      <c r="Z872" s="6">
        <f>Table13[[#This Row],[NS AXIS]]</f>
        <v>-136</v>
      </c>
      <c r="AA872" s="6">
        <f>IF(AND($W$5 + 'Unlike Size Quad'!$F$3*$N$4&lt;Table13[[#This Row],[NS AXIS]],Table13[[#This Row],[NS AXIS]]&lt;$V$6 - 'Unlike Size Quad'!$F$3*$N$4), Table13[NS AXIS], 0)</f>
        <v>0</v>
      </c>
      <c r="AB872" s="16">
        <f>$V$3 -'Unlike Size Quad'!$F$2*$N$3</f>
        <v>127.00056361139596</v>
      </c>
      <c r="AC872" s="16">
        <f>$W$4 + 'Unlike Size Quad'!$F$2*$N$3</f>
        <v>-127.00507248755457</v>
      </c>
      <c r="AN872" s="46">
        <v>-136</v>
      </c>
      <c r="AO872" s="6">
        <f>IF(OR(Table15[[#This Row],[Diagonal Flag]]&lt;-$AG$6, Table15[[#This Row],[Diagonal Flag]]&gt;$AG$6),0,Table15[[#This Row],[Diagonal Flag]])</f>
        <v>-136</v>
      </c>
      <c r="AP872" s="6">
        <f>Graphing!$AO872/$AP$6</f>
        <v>-59.5</v>
      </c>
      <c r="AQ872" s="6">
        <f>Graphing!$AO872/$AQ$6</f>
        <v>59.5</v>
      </c>
    </row>
    <row r="873" spans="7:43" x14ac:dyDescent="0.25">
      <c r="G873" s="15">
        <v>0.86599999999999999</v>
      </c>
      <c r="H873" s="16">
        <f>IF(AND($H$3&lt;Table3[[#This Row],[Percentage]],Table3[[#This Row],[Percentage]]&lt;$H$5), 1, 0)</f>
        <v>0</v>
      </c>
      <c r="I873" s="16">
        <f>IF(AND($I$3&lt;Table3[[#This Row],[Percentage]],Table3[[#This Row],[Percentage]]&lt;$I$5), 1, 0)</f>
        <v>0</v>
      </c>
      <c r="J873" s="16">
        <f>IF(AND($J$3&lt;Table3[[#This Row],[Percentage]],Table3[[#This Row],[Percentage]]&lt;$J$5), 1, 0)</f>
        <v>0</v>
      </c>
      <c r="K873" s="16">
        <f>IF(AND($K$3&lt;Table3[[#This Row],[Percentage]],Table3[[#This Row],[Percentage]]&lt;$K$5), 1, 0)</f>
        <v>0</v>
      </c>
      <c r="L873" s="16"/>
      <c r="U873" s="6">
        <v>0</v>
      </c>
      <c r="V873" s="6">
        <v>-135</v>
      </c>
      <c r="W873" s="6">
        <f>IF(AND($W$4 + 'Unlike Size Quad'!$F$2*$N$3&lt;Table13[[#This Row],[NS AXIS]],Table13[[#This Row],[NS AXIS]]&lt;$V$3 - 'Unlike Size Quad'!$F$2*$N$3), Table13[NS AXIS], 0)</f>
        <v>0</v>
      </c>
      <c r="X873" s="6">
        <f>$V$6 - 'Unlike Size Quad'!$F$3*$N$4</f>
        <v>71.401690832311886</v>
      </c>
      <c r="Y873" s="6">
        <f>$W$5 +'Unlike Size Quad'!$F$3*$N$4</f>
        <v>-71.406763299232722</v>
      </c>
      <c r="Z873" s="6">
        <f>Table13[[#This Row],[NS AXIS]]</f>
        <v>-135</v>
      </c>
      <c r="AA873" s="6">
        <f>IF(AND($W$5 + 'Unlike Size Quad'!$F$3*$N$4&lt;Table13[[#This Row],[NS AXIS]],Table13[[#This Row],[NS AXIS]]&lt;$V$6 - 'Unlike Size Quad'!$F$3*$N$4), Table13[NS AXIS], 0)</f>
        <v>0</v>
      </c>
      <c r="AB873" s="16">
        <f>$V$3 -'Unlike Size Quad'!$F$2*$N$3</f>
        <v>127.00056361139596</v>
      </c>
      <c r="AC873" s="16">
        <f>$W$4 + 'Unlike Size Quad'!$F$2*$N$3</f>
        <v>-127.00507248755457</v>
      </c>
      <c r="AN873" s="46">
        <v>-135</v>
      </c>
      <c r="AO873" s="6">
        <f>IF(OR(Table15[[#This Row],[Diagonal Flag]]&lt;-$AG$6, Table15[[#This Row],[Diagonal Flag]]&gt;$AG$6),0,Table15[[#This Row],[Diagonal Flag]])</f>
        <v>-135</v>
      </c>
      <c r="AP873" s="6">
        <f>Graphing!$AO873/$AP$6</f>
        <v>-59.0625</v>
      </c>
      <c r="AQ873" s="6">
        <f>Graphing!$AO873/$AQ$6</f>
        <v>59.0625</v>
      </c>
    </row>
    <row r="874" spans="7:43" x14ac:dyDescent="0.25">
      <c r="G874" s="15">
        <v>0.86699999999999999</v>
      </c>
      <c r="H874" s="16">
        <f>IF(AND($H$3&lt;Table3[[#This Row],[Percentage]],Table3[[#This Row],[Percentage]]&lt;$H$5), 1, 0)</f>
        <v>0</v>
      </c>
      <c r="I874" s="16">
        <f>IF(AND($I$3&lt;Table3[[#This Row],[Percentage]],Table3[[#This Row],[Percentage]]&lt;$I$5), 1, 0)</f>
        <v>0</v>
      </c>
      <c r="J874" s="16">
        <f>IF(AND($J$3&lt;Table3[[#This Row],[Percentage]],Table3[[#This Row],[Percentage]]&lt;$J$5), 1, 0)</f>
        <v>0</v>
      </c>
      <c r="K874" s="16">
        <f>IF(AND($K$3&lt;Table3[[#This Row],[Percentage]],Table3[[#This Row],[Percentage]]&lt;$K$5), 1, 0)</f>
        <v>0</v>
      </c>
      <c r="L874" s="16"/>
      <c r="U874" s="6">
        <v>0</v>
      </c>
      <c r="V874" s="6">
        <v>-134</v>
      </c>
      <c r="W874" s="6">
        <f>IF(AND($W$4 + 'Unlike Size Quad'!$F$2*$N$3&lt;Table13[[#This Row],[NS AXIS]],Table13[[#This Row],[NS AXIS]]&lt;$V$3 - 'Unlike Size Quad'!$F$2*$N$3), Table13[NS AXIS], 0)</f>
        <v>0</v>
      </c>
      <c r="X874" s="6">
        <f>$V$6 - 'Unlike Size Quad'!$F$3*$N$4</f>
        <v>71.401690832311886</v>
      </c>
      <c r="Y874" s="6">
        <f>$W$5 +'Unlike Size Quad'!$F$3*$N$4</f>
        <v>-71.406763299232722</v>
      </c>
      <c r="Z874" s="6">
        <f>Table13[[#This Row],[NS AXIS]]</f>
        <v>-134</v>
      </c>
      <c r="AA874" s="6">
        <f>IF(AND($W$5 + 'Unlike Size Quad'!$F$3*$N$4&lt;Table13[[#This Row],[NS AXIS]],Table13[[#This Row],[NS AXIS]]&lt;$V$6 - 'Unlike Size Quad'!$F$3*$N$4), Table13[NS AXIS], 0)</f>
        <v>0</v>
      </c>
      <c r="AB874" s="16">
        <f>$V$3 -'Unlike Size Quad'!$F$2*$N$3</f>
        <v>127.00056361139596</v>
      </c>
      <c r="AC874" s="16">
        <f>$W$4 + 'Unlike Size Quad'!$F$2*$N$3</f>
        <v>-127.00507248755457</v>
      </c>
      <c r="AN874" s="46">
        <v>-134</v>
      </c>
      <c r="AO874" s="6">
        <f>IF(OR(Table15[[#This Row],[Diagonal Flag]]&lt;-$AG$6, Table15[[#This Row],[Diagonal Flag]]&gt;$AG$6),0,Table15[[#This Row],[Diagonal Flag]])</f>
        <v>-134</v>
      </c>
      <c r="AP874" s="6">
        <f>Graphing!$AO874/$AP$6</f>
        <v>-58.625</v>
      </c>
      <c r="AQ874" s="6">
        <f>Graphing!$AO874/$AQ$6</f>
        <v>58.625</v>
      </c>
    </row>
    <row r="875" spans="7:43" x14ac:dyDescent="0.25">
      <c r="G875" s="15">
        <v>0.86799999999999999</v>
      </c>
      <c r="H875" s="16">
        <f>IF(AND($H$3&lt;Table3[[#This Row],[Percentage]],Table3[[#This Row],[Percentage]]&lt;$H$5), 1, 0)</f>
        <v>0</v>
      </c>
      <c r="I875" s="16">
        <f>IF(AND($I$3&lt;Table3[[#This Row],[Percentage]],Table3[[#This Row],[Percentage]]&lt;$I$5), 1, 0)</f>
        <v>0</v>
      </c>
      <c r="J875" s="16">
        <f>IF(AND($J$3&lt;Table3[[#This Row],[Percentage]],Table3[[#This Row],[Percentage]]&lt;$J$5), 1, 0)</f>
        <v>0</v>
      </c>
      <c r="K875" s="16">
        <f>IF(AND($K$3&lt;Table3[[#This Row],[Percentage]],Table3[[#This Row],[Percentage]]&lt;$K$5), 1, 0)</f>
        <v>0</v>
      </c>
      <c r="L875" s="16"/>
      <c r="U875" s="6">
        <v>0</v>
      </c>
      <c r="V875" s="6">
        <v>-133</v>
      </c>
      <c r="W875" s="6">
        <f>IF(AND($W$4 + 'Unlike Size Quad'!$F$2*$N$3&lt;Table13[[#This Row],[NS AXIS]],Table13[[#This Row],[NS AXIS]]&lt;$V$3 - 'Unlike Size Quad'!$F$2*$N$3), Table13[NS AXIS], 0)</f>
        <v>0</v>
      </c>
      <c r="X875" s="6">
        <f>$V$6 - 'Unlike Size Quad'!$F$3*$N$4</f>
        <v>71.401690832311886</v>
      </c>
      <c r="Y875" s="6">
        <f>$W$5 +'Unlike Size Quad'!$F$3*$N$4</f>
        <v>-71.406763299232722</v>
      </c>
      <c r="Z875" s="6">
        <f>Table13[[#This Row],[NS AXIS]]</f>
        <v>-133</v>
      </c>
      <c r="AA875" s="6">
        <f>IF(AND($W$5 + 'Unlike Size Quad'!$F$3*$N$4&lt;Table13[[#This Row],[NS AXIS]],Table13[[#This Row],[NS AXIS]]&lt;$V$6 - 'Unlike Size Quad'!$F$3*$N$4), Table13[NS AXIS], 0)</f>
        <v>0</v>
      </c>
      <c r="AB875" s="16">
        <f>$V$3 -'Unlike Size Quad'!$F$2*$N$3</f>
        <v>127.00056361139596</v>
      </c>
      <c r="AC875" s="16">
        <f>$W$4 + 'Unlike Size Quad'!$F$2*$N$3</f>
        <v>-127.00507248755457</v>
      </c>
      <c r="AN875" s="46">
        <v>-133</v>
      </c>
      <c r="AO875" s="6">
        <f>IF(OR(Table15[[#This Row],[Diagonal Flag]]&lt;-$AG$6, Table15[[#This Row],[Diagonal Flag]]&gt;$AG$6),0,Table15[[#This Row],[Diagonal Flag]])</f>
        <v>-133</v>
      </c>
      <c r="AP875" s="6">
        <f>Graphing!$AO875/$AP$6</f>
        <v>-58.1875</v>
      </c>
      <c r="AQ875" s="6">
        <f>Graphing!$AO875/$AQ$6</f>
        <v>58.1875</v>
      </c>
    </row>
    <row r="876" spans="7:43" x14ac:dyDescent="0.25">
      <c r="G876" s="15">
        <v>0.86899999999999999</v>
      </c>
      <c r="H876" s="16">
        <f>IF(AND($H$3&lt;Table3[[#This Row],[Percentage]],Table3[[#This Row],[Percentage]]&lt;$H$5), 1, 0)</f>
        <v>0</v>
      </c>
      <c r="I876" s="16">
        <f>IF(AND($I$3&lt;Table3[[#This Row],[Percentage]],Table3[[#This Row],[Percentage]]&lt;$I$5), 1, 0)</f>
        <v>0</v>
      </c>
      <c r="J876" s="16">
        <f>IF(AND($J$3&lt;Table3[[#This Row],[Percentage]],Table3[[#This Row],[Percentage]]&lt;$J$5), 1, 0)</f>
        <v>0</v>
      </c>
      <c r="K876" s="16">
        <f>IF(AND($K$3&lt;Table3[[#This Row],[Percentage]],Table3[[#This Row],[Percentage]]&lt;$K$5), 1, 0)</f>
        <v>0</v>
      </c>
      <c r="L876" s="16"/>
      <c r="U876" s="6">
        <v>0</v>
      </c>
      <c r="V876" s="6">
        <v>-132</v>
      </c>
      <c r="W876" s="6">
        <f>IF(AND($W$4 + 'Unlike Size Quad'!$F$2*$N$3&lt;Table13[[#This Row],[NS AXIS]],Table13[[#This Row],[NS AXIS]]&lt;$V$3 - 'Unlike Size Quad'!$F$2*$N$3), Table13[NS AXIS], 0)</f>
        <v>0</v>
      </c>
      <c r="X876" s="6">
        <f>$V$6 - 'Unlike Size Quad'!$F$3*$N$4</f>
        <v>71.401690832311886</v>
      </c>
      <c r="Y876" s="6">
        <f>$W$5 +'Unlike Size Quad'!$F$3*$N$4</f>
        <v>-71.406763299232722</v>
      </c>
      <c r="Z876" s="6">
        <f>Table13[[#This Row],[NS AXIS]]</f>
        <v>-132</v>
      </c>
      <c r="AA876" s="6">
        <f>IF(AND($W$5 + 'Unlike Size Quad'!$F$3*$N$4&lt;Table13[[#This Row],[NS AXIS]],Table13[[#This Row],[NS AXIS]]&lt;$V$6 - 'Unlike Size Quad'!$F$3*$N$4), Table13[NS AXIS], 0)</f>
        <v>0</v>
      </c>
      <c r="AB876" s="16">
        <f>$V$3 -'Unlike Size Quad'!$F$2*$N$3</f>
        <v>127.00056361139596</v>
      </c>
      <c r="AC876" s="16">
        <f>$W$4 + 'Unlike Size Quad'!$F$2*$N$3</f>
        <v>-127.00507248755457</v>
      </c>
      <c r="AN876" s="46">
        <v>-132</v>
      </c>
      <c r="AO876" s="6">
        <f>IF(OR(Table15[[#This Row],[Diagonal Flag]]&lt;-$AG$6, Table15[[#This Row],[Diagonal Flag]]&gt;$AG$6),0,Table15[[#This Row],[Diagonal Flag]])</f>
        <v>-132</v>
      </c>
      <c r="AP876" s="6">
        <f>Graphing!$AO876/$AP$6</f>
        <v>-57.75</v>
      </c>
      <c r="AQ876" s="6">
        <f>Graphing!$AO876/$AQ$6</f>
        <v>57.75</v>
      </c>
    </row>
    <row r="877" spans="7:43" x14ac:dyDescent="0.25">
      <c r="G877" s="15">
        <v>0.87</v>
      </c>
      <c r="H877" s="16">
        <f>IF(AND($H$3&lt;Table3[[#This Row],[Percentage]],Table3[[#This Row],[Percentage]]&lt;$H$5), 1, 0)</f>
        <v>0</v>
      </c>
      <c r="I877" s="16">
        <f>IF(AND($I$3&lt;Table3[[#This Row],[Percentage]],Table3[[#This Row],[Percentage]]&lt;$I$5), 1, 0)</f>
        <v>0</v>
      </c>
      <c r="J877" s="16">
        <f>IF(AND($J$3&lt;Table3[[#This Row],[Percentage]],Table3[[#This Row],[Percentage]]&lt;$J$5), 1, 0)</f>
        <v>0</v>
      </c>
      <c r="K877" s="16">
        <f>IF(AND($K$3&lt;Table3[[#This Row],[Percentage]],Table3[[#This Row],[Percentage]]&lt;$K$5), 1, 0)</f>
        <v>0</v>
      </c>
      <c r="L877" s="16"/>
      <c r="U877" s="6">
        <v>0</v>
      </c>
      <c r="V877" s="6">
        <v>-131</v>
      </c>
      <c r="W877" s="6">
        <f>IF(AND($W$4 + 'Unlike Size Quad'!$F$2*$N$3&lt;Table13[[#This Row],[NS AXIS]],Table13[[#This Row],[NS AXIS]]&lt;$V$3 - 'Unlike Size Quad'!$F$2*$N$3), Table13[NS AXIS], 0)</f>
        <v>0</v>
      </c>
      <c r="X877" s="6">
        <f>$V$6 - 'Unlike Size Quad'!$F$3*$N$4</f>
        <v>71.401690832311886</v>
      </c>
      <c r="Y877" s="6">
        <f>$W$5 +'Unlike Size Quad'!$F$3*$N$4</f>
        <v>-71.406763299232722</v>
      </c>
      <c r="Z877" s="6">
        <f>Table13[[#This Row],[NS AXIS]]</f>
        <v>-131</v>
      </c>
      <c r="AA877" s="6">
        <f>IF(AND($W$5 + 'Unlike Size Quad'!$F$3*$N$4&lt;Table13[[#This Row],[NS AXIS]],Table13[[#This Row],[NS AXIS]]&lt;$V$6 - 'Unlike Size Quad'!$F$3*$N$4), Table13[NS AXIS], 0)</f>
        <v>0</v>
      </c>
      <c r="AB877" s="16">
        <f>$V$3 -'Unlike Size Quad'!$F$2*$N$3</f>
        <v>127.00056361139596</v>
      </c>
      <c r="AC877" s="16">
        <f>$W$4 + 'Unlike Size Quad'!$F$2*$N$3</f>
        <v>-127.00507248755457</v>
      </c>
      <c r="AN877" s="46">
        <v>-131</v>
      </c>
      <c r="AO877" s="6">
        <f>IF(OR(Table15[[#This Row],[Diagonal Flag]]&lt;-$AG$6, Table15[[#This Row],[Diagonal Flag]]&gt;$AG$6),0,Table15[[#This Row],[Diagonal Flag]])</f>
        <v>-131</v>
      </c>
      <c r="AP877" s="6">
        <f>Graphing!$AO877/$AP$6</f>
        <v>-57.3125</v>
      </c>
      <c r="AQ877" s="6">
        <f>Graphing!$AO877/$AQ$6</f>
        <v>57.3125</v>
      </c>
    </row>
    <row r="878" spans="7:43" x14ac:dyDescent="0.25">
      <c r="G878" s="15">
        <v>0.871</v>
      </c>
      <c r="H878" s="16">
        <f>IF(AND($H$3&lt;Table3[[#This Row],[Percentage]],Table3[[#This Row],[Percentage]]&lt;$H$5), 1, 0)</f>
        <v>0</v>
      </c>
      <c r="I878" s="16">
        <f>IF(AND($I$3&lt;Table3[[#This Row],[Percentage]],Table3[[#This Row],[Percentage]]&lt;$I$5), 1, 0)</f>
        <v>0</v>
      </c>
      <c r="J878" s="16">
        <f>IF(AND($J$3&lt;Table3[[#This Row],[Percentage]],Table3[[#This Row],[Percentage]]&lt;$J$5), 1, 0)</f>
        <v>0</v>
      </c>
      <c r="K878" s="16">
        <f>IF(AND($K$3&lt;Table3[[#This Row],[Percentage]],Table3[[#This Row],[Percentage]]&lt;$K$5), 1, 0)</f>
        <v>0</v>
      </c>
      <c r="L878" s="16"/>
      <c r="U878" s="6">
        <v>0</v>
      </c>
      <c r="V878" s="6">
        <v>-130</v>
      </c>
      <c r="W878" s="6">
        <f>IF(AND($W$4 + 'Unlike Size Quad'!$F$2*$N$3&lt;Table13[[#This Row],[NS AXIS]],Table13[[#This Row],[NS AXIS]]&lt;$V$3 - 'Unlike Size Quad'!$F$2*$N$3), Table13[NS AXIS], 0)</f>
        <v>0</v>
      </c>
      <c r="X878" s="6">
        <f>$V$6 - 'Unlike Size Quad'!$F$3*$N$4</f>
        <v>71.401690832311886</v>
      </c>
      <c r="Y878" s="6">
        <f>$W$5 +'Unlike Size Quad'!$F$3*$N$4</f>
        <v>-71.406763299232722</v>
      </c>
      <c r="Z878" s="6">
        <f>Table13[[#This Row],[NS AXIS]]</f>
        <v>-130</v>
      </c>
      <c r="AA878" s="6">
        <f>IF(AND($W$5 + 'Unlike Size Quad'!$F$3*$N$4&lt;Table13[[#This Row],[NS AXIS]],Table13[[#This Row],[NS AXIS]]&lt;$V$6 - 'Unlike Size Quad'!$F$3*$N$4), Table13[NS AXIS], 0)</f>
        <v>0</v>
      </c>
      <c r="AB878" s="16">
        <f>$V$3 -'Unlike Size Quad'!$F$2*$N$3</f>
        <v>127.00056361139596</v>
      </c>
      <c r="AC878" s="16">
        <f>$W$4 + 'Unlike Size Quad'!$F$2*$N$3</f>
        <v>-127.00507248755457</v>
      </c>
      <c r="AN878" s="46">
        <v>-130</v>
      </c>
      <c r="AO878" s="6">
        <f>IF(OR(Table15[[#This Row],[Diagonal Flag]]&lt;-$AG$6, Table15[[#This Row],[Diagonal Flag]]&gt;$AG$6),0,Table15[[#This Row],[Diagonal Flag]])</f>
        <v>-130</v>
      </c>
      <c r="AP878" s="6">
        <f>Graphing!$AO878/$AP$6</f>
        <v>-56.875</v>
      </c>
      <c r="AQ878" s="6">
        <f>Graphing!$AO878/$AQ$6</f>
        <v>56.875</v>
      </c>
    </row>
    <row r="879" spans="7:43" x14ac:dyDescent="0.25">
      <c r="G879" s="15">
        <v>0.872</v>
      </c>
      <c r="H879" s="16">
        <f>IF(AND($H$3&lt;Table3[[#This Row],[Percentage]],Table3[[#This Row],[Percentage]]&lt;$H$5), 1, 0)</f>
        <v>0</v>
      </c>
      <c r="I879" s="16">
        <f>IF(AND($I$3&lt;Table3[[#This Row],[Percentage]],Table3[[#This Row],[Percentage]]&lt;$I$5), 1, 0)</f>
        <v>0</v>
      </c>
      <c r="J879" s="16">
        <f>IF(AND($J$3&lt;Table3[[#This Row],[Percentage]],Table3[[#This Row],[Percentage]]&lt;$J$5), 1, 0)</f>
        <v>0</v>
      </c>
      <c r="K879" s="16">
        <f>IF(AND($K$3&lt;Table3[[#This Row],[Percentage]],Table3[[#This Row],[Percentage]]&lt;$K$5), 1, 0)</f>
        <v>0</v>
      </c>
      <c r="L879" s="16"/>
      <c r="U879" s="6">
        <v>0</v>
      </c>
      <c r="V879" s="6">
        <v>-129</v>
      </c>
      <c r="W879" s="6">
        <f>IF(AND($W$4 + 'Unlike Size Quad'!$F$2*$N$3&lt;Table13[[#This Row],[NS AXIS]],Table13[[#This Row],[NS AXIS]]&lt;$V$3 - 'Unlike Size Quad'!$F$2*$N$3), Table13[NS AXIS], 0)</f>
        <v>0</v>
      </c>
      <c r="X879" s="6">
        <f>$V$6 - 'Unlike Size Quad'!$F$3*$N$4</f>
        <v>71.401690832311886</v>
      </c>
      <c r="Y879" s="6">
        <f>$W$5 +'Unlike Size Quad'!$F$3*$N$4</f>
        <v>-71.406763299232722</v>
      </c>
      <c r="Z879" s="6">
        <f>Table13[[#This Row],[NS AXIS]]</f>
        <v>-129</v>
      </c>
      <c r="AA879" s="6">
        <f>IF(AND($W$5 + 'Unlike Size Quad'!$F$3*$N$4&lt;Table13[[#This Row],[NS AXIS]],Table13[[#This Row],[NS AXIS]]&lt;$V$6 - 'Unlike Size Quad'!$F$3*$N$4), Table13[NS AXIS], 0)</f>
        <v>0</v>
      </c>
      <c r="AB879" s="16">
        <f>$V$3 -'Unlike Size Quad'!$F$2*$N$3</f>
        <v>127.00056361139596</v>
      </c>
      <c r="AC879" s="16">
        <f>$W$4 + 'Unlike Size Quad'!$F$2*$N$3</f>
        <v>-127.00507248755457</v>
      </c>
      <c r="AN879" s="46">
        <v>-129</v>
      </c>
      <c r="AO879" s="6">
        <f>IF(OR(Table15[[#This Row],[Diagonal Flag]]&lt;-$AG$6, Table15[[#This Row],[Diagonal Flag]]&gt;$AG$6),0,Table15[[#This Row],[Diagonal Flag]])</f>
        <v>-129</v>
      </c>
      <c r="AP879" s="6">
        <f>Graphing!$AO879/$AP$6</f>
        <v>-56.4375</v>
      </c>
      <c r="AQ879" s="6">
        <f>Graphing!$AO879/$AQ$6</f>
        <v>56.4375</v>
      </c>
    </row>
    <row r="880" spans="7:43" x14ac:dyDescent="0.25">
      <c r="G880" s="15">
        <v>0.873</v>
      </c>
      <c r="H880" s="16">
        <f>IF(AND($H$3&lt;Table3[[#This Row],[Percentage]],Table3[[#This Row],[Percentage]]&lt;$H$5), 1, 0)</f>
        <v>0</v>
      </c>
      <c r="I880" s="16">
        <f>IF(AND($I$3&lt;Table3[[#This Row],[Percentage]],Table3[[#This Row],[Percentage]]&lt;$I$5), 1, 0)</f>
        <v>0</v>
      </c>
      <c r="J880" s="16">
        <f>IF(AND($J$3&lt;Table3[[#This Row],[Percentage]],Table3[[#This Row],[Percentage]]&lt;$J$5), 1, 0)</f>
        <v>0</v>
      </c>
      <c r="K880" s="16">
        <f>IF(AND($K$3&lt;Table3[[#This Row],[Percentage]],Table3[[#This Row],[Percentage]]&lt;$K$5), 1, 0)</f>
        <v>0</v>
      </c>
      <c r="L880" s="16"/>
      <c r="U880" s="6">
        <v>0</v>
      </c>
      <c r="V880" s="6">
        <v>-128</v>
      </c>
      <c r="W880" s="6">
        <f>IF(AND($W$4 + 'Unlike Size Quad'!$F$2*$N$3&lt;Table13[[#This Row],[NS AXIS]],Table13[[#This Row],[NS AXIS]]&lt;$V$3 - 'Unlike Size Quad'!$F$2*$N$3), Table13[NS AXIS], 0)</f>
        <v>0</v>
      </c>
      <c r="X880" s="6">
        <f>$V$6 - 'Unlike Size Quad'!$F$3*$N$4</f>
        <v>71.401690832311886</v>
      </c>
      <c r="Y880" s="6">
        <f>$W$5 +'Unlike Size Quad'!$F$3*$N$4</f>
        <v>-71.406763299232722</v>
      </c>
      <c r="Z880" s="6">
        <f>Table13[[#This Row],[NS AXIS]]</f>
        <v>-128</v>
      </c>
      <c r="AA880" s="6">
        <f>IF(AND($W$5 + 'Unlike Size Quad'!$F$3*$N$4&lt;Table13[[#This Row],[NS AXIS]],Table13[[#This Row],[NS AXIS]]&lt;$V$6 - 'Unlike Size Quad'!$F$3*$N$4), Table13[NS AXIS], 0)</f>
        <v>0</v>
      </c>
      <c r="AB880" s="16">
        <f>$V$3 -'Unlike Size Quad'!$F$2*$N$3</f>
        <v>127.00056361139596</v>
      </c>
      <c r="AC880" s="16">
        <f>$W$4 + 'Unlike Size Quad'!$F$2*$N$3</f>
        <v>-127.00507248755457</v>
      </c>
      <c r="AN880" s="46">
        <v>-128</v>
      </c>
      <c r="AO880" s="6">
        <f>IF(OR(Table15[[#This Row],[Diagonal Flag]]&lt;-$AG$6, Table15[[#This Row],[Diagonal Flag]]&gt;$AG$6),0,Table15[[#This Row],[Diagonal Flag]])</f>
        <v>-128</v>
      </c>
      <c r="AP880" s="6">
        <f>Graphing!$AO880/$AP$6</f>
        <v>-56</v>
      </c>
      <c r="AQ880" s="6">
        <f>Graphing!$AO880/$AQ$6</f>
        <v>56</v>
      </c>
    </row>
    <row r="881" spans="7:43" x14ac:dyDescent="0.25">
      <c r="G881" s="15">
        <v>0.874</v>
      </c>
      <c r="H881" s="16">
        <f>IF(AND($H$3&lt;Table3[[#This Row],[Percentage]],Table3[[#This Row],[Percentage]]&lt;$H$5), 1, 0)</f>
        <v>0</v>
      </c>
      <c r="I881" s="16">
        <f>IF(AND($I$3&lt;Table3[[#This Row],[Percentage]],Table3[[#This Row],[Percentage]]&lt;$I$5), 1, 0)</f>
        <v>0</v>
      </c>
      <c r="J881" s="16">
        <f>IF(AND($J$3&lt;Table3[[#This Row],[Percentage]],Table3[[#This Row],[Percentage]]&lt;$J$5), 1, 0)</f>
        <v>0</v>
      </c>
      <c r="K881" s="16">
        <f>IF(AND($K$3&lt;Table3[[#This Row],[Percentage]],Table3[[#This Row],[Percentage]]&lt;$K$5), 1, 0)</f>
        <v>0</v>
      </c>
      <c r="L881" s="16"/>
      <c r="U881" s="6">
        <v>0</v>
      </c>
      <c r="V881" s="6">
        <v>-127</v>
      </c>
      <c r="W881" s="6">
        <f>IF(AND($W$4 + 'Unlike Size Quad'!$F$2*$N$3&lt;Table13[[#This Row],[NS AXIS]],Table13[[#This Row],[NS AXIS]]&lt;$V$3 - 'Unlike Size Quad'!$F$2*$N$3), Table13[NS AXIS], 0)</f>
        <v>-127</v>
      </c>
      <c r="X881" s="6">
        <f>$V$6 - 'Unlike Size Quad'!$F$3*$N$4</f>
        <v>71.401690832311886</v>
      </c>
      <c r="Y881" s="6">
        <f>$W$5 +'Unlike Size Quad'!$F$3*$N$4</f>
        <v>-71.406763299232722</v>
      </c>
      <c r="Z881" s="6">
        <f>Table13[[#This Row],[NS AXIS]]</f>
        <v>-127</v>
      </c>
      <c r="AA881" s="6">
        <f>IF(AND($W$5 + 'Unlike Size Quad'!$F$3*$N$4&lt;Table13[[#This Row],[NS AXIS]],Table13[[#This Row],[NS AXIS]]&lt;$V$6 - 'Unlike Size Quad'!$F$3*$N$4), Table13[NS AXIS], 0)</f>
        <v>0</v>
      </c>
      <c r="AB881" s="16">
        <f>$V$3 -'Unlike Size Quad'!$F$2*$N$3</f>
        <v>127.00056361139596</v>
      </c>
      <c r="AC881" s="16">
        <f>$W$4 + 'Unlike Size Quad'!$F$2*$N$3</f>
        <v>-127.00507248755457</v>
      </c>
      <c r="AN881" s="46">
        <v>-127</v>
      </c>
      <c r="AO881" s="6">
        <f>IF(OR(Table15[[#This Row],[Diagonal Flag]]&lt;-$AG$6, Table15[[#This Row],[Diagonal Flag]]&gt;$AG$6),0,Table15[[#This Row],[Diagonal Flag]])</f>
        <v>-127</v>
      </c>
      <c r="AP881" s="6">
        <f>Graphing!$AO881/$AP$6</f>
        <v>-55.5625</v>
      </c>
      <c r="AQ881" s="6">
        <f>Graphing!$AO881/$AQ$6</f>
        <v>55.5625</v>
      </c>
    </row>
    <row r="882" spans="7:43" x14ac:dyDescent="0.25">
      <c r="G882" s="15">
        <v>0.875</v>
      </c>
      <c r="H882" s="16">
        <f>IF(AND($H$3&lt;Table3[[#This Row],[Percentage]],Table3[[#This Row],[Percentage]]&lt;$H$5), 1, 0)</f>
        <v>0</v>
      </c>
      <c r="I882" s="16">
        <f>IF(AND($I$3&lt;Table3[[#This Row],[Percentage]],Table3[[#This Row],[Percentage]]&lt;$I$5), 1, 0)</f>
        <v>0</v>
      </c>
      <c r="J882" s="16">
        <f>IF(AND($J$3&lt;Table3[[#This Row],[Percentage]],Table3[[#This Row],[Percentage]]&lt;$J$5), 1, 0)</f>
        <v>0</v>
      </c>
      <c r="K882" s="16">
        <f>IF(AND($K$3&lt;Table3[[#This Row],[Percentage]],Table3[[#This Row],[Percentage]]&lt;$K$5), 1, 0)</f>
        <v>0</v>
      </c>
      <c r="L882" s="16"/>
      <c r="U882" s="6">
        <v>0</v>
      </c>
      <c r="V882" s="6">
        <v>-126</v>
      </c>
      <c r="W882" s="6">
        <f>IF(AND($W$4 + 'Unlike Size Quad'!$F$2*$N$3&lt;Table13[[#This Row],[NS AXIS]],Table13[[#This Row],[NS AXIS]]&lt;$V$3 - 'Unlike Size Quad'!$F$2*$N$3), Table13[NS AXIS], 0)</f>
        <v>-126</v>
      </c>
      <c r="X882" s="6">
        <f>$V$6 - 'Unlike Size Quad'!$F$3*$N$4</f>
        <v>71.401690832311886</v>
      </c>
      <c r="Y882" s="6">
        <f>$W$5 +'Unlike Size Quad'!$F$3*$N$4</f>
        <v>-71.406763299232722</v>
      </c>
      <c r="Z882" s="6">
        <f>Table13[[#This Row],[NS AXIS]]</f>
        <v>-126</v>
      </c>
      <c r="AA882" s="6">
        <f>IF(AND($W$5 + 'Unlike Size Quad'!$F$3*$N$4&lt;Table13[[#This Row],[NS AXIS]],Table13[[#This Row],[NS AXIS]]&lt;$V$6 - 'Unlike Size Quad'!$F$3*$N$4), Table13[NS AXIS], 0)</f>
        <v>0</v>
      </c>
      <c r="AB882" s="16">
        <f>$V$3 -'Unlike Size Quad'!$F$2*$N$3</f>
        <v>127.00056361139596</v>
      </c>
      <c r="AC882" s="16">
        <f>$W$4 + 'Unlike Size Quad'!$F$2*$N$3</f>
        <v>-127.00507248755457</v>
      </c>
      <c r="AN882" s="46">
        <v>-126</v>
      </c>
      <c r="AO882" s="6">
        <f>IF(OR(Table15[[#This Row],[Diagonal Flag]]&lt;-$AG$6, Table15[[#This Row],[Diagonal Flag]]&gt;$AG$6),0,Table15[[#This Row],[Diagonal Flag]])</f>
        <v>-126</v>
      </c>
      <c r="AP882" s="6">
        <f>Graphing!$AO882/$AP$6</f>
        <v>-55.125</v>
      </c>
      <c r="AQ882" s="6">
        <f>Graphing!$AO882/$AQ$6</f>
        <v>55.125</v>
      </c>
    </row>
    <row r="883" spans="7:43" x14ac:dyDescent="0.25">
      <c r="G883" s="15">
        <v>0.876</v>
      </c>
      <c r="H883" s="16">
        <f>IF(AND($H$3&lt;Table3[[#This Row],[Percentage]],Table3[[#This Row],[Percentage]]&lt;$H$5), 1, 0)</f>
        <v>0</v>
      </c>
      <c r="I883" s="16">
        <f>IF(AND($I$3&lt;Table3[[#This Row],[Percentage]],Table3[[#This Row],[Percentage]]&lt;$I$5), 1, 0)</f>
        <v>0</v>
      </c>
      <c r="J883" s="16">
        <f>IF(AND($J$3&lt;Table3[[#This Row],[Percentage]],Table3[[#This Row],[Percentage]]&lt;$J$5), 1, 0)</f>
        <v>0</v>
      </c>
      <c r="K883" s="16">
        <f>IF(AND($K$3&lt;Table3[[#This Row],[Percentage]],Table3[[#This Row],[Percentage]]&lt;$K$5), 1, 0)</f>
        <v>0</v>
      </c>
      <c r="L883" s="16"/>
      <c r="U883" s="6">
        <v>0</v>
      </c>
      <c r="V883" s="6">
        <v>-125</v>
      </c>
      <c r="W883" s="6">
        <f>IF(AND($W$4 + 'Unlike Size Quad'!$F$2*$N$3&lt;Table13[[#This Row],[NS AXIS]],Table13[[#This Row],[NS AXIS]]&lt;$V$3 - 'Unlike Size Quad'!$F$2*$N$3), Table13[NS AXIS], 0)</f>
        <v>-125</v>
      </c>
      <c r="X883" s="6">
        <f>$V$6 - 'Unlike Size Quad'!$F$3*$N$4</f>
        <v>71.401690832311886</v>
      </c>
      <c r="Y883" s="6">
        <f>$W$5 +'Unlike Size Quad'!$F$3*$N$4</f>
        <v>-71.406763299232722</v>
      </c>
      <c r="Z883" s="6">
        <f>Table13[[#This Row],[NS AXIS]]</f>
        <v>-125</v>
      </c>
      <c r="AA883" s="6">
        <f>IF(AND($W$5 + 'Unlike Size Quad'!$F$3*$N$4&lt;Table13[[#This Row],[NS AXIS]],Table13[[#This Row],[NS AXIS]]&lt;$V$6 - 'Unlike Size Quad'!$F$3*$N$4), Table13[NS AXIS], 0)</f>
        <v>0</v>
      </c>
      <c r="AB883" s="16">
        <f>$V$3 -'Unlike Size Quad'!$F$2*$N$3</f>
        <v>127.00056361139596</v>
      </c>
      <c r="AC883" s="16">
        <f>$W$4 + 'Unlike Size Quad'!$F$2*$N$3</f>
        <v>-127.00507248755457</v>
      </c>
      <c r="AN883" s="46">
        <v>-125</v>
      </c>
      <c r="AO883" s="6">
        <f>IF(OR(Table15[[#This Row],[Diagonal Flag]]&lt;-$AG$6, Table15[[#This Row],[Diagonal Flag]]&gt;$AG$6),0,Table15[[#This Row],[Diagonal Flag]])</f>
        <v>-125</v>
      </c>
      <c r="AP883" s="6">
        <f>Graphing!$AO883/$AP$6</f>
        <v>-54.6875</v>
      </c>
      <c r="AQ883" s="6">
        <f>Graphing!$AO883/$AQ$6</f>
        <v>54.6875</v>
      </c>
    </row>
    <row r="884" spans="7:43" x14ac:dyDescent="0.25">
      <c r="G884" s="15">
        <v>0.877</v>
      </c>
      <c r="H884" s="16">
        <f>IF(AND($H$3&lt;Table3[[#This Row],[Percentage]],Table3[[#This Row],[Percentage]]&lt;$H$5), 1, 0)</f>
        <v>0</v>
      </c>
      <c r="I884" s="16">
        <f>IF(AND($I$3&lt;Table3[[#This Row],[Percentage]],Table3[[#This Row],[Percentage]]&lt;$I$5), 1, 0)</f>
        <v>0</v>
      </c>
      <c r="J884" s="16">
        <f>IF(AND($J$3&lt;Table3[[#This Row],[Percentage]],Table3[[#This Row],[Percentage]]&lt;$J$5), 1, 0)</f>
        <v>0</v>
      </c>
      <c r="K884" s="16">
        <f>IF(AND($K$3&lt;Table3[[#This Row],[Percentage]],Table3[[#This Row],[Percentage]]&lt;$K$5), 1, 0)</f>
        <v>0</v>
      </c>
      <c r="L884" s="16"/>
      <c r="U884" s="6">
        <v>0</v>
      </c>
      <c r="V884" s="6">
        <v>-124</v>
      </c>
      <c r="W884" s="6">
        <f>IF(AND($W$4 + 'Unlike Size Quad'!$F$2*$N$3&lt;Table13[[#This Row],[NS AXIS]],Table13[[#This Row],[NS AXIS]]&lt;$V$3 - 'Unlike Size Quad'!$F$2*$N$3), Table13[NS AXIS], 0)</f>
        <v>-124</v>
      </c>
      <c r="X884" s="6">
        <f>$V$6 - 'Unlike Size Quad'!$F$3*$N$4</f>
        <v>71.401690832311886</v>
      </c>
      <c r="Y884" s="6">
        <f>$W$5 +'Unlike Size Quad'!$F$3*$N$4</f>
        <v>-71.406763299232722</v>
      </c>
      <c r="Z884" s="6">
        <f>Table13[[#This Row],[NS AXIS]]</f>
        <v>-124</v>
      </c>
      <c r="AA884" s="6">
        <f>IF(AND($W$5 + 'Unlike Size Quad'!$F$3*$N$4&lt;Table13[[#This Row],[NS AXIS]],Table13[[#This Row],[NS AXIS]]&lt;$V$6 - 'Unlike Size Quad'!$F$3*$N$4), Table13[NS AXIS], 0)</f>
        <v>0</v>
      </c>
      <c r="AB884" s="16">
        <f>$V$3 -'Unlike Size Quad'!$F$2*$N$3</f>
        <v>127.00056361139596</v>
      </c>
      <c r="AC884" s="16">
        <f>$W$4 + 'Unlike Size Quad'!$F$2*$N$3</f>
        <v>-127.00507248755457</v>
      </c>
      <c r="AN884" s="46">
        <v>-124</v>
      </c>
      <c r="AO884" s="6">
        <f>IF(OR(Table15[[#This Row],[Diagonal Flag]]&lt;-$AG$6, Table15[[#This Row],[Diagonal Flag]]&gt;$AG$6),0,Table15[[#This Row],[Diagonal Flag]])</f>
        <v>-124</v>
      </c>
      <c r="AP884" s="6">
        <f>Graphing!$AO884/$AP$6</f>
        <v>-54.25</v>
      </c>
      <c r="AQ884" s="6">
        <f>Graphing!$AO884/$AQ$6</f>
        <v>54.25</v>
      </c>
    </row>
    <row r="885" spans="7:43" x14ac:dyDescent="0.25">
      <c r="G885" s="15">
        <v>0.878</v>
      </c>
      <c r="H885" s="16">
        <f>IF(AND($H$3&lt;Table3[[#This Row],[Percentage]],Table3[[#This Row],[Percentage]]&lt;$H$5), 1, 0)</f>
        <v>0</v>
      </c>
      <c r="I885" s="16">
        <f>IF(AND($I$3&lt;Table3[[#This Row],[Percentage]],Table3[[#This Row],[Percentage]]&lt;$I$5), 1, 0)</f>
        <v>0</v>
      </c>
      <c r="J885" s="16">
        <f>IF(AND($J$3&lt;Table3[[#This Row],[Percentage]],Table3[[#This Row],[Percentage]]&lt;$J$5), 1, 0)</f>
        <v>0</v>
      </c>
      <c r="K885" s="16">
        <f>IF(AND($K$3&lt;Table3[[#This Row],[Percentage]],Table3[[#This Row],[Percentage]]&lt;$K$5), 1, 0)</f>
        <v>0</v>
      </c>
      <c r="L885" s="16"/>
      <c r="U885" s="6">
        <v>0</v>
      </c>
      <c r="V885" s="6">
        <v>-123</v>
      </c>
      <c r="W885" s="6">
        <f>IF(AND($W$4 + 'Unlike Size Quad'!$F$2*$N$3&lt;Table13[[#This Row],[NS AXIS]],Table13[[#This Row],[NS AXIS]]&lt;$V$3 - 'Unlike Size Quad'!$F$2*$N$3), Table13[NS AXIS], 0)</f>
        <v>-123</v>
      </c>
      <c r="X885" s="6">
        <f>$V$6 - 'Unlike Size Quad'!$F$3*$N$4</f>
        <v>71.401690832311886</v>
      </c>
      <c r="Y885" s="6">
        <f>$W$5 +'Unlike Size Quad'!$F$3*$N$4</f>
        <v>-71.406763299232722</v>
      </c>
      <c r="Z885" s="6">
        <f>Table13[[#This Row],[NS AXIS]]</f>
        <v>-123</v>
      </c>
      <c r="AA885" s="6">
        <f>IF(AND($W$5 + 'Unlike Size Quad'!$F$3*$N$4&lt;Table13[[#This Row],[NS AXIS]],Table13[[#This Row],[NS AXIS]]&lt;$V$6 - 'Unlike Size Quad'!$F$3*$N$4), Table13[NS AXIS], 0)</f>
        <v>0</v>
      </c>
      <c r="AB885" s="16">
        <f>$V$3 -'Unlike Size Quad'!$F$2*$N$3</f>
        <v>127.00056361139596</v>
      </c>
      <c r="AC885" s="16">
        <f>$W$4 + 'Unlike Size Quad'!$F$2*$N$3</f>
        <v>-127.00507248755457</v>
      </c>
      <c r="AN885" s="46">
        <v>-123</v>
      </c>
      <c r="AO885" s="6">
        <f>IF(OR(Table15[[#This Row],[Diagonal Flag]]&lt;-$AG$6, Table15[[#This Row],[Diagonal Flag]]&gt;$AG$6),0,Table15[[#This Row],[Diagonal Flag]])</f>
        <v>-123</v>
      </c>
      <c r="AP885" s="6">
        <f>Graphing!$AO885/$AP$6</f>
        <v>-53.8125</v>
      </c>
      <c r="AQ885" s="6">
        <f>Graphing!$AO885/$AQ$6</f>
        <v>53.8125</v>
      </c>
    </row>
    <row r="886" spans="7:43" x14ac:dyDescent="0.25">
      <c r="G886" s="15">
        <v>0.879</v>
      </c>
      <c r="H886" s="16">
        <f>IF(AND($H$3&lt;Table3[[#This Row],[Percentage]],Table3[[#This Row],[Percentage]]&lt;$H$5), 1, 0)</f>
        <v>0</v>
      </c>
      <c r="I886" s="16">
        <f>IF(AND($I$3&lt;Table3[[#This Row],[Percentage]],Table3[[#This Row],[Percentage]]&lt;$I$5), 1, 0)</f>
        <v>0</v>
      </c>
      <c r="J886" s="16">
        <f>IF(AND($J$3&lt;Table3[[#This Row],[Percentage]],Table3[[#This Row],[Percentage]]&lt;$J$5), 1, 0)</f>
        <v>0</v>
      </c>
      <c r="K886" s="16">
        <f>IF(AND($K$3&lt;Table3[[#This Row],[Percentage]],Table3[[#This Row],[Percentage]]&lt;$K$5), 1, 0)</f>
        <v>0</v>
      </c>
      <c r="L886" s="16"/>
      <c r="U886" s="6">
        <v>0</v>
      </c>
      <c r="V886" s="6">
        <v>-122</v>
      </c>
      <c r="W886" s="6">
        <f>IF(AND($W$4 + 'Unlike Size Quad'!$F$2*$N$3&lt;Table13[[#This Row],[NS AXIS]],Table13[[#This Row],[NS AXIS]]&lt;$V$3 - 'Unlike Size Quad'!$F$2*$N$3), Table13[NS AXIS], 0)</f>
        <v>-122</v>
      </c>
      <c r="X886" s="6">
        <f>$V$6 - 'Unlike Size Quad'!$F$3*$N$4</f>
        <v>71.401690832311886</v>
      </c>
      <c r="Y886" s="6">
        <f>$W$5 +'Unlike Size Quad'!$F$3*$N$4</f>
        <v>-71.406763299232722</v>
      </c>
      <c r="Z886" s="6">
        <f>Table13[[#This Row],[NS AXIS]]</f>
        <v>-122</v>
      </c>
      <c r="AA886" s="6">
        <f>IF(AND($W$5 + 'Unlike Size Quad'!$F$3*$N$4&lt;Table13[[#This Row],[NS AXIS]],Table13[[#This Row],[NS AXIS]]&lt;$V$6 - 'Unlike Size Quad'!$F$3*$N$4), Table13[NS AXIS], 0)</f>
        <v>0</v>
      </c>
      <c r="AB886" s="16">
        <f>$V$3 -'Unlike Size Quad'!$F$2*$N$3</f>
        <v>127.00056361139596</v>
      </c>
      <c r="AC886" s="16">
        <f>$W$4 + 'Unlike Size Quad'!$F$2*$N$3</f>
        <v>-127.00507248755457</v>
      </c>
      <c r="AN886" s="46">
        <v>-122</v>
      </c>
      <c r="AO886" s="6">
        <f>IF(OR(Table15[[#This Row],[Diagonal Flag]]&lt;-$AG$6, Table15[[#This Row],[Diagonal Flag]]&gt;$AG$6),0,Table15[[#This Row],[Diagonal Flag]])</f>
        <v>-122</v>
      </c>
      <c r="AP886" s="6">
        <f>Graphing!$AO886/$AP$6</f>
        <v>-53.375</v>
      </c>
      <c r="AQ886" s="6">
        <f>Graphing!$AO886/$AQ$6</f>
        <v>53.375</v>
      </c>
    </row>
    <row r="887" spans="7:43" x14ac:dyDescent="0.25">
      <c r="G887" s="15">
        <v>0.88</v>
      </c>
      <c r="H887" s="16">
        <f>IF(AND($H$3&lt;Table3[[#This Row],[Percentage]],Table3[[#This Row],[Percentage]]&lt;$H$5), 1, 0)</f>
        <v>0</v>
      </c>
      <c r="I887" s="16">
        <f>IF(AND($I$3&lt;Table3[[#This Row],[Percentage]],Table3[[#This Row],[Percentage]]&lt;$I$5), 1, 0)</f>
        <v>0</v>
      </c>
      <c r="J887" s="16">
        <f>IF(AND($J$3&lt;Table3[[#This Row],[Percentage]],Table3[[#This Row],[Percentage]]&lt;$J$5), 1, 0)</f>
        <v>0</v>
      </c>
      <c r="K887" s="16">
        <f>IF(AND($K$3&lt;Table3[[#This Row],[Percentage]],Table3[[#This Row],[Percentage]]&lt;$K$5), 1, 0)</f>
        <v>0</v>
      </c>
      <c r="L887" s="16"/>
      <c r="U887" s="6">
        <v>0</v>
      </c>
      <c r="V887" s="6">
        <v>-121</v>
      </c>
      <c r="W887" s="6">
        <f>IF(AND($W$4 + 'Unlike Size Quad'!$F$2*$N$3&lt;Table13[[#This Row],[NS AXIS]],Table13[[#This Row],[NS AXIS]]&lt;$V$3 - 'Unlike Size Quad'!$F$2*$N$3), Table13[NS AXIS], 0)</f>
        <v>-121</v>
      </c>
      <c r="X887" s="6">
        <f>$V$6 - 'Unlike Size Quad'!$F$3*$N$4</f>
        <v>71.401690832311886</v>
      </c>
      <c r="Y887" s="6">
        <f>$W$5 +'Unlike Size Quad'!$F$3*$N$4</f>
        <v>-71.406763299232722</v>
      </c>
      <c r="Z887" s="6">
        <f>Table13[[#This Row],[NS AXIS]]</f>
        <v>-121</v>
      </c>
      <c r="AA887" s="6">
        <f>IF(AND($W$5 + 'Unlike Size Quad'!$F$3*$N$4&lt;Table13[[#This Row],[NS AXIS]],Table13[[#This Row],[NS AXIS]]&lt;$V$6 - 'Unlike Size Quad'!$F$3*$N$4), Table13[NS AXIS], 0)</f>
        <v>0</v>
      </c>
      <c r="AB887" s="16">
        <f>$V$3 -'Unlike Size Quad'!$F$2*$N$3</f>
        <v>127.00056361139596</v>
      </c>
      <c r="AC887" s="16">
        <f>$W$4 + 'Unlike Size Quad'!$F$2*$N$3</f>
        <v>-127.00507248755457</v>
      </c>
      <c r="AN887" s="46">
        <v>-121</v>
      </c>
      <c r="AO887" s="6">
        <f>IF(OR(Table15[[#This Row],[Diagonal Flag]]&lt;-$AG$6, Table15[[#This Row],[Diagonal Flag]]&gt;$AG$6),0,Table15[[#This Row],[Diagonal Flag]])</f>
        <v>-121</v>
      </c>
      <c r="AP887" s="6">
        <f>Graphing!$AO887/$AP$6</f>
        <v>-52.9375</v>
      </c>
      <c r="AQ887" s="6">
        <f>Graphing!$AO887/$AQ$6</f>
        <v>52.9375</v>
      </c>
    </row>
    <row r="888" spans="7:43" x14ac:dyDescent="0.25">
      <c r="G888" s="15">
        <v>0.88100000000000001</v>
      </c>
      <c r="H888" s="16">
        <f>IF(AND($H$3&lt;Table3[[#This Row],[Percentage]],Table3[[#This Row],[Percentage]]&lt;$H$5), 1, 0)</f>
        <v>0</v>
      </c>
      <c r="I888" s="16">
        <f>IF(AND($I$3&lt;Table3[[#This Row],[Percentage]],Table3[[#This Row],[Percentage]]&lt;$I$5), 1, 0)</f>
        <v>0</v>
      </c>
      <c r="J888" s="16">
        <f>IF(AND($J$3&lt;Table3[[#This Row],[Percentage]],Table3[[#This Row],[Percentage]]&lt;$J$5), 1, 0)</f>
        <v>0</v>
      </c>
      <c r="K888" s="16">
        <f>IF(AND($K$3&lt;Table3[[#This Row],[Percentage]],Table3[[#This Row],[Percentage]]&lt;$K$5), 1, 0)</f>
        <v>0</v>
      </c>
      <c r="L888" s="16"/>
      <c r="U888" s="6">
        <v>0</v>
      </c>
      <c r="V888" s="6">
        <v>-120</v>
      </c>
      <c r="W888" s="6">
        <f>IF(AND($W$4 + 'Unlike Size Quad'!$F$2*$N$3&lt;Table13[[#This Row],[NS AXIS]],Table13[[#This Row],[NS AXIS]]&lt;$V$3 - 'Unlike Size Quad'!$F$2*$N$3), Table13[NS AXIS], 0)</f>
        <v>-120</v>
      </c>
      <c r="X888" s="6">
        <f>$V$6 - 'Unlike Size Quad'!$F$3*$N$4</f>
        <v>71.401690832311886</v>
      </c>
      <c r="Y888" s="6">
        <f>$W$5 +'Unlike Size Quad'!$F$3*$N$4</f>
        <v>-71.406763299232722</v>
      </c>
      <c r="Z888" s="6">
        <f>Table13[[#This Row],[NS AXIS]]</f>
        <v>-120</v>
      </c>
      <c r="AA888" s="6">
        <f>IF(AND($W$5 + 'Unlike Size Quad'!$F$3*$N$4&lt;Table13[[#This Row],[NS AXIS]],Table13[[#This Row],[NS AXIS]]&lt;$V$6 - 'Unlike Size Quad'!$F$3*$N$4), Table13[NS AXIS], 0)</f>
        <v>0</v>
      </c>
      <c r="AB888" s="16">
        <f>$V$3 -'Unlike Size Quad'!$F$2*$N$3</f>
        <v>127.00056361139596</v>
      </c>
      <c r="AC888" s="16">
        <f>$W$4 + 'Unlike Size Quad'!$F$2*$N$3</f>
        <v>-127.00507248755457</v>
      </c>
      <c r="AN888" s="46">
        <v>-120</v>
      </c>
      <c r="AO888" s="6">
        <f>IF(OR(Table15[[#This Row],[Diagonal Flag]]&lt;-$AG$6, Table15[[#This Row],[Diagonal Flag]]&gt;$AG$6),0,Table15[[#This Row],[Diagonal Flag]])</f>
        <v>-120</v>
      </c>
      <c r="AP888" s="6">
        <f>Graphing!$AO888/$AP$6</f>
        <v>-52.5</v>
      </c>
      <c r="AQ888" s="6">
        <f>Graphing!$AO888/$AQ$6</f>
        <v>52.5</v>
      </c>
    </row>
    <row r="889" spans="7:43" x14ac:dyDescent="0.25">
      <c r="G889" s="15">
        <v>0.88200000000000001</v>
      </c>
      <c r="H889" s="16">
        <f>IF(AND($H$3&lt;Table3[[#This Row],[Percentage]],Table3[[#This Row],[Percentage]]&lt;$H$5), 1, 0)</f>
        <v>0</v>
      </c>
      <c r="I889" s="16">
        <f>IF(AND($I$3&lt;Table3[[#This Row],[Percentage]],Table3[[#This Row],[Percentage]]&lt;$I$5), 1, 0)</f>
        <v>0</v>
      </c>
      <c r="J889" s="16">
        <f>IF(AND($J$3&lt;Table3[[#This Row],[Percentage]],Table3[[#This Row],[Percentage]]&lt;$J$5), 1, 0)</f>
        <v>0</v>
      </c>
      <c r="K889" s="16">
        <f>IF(AND($K$3&lt;Table3[[#This Row],[Percentage]],Table3[[#This Row],[Percentage]]&lt;$K$5), 1, 0)</f>
        <v>0</v>
      </c>
      <c r="L889" s="16"/>
      <c r="U889" s="6">
        <v>0</v>
      </c>
      <c r="V889" s="6">
        <v>-119</v>
      </c>
      <c r="W889" s="6">
        <f>IF(AND($W$4 + 'Unlike Size Quad'!$F$2*$N$3&lt;Table13[[#This Row],[NS AXIS]],Table13[[#This Row],[NS AXIS]]&lt;$V$3 - 'Unlike Size Quad'!$F$2*$N$3), Table13[NS AXIS], 0)</f>
        <v>-119</v>
      </c>
      <c r="X889" s="6">
        <f>$V$6 - 'Unlike Size Quad'!$F$3*$N$4</f>
        <v>71.401690832311886</v>
      </c>
      <c r="Y889" s="6">
        <f>$W$5 +'Unlike Size Quad'!$F$3*$N$4</f>
        <v>-71.406763299232722</v>
      </c>
      <c r="Z889" s="6">
        <f>Table13[[#This Row],[NS AXIS]]</f>
        <v>-119</v>
      </c>
      <c r="AA889" s="6">
        <f>IF(AND($W$5 + 'Unlike Size Quad'!$F$3*$N$4&lt;Table13[[#This Row],[NS AXIS]],Table13[[#This Row],[NS AXIS]]&lt;$V$6 - 'Unlike Size Quad'!$F$3*$N$4), Table13[NS AXIS], 0)</f>
        <v>0</v>
      </c>
      <c r="AB889" s="16">
        <f>$V$3 -'Unlike Size Quad'!$F$2*$N$3</f>
        <v>127.00056361139596</v>
      </c>
      <c r="AC889" s="16">
        <f>$W$4 + 'Unlike Size Quad'!$F$2*$N$3</f>
        <v>-127.00507248755457</v>
      </c>
      <c r="AN889" s="46">
        <v>-119</v>
      </c>
      <c r="AO889" s="6">
        <f>IF(OR(Table15[[#This Row],[Diagonal Flag]]&lt;-$AG$6, Table15[[#This Row],[Diagonal Flag]]&gt;$AG$6),0,Table15[[#This Row],[Diagonal Flag]])</f>
        <v>-119</v>
      </c>
      <c r="AP889" s="6">
        <f>Graphing!$AO889/$AP$6</f>
        <v>-52.0625</v>
      </c>
      <c r="AQ889" s="6">
        <f>Graphing!$AO889/$AQ$6</f>
        <v>52.0625</v>
      </c>
    </row>
    <row r="890" spans="7:43" x14ac:dyDescent="0.25">
      <c r="G890" s="15">
        <v>0.88300000000000001</v>
      </c>
      <c r="H890" s="16">
        <f>IF(AND($H$3&lt;Table3[[#This Row],[Percentage]],Table3[[#This Row],[Percentage]]&lt;$H$5), 1, 0)</f>
        <v>0</v>
      </c>
      <c r="I890" s="16">
        <f>IF(AND($I$3&lt;Table3[[#This Row],[Percentage]],Table3[[#This Row],[Percentage]]&lt;$I$5), 1, 0)</f>
        <v>0</v>
      </c>
      <c r="J890" s="16">
        <f>IF(AND($J$3&lt;Table3[[#This Row],[Percentage]],Table3[[#This Row],[Percentage]]&lt;$J$5), 1, 0)</f>
        <v>0</v>
      </c>
      <c r="K890" s="16">
        <f>IF(AND($K$3&lt;Table3[[#This Row],[Percentage]],Table3[[#This Row],[Percentage]]&lt;$K$5), 1, 0)</f>
        <v>0</v>
      </c>
      <c r="L890" s="16"/>
      <c r="U890" s="6">
        <v>0</v>
      </c>
      <c r="V890" s="6">
        <v>-118</v>
      </c>
      <c r="W890" s="6">
        <f>IF(AND($W$4 + 'Unlike Size Quad'!$F$2*$N$3&lt;Table13[[#This Row],[NS AXIS]],Table13[[#This Row],[NS AXIS]]&lt;$V$3 - 'Unlike Size Quad'!$F$2*$N$3), Table13[NS AXIS], 0)</f>
        <v>-118</v>
      </c>
      <c r="X890" s="6">
        <f>$V$6 - 'Unlike Size Quad'!$F$3*$N$4</f>
        <v>71.401690832311886</v>
      </c>
      <c r="Y890" s="6">
        <f>$W$5 +'Unlike Size Quad'!$F$3*$N$4</f>
        <v>-71.406763299232722</v>
      </c>
      <c r="Z890" s="6">
        <f>Table13[[#This Row],[NS AXIS]]</f>
        <v>-118</v>
      </c>
      <c r="AA890" s="6">
        <f>IF(AND($W$5 + 'Unlike Size Quad'!$F$3*$N$4&lt;Table13[[#This Row],[NS AXIS]],Table13[[#This Row],[NS AXIS]]&lt;$V$6 - 'Unlike Size Quad'!$F$3*$N$4), Table13[NS AXIS], 0)</f>
        <v>0</v>
      </c>
      <c r="AB890" s="16">
        <f>$V$3 -'Unlike Size Quad'!$F$2*$N$3</f>
        <v>127.00056361139596</v>
      </c>
      <c r="AC890" s="16">
        <f>$W$4 + 'Unlike Size Quad'!$F$2*$N$3</f>
        <v>-127.00507248755457</v>
      </c>
      <c r="AN890" s="46">
        <v>-118</v>
      </c>
      <c r="AO890" s="6">
        <f>IF(OR(Table15[[#This Row],[Diagonal Flag]]&lt;-$AG$6, Table15[[#This Row],[Diagonal Flag]]&gt;$AG$6),0,Table15[[#This Row],[Diagonal Flag]])</f>
        <v>-118</v>
      </c>
      <c r="AP890" s="6">
        <f>Graphing!$AO890/$AP$6</f>
        <v>-51.625</v>
      </c>
      <c r="AQ890" s="6">
        <f>Graphing!$AO890/$AQ$6</f>
        <v>51.625</v>
      </c>
    </row>
    <row r="891" spans="7:43" x14ac:dyDescent="0.25">
      <c r="G891" s="15">
        <v>0.88400000000000001</v>
      </c>
      <c r="H891" s="16">
        <f>IF(AND($H$3&lt;Table3[[#This Row],[Percentage]],Table3[[#This Row],[Percentage]]&lt;$H$5), 1, 0)</f>
        <v>0</v>
      </c>
      <c r="I891" s="16">
        <f>IF(AND($I$3&lt;Table3[[#This Row],[Percentage]],Table3[[#This Row],[Percentage]]&lt;$I$5), 1, 0)</f>
        <v>0</v>
      </c>
      <c r="J891" s="16">
        <f>IF(AND($J$3&lt;Table3[[#This Row],[Percentage]],Table3[[#This Row],[Percentage]]&lt;$J$5), 1, 0)</f>
        <v>0</v>
      </c>
      <c r="K891" s="16">
        <f>IF(AND($K$3&lt;Table3[[#This Row],[Percentage]],Table3[[#This Row],[Percentage]]&lt;$K$5), 1, 0)</f>
        <v>0</v>
      </c>
      <c r="L891" s="16"/>
      <c r="U891" s="6">
        <v>0</v>
      </c>
      <c r="V891" s="6">
        <v>-117</v>
      </c>
      <c r="W891" s="6">
        <f>IF(AND($W$4 + 'Unlike Size Quad'!$F$2*$N$3&lt;Table13[[#This Row],[NS AXIS]],Table13[[#This Row],[NS AXIS]]&lt;$V$3 - 'Unlike Size Quad'!$F$2*$N$3), Table13[NS AXIS], 0)</f>
        <v>-117</v>
      </c>
      <c r="X891" s="6">
        <f>$V$6 - 'Unlike Size Quad'!$F$3*$N$4</f>
        <v>71.401690832311886</v>
      </c>
      <c r="Y891" s="6">
        <f>$W$5 +'Unlike Size Quad'!$F$3*$N$4</f>
        <v>-71.406763299232722</v>
      </c>
      <c r="Z891" s="6">
        <f>Table13[[#This Row],[NS AXIS]]</f>
        <v>-117</v>
      </c>
      <c r="AA891" s="6">
        <f>IF(AND($W$5 + 'Unlike Size Quad'!$F$3*$N$4&lt;Table13[[#This Row],[NS AXIS]],Table13[[#This Row],[NS AXIS]]&lt;$V$6 - 'Unlike Size Quad'!$F$3*$N$4), Table13[NS AXIS], 0)</f>
        <v>0</v>
      </c>
      <c r="AB891" s="16">
        <f>$V$3 -'Unlike Size Quad'!$F$2*$N$3</f>
        <v>127.00056361139596</v>
      </c>
      <c r="AC891" s="16">
        <f>$W$4 + 'Unlike Size Quad'!$F$2*$N$3</f>
        <v>-127.00507248755457</v>
      </c>
      <c r="AN891" s="46">
        <v>-117</v>
      </c>
      <c r="AO891" s="6">
        <f>IF(OR(Table15[[#This Row],[Diagonal Flag]]&lt;-$AG$6, Table15[[#This Row],[Diagonal Flag]]&gt;$AG$6),0,Table15[[#This Row],[Diagonal Flag]])</f>
        <v>-117</v>
      </c>
      <c r="AP891" s="6">
        <f>Graphing!$AO891/$AP$6</f>
        <v>-51.1875</v>
      </c>
      <c r="AQ891" s="6">
        <f>Graphing!$AO891/$AQ$6</f>
        <v>51.1875</v>
      </c>
    </row>
    <row r="892" spans="7:43" x14ac:dyDescent="0.25">
      <c r="G892" s="15">
        <v>0.88500000000000001</v>
      </c>
      <c r="H892" s="16">
        <f>IF(AND($H$3&lt;Table3[[#This Row],[Percentage]],Table3[[#This Row],[Percentage]]&lt;$H$5), 1, 0)</f>
        <v>0</v>
      </c>
      <c r="I892" s="16">
        <f>IF(AND($I$3&lt;Table3[[#This Row],[Percentage]],Table3[[#This Row],[Percentage]]&lt;$I$5), 1, 0)</f>
        <v>0</v>
      </c>
      <c r="J892" s="16">
        <f>IF(AND($J$3&lt;Table3[[#This Row],[Percentage]],Table3[[#This Row],[Percentage]]&lt;$J$5), 1, 0)</f>
        <v>0</v>
      </c>
      <c r="K892" s="16">
        <f>IF(AND($K$3&lt;Table3[[#This Row],[Percentage]],Table3[[#This Row],[Percentage]]&lt;$K$5), 1, 0)</f>
        <v>0</v>
      </c>
      <c r="L892" s="16"/>
      <c r="U892" s="6">
        <v>0</v>
      </c>
      <c r="V892" s="6">
        <v>-116</v>
      </c>
      <c r="W892" s="6">
        <f>IF(AND($W$4 + 'Unlike Size Quad'!$F$2*$N$3&lt;Table13[[#This Row],[NS AXIS]],Table13[[#This Row],[NS AXIS]]&lt;$V$3 - 'Unlike Size Quad'!$F$2*$N$3), Table13[NS AXIS], 0)</f>
        <v>-116</v>
      </c>
      <c r="X892" s="6">
        <f>$V$6 - 'Unlike Size Quad'!$F$3*$N$4</f>
        <v>71.401690832311886</v>
      </c>
      <c r="Y892" s="6">
        <f>$W$5 +'Unlike Size Quad'!$F$3*$N$4</f>
        <v>-71.406763299232722</v>
      </c>
      <c r="Z892" s="6">
        <f>Table13[[#This Row],[NS AXIS]]</f>
        <v>-116</v>
      </c>
      <c r="AA892" s="6">
        <f>IF(AND($W$5 + 'Unlike Size Quad'!$F$3*$N$4&lt;Table13[[#This Row],[NS AXIS]],Table13[[#This Row],[NS AXIS]]&lt;$V$6 - 'Unlike Size Quad'!$F$3*$N$4), Table13[NS AXIS], 0)</f>
        <v>0</v>
      </c>
      <c r="AB892" s="16">
        <f>$V$3 -'Unlike Size Quad'!$F$2*$N$3</f>
        <v>127.00056361139596</v>
      </c>
      <c r="AC892" s="16">
        <f>$W$4 + 'Unlike Size Quad'!$F$2*$N$3</f>
        <v>-127.00507248755457</v>
      </c>
      <c r="AN892" s="46">
        <v>-116</v>
      </c>
      <c r="AO892" s="6">
        <f>IF(OR(Table15[[#This Row],[Diagonal Flag]]&lt;-$AG$6, Table15[[#This Row],[Diagonal Flag]]&gt;$AG$6),0,Table15[[#This Row],[Diagonal Flag]])</f>
        <v>-116</v>
      </c>
      <c r="AP892" s="6">
        <f>Graphing!$AO892/$AP$6</f>
        <v>-50.75</v>
      </c>
      <c r="AQ892" s="6">
        <f>Graphing!$AO892/$AQ$6</f>
        <v>50.75</v>
      </c>
    </row>
    <row r="893" spans="7:43" x14ac:dyDescent="0.25">
      <c r="G893" s="15">
        <v>0.88600000000000001</v>
      </c>
      <c r="H893" s="16">
        <f>IF(AND($H$3&lt;Table3[[#This Row],[Percentage]],Table3[[#This Row],[Percentage]]&lt;$H$5), 1, 0)</f>
        <v>0</v>
      </c>
      <c r="I893" s="16">
        <f>IF(AND($I$3&lt;Table3[[#This Row],[Percentage]],Table3[[#This Row],[Percentage]]&lt;$I$5), 1, 0)</f>
        <v>0</v>
      </c>
      <c r="J893" s="16">
        <f>IF(AND($J$3&lt;Table3[[#This Row],[Percentage]],Table3[[#This Row],[Percentage]]&lt;$J$5), 1, 0)</f>
        <v>0</v>
      </c>
      <c r="K893" s="16">
        <f>IF(AND($K$3&lt;Table3[[#This Row],[Percentage]],Table3[[#This Row],[Percentage]]&lt;$K$5), 1, 0)</f>
        <v>0</v>
      </c>
      <c r="L893" s="16"/>
      <c r="U893" s="6">
        <v>0</v>
      </c>
      <c r="V893" s="6">
        <v>-115</v>
      </c>
      <c r="W893" s="6">
        <f>IF(AND($W$4 + 'Unlike Size Quad'!$F$2*$N$3&lt;Table13[[#This Row],[NS AXIS]],Table13[[#This Row],[NS AXIS]]&lt;$V$3 - 'Unlike Size Quad'!$F$2*$N$3), Table13[NS AXIS], 0)</f>
        <v>-115</v>
      </c>
      <c r="X893" s="6">
        <f>$V$6 - 'Unlike Size Quad'!$F$3*$N$4</f>
        <v>71.401690832311886</v>
      </c>
      <c r="Y893" s="6">
        <f>$W$5 +'Unlike Size Quad'!$F$3*$N$4</f>
        <v>-71.406763299232722</v>
      </c>
      <c r="Z893" s="6">
        <f>Table13[[#This Row],[NS AXIS]]</f>
        <v>-115</v>
      </c>
      <c r="AA893" s="6">
        <f>IF(AND($W$5 + 'Unlike Size Quad'!$F$3*$N$4&lt;Table13[[#This Row],[NS AXIS]],Table13[[#This Row],[NS AXIS]]&lt;$V$6 - 'Unlike Size Quad'!$F$3*$N$4), Table13[NS AXIS], 0)</f>
        <v>0</v>
      </c>
      <c r="AB893" s="16">
        <f>$V$3 -'Unlike Size Quad'!$F$2*$N$3</f>
        <v>127.00056361139596</v>
      </c>
      <c r="AC893" s="16">
        <f>$W$4 + 'Unlike Size Quad'!$F$2*$N$3</f>
        <v>-127.00507248755457</v>
      </c>
      <c r="AN893" s="46">
        <v>-115</v>
      </c>
      <c r="AO893" s="6">
        <f>IF(OR(Table15[[#This Row],[Diagonal Flag]]&lt;-$AG$6, Table15[[#This Row],[Diagonal Flag]]&gt;$AG$6),0,Table15[[#This Row],[Diagonal Flag]])</f>
        <v>-115</v>
      </c>
      <c r="AP893" s="6">
        <f>Graphing!$AO893/$AP$6</f>
        <v>-50.3125</v>
      </c>
      <c r="AQ893" s="6">
        <f>Graphing!$AO893/$AQ$6</f>
        <v>50.3125</v>
      </c>
    </row>
    <row r="894" spans="7:43" x14ac:dyDescent="0.25">
      <c r="G894" s="15">
        <v>0.88700000000000001</v>
      </c>
      <c r="H894" s="16">
        <f>IF(AND($H$3&lt;Table3[[#This Row],[Percentage]],Table3[[#This Row],[Percentage]]&lt;$H$5), 1, 0)</f>
        <v>0</v>
      </c>
      <c r="I894" s="16">
        <f>IF(AND($I$3&lt;Table3[[#This Row],[Percentage]],Table3[[#This Row],[Percentage]]&lt;$I$5), 1, 0)</f>
        <v>0</v>
      </c>
      <c r="J894" s="16">
        <f>IF(AND($J$3&lt;Table3[[#This Row],[Percentage]],Table3[[#This Row],[Percentage]]&lt;$J$5), 1, 0)</f>
        <v>0</v>
      </c>
      <c r="K894" s="16">
        <f>IF(AND($K$3&lt;Table3[[#This Row],[Percentage]],Table3[[#This Row],[Percentage]]&lt;$K$5), 1, 0)</f>
        <v>0</v>
      </c>
      <c r="L894" s="16"/>
      <c r="U894" s="6">
        <v>0</v>
      </c>
      <c r="V894" s="6">
        <v>-114</v>
      </c>
      <c r="W894" s="6">
        <f>IF(AND($W$4 + 'Unlike Size Quad'!$F$2*$N$3&lt;Table13[[#This Row],[NS AXIS]],Table13[[#This Row],[NS AXIS]]&lt;$V$3 - 'Unlike Size Quad'!$F$2*$N$3), Table13[NS AXIS], 0)</f>
        <v>-114</v>
      </c>
      <c r="X894" s="6">
        <f>$V$6 - 'Unlike Size Quad'!$F$3*$N$4</f>
        <v>71.401690832311886</v>
      </c>
      <c r="Y894" s="6">
        <f>$W$5 +'Unlike Size Quad'!$F$3*$N$4</f>
        <v>-71.406763299232722</v>
      </c>
      <c r="Z894" s="6">
        <f>Table13[[#This Row],[NS AXIS]]</f>
        <v>-114</v>
      </c>
      <c r="AA894" s="6">
        <f>IF(AND($W$5 + 'Unlike Size Quad'!$F$3*$N$4&lt;Table13[[#This Row],[NS AXIS]],Table13[[#This Row],[NS AXIS]]&lt;$V$6 - 'Unlike Size Quad'!$F$3*$N$4), Table13[NS AXIS], 0)</f>
        <v>0</v>
      </c>
      <c r="AB894" s="16">
        <f>$V$3 -'Unlike Size Quad'!$F$2*$N$3</f>
        <v>127.00056361139596</v>
      </c>
      <c r="AC894" s="16">
        <f>$W$4 + 'Unlike Size Quad'!$F$2*$N$3</f>
        <v>-127.00507248755457</v>
      </c>
      <c r="AN894" s="46">
        <v>-114</v>
      </c>
      <c r="AO894" s="6">
        <f>IF(OR(Table15[[#This Row],[Diagonal Flag]]&lt;-$AG$6, Table15[[#This Row],[Diagonal Flag]]&gt;$AG$6),0,Table15[[#This Row],[Diagonal Flag]])</f>
        <v>-114</v>
      </c>
      <c r="AP894" s="6">
        <f>Graphing!$AO894/$AP$6</f>
        <v>-49.875</v>
      </c>
      <c r="AQ894" s="6">
        <f>Graphing!$AO894/$AQ$6</f>
        <v>49.875</v>
      </c>
    </row>
    <row r="895" spans="7:43" x14ac:dyDescent="0.25">
      <c r="G895" s="15">
        <v>0.88800000000000001</v>
      </c>
      <c r="H895" s="16">
        <f>IF(AND($H$3&lt;Table3[[#This Row],[Percentage]],Table3[[#This Row],[Percentage]]&lt;$H$5), 1, 0)</f>
        <v>0</v>
      </c>
      <c r="I895" s="16">
        <f>IF(AND($I$3&lt;Table3[[#This Row],[Percentage]],Table3[[#This Row],[Percentage]]&lt;$I$5), 1, 0)</f>
        <v>0</v>
      </c>
      <c r="J895" s="16">
        <f>IF(AND($J$3&lt;Table3[[#This Row],[Percentage]],Table3[[#This Row],[Percentage]]&lt;$J$5), 1, 0)</f>
        <v>0</v>
      </c>
      <c r="K895" s="16">
        <f>IF(AND($K$3&lt;Table3[[#This Row],[Percentage]],Table3[[#This Row],[Percentage]]&lt;$K$5), 1, 0)</f>
        <v>0</v>
      </c>
      <c r="L895" s="16"/>
      <c r="U895" s="6">
        <v>0</v>
      </c>
      <c r="V895" s="6">
        <v>-113</v>
      </c>
      <c r="W895" s="6">
        <f>IF(AND($W$4 + 'Unlike Size Quad'!$F$2*$N$3&lt;Table13[[#This Row],[NS AXIS]],Table13[[#This Row],[NS AXIS]]&lt;$V$3 - 'Unlike Size Quad'!$F$2*$N$3), Table13[NS AXIS], 0)</f>
        <v>-113</v>
      </c>
      <c r="X895" s="6">
        <f>$V$6 - 'Unlike Size Quad'!$F$3*$N$4</f>
        <v>71.401690832311886</v>
      </c>
      <c r="Y895" s="6">
        <f>$W$5 +'Unlike Size Quad'!$F$3*$N$4</f>
        <v>-71.406763299232722</v>
      </c>
      <c r="Z895" s="6">
        <f>Table13[[#This Row],[NS AXIS]]</f>
        <v>-113</v>
      </c>
      <c r="AA895" s="6">
        <f>IF(AND($W$5 + 'Unlike Size Quad'!$F$3*$N$4&lt;Table13[[#This Row],[NS AXIS]],Table13[[#This Row],[NS AXIS]]&lt;$V$6 - 'Unlike Size Quad'!$F$3*$N$4), Table13[NS AXIS], 0)</f>
        <v>0</v>
      </c>
      <c r="AB895" s="16">
        <f>$V$3 -'Unlike Size Quad'!$F$2*$N$3</f>
        <v>127.00056361139596</v>
      </c>
      <c r="AC895" s="16">
        <f>$W$4 + 'Unlike Size Quad'!$F$2*$N$3</f>
        <v>-127.00507248755457</v>
      </c>
      <c r="AN895" s="46">
        <v>-113</v>
      </c>
      <c r="AO895" s="6">
        <f>IF(OR(Table15[[#This Row],[Diagonal Flag]]&lt;-$AG$6, Table15[[#This Row],[Diagonal Flag]]&gt;$AG$6),0,Table15[[#This Row],[Diagonal Flag]])</f>
        <v>-113</v>
      </c>
      <c r="AP895" s="6">
        <f>Graphing!$AO895/$AP$6</f>
        <v>-49.4375</v>
      </c>
      <c r="AQ895" s="6">
        <f>Graphing!$AO895/$AQ$6</f>
        <v>49.4375</v>
      </c>
    </row>
    <row r="896" spans="7:43" x14ac:dyDescent="0.25">
      <c r="G896" s="15">
        <v>0.88900000000000001</v>
      </c>
      <c r="H896" s="16">
        <f>IF(AND($H$3&lt;Table3[[#This Row],[Percentage]],Table3[[#This Row],[Percentage]]&lt;$H$5), 1, 0)</f>
        <v>0</v>
      </c>
      <c r="I896" s="16">
        <f>IF(AND($I$3&lt;Table3[[#This Row],[Percentage]],Table3[[#This Row],[Percentage]]&lt;$I$5), 1, 0)</f>
        <v>0</v>
      </c>
      <c r="J896" s="16">
        <f>IF(AND($J$3&lt;Table3[[#This Row],[Percentage]],Table3[[#This Row],[Percentage]]&lt;$J$5), 1, 0)</f>
        <v>0</v>
      </c>
      <c r="K896" s="16">
        <f>IF(AND($K$3&lt;Table3[[#This Row],[Percentage]],Table3[[#This Row],[Percentage]]&lt;$K$5), 1, 0)</f>
        <v>0</v>
      </c>
      <c r="L896" s="16"/>
      <c r="U896" s="6">
        <v>0</v>
      </c>
      <c r="V896" s="6">
        <v>-112</v>
      </c>
      <c r="W896" s="6">
        <f>IF(AND($W$4 + 'Unlike Size Quad'!$F$2*$N$3&lt;Table13[[#This Row],[NS AXIS]],Table13[[#This Row],[NS AXIS]]&lt;$V$3 - 'Unlike Size Quad'!$F$2*$N$3), Table13[NS AXIS], 0)</f>
        <v>-112</v>
      </c>
      <c r="X896" s="6">
        <f>$V$6 - 'Unlike Size Quad'!$F$3*$N$4</f>
        <v>71.401690832311886</v>
      </c>
      <c r="Y896" s="6">
        <f>$W$5 +'Unlike Size Quad'!$F$3*$N$4</f>
        <v>-71.406763299232722</v>
      </c>
      <c r="Z896" s="6">
        <f>Table13[[#This Row],[NS AXIS]]</f>
        <v>-112</v>
      </c>
      <c r="AA896" s="6">
        <f>IF(AND($W$5 + 'Unlike Size Quad'!$F$3*$N$4&lt;Table13[[#This Row],[NS AXIS]],Table13[[#This Row],[NS AXIS]]&lt;$V$6 - 'Unlike Size Quad'!$F$3*$N$4), Table13[NS AXIS], 0)</f>
        <v>0</v>
      </c>
      <c r="AB896" s="16">
        <f>$V$3 -'Unlike Size Quad'!$F$2*$N$3</f>
        <v>127.00056361139596</v>
      </c>
      <c r="AC896" s="16">
        <f>$W$4 + 'Unlike Size Quad'!$F$2*$N$3</f>
        <v>-127.00507248755457</v>
      </c>
      <c r="AN896" s="46">
        <v>-112</v>
      </c>
      <c r="AO896" s="6">
        <f>IF(OR(Table15[[#This Row],[Diagonal Flag]]&lt;-$AG$6, Table15[[#This Row],[Diagonal Flag]]&gt;$AG$6),0,Table15[[#This Row],[Diagonal Flag]])</f>
        <v>-112</v>
      </c>
      <c r="AP896" s="6">
        <f>Graphing!$AO896/$AP$6</f>
        <v>-49</v>
      </c>
      <c r="AQ896" s="6">
        <f>Graphing!$AO896/$AQ$6</f>
        <v>49</v>
      </c>
    </row>
    <row r="897" spans="7:43" x14ac:dyDescent="0.25">
      <c r="G897" s="15">
        <v>0.89</v>
      </c>
      <c r="H897" s="16">
        <f>IF(AND($H$3&lt;Table3[[#This Row],[Percentage]],Table3[[#This Row],[Percentage]]&lt;$H$5), 1, 0)</f>
        <v>0</v>
      </c>
      <c r="I897" s="16">
        <f>IF(AND($I$3&lt;Table3[[#This Row],[Percentage]],Table3[[#This Row],[Percentage]]&lt;$I$5), 1, 0)</f>
        <v>0</v>
      </c>
      <c r="J897" s="16">
        <f>IF(AND($J$3&lt;Table3[[#This Row],[Percentage]],Table3[[#This Row],[Percentage]]&lt;$J$5), 1, 0)</f>
        <v>0</v>
      </c>
      <c r="K897" s="16">
        <f>IF(AND($K$3&lt;Table3[[#This Row],[Percentage]],Table3[[#This Row],[Percentage]]&lt;$K$5), 1, 0)</f>
        <v>0</v>
      </c>
      <c r="L897" s="16"/>
      <c r="U897" s="6">
        <v>0</v>
      </c>
      <c r="V897" s="6">
        <v>-111</v>
      </c>
      <c r="W897" s="6">
        <f>IF(AND($W$4 + 'Unlike Size Quad'!$F$2*$N$3&lt;Table13[[#This Row],[NS AXIS]],Table13[[#This Row],[NS AXIS]]&lt;$V$3 - 'Unlike Size Quad'!$F$2*$N$3), Table13[NS AXIS], 0)</f>
        <v>-111</v>
      </c>
      <c r="X897" s="6">
        <f>$V$6 - 'Unlike Size Quad'!$F$3*$N$4</f>
        <v>71.401690832311886</v>
      </c>
      <c r="Y897" s="6">
        <f>$W$5 +'Unlike Size Quad'!$F$3*$N$4</f>
        <v>-71.406763299232722</v>
      </c>
      <c r="Z897" s="6">
        <f>Table13[[#This Row],[NS AXIS]]</f>
        <v>-111</v>
      </c>
      <c r="AA897" s="6">
        <f>IF(AND($W$5 + 'Unlike Size Quad'!$F$3*$N$4&lt;Table13[[#This Row],[NS AXIS]],Table13[[#This Row],[NS AXIS]]&lt;$V$6 - 'Unlike Size Quad'!$F$3*$N$4), Table13[NS AXIS], 0)</f>
        <v>0</v>
      </c>
      <c r="AB897" s="16">
        <f>$V$3 -'Unlike Size Quad'!$F$2*$N$3</f>
        <v>127.00056361139596</v>
      </c>
      <c r="AC897" s="16">
        <f>$W$4 + 'Unlike Size Quad'!$F$2*$N$3</f>
        <v>-127.00507248755457</v>
      </c>
      <c r="AN897" s="46">
        <v>-111</v>
      </c>
      <c r="AO897" s="6">
        <f>IF(OR(Table15[[#This Row],[Diagonal Flag]]&lt;-$AG$6, Table15[[#This Row],[Diagonal Flag]]&gt;$AG$6),0,Table15[[#This Row],[Diagonal Flag]])</f>
        <v>-111</v>
      </c>
      <c r="AP897" s="6">
        <f>Graphing!$AO897/$AP$6</f>
        <v>-48.5625</v>
      </c>
      <c r="AQ897" s="6">
        <f>Graphing!$AO897/$AQ$6</f>
        <v>48.5625</v>
      </c>
    </row>
    <row r="898" spans="7:43" x14ac:dyDescent="0.25">
      <c r="G898" s="15">
        <v>0.89100000000000001</v>
      </c>
      <c r="H898" s="16">
        <f>IF(AND($H$3&lt;Table3[[#This Row],[Percentage]],Table3[[#This Row],[Percentage]]&lt;$H$5), 1, 0)</f>
        <v>0</v>
      </c>
      <c r="I898" s="16">
        <f>IF(AND($I$3&lt;Table3[[#This Row],[Percentage]],Table3[[#This Row],[Percentage]]&lt;$I$5), 1, 0)</f>
        <v>0</v>
      </c>
      <c r="J898" s="16">
        <f>IF(AND($J$3&lt;Table3[[#This Row],[Percentage]],Table3[[#This Row],[Percentage]]&lt;$J$5), 1, 0)</f>
        <v>0</v>
      </c>
      <c r="K898" s="16">
        <f>IF(AND($K$3&lt;Table3[[#This Row],[Percentage]],Table3[[#This Row],[Percentage]]&lt;$K$5), 1, 0)</f>
        <v>0</v>
      </c>
      <c r="L898" s="16"/>
      <c r="U898" s="6">
        <v>0</v>
      </c>
      <c r="V898" s="6">
        <v>-110</v>
      </c>
      <c r="W898" s="6">
        <f>IF(AND($W$4 + 'Unlike Size Quad'!$F$2*$N$3&lt;Table13[[#This Row],[NS AXIS]],Table13[[#This Row],[NS AXIS]]&lt;$V$3 - 'Unlike Size Quad'!$F$2*$N$3), Table13[NS AXIS], 0)</f>
        <v>-110</v>
      </c>
      <c r="X898" s="6">
        <f>$V$6 - 'Unlike Size Quad'!$F$3*$N$4</f>
        <v>71.401690832311886</v>
      </c>
      <c r="Y898" s="6">
        <f>$W$5 +'Unlike Size Quad'!$F$3*$N$4</f>
        <v>-71.406763299232722</v>
      </c>
      <c r="Z898" s="6">
        <f>Table13[[#This Row],[NS AXIS]]</f>
        <v>-110</v>
      </c>
      <c r="AA898" s="6">
        <f>IF(AND($W$5 + 'Unlike Size Quad'!$F$3*$N$4&lt;Table13[[#This Row],[NS AXIS]],Table13[[#This Row],[NS AXIS]]&lt;$V$6 - 'Unlike Size Quad'!$F$3*$N$4), Table13[NS AXIS], 0)</f>
        <v>0</v>
      </c>
      <c r="AB898" s="16">
        <f>$V$3 -'Unlike Size Quad'!$F$2*$N$3</f>
        <v>127.00056361139596</v>
      </c>
      <c r="AC898" s="16">
        <f>$W$4 + 'Unlike Size Quad'!$F$2*$N$3</f>
        <v>-127.00507248755457</v>
      </c>
      <c r="AN898" s="46">
        <v>-110</v>
      </c>
      <c r="AO898" s="6">
        <f>IF(OR(Table15[[#This Row],[Diagonal Flag]]&lt;-$AG$6, Table15[[#This Row],[Diagonal Flag]]&gt;$AG$6),0,Table15[[#This Row],[Diagonal Flag]])</f>
        <v>-110</v>
      </c>
      <c r="AP898" s="6">
        <f>Graphing!$AO898/$AP$6</f>
        <v>-48.125</v>
      </c>
      <c r="AQ898" s="6">
        <f>Graphing!$AO898/$AQ$6</f>
        <v>48.125</v>
      </c>
    </row>
    <row r="899" spans="7:43" x14ac:dyDescent="0.25">
      <c r="G899" s="15">
        <v>0.89200000000000002</v>
      </c>
      <c r="H899" s="16">
        <f>IF(AND($H$3&lt;Table3[[#This Row],[Percentage]],Table3[[#This Row],[Percentage]]&lt;$H$5), 1, 0)</f>
        <v>0</v>
      </c>
      <c r="I899" s="16">
        <f>IF(AND($I$3&lt;Table3[[#This Row],[Percentage]],Table3[[#This Row],[Percentage]]&lt;$I$5), 1, 0)</f>
        <v>0</v>
      </c>
      <c r="J899" s="16">
        <f>IF(AND($J$3&lt;Table3[[#This Row],[Percentage]],Table3[[#This Row],[Percentage]]&lt;$J$5), 1, 0)</f>
        <v>0</v>
      </c>
      <c r="K899" s="16">
        <f>IF(AND($K$3&lt;Table3[[#This Row],[Percentage]],Table3[[#This Row],[Percentage]]&lt;$K$5), 1, 0)</f>
        <v>0</v>
      </c>
      <c r="L899" s="16"/>
      <c r="U899" s="6">
        <v>0</v>
      </c>
      <c r="V899" s="6">
        <v>-109</v>
      </c>
      <c r="W899" s="6">
        <f>IF(AND($W$4 + 'Unlike Size Quad'!$F$2*$N$3&lt;Table13[[#This Row],[NS AXIS]],Table13[[#This Row],[NS AXIS]]&lt;$V$3 - 'Unlike Size Quad'!$F$2*$N$3), Table13[NS AXIS], 0)</f>
        <v>-109</v>
      </c>
      <c r="X899" s="6">
        <f>$V$6 - 'Unlike Size Quad'!$F$3*$N$4</f>
        <v>71.401690832311886</v>
      </c>
      <c r="Y899" s="6">
        <f>$W$5 +'Unlike Size Quad'!$F$3*$N$4</f>
        <v>-71.406763299232722</v>
      </c>
      <c r="Z899" s="6">
        <f>Table13[[#This Row],[NS AXIS]]</f>
        <v>-109</v>
      </c>
      <c r="AA899" s="6">
        <f>IF(AND($W$5 + 'Unlike Size Quad'!$F$3*$N$4&lt;Table13[[#This Row],[NS AXIS]],Table13[[#This Row],[NS AXIS]]&lt;$V$6 - 'Unlike Size Quad'!$F$3*$N$4), Table13[NS AXIS], 0)</f>
        <v>0</v>
      </c>
      <c r="AB899" s="16">
        <f>$V$3 -'Unlike Size Quad'!$F$2*$N$3</f>
        <v>127.00056361139596</v>
      </c>
      <c r="AC899" s="16">
        <f>$W$4 + 'Unlike Size Quad'!$F$2*$N$3</f>
        <v>-127.00507248755457</v>
      </c>
      <c r="AN899" s="46">
        <v>-109</v>
      </c>
      <c r="AO899" s="6">
        <f>IF(OR(Table15[[#This Row],[Diagonal Flag]]&lt;-$AG$6, Table15[[#This Row],[Diagonal Flag]]&gt;$AG$6),0,Table15[[#This Row],[Diagonal Flag]])</f>
        <v>-109</v>
      </c>
      <c r="AP899" s="6">
        <f>Graphing!$AO899/$AP$6</f>
        <v>-47.6875</v>
      </c>
      <c r="AQ899" s="6">
        <f>Graphing!$AO899/$AQ$6</f>
        <v>47.6875</v>
      </c>
    </row>
    <row r="900" spans="7:43" x14ac:dyDescent="0.25">
      <c r="G900" s="15">
        <v>0.89300000000000002</v>
      </c>
      <c r="H900" s="16">
        <f>IF(AND($H$3&lt;Table3[[#This Row],[Percentage]],Table3[[#This Row],[Percentage]]&lt;$H$5), 1, 0)</f>
        <v>0</v>
      </c>
      <c r="I900" s="16">
        <f>IF(AND($I$3&lt;Table3[[#This Row],[Percentage]],Table3[[#This Row],[Percentage]]&lt;$I$5), 1, 0)</f>
        <v>0</v>
      </c>
      <c r="J900" s="16">
        <f>IF(AND($J$3&lt;Table3[[#This Row],[Percentage]],Table3[[#This Row],[Percentage]]&lt;$J$5), 1, 0)</f>
        <v>0</v>
      </c>
      <c r="K900" s="16">
        <f>IF(AND($K$3&lt;Table3[[#This Row],[Percentage]],Table3[[#This Row],[Percentage]]&lt;$K$5), 1, 0)</f>
        <v>0</v>
      </c>
      <c r="L900" s="16"/>
      <c r="U900" s="6">
        <v>0</v>
      </c>
      <c r="V900" s="6">
        <v>-108</v>
      </c>
      <c r="W900" s="6">
        <f>IF(AND($W$4 + 'Unlike Size Quad'!$F$2*$N$3&lt;Table13[[#This Row],[NS AXIS]],Table13[[#This Row],[NS AXIS]]&lt;$V$3 - 'Unlike Size Quad'!$F$2*$N$3), Table13[NS AXIS], 0)</f>
        <v>-108</v>
      </c>
      <c r="X900" s="6">
        <f>$V$6 - 'Unlike Size Quad'!$F$3*$N$4</f>
        <v>71.401690832311886</v>
      </c>
      <c r="Y900" s="6">
        <f>$W$5 +'Unlike Size Quad'!$F$3*$N$4</f>
        <v>-71.406763299232722</v>
      </c>
      <c r="Z900" s="6">
        <f>Table13[[#This Row],[NS AXIS]]</f>
        <v>-108</v>
      </c>
      <c r="AA900" s="6">
        <f>IF(AND($W$5 + 'Unlike Size Quad'!$F$3*$N$4&lt;Table13[[#This Row],[NS AXIS]],Table13[[#This Row],[NS AXIS]]&lt;$V$6 - 'Unlike Size Quad'!$F$3*$N$4), Table13[NS AXIS], 0)</f>
        <v>0</v>
      </c>
      <c r="AB900" s="16">
        <f>$V$3 -'Unlike Size Quad'!$F$2*$N$3</f>
        <v>127.00056361139596</v>
      </c>
      <c r="AC900" s="16">
        <f>$W$4 + 'Unlike Size Quad'!$F$2*$N$3</f>
        <v>-127.00507248755457</v>
      </c>
      <c r="AN900" s="46">
        <v>-108</v>
      </c>
      <c r="AO900" s="6">
        <f>IF(OR(Table15[[#This Row],[Diagonal Flag]]&lt;-$AG$6, Table15[[#This Row],[Diagonal Flag]]&gt;$AG$6),0,Table15[[#This Row],[Diagonal Flag]])</f>
        <v>-108</v>
      </c>
      <c r="AP900" s="6">
        <f>Graphing!$AO900/$AP$6</f>
        <v>-47.25</v>
      </c>
      <c r="AQ900" s="6">
        <f>Graphing!$AO900/$AQ$6</f>
        <v>47.25</v>
      </c>
    </row>
    <row r="901" spans="7:43" x14ac:dyDescent="0.25">
      <c r="G901" s="15">
        <v>0.89400000000000002</v>
      </c>
      <c r="H901" s="16">
        <f>IF(AND($H$3&lt;Table3[[#This Row],[Percentage]],Table3[[#This Row],[Percentage]]&lt;$H$5), 1, 0)</f>
        <v>0</v>
      </c>
      <c r="I901" s="16">
        <f>IF(AND($I$3&lt;Table3[[#This Row],[Percentage]],Table3[[#This Row],[Percentage]]&lt;$I$5), 1, 0)</f>
        <v>0</v>
      </c>
      <c r="J901" s="16">
        <f>IF(AND($J$3&lt;Table3[[#This Row],[Percentage]],Table3[[#This Row],[Percentage]]&lt;$J$5), 1, 0)</f>
        <v>0</v>
      </c>
      <c r="K901" s="16">
        <f>IF(AND($K$3&lt;Table3[[#This Row],[Percentage]],Table3[[#This Row],[Percentage]]&lt;$K$5), 1, 0)</f>
        <v>0</v>
      </c>
      <c r="L901" s="16"/>
      <c r="U901" s="6">
        <v>0</v>
      </c>
      <c r="V901" s="6">
        <v>-107</v>
      </c>
      <c r="W901" s="6">
        <f>IF(AND($W$4 + 'Unlike Size Quad'!$F$2*$N$3&lt;Table13[[#This Row],[NS AXIS]],Table13[[#This Row],[NS AXIS]]&lt;$V$3 - 'Unlike Size Quad'!$F$2*$N$3), Table13[NS AXIS], 0)</f>
        <v>-107</v>
      </c>
      <c r="X901" s="6">
        <f>$V$6 - 'Unlike Size Quad'!$F$3*$N$4</f>
        <v>71.401690832311886</v>
      </c>
      <c r="Y901" s="6">
        <f>$W$5 +'Unlike Size Quad'!$F$3*$N$4</f>
        <v>-71.406763299232722</v>
      </c>
      <c r="Z901" s="6">
        <f>Table13[[#This Row],[NS AXIS]]</f>
        <v>-107</v>
      </c>
      <c r="AA901" s="6">
        <f>IF(AND($W$5 + 'Unlike Size Quad'!$F$3*$N$4&lt;Table13[[#This Row],[NS AXIS]],Table13[[#This Row],[NS AXIS]]&lt;$V$6 - 'Unlike Size Quad'!$F$3*$N$4), Table13[NS AXIS], 0)</f>
        <v>0</v>
      </c>
      <c r="AB901" s="16">
        <f>$V$3 -'Unlike Size Quad'!$F$2*$N$3</f>
        <v>127.00056361139596</v>
      </c>
      <c r="AC901" s="16">
        <f>$W$4 + 'Unlike Size Quad'!$F$2*$N$3</f>
        <v>-127.00507248755457</v>
      </c>
      <c r="AN901" s="46">
        <v>-107</v>
      </c>
      <c r="AO901" s="6">
        <f>IF(OR(Table15[[#This Row],[Diagonal Flag]]&lt;-$AG$6, Table15[[#This Row],[Diagonal Flag]]&gt;$AG$6),0,Table15[[#This Row],[Diagonal Flag]])</f>
        <v>-107</v>
      </c>
      <c r="AP901" s="6">
        <f>Graphing!$AO901/$AP$6</f>
        <v>-46.8125</v>
      </c>
      <c r="AQ901" s="6">
        <f>Graphing!$AO901/$AQ$6</f>
        <v>46.8125</v>
      </c>
    </row>
    <row r="902" spans="7:43" x14ac:dyDescent="0.25">
      <c r="G902" s="15">
        <v>0.89500000000000002</v>
      </c>
      <c r="H902" s="16">
        <f>IF(AND($H$3&lt;Table3[[#This Row],[Percentage]],Table3[[#This Row],[Percentage]]&lt;$H$5), 1, 0)</f>
        <v>0</v>
      </c>
      <c r="I902" s="16">
        <f>IF(AND($I$3&lt;Table3[[#This Row],[Percentage]],Table3[[#This Row],[Percentage]]&lt;$I$5), 1, 0)</f>
        <v>0</v>
      </c>
      <c r="J902" s="16">
        <f>IF(AND($J$3&lt;Table3[[#This Row],[Percentage]],Table3[[#This Row],[Percentage]]&lt;$J$5), 1, 0)</f>
        <v>0</v>
      </c>
      <c r="K902" s="16">
        <f>IF(AND($K$3&lt;Table3[[#This Row],[Percentage]],Table3[[#This Row],[Percentage]]&lt;$K$5), 1, 0)</f>
        <v>0</v>
      </c>
      <c r="L902" s="16"/>
      <c r="U902" s="6">
        <v>0</v>
      </c>
      <c r="V902" s="6">
        <v>-106</v>
      </c>
      <c r="W902" s="6">
        <f>IF(AND($W$4 + 'Unlike Size Quad'!$F$2*$N$3&lt;Table13[[#This Row],[NS AXIS]],Table13[[#This Row],[NS AXIS]]&lt;$V$3 - 'Unlike Size Quad'!$F$2*$N$3), Table13[NS AXIS], 0)</f>
        <v>-106</v>
      </c>
      <c r="X902" s="6">
        <f>$V$6 - 'Unlike Size Quad'!$F$3*$N$4</f>
        <v>71.401690832311886</v>
      </c>
      <c r="Y902" s="6">
        <f>$W$5 +'Unlike Size Quad'!$F$3*$N$4</f>
        <v>-71.406763299232722</v>
      </c>
      <c r="Z902" s="6">
        <f>Table13[[#This Row],[NS AXIS]]</f>
        <v>-106</v>
      </c>
      <c r="AA902" s="6">
        <f>IF(AND($W$5 + 'Unlike Size Quad'!$F$3*$N$4&lt;Table13[[#This Row],[NS AXIS]],Table13[[#This Row],[NS AXIS]]&lt;$V$6 - 'Unlike Size Quad'!$F$3*$N$4), Table13[NS AXIS], 0)</f>
        <v>0</v>
      </c>
      <c r="AB902" s="16">
        <f>$V$3 -'Unlike Size Quad'!$F$2*$N$3</f>
        <v>127.00056361139596</v>
      </c>
      <c r="AC902" s="16">
        <f>$W$4 + 'Unlike Size Quad'!$F$2*$N$3</f>
        <v>-127.00507248755457</v>
      </c>
      <c r="AN902" s="46">
        <v>-106</v>
      </c>
      <c r="AO902" s="6">
        <f>IF(OR(Table15[[#This Row],[Diagonal Flag]]&lt;-$AG$6, Table15[[#This Row],[Diagonal Flag]]&gt;$AG$6),0,Table15[[#This Row],[Diagonal Flag]])</f>
        <v>-106</v>
      </c>
      <c r="AP902" s="6">
        <f>Graphing!$AO902/$AP$6</f>
        <v>-46.375</v>
      </c>
      <c r="AQ902" s="6">
        <f>Graphing!$AO902/$AQ$6</f>
        <v>46.375</v>
      </c>
    </row>
    <row r="903" spans="7:43" x14ac:dyDescent="0.25">
      <c r="G903" s="15">
        <v>0.89600000000000002</v>
      </c>
      <c r="H903" s="16">
        <f>IF(AND($H$3&lt;Table3[[#This Row],[Percentage]],Table3[[#This Row],[Percentage]]&lt;$H$5), 1, 0)</f>
        <v>0</v>
      </c>
      <c r="I903" s="16">
        <f>IF(AND($I$3&lt;Table3[[#This Row],[Percentage]],Table3[[#This Row],[Percentage]]&lt;$I$5), 1, 0)</f>
        <v>0</v>
      </c>
      <c r="J903" s="16">
        <f>IF(AND($J$3&lt;Table3[[#This Row],[Percentage]],Table3[[#This Row],[Percentage]]&lt;$J$5), 1, 0)</f>
        <v>0</v>
      </c>
      <c r="K903" s="16">
        <f>IF(AND($K$3&lt;Table3[[#This Row],[Percentage]],Table3[[#This Row],[Percentage]]&lt;$K$5), 1, 0)</f>
        <v>0</v>
      </c>
      <c r="L903" s="16"/>
      <c r="U903" s="6">
        <v>0</v>
      </c>
      <c r="V903" s="6">
        <v>-105</v>
      </c>
      <c r="W903" s="6">
        <f>IF(AND($W$4 + 'Unlike Size Quad'!$F$2*$N$3&lt;Table13[[#This Row],[NS AXIS]],Table13[[#This Row],[NS AXIS]]&lt;$V$3 - 'Unlike Size Quad'!$F$2*$N$3), Table13[NS AXIS], 0)</f>
        <v>-105</v>
      </c>
      <c r="X903" s="6">
        <f>$V$6 - 'Unlike Size Quad'!$F$3*$N$4</f>
        <v>71.401690832311886</v>
      </c>
      <c r="Y903" s="6">
        <f>$W$5 +'Unlike Size Quad'!$F$3*$N$4</f>
        <v>-71.406763299232722</v>
      </c>
      <c r="Z903" s="6">
        <f>Table13[[#This Row],[NS AXIS]]</f>
        <v>-105</v>
      </c>
      <c r="AA903" s="6">
        <f>IF(AND($W$5 + 'Unlike Size Quad'!$F$3*$N$4&lt;Table13[[#This Row],[NS AXIS]],Table13[[#This Row],[NS AXIS]]&lt;$V$6 - 'Unlike Size Quad'!$F$3*$N$4), Table13[NS AXIS], 0)</f>
        <v>0</v>
      </c>
      <c r="AB903" s="16">
        <f>$V$3 -'Unlike Size Quad'!$F$2*$N$3</f>
        <v>127.00056361139596</v>
      </c>
      <c r="AC903" s="16">
        <f>$W$4 + 'Unlike Size Quad'!$F$2*$N$3</f>
        <v>-127.00507248755457</v>
      </c>
      <c r="AN903" s="46">
        <v>-105</v>
      </c>
      <c r="AO903" s="6">
        <f>IF(OR(Table15[[#This Row],[Diagonal Flag]]&lt;-$AG$6, Table15[[#This Row],[Diagonal Flag]]&gt;$AG$6),0,Table15[[#This Row],[Diagonal Flag]])</f>
        <v>-105</v>
      </c>
      <c r="AP903" s="6">
        <f>Graphing!$AO903/$AP$6</f>
        <v>-45.9375</v>
      </c>
      <c r="AQ903" s="6">
        <f>Graphing!$AO903/$AQ$6</f>
        <v>45.9375</v>
      </c>
    </row>
    <row r="904" spans="7:43" x14ac:dyDescent="0.25">
      <c r="G904" s="15">
        <v>0.89700000000000002</v>
      </c>
      <c r="H904" s="16">
        <f>IF(AND($H$3&lt;Table3[[#This Row],[Percentage]],Table3[[#This Row],[Percentage]]&lt;$H$5), 1, 0)</f>
        <v>0</v>
      </c>
      <c r="I904" s="16">
        <f>IF(AND($I$3&lt;Table3[[#This Row],[Percentage]],Table3[[#This Row],[Percentage]]&lt;$I$5), 1, 0)</f>
        <v>0</v>
      </c>
      <c r="J904" s="16">
        <f>IF(AND($J$3&lt;Table3[[#This Row],[Percentage]],Table3[[#This Row],[Percentage]]&lt;$J$5), 1, 0)</f>
        <v>0</v>
      </c>
      <c r="K904" s="16">
        <f>IF(AND($K$3&lt;Table3[[#This Row],[Percentage]],Table3[[#This Row],[Percentage]]&lt;$K$5), 1, 0)</f>
        <v>0</v>
      </c>
      <c r="L904" s="16"/>
      <c r="U904" s="6">
        <v>0</v>
      </c>
      <c r="V904" s="6">
        <v>-104</v>
      </c>
      <c r="W904" s="6">
        <f>IF(AND($W$4 + 'Unlike Size Quad'!$F$2*$N$3&lt;Table13[[#This Row],[NS AXIS]],Table13[[#This Row],[NS AXIS]]&lt;$V$3 - 'Unlike Size Quad'!$F$2*$N$3), Table13[NS AXIS], 0)</f>
        <v>-104</v>
      </c>
      <c r="X904" s="6">
        <f>$V$6 - 'Unlike Size Quad'!$F$3*$N$4</f>
        <v>71.401690832311886</v>
      </c>
      <c r="Y904" s="6">
        <f>$W$5 +'Unlike Size Quad'!$F$3*$N$4</f>
        <v>-71.406763299232722</v>
      </c>
      <c r="Z904" s="6">
        <f>Table13[[#This Row],[NS AXIS]]</f>
        <v>-104</v>
      </c>
      <c r="AA904" s="6">
        <f>IF(AND($W$5 + 'Unlike Size Quad'!$F$3*$N$4&lt;Table13[[#This Row],[NS AXIS]],Table13[[#This Row],[NS AXIS]]&lt;$V$6 - 'Unlike Size Quad'!$F$3*$N$4), Table13[NS AXIS], 0)</f>
        <v>0</v>
      </c>
      <c r="AB904" s="16">
        <f>$V$3 -'Unlike Size Quad'!$F$2*$N$3</f>
        <v>127.00056361139596</v>
      </c>
      <c r="AC904" s="16">
        <f>$W$4 + 'Unlike Size Quad'!$F$2*$N$3</f>
        <v>-127.00507248755457</v>
      </c>
      <c r="AN904" s="46">
        <v>-104</v>
      </c>
      <c r="AO904" s="6">
        <f>IF(OR(Table15[[#This Row],[Diagonal Flag]]&lt;-$AG$6, Table15[[#This Row],[Diagonal Flag]]&gt;$AG$6),0,Table15[[#This Row],[Diagonal Flag]])</f>
        <v>-104</v>
      </c>
      <c r="AP904" s="6">
        <f>Graphing!$AO904/$AP$6</f>
        <v>-45.5</v>
      </c>
      <c r="AQ904" s="6">
        <f>Graphing!$AO904/$AQ$6</f>
        <v>45.5</v>
      </c>
    </row>
    <row r="905" spans="7:43" x14ac:dyDescent="0.25">
      <c r="G905" s="15">
        <v>0.89800000000000002</v>
      </c>
      <c r="H905" s="16">
        <f>IF(AND($H$3&lt;Table3[[#This Row],[Percentage]],Table3[[#This Row],[Percentage]]&lt;$H$5), 1, 0)</f>
        <v>0</v>
      </c>
      <c r="I905" s="16">
        <f>IF(AND($I$3&lt;Table3[[#This Row],[Percentage]],Table3[[#This Row],[Percentage]]&lt;$I$5), 1, 0)</f>
        <v>0</v>
      </c>
      <c r="J905" s="16">
        <f>IF(AND($J$3&lt;Table3[[#This Row],[Percentage]],Table3[[#This Row],[Percentage]]&lt;$J$5), 1, 0)</f>
        <v>0</v>
      </c>
      <c r="K905" s="16">
        <f>IF(AND($K$3&lt;Table3[[#This Row],[Percentage]],Table3[[#This Row],[Percentage]]&lt;$K$5), 1, 0)</f>
        <v>0</v>
      </c>
      <c r="L905" s="16"/>
      <c r="U905" s="6">
        <v>0</v>
      </c>
      <c r="V905" s="6">
        <v>-103</v>
      </c>
      <c r="W905" s="6">
        <f>IF(AND($W$4 + 'Unlike Size Quad'!$F$2*$N$3&lt;Table13[[#This Row],[NS AXIS]],Table13[[#This Row],[NS AXIS]]&lt;$V$3 - 'Unlike Size Quad'!$F$2*$N$3), Table13[NS AXIS], 0)</f>
        <v>-103</v>
      </c>
      <c r="X905" s="6">
        <f>$V$6 - 'Unlike Size Quad'!$F$3*$N$4</f>
        <v>71.401690832311886</v>
      </c>
      <c r="Y905" s="6">
        <f>$W$5 +'Unlike Size Quad'!$F$3*$N$4</f>
        <v>-71.406763299232722</v>
      </c>
      <c r="Z905" s="6">
        <f>Table13[[#This Row],[NS AXIS]]</f>
        <v>-103</v>
      </c>
      <c r="AA905" s="6">
        <f>IF(AND($W$5 + 'Unlike Size Quad'!$F$3*$N$4&lt;Table13[[#This Row],[NS AXIS]],Table13[[#This Row],[NS AXIS]]&lt;$V$6 - 'Unlike Size Quad'!$F$3*$N$4), Table13[NS AXIS], 0)</f>
        <v>0</v>
      </c>
      <c r="AB905" s="16">
        <f>$V$3 -'Unlike Size Quad'!$F$2*$N$3</f>
        <v>127.00056361139596</v>
      </c>
      <c r="AC905" s="16">
        <f>$W$4 + 'Unlike Size Quad'!$F$2*$N$3</f>
        <v>-127.00507248755457</v>
      </c>
      <c r="AN905" s="46">
        <v>-103</v>
      </c>
      <c r="AO905" s="6">
        <f>IF(OR(Table15[[#This Row],[Diagonal Flag]]&lt;-$AG$6, Table15[[#This Row],[Diagonal Flag]]&gt;$AG$6),0,Table15[[#This Row],[Diagonal Flag]])</f>
        <v>-103</v>
      </c>
      <c r="AP905" s="6">
        <f>Graphing!$AO905/$AP$6</f>
        <v>-45.0625</v>
      </c>
      <c r="AQ905" s="6">
        <f>Graphing!$AO905/$AQ$6</f>
        <v>45.0625</v>
      </c>
    </row>
    <row r="906" spans="7:43" x14ac:dyDescent="0.25">
      <c r="G906" s="15">
        <v>0.89900000000000002</v>
      </c>
      <c r="H906" s="16">
        <f>IF(AND($H$3&lt;Table3[[#This Row],[Percentage]],Table3[[#This Row],[Percentage]]&lt;$H$5), 1, 0)</f>
        <v>0</v>
      </c>
      <c r="I906" s="16">
        <f>IF(AND($I$3&lt;Table3[[#This Row],[Percentage]],Table3[[#This Row],[Percentage]]&lt;$I$5), 1, 0)</f>
        <v>0</v>
      </c>
      <c r="J906" s="16">
        <f>IF(AND($J$3&lt;Table3[[#This Row],[Percentage]],Table3[[#This Row],[Percentage]]&lt;$J$5), 1, 0)</f>
        <v>0</v>
      </c>
      <c r="K906" s="16">
        <f>IF(AND($K$3&lt;Table3[[#This Row],[Percentage]],Table3[[#This Row],[Percentage]]&lt;$K$5), 1, 0)</f>
        <v>0</v>
      </c>
      <c r="L906" s="16"/>
      <c r="U906" s="6">
        <v>0</v>
      </c>
      <c r="V906" s="6">
        <v>-102</v>
      </c>
      <c r="W906" s="6">
        <f>IF(AND($W$4 + 'Unlike Size Quad'!$F$2*$N$3&lt;Table13[[#This Row],[NS AXIS]],Table13[[#This Row],[NS AXIS]]&lt;$V$3 - 'Unlike Size Quad'!$F$2*$N$3), Table13[NS AXIS], 0)</f>
        <v>-102</v>
      </c>
      <c r="X906" s="6">
        <f>$V$6 - 'Unlike Size Quad'!$F$3*$N$4</f>
        <v>71.401690832311886</v>
      </c>
      <c r="Y906" s="6">
        <f>$W$5 +'Unlike Size Quad'!$F$3*$N$4</f>
        <v>-71.406763299232722</v>
      </c>
      <c r="Z906" s="6">
        <f>Table13[[#This Row],[NS AXIS]]</f>
        <v>-102</v>
      </c>
      <c r="AA906" s="6">
        <f>IF(AND($W$5 + 'Unlike Size Quad'!$F$3*$N$4&lt;Table13[[#This Row],[NS AXIS]],Table13[[#This Row],[NS AXIS]]&lt;$V$6 - 'Unlike Size Quad'!$F$3*$N$4), Table13[NS AXIS], 0)</f>
        <v>0</v>
      </c>
      <c r="AB906" s="16">
        <f>$V$3 -'Unlike Size Quad'!$F$2*$N$3</f>
        <v>127.00056361139596</v>
      </c>
      <c r="AC906" s="16">
        <f>$W$4 + 'Unlike Size Quad'!$F$2*$N$3</f>
        <v>-127.00507248755457</v>
      </c>
      <c r="AN906" s="46">
        <v>-102</v>
      </c>
      <c r="AO906" s="6">
        <f>IF(OR(Table15[[#This Row],[Diagonal Flag]]&lt;-$AG$6, Table15[[#This Row],[Diagonal Flag]]&gt;$AG$6),0,Table15[[#This Row],[Diagonal Flag]])</f>
        <v>-102</v>
      </c>
      <c r="AP906" s="6">
        <f>Graphing!$AO906/$AP$6</f>
        <v>-44.625</v>
      </c>
      <c r="AQ906" s="6">
        <f>Graphing!$AO906/$AQ$6</f>
        <v>44.625</v>
      </c>
    </row>
    <row r="907" spans="7:43" x14ac:dyDescent="0.25">
      <c r="G907" s="15">
        <v>0.9</v>
      </c>
      <c r="H907" s="16">
        <f>IF(AND($H$3&lt;Table3[[#This Row],[Percentage]],Table3[[#This Row],[Percentage]]&lt;$H$5), 1, 0)</f>
        <v>0</v>
      </c>
      <c r="I907" s="16">
        <f>IF(AND($I$3&lt;Table3[[#This Row],[Percentage]],Table3[[#This Row],[Percentage]]&lt;$I$5), 1, 0)</f>
        <v>0</v>
      </c>
      <c r="J907" s="16">
        <f>IF(AND($J$3&lt;Table3[[#This Row],[Percentage]],Table3[[#This Row],[Percentage]]&lt;$J$5), 1, 0)</f>
        <v>0</v>
      </c>
      <c r="K907" s="16">
        <f>IF(AND($K$3&lt;Table3[[#This Row],[Percentage]],Table3[[#This Row],[Percentage]]&lt;$K$5), 1, 0)</f>
        <v>0</v>
      </c>
      <c r="L907" s="16"/>
      <c r="U907" s="6">
        <v>0</v>
      </c>
      <c r="V907" s="6">
        <v>-101</v>
      </c>
      <c r="W907" s="6">
        <f>IF(AND($W$4 + 'Unlike Size Quad'!$F$2*$N$3&lt;Table13[[#This Row],[NS AXIS]],Table13[[#This Row],[NS AXIS]]&lt;$V$3 - 'Unlike Size Quad'!$F$2*$N$3), Table13[NS AXIS], 0)</f>
        <v>-101</v>
      </c>
      <c r="X907" s="6">
        <f>$V$6 - 'Unlike Size Quad'!$F$3*$N$4</f>
        <v>71.401690832311886</v>
      </c>
      <c r="Y907" s="6">
        <f>$W$5 +'Unlike Size Quad'!$F$3*$N$4</f>
        <v>-71.406763299232722</v>
      </c>
      <c r="Z907" s="6">
        <f>Table13[[#This Row],[NS AXIS]]</f>
        <v>-101</v>
      </c>
      <c r="AA907" s="6">
        <f>IF(AND($W$5 + 'Unlike Size Quad'!$F$3*$N$4&lt;Table13[[#This Row],[NS AXIS]],Table13[[#This Row],[NS AXIS]]&lt;$V$6 - 'Unlike Size Quad'!$F$3*$N$4), Table13[NS AXIS], 0)</f>
        <v>0</v>
      </c>
      <c r="AB907" s="16">
        <f>$V$3 -'Unlike Size Quad'!$F$2*$N$3</f>
        <v>127.00056361139596</v>
      </c>
      <c r="AC907" s="16">
        <f>$W$4 + 'Unlike Size Quad'!$F$2*$N$3</f>
        <v>-127.00507248755457</v>
      </c>
      <c r="AN907" s="46">
        <v>-101</v>
      </c>
      <c r="AO907" s="6">
        <f>IF(OR(Table15[[#This Row],[Diagonal Flag]]&lt;-$AG$6, Table15[[#This Row],[Diagonal Flag]]&gt;$AG$6),0,Table15[[#This Row],[Diagonal Flag]])</f>
        <v>-101</v>
      </c>
      <c r="AP907" s="6">
        <f>Graphing!$AO907/$AP$6</f>
        <v>-44.1875</v>
      </c>
      <c r="AQ907" s="6">
        <f>Graphing!$AO907/$AQ$6</f>
        <v>44.1875</v>
      </c>
    </row>
    <row r="908" spans="7:43" x14ac:dyDescent="0.25">
      <c r="G908" s="15">
        <v>0.90100000000000002</v>
      </c>
      <c r="H908" s="16">
        <f>IF(AND($H$3&lt;Table3[[#This Row],[Percentage]],Table3[[#This Row],[Percentage]]&lt;$H$5), 1, 0)</f>
        <v>0</v>
      </c>
      <c r="I908" s="16">
        <f>IF(AND($I$3&lt;Table3[[#This Row],[Percentage]],Table3[[#This Row],[Percentage]]&lt;$I$5), 1, 0)</f>
        <v>0</v>
      </c>
      <c r="J908" s="16">
        <f>IF(AND($J$3&lt;Table3[[#This Row],[Percentage]],Table3[[#This Row],[Percentage]]&lt;$J$5), 1, 0)</f>
        <v>0</v>
      </c>
      <c r="K908" s="16">
        <f>IF(AND($K$3&lt;Table3[[#This Row],[Percentage]],Table3[[#This Row],[Percentage]]&lt;$K$5), 1, 0)</f>
        <v>0</v>
      </c>
      <c r="L908" s="16"/>
      <c r="U908" s="6">
        <v>0</v>
      </c>
      <c r="V908" s="6">
        <v>-100</v>
      </c>
      <c r="W908" s="6">
        <f>IF(AND($W$4 + 'Unlike Size Quad'!$F$2*$N$3&lt;Table13[[#This Row],[NS AXIS]],Table13[[#This Row],[NS AXIS]]&lt;$V$3 - 'Unlike Size Quad'!$F$2*$N$3), Table13[NS AXIS], 0)</f>
        <v>-100</v>
      </c>
      <c r="X908" s="6">
        <f>$V$6 - 'Unlike Size Quad'!$F$3*$N$4</f>
        <v>71.401690832311886</v>
      </c>
      <c r="Y908" s="6">
        <f>$W$5 +'Unlike Size Quad'!$F$3*$N$4</f>
        <v>-71.406763299232722</v>
      </c>
      <c r="Z908" s="6">
        <f>Table13[[#This Row],[NS AXIS]]</f>
        <v>-100</v>
      </c>
      <c r="AA908" s="6">
        <f>IF(AND($W$5 + 'Unlike Size Quad'!$F$3*$N$4&lt;Table13[[#This Row],[NS AXIS]],Table13[[#This Row],[NS AXIS]]&lt;$V$6 - 'Unlike Size Quad'!$F$3*$N$4), Table13[NS AXIS], 0)</f>
        <v>0</v>
      </c>
      <c r="AB908" s="16">
        <f>$V$3 -'Unlike Size Quad'!$F$2*$N$3</f>
        <v>127.00056361139596</v>
      </c>
      <c r="AC908" s="16">
        <f>$W$4 + 'Unlike Size Quad'!$F$2*$N$3</f>
        <v>-127.00507248755457</v>
      </c>
      <c r="AN908" s="46">
        <v>-100</v>
      </c>
      <c r="AO908" s="6">
        <f>IF(OR(Table15[[#This Row],[Diagonal Flag]]&lt;-$AG$6, Table15[[#This Row],[Diagonal Flag]]&gt;$AG$6),0,Table15[[#This Row],[Diagonal Flag]])</f>
        <v>-100</v>
      </c>
      <c r="AP908" s="6">
        <f>Graphing!$AO908/$AP$6</f>
        <v>-43.75</v>
      </c>
      <c r="AQ908" s="6">
        <f>Graphing!$AO908/$AQ$6</f>
        <v>43.75</v>
      </c>
    </row>
    <row r="909" spans="7:43" x14ac:dyDescent="0.25">
      <c r="G909" s="15">
        <v>0.90200000000000002</v>
      </c>
      <c r="H909" s="16">
        <f>IF(AND($H$3&lt;Table3[[#This Row],[Percentage]],Table3[[#This Row],[Percentage]]&lt;$H$5), 1, 0)</f>
        <v>0</v>
      </c>
      <c r="I909" s="16">
        <f>IF(AND($I$3&lt;Table3[[#This Row],[Percentage]],Table3[[#This Row],[Percentage]]&lt;$I$5), 1, 0)</f>
        <v>0</v>
      </c>
      <c r="J909" s="16">
        <f>IF(AND($J$3&lt;Table3[[#This Row],[Percentage]],Table3[[#This Row],[Percentage]]&lt;$J$5), 1, 0)</f>
        <v>0</v>
      </c>
      <c r="K909" s="16">
        <f>IF(AND($K$3&lt;Table3[[#This Row],[Percentage]],Table3[[#This Row],[Percentage]]&lt;$K$5), 1, 0)</f>
        <v>0</v>
      </c>
      <c r="L909" s="16"/>
      <c r="U909" s="6">
        <v>0</v>
      </c>
      <c r="V909" s="6">
        <v>-99</v>
      </c>
      <c r="W909" s="6">
        <f>IF(AND($W$4 + 'Unlike Size Quad'!$F$2*$N$3&lt;Table13[[#This Row],[NS AXIS]],Table13[[#This Row],[NS AXIS]]&lt;$V$3 - 'Unlike Size Quad'!$F$2*$N$3), Table13[NS AXIS], 0)</f>
        <v>-99</v>
      </c>
      <c r="X909" s="6">
        <f>$V$6 - 'Unlike Size Quad'!$F$3*$N$4</f>
        <v>71.401690832311886</v>
      </c>
      <c r="Y909" s="6">
        <f>$W$5 +'Unlike Size Quad'!$F$3*$N$4</f>
        <v>-71.406763299232722</v>
      </c>
      <c r="Z909" s="6">
        <f>Table13[[#This Row],[NS AXIS]]</f>
        <v>-99</v>
      </c>
      <c r="AA909" s="6">
        <f>IF(AND($W$5 + 'Unlike Size Quad'!$F$3*$N$4&lt;Table13[[#This Row],[NS AXIS]],Table13[[#This Row],[NS AXIS]]&lt;$V$6 - 'Unlike Size Quad'!$F$3*$N$4), Table13[NS AXIS], 0)</f>
        <v>0</v>
      </c>
      <c r="AB909" s="16">
        <f>$V$3 -'Unlike Size Quad'!$F$2*$N$3</f>
        <v>127.00056361139596</v>
      </c>
      <c r="AC909" s="16">
        <f>$W$4 + 'Unlike Size Quad'!$F$2*$N$3</f>
        <v>-127.00507248755457</v>
      </c>
      <c r="AN909" s="46">
        <v>-99</v>
      </c>
      <c r="AO909" s="6">
        <f>IF(OR(Table15[[#This Row],[Diagonal Flag]]&lt;-$AG$6, Table15[[#This Row],[Diagonal Flag]]&gt;$AG$6),0,Table15[[#This Row],[Diagonal Flag]])</f>
        <v>-99</v>
      </c>
      <c r="AP909" s="6">
        <f>Graphing!$AO909/$AP$6</f>
        <v>-43.3125</v>
      </c>
      <c r="AQ909" s="6">
        <f>Graphing!$AO909/$AQ$6</f>
        <v>43.3125</v>
      </c>
    </row>
    <row r="910" spans="7:43" x14ac:dyDescent="0.25">
      <c r="G910" s="15">
        <v>0.90300000000000002</v>
      </c>
      <c r="H910" s="16">
        <f>IF(AND($H$3&lt;Table3[[#This Row],[Percentage]],Table3[[#This Row],[Percentage]]&lt;$H$5), 1, 0)</f>
        <v>0</v>
      </c>
      <c r="I910" s="16">
        <f>IF(AND($I$3&lt;Table3[[#This Row],[Percentage]],Table3[[#This Row],[Percentage]]&lt;$I$5), 1, 0)</f>
        <v>0</v>
      </c>
      <c r="J910" s="16">
        <f>IF(AND($J$3&lt;Table3[[#This Row],[Percentage]],Table3[[#This Row],[Percentage]]&lt;$J$5), 1, 0)</f>
        <v>0</v>
      </c>
      <c r="K910" s="16">
        <f>IF(AND($K$3&lt;Table3[[#This Row],[Percentage]],Table3[[#This Row],[Percentage]]&lt;$K$5), 1, 0)</f>
        <v>0</v>
      </c>
      <c r="L910" s="16"/>
      <c r="U910" s="6">
        <v>0</v>
      </c>
      <c r="V910" s="6">
        <v>-98</v>
      </c>
      <c r="W910" s="6">
        <f>IF(AND($W$4 + 'Unlike Size Quad'!$F$2*$N$3&lt;Table13[[#This Row],[NS AXIS]],Table13[[#This Row],[NS AXIS]]&lt;$V$3 - 'Unlike Size Quad'!$F$2*$N$3), Table13[NS AXIS], 0)</f>
        <v>-98</v>
      </c>
      <c r="X910" s="6">
        <f>$V$6 - 'Unlike Size Quad'!$F$3*$N$4</f>
        <v>71.401690832311886</v>
      </c>
      <c r="Y910" s="6">
        <f>$W$5 +'Unlike Size Quad'!$F$3*$N$4</f>
        <v>-71.406763299232722</v>
      </c>
      <c r="Z910" s="6">
        <f>Table13[[#This Row],[NS AXIS]]</f>
        <v>-98</v>
      </c>
      <c r="AA910" s="6">
        <f>IF(AND($W$5 + 'Unlike Size Quad'!$F$3*$N$4&lt;Table13[[#This Row],[NS AXIS]],Table13[[#This Row],[NS AXIS]]&lt;$V$6 - 'Unlike Size Quad'!$F$3*$N$4), Table13[NS AXIS], 0)</f>
        <v>0</v>
      </c>
      <c r="AB910" s="16">
        <f>$V$3 -'Unlike Size Quad'!$F$2*$N$3</f>
        <v>127.00056361139596</v>
      </c>
      <c r="AC910" s="16">
        <f>$W$4 + 'Unlike Size Quad'!$F$2*$N$3</f>
        <v>-127.00507248755457</v>
      </c>
      <c r="AN910" s="46">
        <v>-98</v>
      </c>
      <c r="AO910" s="6">
        <f>IF(OR(Table15[[#This Row],[Diagonal Flag]]&lt;-$AG$6, Table15[[#This Row],[Diagonal Flag]]&gt;$AG$6),0,Table15[[#This Row],[Diagonal Flag]])</f>
        <v>-98</v>
      </c>
      <c r="AP910" s="6">
        <f>Graphing!$AO910/$AP$6</f>
        <v>-42.875</v>
      </c>
      <c r="AQ910" s="6">
        <f>Graphing!$AO910/$AQ$6</f>
        <v>42.875</v>
      </c>
    </row>
    <row r="911" spans="7:43" x14ac:dyDescent="0.25">
      <c r="G911" s="15">
        <v>0.90400000000000003</v>
      </c>
      <c r="H911" s="16">
        <f>IF(AND($H$3&lt;Table3[[#This Row],[Percentage]],Table3[[#This Row],[Percentage]]&lt;$H$5), 1, 0)</f>
        <v>0</v>
      </c>
      <c r="I911" s="16">
        <f>IF(AND($I$3&lt;Table3[[#This Row],[Percentage]],Table3[[#This Row],[Percentage]]&lt;$I$5), 1, 0)</f>
        <v>0</v>
      </c>
      <c r="J911" s="16">
        <f>IF(AND($J$3&lt;Table3[[#This Row],[Percentage]],Table3[[#This Row],[Percentage]]&lt;$J$5), 1, 0)</f>
        <v>0</v>
      </c>
      <c r="K911" s="16">
        <f>IF(AND($K$3&lt;Table3[[#This Row],[Percentage]],Table3[[#This Row],[Percentage]]&lt;$K$5), 1, 0)</f>
        <v>0</v>
      </c>
      <c r="L911" s="16"/>
      <c r="U911" s="6">
        <v>0</v>
      </c>
      <c r="V911" s="6">
        <v>-97</v>
      </c>
      <c r="W911" s="6">
        <f>IF(AND($W$4 + 'Unlike Size Quad'!$F$2*$N$3&lt;Table13[[#This Row],[NS AXIS]],Table13[[#This Row],[NS AXIS]]&lt;$V$3 - 'Unlike Size Quad'!$F$2*$N$3), Table13[NS AXIS], 0)</f>
        <v>-97</v>
      </c>
      <c r="X911" s="6">
        <f>$V$6 - 'Unlike Size Quad'!$F$3*$N$4</f>
        <v>71.401690832311886</v>
      </c>
      <c r="Y911" s="6">
        <f>$W$5 +'Unlike Size Quad'!$F$3*$N$4</f>
        <v>-71.406763299232722</v>
      </c>
      <c r="Z911" s="6">
        <f>Table13[[#This Row],[NS AXIS]]</f>
        <v>-97</v>
      </c>
      <c r="AA911" s="6">
        <f>IF(AND($W$5 + 'Unlike Size Quad'!$F$3*$N$4&lt;Table13[[#This Row],[NS AXIS]],Table13[[#This Row],[NS AXIS]]&lt;$V$6 - 'Unlike Size Quad'!$F$3*$N$4), Table13[NS AXIS], 0)</f>
        <v>0</v>
      </c>
      <c r="AB911" s="16">
        <f>$V$3 -'Unlike Size Quad'!$F$2*$N$3</f>
        <v>127.00056361139596</v>
      </c>
      <c r="AC911" s="16">
        <f>$W$4 + 'Unlike Size Quad'!$F$2*$N$3</f>
        <v>-127.00507248755457</v>
      </c>
      <c r="AN911" s="46">
        <v>-97</v>
      </c>
      <c r="AO911" s="6">
        <f>IF(OR(Table15[[#This Row],[Diagonal Flag]]&lt;-$AG$6, Table15[[#This Row],[Diagonal Flag]]&gt;$AG$6),0,Table15[[#This Row],[Diagonal Flag]])</f>
        <v>-97</v>
      </c>
      <c r="AP911" s="6">
        <f>Graphing!$AO911/$AP$6</f>
        <v>-42.4375</v>
      </c>
      <c r="AQ911" s="6">
        <f>Graphing!$AO911/$AQ$6</f>
        <v>42.4375</v>
      </c>
    </row>
    <row r="912" spans="7:43" x14ac:dyDescent="0.25">
      <c r="G912" s="15">
        <v>0.90500000000000003</v>
      </c>
      <c r="H912" s="16">
        <f>IF(AND($H$3&lt;Table3[[#This Row],[Percentage]],Table3[[#This Row],[Percentage]]&lt;$H$5), 1, 0)</f>
        <v>0</v>
      </c>
      <c r="I912" s="16">
        <f>IF(AND($I$3&lt;Table3[[#This Row],[Percentage]],Table3[[#This Row],[Percentage]]&lt;$I$5), 1, 0)</f>
        <v>0</v>
      </c>
      <c r="J912" s="16">
        <f>IF(AND($J$3&lt;Table3[[#This Row],[Percentage]],Table3[[#This Row],[Percentage]]&lt;$J$5), 1, 0)</f>
        <v>0</v>
      </c>
      <c r="K912" s="16">
        <f>IF(AND($K$3&lt;Table3[[#This Row],[Percentage]],Table3[[#This Row],[Percentage]]&lt;$K$5), 1, 0)</f>
        <v>0</v>
      </c>
      <c r="L912" s="16"/>
      <c r="U912" s="6">
        <v>0</v>
      </c>
      <c r="V912" s="6">
        <v>-96</v>
      </c>
      <c r="W912" s="6">
        <f>IF(AND($W$4 + 'Unlike Size Quad'!$F$2*$N$3&lt;Table13[[#This Row],[NS AXIS]],Table13[[#This Row],[NS AXIS]]&lt;$V$3 - 'Unlike Size Quad'!$F$2*$N$3), Table13[NS AXIS], 0)</f>
        <v>-96</v>
      </c>
      <c r="X912" s="6">
        <f>$V$6 - 'Unlike Size Quad'!$F$3*$N$4</f>
        <v>71.401690832311886</v>
      </c>
      <c r="Y912" s="6">
        <f>$W$5 +'Unlike Size Quad'!$F$3*$N$4</f>
        <v>-71.406763299232722</v>
      </c>
      <c r="Z912" s="6">
        <f>Table13[[#This Row],[NS AXIS]]</f>
        <v>-96</v>
      </c>
      <c r="AA912" s="6">
        <f>IF(AND($W$5 + 'Unlike Size Quad'!$F$3*$N$4&lt;Table13[[#This Row],[NS AXIS]],Table13[[#This Row],[NS AXIS]]&lt;$V$6 - 'Unlike Size Quad'!$F$3*$N$4), Table13[NS AXIS], 0)</f>
        <v>0</v>
      </c>
      <c r="AB912" s="16">
        <f>$V$3 -'Unlike Size Quad'!$F$2*$N$3</f>
        <v>127.00056361139596</v>
      </c>
      <c r="AC912" s="16">
        <f>$W$4 + 'Unlike Size Quad'!$F$2*$N$3</f>
        <v>-127.00507248755457</v>
      </c>
      <c r="AN912" s="46">
        <v>-96</v>
      </c>
      <c r="AO912" s="6">
        <f>IF(OR(Table15[[#This Row],[Diagonal Flag]]&lt;-$AG$6, Table15[[#This Row],[Diagonal Flag]]&gt;$AG$6),0,Table15[[#This Row],[Diagonal Flag]])</f>
        <v>-96</v>
      </c>
      <c r="AP912" s="6">
        <f>Graphing!$AO912/$AP$6</f>
        <v>-42</v>
      </c>
      <c r="AQ912" s="6">
        <f>Graphing!$AO912/$AQ$6</f>
        <v>42</v>
      </c>
    </row>
    <row r="913" spans="7:43" x14ac:dyDescent="0.25">
      <c r="G913" s="15">
        <v>0.90600000000000003</v>
      </c>
      <c r="H913" s="16">
        <f>IF(AND($H$3&lt;Table3[[#This Row],[Percentage]],Table3[[#This Row],[Percentage]]&lt;$H$5), 1, 0)</f>
        <v>0</v>
      </c>
      <c r="I913" s="16">
        <f>IF(AND($I$3&lt;Table3[[#This Row],[Percentage]],Table3[[#This Row],[Percentage]]&lt;$I$5), 1, 0)</f>
        <v>0</v>
      </c>
      <c r="J913" s="16">
        <f>IF(AND($J$3&lt;Table3[[#This Row],[Percentage]],Table3[[#This Row],[Percentage]]&lt;$J$5), 1, 0)</f>
        <v>0</v>
      </c>
      <c r="K913" s="16">
        <f>IF(AND($K$3&lt;Table3[[#This Row],[Percentage]],Table3[[#This Row],[Percentage]]&lt;$K$5), 1, 0)</f>
        <v>0</v>
      </c>
      <c r="L913" s="16"/>
      <c r="U913" s="6">
        <v>0</v>
      </c>
      <c r="V913" s="6">
        <v>-95</v>
      </c>
      <c r="W913" s="6">
        <f>IF(AND($W$4 + 'Unlike Size Quad'!$F$2*$N$3&lt;Table13[[#This Row],[NS AXIS]],Table13[[#This Row],[NS AXIS]]&lt;$V$3 - 'Unlike Size Quad'!$F$2*$N$3), Table13[NS AXIS], 0)</f>
        <v>-95</v>
      </c>
      <c r="X913" s="6">
        <f>$V$6 - 'Unlike Size Quad'!$F$3*$N$4</f>
        <v>71.401690832311886</v>
      </c>
      <c r="Y913" s="6">
        <f>$W$5 +'Unlike Size Quad'!$F$3*$N$4</f>
        <v>-71.406763299232722</v>
      </c>
      <c r="Z913" s="6">
        <f>Table13[[#This Row],[NS AXIS]]</f>
        <v>-95</v>
      </c>
      <c r="AA913" s="6">
        <f>IF(AND($W$5 + 'Unlike Size Quad'!$F$3*$N$4&lt;Table13[[#This Row],[NS AXIS]],Table13[[#This Row],[NS AXIS]]&lt;$V$6 - 'Unlike Size Quad'!$F$3*$N$4), Table13[NS AXIS], 0)</f>
        <v>0</v>
      </c>
      <c r="AB913" s="16">
        <f>$V$3 -'Unlike Size Quad'!$F$2*$N$3</f>
        <v>127.00056361139596</v>
      </c>
      <c r="AC913" s="16">
        <f>$W$4 + 'Unlike Size Quad'!$F$2*$N$3</f>
        <v>-127.00507248755457</v>
      </c>
      <c r="AN913" s="46">
        <v>-95</v>
      </c>
      <c r="AO913" s="6">
        <f>IF(OR(Table15[[#This Row],[Diagonal Flag]]&lt;-$AG$6, Table15[[#This Row],[Diagonal Flag]]&gt;$AG$6),0,Table15[[#This Row],[Diagonal Flag]])</f>
        <v>-95</v>
      </c>
      <c r="AP913" s="6">
        <f>Graphing!$AO913/$AP$6</f>
        <v>-41.5625</v>
      </c>
      <c r="AQ913" s="6">
        <f>Graphing!$AO913/$AQ$6</f>
        <v>41.5625</v>
      </c>
    </row>
    <row r="914" spans="7:43" x14ac:dyDescent="0.25">
      <c r="G914" s="15">
        <v>0.90700000000000003</v>
      </c>
      <c r="H914" s="16">
        <f>IF(AND($H$3&lt;Table3[[#This Row],[Percentage]],Table3[[#This Row],[Percentage]]&lt;$H$5), 1, 0)</f>
        <v>0</v>
      </c>
      <c r="I914" s="16">
        <f>IF(AND($I$3&lt;Table3[[#This Row],[Percentage]],Table3[[#This Row],[Percentage]]&lt;$I$5), 1, 0)</f>
        <v>0</v>
      </c>
      <c r="J914" s="16">
        <f>IF(AND($J$3&lt;Table3[[#This Row],[Percentage]],Table3[[#This Row],[Percentage]]&lt;$J$5), 1, 0)</f>
        <v>0</v>
      </c>
      <c r="K914" s="16">
        <f>IF(AND($K$3&lt;Table3[[#This Row],[Percentage]],Table3[[#This Row],[Percentage]]&lt;$K$5), 1, 0)</f>
        <v>0</v>
      </c>
      <c r="L914" s="16"/>
      <c r="U914" s="6">
        <v>0</v>
      </c>
      <c r="V914" s="6">
        <v>-94</v>
      </c>
      <c r="W914" s="6">
        <f>IF(AND($W$4 + 'Unlike Size Quad'!$F$2*$N$3&lt;Table13[[#This Row],[NS AXIS]],Table13[[#This Row],[NS AXIS]]&lt;$V$3 - 'Unlike Size Quad'!$F$2*$N$3), Table13[NS AXIS], 0)</f>
        <v>-94</v>
      </c>
      <c r="X914" s="6">
        <f>$V$6 - 'Unlike Size Quad'!$F$3*$N$4</f>
        <v>71.401690832311886</v>
      </c>
      <c r="Y914" s="6">
        <f>$W$5 +'Unlike Size Quad'!$F$3*$N$4</f>
        <v>-71.406763299232722</v>
      </c>
      <c r="Z914" s="6">
        <f>Table13[[#This Row],[NS AXIS]]</f>
        <v>-94</v>
      </c>
      <c r="AA914" s="6">
        <f>IF(AND($W$5 + 'Unlike Size Quad'!$F$3*$N$4&lt;Table13[[#This Row],[NS AXIS]],Table13[[#This Row],[NS AXIS]]&lt;$V$6 - 'Unlike Size Quad'!$F$3*$N$4), Table13[NS AXIS], 0)</f>
        <v>0</v>
      </c>
      <c r="AB914" s="16">
        <f>$V$3 -'Unlike Size Quad'!$F$2*$N$3</f>
        <v>127.00056361139596</v>
      </c>
      <c r="AC914" s="16">
        <f>$W$4 + 'Unlike Size Quad'!$F$2*$N$3</f>
        <v>-127.00507248755457</v>
      </c>
      <c r="AN914" s="46">
        <v>-94</v>
      </c>
      <c r="AO914" s="6">
        <f>IF(OR(Table15[[#This Row],[Diagonal Flag]]&lt;-$AG$6, Table15[[#This Row],[Diagonal Flag]]&gt;$AG$6),0,Table15[[#This Row],[Diagonal Flag]])</f>
        <v>-94</v>
      </c>
      <c r="AP914" s="6">
        <f>Graphing!$AO914/$AP$6</f>
        <v>-41.125</v>
      </c>
      <c r="AQ914" s="6">
        <f>Graphing!$AO914/$AQ$6</f>
        <v>41.125</v>
      </c>
    </row>
    <row r="915" spans="7:43" x14ac:dyDescent="0.25">
      <c r="G915" s="15">
        <v>0.90800000000000003</v>
      </c>
      <c r="H915" s="16">
        <f>IF(AND($H$3&lt;Table3[[#This Row],[Percentage]],Table3[[#This Row],[Percentage]]&lt;$H$5), 1, 0)</f>
        <v>0</v>
      </c>
      <c r="I915" s="16">
        <f>IF(AND($I$3&lt;Table3[[#This Row],[Percentage]],Table3[[#This Row],[Percentage]]&lt;$I$5), 1, 0)</f>
        <v>0</v>
      </c>
      <c r="J915" s="16">
        <f>IF(AND($J$3&lt;Table3[[#This Row],[Percentage]],Table3[[#This Row],[Percentage]]&lt;$J$5), 1, 0)</f>
        <v>0</v>
      </c>
      <c r="K915" s="16">
        <f>IF(AND($K$3&lt;Table3[[#This Row],[Percentage]],Table3[[#This Row],[Percentage]]&lt;$K$5), 1, 0)</f>
        <v>0</v>
      </c>
      <c r="L915" s="16"/>
      <c r="U915" s="6">
        <v>0</v>
      </c>
      <c r="V915" s="6">
        <v>-93</v>
      </c>
      <c r="W915" s="6">
        <f>IF(AND($W$4 + 'Unlike Size Quad'!$F$2*$N$3&lt;Table13[[#This Row],[NS AXIS]],Table13[[#This Row],[NS AXIS]]&lt;$V$3 - 'Unlike Size Quad'!$F$2*$N$3), Table13[NS AXIS], 0)</f>
        <v>-93</v>
      </c>
      <c r="X915" s="6">
        <f>$V$6 - 'Unlike Size Quad'!$F$3*$N$4</f>
        <v>71.401690832311886</v>
      </c>
      <c r="Y915" s="6">
        <f>$W$5 +'Unlike Size Quad'!$F$3*$N$4</f>
        <v>-71.406763299232722</v>
      </c>
      <c r="Z915" s="6">
        <f>Table13[[#This Row],[NS AXIS]]</f>
        <v>-93</v>
      </c>
      <c r="AA915" s="6">
        <f>IF(AND($W$5 + 'Unlike Size Quad'!$F$3*$N$4&lt;Table13[[#This Row],[NS AXIS]],Table13[[#This Row],[NS AXIS]]&lt;$V$6 - 'Unlike Size Quad'!$F$3*$N$4), Table13[NS AXIS], 0)</f>
        <v>0</v>
      </c>
      <c r="AB915" s="16">
        <f>$V$3 -'Unlike Size Quad'!$F$2*$N$3</f>
        <v>127.00056361139596</v>
      </c>
      <c r="AC915" s="16">
        <f>$W$4 + 'Unlike Size Quad'!$F$2*$N$3</f>
        <v>-127.00507248755457</v>
      </c>
      <c r="AN915" s="46">
        <v>-93</v>
      </c>
      <c r="AO915" s="6">
        <f>IF(OR(Table15[[#This Row],[Diagonal Flag]]&lt;-$AG$6, Table15[[#This Row],[Diagonal Flag]]&gt;$AG$6),0,Table15[[#This Row],[Diagonal Flag]])</f>
        <v>-93</v>
      </c>
      <c r="AP915" s="6">
        <f>Graphing!$AO915/$AP$6</f>
        <v>-40.6875</v>
      </c>
      <c r="AQ915" s="6">
        <f>Graphing!$AO915/$AQ$6</f>
        <v>40.6875</v>
      </c>
    </row>
    <row r="916" spans="7:43" x14ac:dyDescent="0.25">
      <c r="G916" s="15">
        <v>0.90900000000000003</v>
      </c>
      <c r="H916" s="16">
        <f>IF(AND($H$3&lt;Table3[[#This Row],[Percentage]],Table3[[#This Row],[Percentage]]&lt;$H$5), 1, 0)</f>
        <v>0</v>
      </c>
      <c r="I916" s="16">
        <f>IF(AND($I$3&lt;Table3[[#This Row],[Percentage]],Table3[[#This Row],[Percentage]]&lt;$I$5), 1, 0)</f>
        <v>0</v>
      </c>
      <c r="J916" s="16">
        <f>IF(AND($J$3&lt;Table3[[#This Row],[Percentage]],Table3[[#This Row],[Percentage]]&lt;$J$5), 1, 0)</f>
        <v>0</v>
      </c>
      <c r="K916" s="16">
        <f>IF(AND($K$3&lt;Table3[[#This Row],[Percentage]],Table3[[#This Row],[Percentage]]&lt;$K$5), 1, 0)</f>
        <v>0</v>
      </c>
      <c r="L916" s="16"/>
      <c r="U916" s="6">
        <v>0</v>
      </c>
      <c r="V916" s="6">
        <v>-92</v>
      </c>
      <c r="W916" s="6">
        <f>IF(AND($W$4 + 'Unlike Size Quad'!$F$2*$N$3&lt;Table13[[#This Row],[NS AXIS]],Table13[[#This Row],[NS AXIS]]&lt;$V$3 - 'Unlike Size Quad'!$F$2*$N$3), Table13[NS AXIS], 0)</f>
        <v>-92</v>
      </c>
      <c r="X916" s="6">
        <f>$V$6 - 'Unlike Size Quad'!$F$3*$N$4</f>
        <v>71.401690832311886</v>
      </c>
      <c r="Y916" s="6">
        <f>$W$5 +'Unlike Size Quad'!$F$3*$N$4</f>
        <v>-71.406763299232722</v>
      </c>
      <c r="Z916" s="6">
        <f>Table13[[#This Row],[NS AXIS]]</f>
        <v>-92</v>
      </c>
      <c r="AA916" s="6">
        <f>IF(AND($W$5 + 'Unlike Size Quad'!$F$3*$N$4&lt;Table13[[#This Row],[NS AXIS]],Table13[[#This Row],[NS AXIS]]&lt;$V$6 - 'Unlike Size Quad'!$F$3*$N$4), Table13[NS AXIS], 0)</f>
        <v>0</v>
      </c>
      <c r="AB916" s="16">
        <f>$V$3 -'Unlike Size Quad'!$F$2*$N$3</f>
        <v>127.00056361139596</v>
      </c>
      <c r="AC916" s="16">
        <f>$W$4 + 'Unlike Size Quad'!$F$2*$N$3</f>
        <v>-127.00507248755457</v>
      </c>
      <c r="AN916" s="46">
        <v>-92</v>
      </c>
      <c r="AO916" s="6">
        <f>IF(OR(Table15[[#This Row],[Diagonal Flag]]&lt;-$AG$6, Table15[[#This Row],[Diagonal Flag]]&gt;$AG$6),0,Table15[[#This Row],[Diagonal Flag]])</f>
        <v>-92</v>
      </c>
      <c r="AP916" s="6">
        <f>Graphing!$AO916/$AP$6</f>
        <v>-40.25</v>
      </c>
      <c r="AQ916" s="6">
        <f>Graphing!$AO916/$AQ$6</f>
        <v>40.25</v>
      </c>
    </row>
    <row r="917" spans="7:43" x14ac:dyDescent="0.25">
      <c r="G917" s="15">
        <v>0.91</v>
      </c>
      <c r="H917" s="16">
        <f>IF(AND($H$3&lt;Table3[[#This Row],[Percentage]],Table3[[#This Row],[Percentage]]&lt;$H$5), 1, 0)</f>
        <v>0</v>
      </c>
      <c r="I917" s="16">
        <f>IF(AND($I$3&lt;Table3[[#This Row],[Percentage]],Table3[[#This Row],[Percentage]]&lt;$I$5), 1, 0)</f>
        <v>0</v>
      </c>
      <c r="J917" s="16">
        <f>IF(AND($J$3&lt;Table3[[#This Row],[Percentage]],Table3[[#This Row],[Percentage]]&lt;$J$5), 1, 0)</f>
        <v>0</v>
      </c>
      <c r="K917" s="16">
        <f>IF(AND($K$3&lt;Table3[[#This Row],[Percentage]],Table3[[#This Row],[Percentage]]&lt;$K$5), 1, 0)</f>
        <v>0</v>
      </c>
      <c r="L917" s="16"/>
      <c r="U917" s="6">
        <v>0</v>
      </c>
      <c r="V917" s="6">
        <v>-91</v>
      </c>
      <c r="W917" s="6">
        <f>IF(AND($W$4 + 'Unlike Size Quad'!$F$2*$N$3&lt;Table13[[#This Row],[NS AXIS]],Table13[[#This Row],[NS AXIS]]&lt;$V$3 - 'Unlike Size Quad'!$F$2*$N$3), Table13[NS AXIS], 0)</f>
        <v>-91</v>
      </c>
      <c r="X917" s="6">
        <f>$V$6 - 'Unlike Size Quad'!$F$3*$N$4</f>
        <v>71.401690832311886</v>
      </c>
      <c r="Y917" s="6">
        <f>$W$5 +'Unlike Size Quad'!$F$3*$N$4</f>
        <v>-71.406763299232722</v>
      </c>
      <c r="Z917" s="6">
        <f>Table13[[#This Row],[NS AXIS]]</f>
        <v>-91</v>
      </c>
      <c r="AA917" s="6">
        <f>IF(AND($W$5 + 'Unlike Size Quad'!$F$3*$N$4&lt;Table13[[#This Row],[NS AXIS]],Table13[[#This Row],[NS AXIS]]&lt;$V$6 - 'Unlike Size Quad'!$F$3*$N$4), Table13[NS AXIS], 0)</f>
        <v>0</v>
      </c>
      <c r="AB917" s="16">
        <f>$V$3 -'Unlike Size Quad'!$F$2*$N$3</f>
        <v>127.00056361139596</v>
      </c>
      <c r="AC917" s="16">
        <f>$W$4 + 'Unlike Size Quad'!$F$2*$N$3</f>
        <v>-127.00507248755457</v>
      </c>
      <c r="AN917" s="46">
        <v>-91</v>
      </c>
      <c r="AO917" s="6">
        <f>IF(OR(Table15[[#This Row],[Diagonal Flag]]&lt;-$AG$6, Table15[[#This Row],[Diagonal Flag]]&gt;$AG$6),0,Table15[[#This Row],[Diagonal Flag]])</f>
        <v>-91</v>
      </c>
      <c r="AP917" s="6">
        <f>Graphing!$AO917/$AP$6</f>
        <v>-39.8125</v>
      </c>
      <c r="AQ917" s="6">
        <f>Graphing!$AO917/$AQ$6</f>
        <v>39.8125</v>
      </c>
    </row>
    <row r="918" spans="7:43" x14ac:dyDescent="0.25">
      <c r="G918" s="15">
        <v>0.91100000000000003</v>
      </c>
      <c r="H918" s="16">
        <f>IF(AND($H$3&lt;Table3[[#This Row],[Percentage]],Table3[[#This Row],[Percentage]]&lt;$H$5), 1, 0)</f>
        <v>0</v>
      </c>
      <c r="I918" s="16">
        <f>IF(AND($I$3&lt;Table3[[#This Row],[Percentage]],Table3[[#This Row],[Percentage]]&lt;$I$5), 1, 0)</f>
        <v>0</v>
      </c>
      <c r="J918" s="16">
        <f>IF(AND($J$3&lt;Table3[[#This Row],[Percentage]],Table3[[#This Row],[Percentage]]&lt;$J$5), 1, 0)</f>
        <v>0</v>
      </c>
      <c r="K918" s="16">
        <f>IF(AND($K$3&lt;Table3[[#This Row],[Percentage]],Table3[[#This Row],[Percentage]]&lt;$K$5), 1, 0)</f>
        <v>0</v>
      </c>
      <c r="L918" s="16"/>
      <c r="U918" s="6">
        <v>0</v>
      </c>
      <c r="V918" s="6">
        <v>-90</v>
      </c>
      <c r="W918" s="6">
        <f>IF(AND($W$4 + 'Unlike Size Quad'!$F$2*$N$3&lt;Table13[[#This Row],[NS AXIS]],Table13[[#This Row],[NS AXIS]]&lt;$V$3 - 'Unlike Size Quad'!$F$2*$N$3), Table13[NS AXIS], 0)</f>
        <v>-90</v>
      </c>
      <c r="X918" s="6">
        <f>$V$6 - 'Unlike Size Quad'!$F$3*$N$4</f>
        <v>71.401690832311886</v>
      </c>
      <c r="Y918" s="6">
        <f>$W$5 +'Unlike Size Quad'!$F$3*$N$4</f>
        <v>-71.406763299232722</v>
      </c>
      <c r="Z918" s="6">
        <f>Table13[[#This Row],[NS AXIS]]</f>
        <v>-90</v>
      </c>
      <c r="AA918" s="6">
        <f>IF(AND($W$5 + 'Unlike Size Quad'!$F$3*$N$4&lt;Table13[[#This Row],[NS AXIS]],Table13[[#This Row],[NS AXIS]]&lt;$V$6 - 'Unlike Size Quad'!$F$3*$N$4), Table13[NS AXIS], 0)</f>
        <v>0</v>
      </c>
      <c r="AB918" s="16">
        <f>$V$3 -'Unlike Size Quad'!$F$2*$N$3</f>
        <v>127.00056361139596</v>
      </c>
      <c r="AC918" s="16">
        <f>$W$4 + 'Unlike Size Quad'!$F$2*$N$3</f>
        <v>-127.00507248755457</v>
      </c>
      <c r="AN918" s="46">
        <v>-90</v>
      </c>
      <c r="AO918" s="6">
        <f>IF(OR(Table15[[#This Row],[Diagonal Flag]]&lt;-$AG$6, Table15[[#This Row],[Diagonal Flag]]&gt;$AG$6),0,Table15[[#This Row],[Diagonal Flag]])</f>
        <v>-90</v>
      </c>
      <c r="AP918" s="6">
        <f>Graphing!$AO918/$AP$6</f>
        <v>-39.375</v>
      </c>
      <c r="AQ918" s="6">
        <f>Graphing!$AO918/$AQ$6</f>
        <v>39.375</v>
      </c>
    </row>
    <row r="919" spans="7:43" x14ac:dyDescent="0.25">
      <c r="G919" s="15">
        <v>0.91200000000000003</v>
      </c>
      <c r="H919" s="16">
        <f>IF(AND($H$3&lt;Table3[[#This Row],[Percentage]],Table3[[#This Row],[Percentage]]&lt;$H$5), 1, 0)</f>
        <v>0</v>
      </c>
      <c r="I919" s="16">
        <f>IF(AND($I$3&lt;Table3[[#This Row],[Percentage]],Table3[[#This Row],[Percentage]]&lt;$I$5), 1, 0)</f>
        <v>0</v>
      </c>
      <c r="J919" s="16">
        <f>IF(AND($J$3&lt;Table3[[#This Row],[Percentage]],Table3[[#This Row],[Percentage]]&lt;$J$5), 1, 0)</f>
        <v>0</v>
      </c>
      <c r="K919" s="16">
        <f>IF(AND($K$3&lt;Table3[[#This Row],[Percentage]],Table3[[#This Row],[Percentage]]&lt;$K$5), 1, 0)</f>
        <v>0</v>
      </c>
      <c r="L919" s="16"/>
      <c r="U919" s="6">
        <v>0</v>
      </c>
      <c r="V919" s="6">
        <v>-89</v>
      </c>
      <c r="W919" s="6">
        <f>IF(AND($W$4 + 'Unlike Size Quad'!$F$2*$N$3&lt;Table13[[#This Row],[NS AXIS]],Table13[[#This Row],[NS AXIS]]&lt;$V$3 - 'Unlike Size Quad'!$F$2*$N$3), Table13[NS AXIS], 0)</f>
        <v>-89</v>
      </c>
      <c r="X919" s="6">
        <f>$V$6 - 'Unlike Size Quad'!$F$3*$N$4</f>
        <v>71.401690832311886</v>
      </c>
      <c r="Y919" s="6">
        <f>$W$5 +'Unlike Size Quad'!$F$3*$N$4</f>
        <v>-71.406763299232722</v>
      </c>
      <c r="Z919" s="6">
        <f>Table13[[#This Row],[NS AXIS]]</f>
        <v>-89</v>
      </c>
      <c r="AA919" s="6">
        <f>IF(AND($W$5 + 'Unlike Size Quad'!$F$3*$N$4&lt;Table13[[#This Row],[NS AXIS]],Table13[[#This Row],[NS AXIS]]&lt;$V$6 - 'Unlike Size Quad'!$F$3*$N$4), Table13[NS AXIS], 0)</f>
        <v>0</v>
      </c>
      <c r="AB919" s="16">
        <f>$V$3 -'Unlike Size Quad'!$F$2*$N$3</f>
        <v>127.00056361139596</v>
      </c>
      <c r="AC919" s="16">
        <f>$W$4 + 'Unlike Size Quad'!$F$2*$N$3</f>
        <v>-127.00507248755457</v>
      </c>
      <c r="AN919" s="46">
        <v>-89</v>
      </c>
      <c r="AO919" s="6">
        <f>IF(OR(Table15[[#This Row],[Diagonal Flag]]&lt;-$AG$6, Table15[[#This Row],[Diagonal Flag]]&gt;$AG$6),0,Table15[[#This Row],[Diagonal Flag]])</f>
        <v>-89</v>
      </c>
      <c r="AP919" s="6">
        <f>Graphing!$AO919/$AP$6</f>
        <v>-38.9375</v>
      </c>
      <c r="AQ919" s="6">
        <f>Graphing!$AO919/$AQ$6</f>
        <v>38.9375</v>
      </c>
    </row>
    <row r="920" spans="7:43" x14ac:dyDescent="0.25">
      <c r="G920" s="15">
        <v>0.91300000000000003</v>
      </c>
      <c r="H920" s="16">
        <f>IF(AND($H$3&lt;Table3[[#This Row],[Percentage]],Table3[[#This Row],[Percentage]]&lt;$H$5), 1, 0)</f>
        <v>0</v>
      </c>
      <c r="I920" s="16">
        <f>IF(AND($I$3&lt;Table3[[#This Row],[Percentage]],Table3[[#This Row],[Percentage]]&lt;$I$5), 1, 0)</f>
        <v>0</v>
      </c>
      <c r="J920" s="16">
        <f>IF(AND($J$3&lt;Table3[[#This Row],[Percentage]],Table3[[#This Row],[Percentage]]&lt;$J$5), 1, 0)</f>
        <v>0</v>
      </c>
      <c r="K920" s="16">
        <f>IF(AND($K$3&lt;Table3[[#This Row],[Percentage]],Table3[[#This Row],[Percentage]]&lt;$K$5), 1, 0)</f>
        <v>0</v>
      </c>
      <c r="L920" s="16"/>
      <c r="U920" s="6">
        <v>0</v>
      </c>
      <c r="V920" s="6">
        <v>-88</v>
      </c>
      <c r="W920" s="6">
        <f>IF(AND($W$4 + 'Unlike Size Quad'!$F$2*$N$3&lt;Table13[[#This Row],[NS AXIS]],Table13[[#This Row],[NS AXIS]]&lt;$V$3 - 'Unlike Size Quad'!$F$2*$N$3), Table13[NS AXIS], 0)</f>
        <v>-88</v>
      </c>
      <c r="X920" s="6">
        <f>$V$6 - 'Unlike Size Quad'!$F$3*$N$4</f>
        <v>71.401690832311886</v>
      </c>
      <c r="Y920" s="6">
        <f>$W$5 +'Unlike Size Quad'!$F$3*$N$4</f>
        <v>-71.406763299232722</v>
      </c>
      <c r="Z920" s="6">
        <f>Table13[[#This Row],[NS AXIS]]</f>
        <v>-88</v>
      </c>
      <c r="AA920" s="6">
        <f>IF(AND($W$5 + 'Unlike Size Quad'!$F$3*$N$4&lt;Table13[[#This Row],[NS AXIS]],Table13[[#This Row],[NS AXIS]]&lt;$V$6 - 'Unlike Size Quad'!$F$3*$N$4), Table13[NS AXIS], 0)</f>
        <v>0</v>
      </c>
      <c r="AB920" s="16">
        <f>$V$3 -'Unlike Size Quad'!$F$2*$N$3</f>
        <v>127.00056361139596</v>
      </c>
      <c r="AC920" s="16">
        <f>$W$4 + 'Unlike Size Quad'!$F$2*$N$3</f>
        <v>-127.00507248755457</v>
      </c>
      <c r="AN920" s="46">
        <v>-88</v>
      </c>
      <c r="AO920" s="6">
        <f>IF(OR(Table15[[#This Row],[Diagonal Flag]]&lt;-$AG$6, Table15[[#This Row],[Diagonal Flag]]&gt;$AG$6),0,Table15[[#This Row],[Diagonal Flag]])</f>
        <v>-88</v>
      </c>
      <c r="AP920" s="6">
        <f>Graphing!$AO920/$AP$6</f>
        <v>-38.5</v>
      </c>
      <c r="AQ920" s="6">
        <f>Graphing!$AO920/$AQ$6</f>
        <v>38.5</v>
      </c>
    </row>
    <row r="921" spans="7:43" x14ac:dyDescent="0.25">
      <c r="G921" s="15">
        <v>0.91400000000000003</v>
      </c>
      <c r="H921" s="16">
        <f>IF(AND($H$3&lt;Table3[[#This Row],[Percentage]],Table3[[#This Row],[Percentage]]&lt;$H$5), 1, 0)</f>
        <v>0</v>
      </c>
      <c r="I921" s="16">
        <f>IF(AND($I$3&lt;Table3[[#This Row],[Percentage]],Table3[[#This Row],[Percentage]]&lt;$I$5), 1, 0)</f>
        <v>0</v>
      </c>
      <c r="J921" s="16">
        <f>IF(AND($J$3&lt;Table3[[#This Row],[Percentage]],Table3[[#This Row],[Percentage]]&lt;$J$5), 1, 0)</f>
        <v>0</v>
      </c>
      <c r="K921" s="16">
        <f>IF(AND($K$3&lt;Table3[[#This Row],[Percentage]],Table3[[#This Row],[Percentage]]&lt;$K$5), 1, 0)</f>
        <v>0</v>
      </c>
      <c r="L921" s="16"/>
      <c r="U921" s="6">
        <v>0</v>
      </c>
      <c r="V921" s="6">
        <v>-87</v>
      </c>
      <c r="W921" s="6">
        <f>IF(AND($W$4 + 'Unlike Size Quad'!$F$2*$N$3&lt;Table13[[#This Row],[NS AXIS]],Table13[[#This Row],[NS AXIS]]&lt;$V$3 - 'Unlike Size Quad'!$F$2*$N$3), Table13[NS AXIS], 0)</f>
        <v>-87</v>
      </c>
      <c r="X921" s="6">
        <f>$V$6 - 'Unlike Size Quad'!$F$3*$N$4</f>
        <v>71.401690832311886</v>
      </c>
      <c r="Y921" s="6">
        <f>$W$5 +'Unlike Size Quad'!$F$3*$N$4</f>
        <v>-71.406763299232722</v>
      </c>
      <c r="Z921" s="6">
        <f>Table13[[#This Row],[NS AXIS]]</f>
        <v>-87</v>
      </c>
      <c r="AA921" s="6">
        <f>IF(AND($W$5 + 'Unlike Size Quad'!$F$3*$N$4&lt;Table13[[#This Row],[NS AXIS]],Table13[[#This Row],[NS AXIS]]&lt;$V$6 - 'Unlike Size Quad'!$F$3*$N$4), Table13[NS AXIS], 0)</f>
        <v>0</v>
      </c>
      <c r="AB921" s="16">
        <f>$V$3 -'Unlike Size Quad'!$F$2*$N$3</f>
        <v>127.00056361139596</v>
      </c>
      <c r="AC921" s="16">
        <f>$W$4 + 'Unlike Size Quad'!$F$2*$N$3</f>
        <v>-127.00507248755457</v>
      </c>
      <c r="AN921" s="46">
        <v>-87</v>
      </c>
      <c r="AO921" s="6">
        <f>IF(OR(Table15[[#This Row],[Diagonal Flag]]&lt;-$AG$6, Table15[[#This Row],[Diagonal Flag]]&gt;$AG$6),0,Table15[[#This Row],[Diagonal Flag]])</f>
        <v>-87</v>
      </c>
      <c r="AP921" s="6">
        <f>Graphing!$AO921/$AP$6</f>
        <v>-38.0625</v>
      </c>
      <c r="AQ921" s="6">
        <f>Graphing!$AO921/$AQ$6</f>
        <v>38.0625</v>
      </c>
    </row>
    <row r="922" spans="7:43" x14ac:dyDescent="0.25">
      <c r="G922" s="15">
        <v>0.91500000000000004</v>
      </c>
      <c r="H922" s="16">
        <f>IF(AND($H$3&lt;Table3[[#This Row],[Percentage]],Table3[[#This Row],[Percentage]]&lt;$H$5), 1, 0)</f>
        <v>0</v>
      </c>
      <c r="I922" s="16">
        <f>IF(AND($I$3&lt;Table3[[#This Row],[Percentage]],Table3[[#This Row],[Percentage]]&lt;$I$5), 1, 0)</f>
        <v>0</v>
      </c>
      <c r="J922" s="16">
        <f>IF(AND($J$3&lt;Table3[[#This Row],[Percentage]],Table3[[#This Row],[Percentage]]&lt;$J$5), 1, 0)</f>
        <v>0</v>
      </c>
      <c r="K922" s="16">
        <f>IF(AND($K$3&lt;Table3[[#This Row],[Percentage]],Table3[[#This Row],[Percentage]]&lt;$K$5), 1, 0)</f>
        <v>0</v>
      </c>
      <c r="L922" s="16"/>
      <c r="U922" s="6">
        <v>0</v>
      </c>
      <c r="V922" s="6">
        <v>-86</v>
      </c>
      <c r="W922" s="6">
        <f>IF(AND($W$4 + 'Unlike Size Quad'!$F$2*$N$3&lt;Table13[[#This Row],[NS AXIS]],Table13[[#This Row],[NS AXIS]]&lt;$V$3 - 'Unlike Size Quad'!$F$2*$N$3), Table13[NS AXIS], 0)</f>
        <v>-86</v>
      </c>
      <c r="X922" s="6">
        <f>$V$6 - 'Unlike Size Quad'!$F$3*$N$4</f>
        <v>71.401690832311886</v>
      </c>
      <c r="Y922" s="6">
        <f>$W$5 +'Unlike Size Quad'!$F$3*$N$4</f>
        <v>-71.406763299232722</v>
      </c>
      <c r="Z922" s="6">
        <f>Table13[[#This Row],[NS AXIS]]</f>
        <v>-86</v>
      </c>
      <c r="AA922" s="6">
        <f>IF(AND($W$5 + 'Unlike Size Quad'!$F$3*$N$4&lt;Table13[[#This Row],[NS AXIS]],Table13[[#This Row],[NS AXIS]]&lt;$V$6 - 'Unlike Size Quad'!$F$3*$N$4), Table13[NS AXIS], 0)</f>
        <v>0</v>
      </c>
      <c r="AB922" s="16">
        <f>$V$3 -'Unlike Size Quad'!$F$2*$N$3</f>
        <v>127.00056361139596</v>
      </c>
      <c r="AC922" s="16">
        <f>$W$4 + 'Unlike Size Quad'!$F$2*$N$3</f>
        <v>-127.00507248755457</v>
      </c>
      <c r="AN922" s="46">
        <v>-86</v>
      </c>
      <c r="AO922" s="6">
        <f>IF(OR(Table15[[#This Row],[Diagonal Flag]]&lt;-$AG$6, Table15[[#This Row],[Diagonal Flag]]&gt;$AG$6),0,Table15[[#This Row],[Diagonal Flag]])</f>
        <v>-86</v>
      </c>
      <c r="AP922" s="6">
        <f>Graphing!$AO922/$AP$6</f>
        <v>-37.625</v>
      </c>
      <c r="AQ922" s="6">
        <f>Graphing!$AO922/$AQ$6</f>
        <v>37.625</v>
      </c>
    </row>
    <row r="923" spans="7:43" x14ac:dyDescent="0.25">
      <c r="G923" s="15">
        <v>0.91600000000000004</v>
      </c>
      <c r="H923" s="16">
        <f>IF(AND($H$3&lt;Table3[[#This Row],[Percentage]],Table3[[#This Row],[Percentage]]&lt;$H$5), 1, 0)</f>
        <v>0</v>
      </c>
      <c r="I923" s="16">
        <f>IF(AND($I$3&lt;Table3[[#This Row],[Percentage]],Table3[[#This Row],[Percentage]]&lt;$I$5), 1, 0)</f>
        <v>0</v>
      </c>
      <c r="J923" s="16">
        <f>IF(AND($J$3&lt;Table3[[#This Row],[Percentage]],Table3[[#This Row],[Percentage]]&lt;$J$5), 1, 0)</f>
        <v>0</v>
      </c>
      <c r="K923" s="16">
        <f>IF(AND($K$3&lt;Table3[[#This Row],[Percentage]],Table3[[#This Row],[Percentage]]&lt;$K$5), 1, 0)</f>
        <v>0</v>
      </c>
      <c r="L923" s="16"/>
      <c r="U923" s="6">
        <v>0</v>
      </c>
      <c r="V923" s="6">
        <v>-85</v>
      </c>
      <c r="W923" s="6">
        <f>IF(AND($W$4 + 'Unlike Size Quad'!$F$2*$N$3&lt;Table13[[#This Row],[NS AXIS]],Table13[[#This Row],[NS AXIS]]&lt;$V$3 - 'Unlike Size Quad'!$F$2*$N$3), Table13[NS AXIS], 0)</f>
        <v>-85</v>
      </c>
      <c r="X923" s="6">
        <f>$V$6 - 'Unlike Size Quad'!$F$3*$N$4</f>
        <v>71.401690832311886</v>
      </c>
      <c r="Y923" s="6">
        <f>$W$5 +'Unlike Size Quad'!$F$3*$N$4</f>
        <v>-71.406763299232722</v>
      </c>
      <c r="Z923" s="6">
        <f>Table13[[#This Row],[NS AXIS]]</f>
        <v>-85</v>
      </c>
      <c r="AA923" s="6">
        <f>IF(AND($W$5 + 'Unlike Size Quad'!$F$3*$N$4&lt;Table13[[#This Row],[NS AXIS]],Table13[[#This Row],[NS AXIS]]&lt;$V$6 - 'Unlike Size Quad'!$F$3*$N$4), Table13[NS AXIS], 0)</f>
        <v>0</v>
      </c>
      <c r="AB923" s="16">
        <f>$V$3 -'Unlike Size Quad'!$F$2*$N$3</f>
        <v>127.00056361139596</v>
      </c>
      <c r="AC923" s="16">
        <f>$W$4 + 'Unlike Size Quad'!$F$2*$N$3</f>
        <v>-127.00507248755457</v>
      </c>
      <c r="AN923" s="46">
        <v>-85</v>
      </c>
      <c r="AO923" s="6">
        <f>IF(OR(Table15[[#This Row],[Diagonal Flag]]&lt;-$AG$6, Table15[[#This Row],[Diagonal Flag]]&gt;$AG$6),0,Table15[[#This Row],[Diagonal Flag]])</f>
        <v>-85</v>
      </c>
      <c r="AP923" s="6">
        <f>Graphing!$AO923/$AP$6</f>
        <v>-37.1875</v>
      </c>
      <c r="AQ923" s="6">
        <f>Graphing!$AO923/$AQ$6</f>
        <v>37.1875</v>
      </c>
    </row>
    <row r="924" spans="7:43" x14ac:dyDescent="0.25">
      <c r="G924" s="15">
        <v>0.91700000000000004</v>
      </c>
      <c r="H924" s="16">
        <f>IF(AND($H$3&lt;Table3[[#This Row],[Percentage]],Table3[[#This Row],[Percentage]]&lt;$H$5), 1, 0)</f>
        <v>0</v>
      </c>
      <c r="I924" s="16">
        <f>IF(AND($I$3&lt;Table3[[#This Row],[Percentage]],Table3[[#This Row],[Percentage]]&lt;$I$5), 1, 0)</f>
        <v>0</v>
      </c>
      <c r="J924" s="16">
        <f>IF(AND($J$3&lt;Table3[[#This Row],[Percentage]],Table3[[#This Row],[Percentage]]&lt;$J$5), 1, 0)</f>
        <v>0</v>
      </c>
      <c r="K924" s="16">
        <f>IF(AND($K$3&lt;Table3[[#This Row],[Percentage]],Table3[[#This Row],[Percentage]]&lt;$K$5), 1, 0)</f>
        <v>0</v>
      </c>
      <c r="L924" s="16"/>
      <c r="U924" s="6">
        <v>0</v>
      </c>
      <c r="V924" s="6">
        <v>-84</v>
      </c>
      <c r="W924" s="6">
        <f>IF(AND($W$4 + 'Unlike Size Quad'!$F$2*$N$3&lt;Table13[[#This Row],[NS AXIS]],Table13[[#This Row],[NS AXIS]]&lt;$V$3 - 'Unlike Size Quad'!$F$2*$N$3), Table13[NS AXIS], 0)</f>
        <v>-84</v>
      </c>
      <c r="X924" s="6">
        <f>$V$6 - 'Unlike Size Quad'!$F$3*$N$4</f>
        <v>71.401690832311886</v>
      </c>
      <c r="Y924" s="6">
        <f>$W$5 +'Unlike Size Quad'!$F$3*$N$4</f>
        <v>-71.406763299232722</v>
      </c>
      <c r="Z924" s="6">
        <f>Table13[[#This Row],[NS AXIS]]</f>
        <v>-84</v>
      </c>
      <c r="AA924" s="6">
        <f>IF(AND($W$5 + 'Unlike Size Quad'!$F$3*$N$4&lt;Table13[[#This Row],[NS AXIS]],Table13[[#This Row],[NS AXIS]]&lt;$V$6 - 'Unlike Size Quad'!$F$3*$N$4), Table13[NS AXIS], 0)</f>
        <v>0</v>
      </c>
      <c r="AB924" s="16">
        <f>$V$3 -'Unlike Size Quad'!$F$2*$N$3</f>
        <v>127.00056361139596</v>
      </c>
      <c r="AC924" s="16">
        <f>$W$4 + 'Unlike Size Quad'!$F$2*$N$3</f>
        <v>-127.00507248755457</v>
      </c>
      <c r="AN924" s="46">
        <v>-84</v>
      </c>
      <c r="AO924" s="6">
        <f>IF(OR(Table15[[#This Row],[Diagonal Flag]]&lt;-$AG$6, Table15[[#This Row],[Diagonal Flag]]&gt;$AG$6),0,Table15[[#This Row],[Diagonal Flag]])</f>
        <v>-84</v>
      </c>
      <c r="AP924" s="6">
        <f>Graphing!$AO924/$AP$6</f>
        <v>-36.75</v>
      </c>
      <c r="AQ924" s="6">
        <f>Graphing!$AO924/$AQ$6</f>
        <v>36.75</v>
      </c>
    </row>
    <row r="925" spans="7:43" x14ac:dyDescent="0.25">
      <c r="G925" s="15">
        <v>0.91800000000000004</v>
      </c>
      <c r="H925" s="16">
        <f>IF(AND($H$3&lt;Table3[[#This Row],[Percentage]],Table3[[#This Row],[Percentage]]&lt;$H$5), 1, 0)</f>
        <v>0</v>
      </c>
      <c r="I925" s="16">
        <f>IF(AND($I$3&lt;Table3[[#This Row],[Percentage]],Table3[[#This Row],[Percentage]]&lt;$I$5), 1, 0)</f>
        <v>0</v>
      </c>
      <c r="J925" s="16">
        <f>IF(AND($J$3&lt;Table3[[#This Row],[Percentage]],Table3[[#This Row],[Percentage]]&lt;$J$5), 1, 0)</f>
        <v>0</v>
      </c>
      <c r="K925" s="16">
        <f>IF(AND($K$3&lt;Table3[[#This Row],[Percentage]],Table3[[#This Row],[Percentage]]&lt;$K$5), 1, 0)</f>
        <v>0</v>
      </c>
      <c r="L925" s="16"/>
      <c r="U925" s="6">
        <v>0</v>
      </c>
      <c r="V925" s="6">
        <v>-83</v>
      </c>
      <c r="W925" s="6">
        <f>IF(AND($W$4 + 'Unlike Size Quad'!$F$2*$N$3&lt;Table13[[#This Row],[NS AXIS]],Table13[[#This Row],[NS AXIS]]&lt;$V$3 - 'Unlike Size Quad'!$F$2*$N$3), Table13[NS AXIS], 0)</f>
        <v>-83</v>
      </c>
      <c r="X925" s="6">
        <f>$V$6 - 'Unlike Size Quad'!$F$3*$N$4</f>
        <v>71.401690832311886</v>
      </c>
      <c r="Y925" s="6">
        <f>$W$5 +'Unlike Size Quad'!$F$3*$N$4</f>
        <v>-71.406763299232722</v>
      </c>
      <c r="Z925" s="6">
        <f>Table13[[#This Row],[NS AXIS]]</f>
        <v>-83</v>
      </c>
      <c r="AA925" s="6">
        <f>IF(AND($W$5 + 'Unlike Size Quad'!$F$3*$N$4&lt;Table13[[#This Row],[NS AXIS]],Table13[[#This Row],[NS AXIS]]&lt;$V$6 - 'Unlike Size Quad'!$F$3*$N$4), Table13[NS AXIS], 0)</f>
        <v>0</v>
      </c>
      <c r="AB925" s="16">
        <f>$V$3 -'Unlike Size Quad'!$F$2*$N$3</f>
        <v>127.00056361139596</v>
      </c>
      <c r="AC925" s="16">
        <f>$W$4 + 'Unlike Size Quad'!$F$2*$N$3</f>
        <v>-127.00507248755457</v>
      </c>
      <c r="AN925" s="46">
        <v>-83</v>
      </c>
      <c r="AO925" s="6">
        <f>IF(OR(Table15[[#This Row],[Diagonal Flag]]&lt;-$AG$6, Table15[[#This Row],[Diagonal Flag]]&gt;$AG$6),0,Table15[[#This Row],[Diagonal Flag]])</f>
        <v>-83</v>
      </c>
      <c r="AP925" s="6">
        <f>Graphing!$AO925/$AP$6</f>
        <v>-36.3125</v>
      </c>
      <c r="AQ925" s="6">
        <f>Graphing!$AO925/$AQ$6</f>
        <v>36.3125</v>
      </c>
    </row>
    <row r="926" spans="7:43" x14ac:dyDescent="0.25">
      <c r="G926" s="15">
        <v>0.91900000000000004</v>
      </c>
      <c r="H926" s="16">
        <f>IF(AND($H$3&lt;Table3[[#This Row],[Percentage]],Table3[[#This Row],[Percentage]]&lt;$H$5), 1, 0)</f>
        <v>0</v>
      </c>
      <c r="I926" s="16">
        <f>IF(AND($I$3&lt;Table3[[#This Row],[Percentage]],Table3[[#This Row],[Percentage]]&lt;$I$5), 1, 0)</f>
        <v>0</v>
      </c>
      <c r="J926" s="16">
        <f>IF(AND($J$3&lt;Table3[[#This Row],[Percentage]],Table3[[#This Row],[Percentage]]&lt;$J$5), 1, 0)</f>
        <v>0</v>
      </c>
      <c r="K926" s="16">
        <f>IF(AND($K$3&lt;Table3[[#This Row],[Percentage]],Table3[[#This Row],[Percentage]]&lt;$K$5), 1, 0)</f>
        <v>0</v>
      </c>
      <c r="L926" s="16"/>
      <c r="U926" s="6">
        <v>0</v>
      </c>
      <c r="V926" s="6">
        <v>-82</v>
      </c>
      <c r="W926" s="6">
        <f>IF(AND($W$4 + 'Unlike Size Quad'!$F$2*$N$3&lt;Table13[[#This Row],[NS AXIS]],Table13[[#This Row],[NS AXIS]]&lt;$V$3 - 'Unlike Size Quad'!$F$2*$N$3), Table13[NS AXIS], 0)</f>
        <v>-82</v>
      </c>
      <c r="X926" s="6">
        <f>$V$6 - 'Unlike Size Quad'!$F$3*$N$4</f>
        <v>71.401690832311886</v>
      </c>
      <c r="Y926" s="6">
        <f>$W$5 +'Unlike Size Quad'!$F$3*$N$4</f>
        <v>-71.406763299232722</v>
      </c>
      <c r="Z926" s="6">
        <f>Table13[[#This Row],[NS AXIS]]</f>
        <v>-82</v>
      </c>
      <c r="AA926" s="6">
        <f>IF(AND($W$5 + 'Unlike Size Quad'!$F$3*$N$4&lt;Table13[[#This Row],[NS AXIS]],Table13[[#This Row],[NS AXIS]]&lt;$V$6 - 'Unlike Size Quad'!$F$3*$N$4), Table13[NS AXIS], 0)</f>
        <v>0</v>
      </c>
      <c r="AB926" s="16">
        <f>$V$3 -'Unlike Size Quad'!$F$2*$N$3</f>
        <v>127.00056361139596</v>
      </c>
      <c r="AC926" s="16">
        <f>$W$4 + 'Unlike Size Quad'!$F$2*$N$3</f>
        <v>-127.00507248755457</v>
      </c>
      <c r="AN926" s="46">
        <v>-82</v>
      </c>
      <c r="AO926" s="6">
        <f>IF(OR(Table15[[#This Row],[Diagonal Flag]]&lt;-$AG$6, Table15[[#This Row],[Diagonal Flag]]&gt;$AG$6),0,Table15[[#This Row],[Diagonal Flag]])</f>
        <v>-82</v>
      </c>
      <c r="AP926" s="6">
        <f>Graphing!$AO926/$AP$6</f>
        <v>-35.875</v>
      </c>
      <c r="AQ926" s="6">
        <f>Graphing!$AO926/$AQ$6</f>
        <v>35.875</v>
      </c>
    </row>
    <row r="927" spans="7:43" x14ac:dyDescent="0.25">
      <c r="G927" s="15">
        <v>0.92</v>
      </c>
      <c r="H927" s="16">
        <f>IF(AND($H$3&lt;Table3[[#This Row],[Percentage]],Table3[[#This Row],[Percentage]]&lt;$H$5), 1, 0)</f>
        <v>0</v>
      </c>
      <c r="I927" s="16">
        <f>IF(AND($I$3&lt;Table3[[#This Row],[Percentage]],Table3[[#This Row],[Percentage]]&lt;$I$5), 1, 0)</f>
        <v>0</v>
      </c>
      <c r="J927" s="16">
        <f>IF(AND($J$3&lt;Table3[[#This Row],[Percentage]],Table3[[#This Row],[Percentage]]&lt;$J$5), 1, 0)</f>
        <v>0</v>
      </c>
      <c r="K927" s="16">
        <f>IF(AND($K$3&lt;Table3[[#This Row],[Percentage]],Table3[[#This Row],[Percentage]]&lt;$K$5), 1, 0)</f>
        <v>0</v>
      </c>
      <c r="L927" s="16"/>
      <c r="U927" s="6">
        <v>0</v>
      </c>
      <c r="V927" s="6">
        <v>-81</v>
      </c>
      <c r="W927" s="6">
        <f>IF(AND($W$4 + 'Unlike Size Quad'!$F$2*$N$3&lt;Table13[[#This Row],[NS AXIS]],Table13[[#This Row],[NS AXIS]]&lt;$V$3 - 'Unlike Size Quad'!$F$2*$N$3), Table13[NS AXIS], 0)</f>
        <v>-81</v>
      </c>
      <c r="X927" s="6">
        <f>$V$6 - 'Unlike Size Quad'!$F$3*$N$4</f>
        <v>71.401690832311886</v>
      </c>
      <c r="Y927" s="6">
        <f>$W$5 +'Unlike Size Quad'!$F$3*$N$4</f>
        <v>-71.406763299232722</v>
      </c>
      <c r="Z927" s="6">
        <f>Table13[[#This Row],[NS AXIS]]</f>
        <v>-81</v>
      </c>
      <c r="AA927" s="6">
        <f>IF(AND($W$5 + 'Unlike Size Quad'!$F$3*$N$4&lt;Table13[[#This Row],[NS AXIS]],Table13[[#This Row],[NS AXIS]]&lt;$V$6 - 'Unlike Size Quad'!$F$3*$N$4), Table13[NS AXIS], 0)</f>
        <v>0</v>
      </c>
      <c r="AB927" s="16">
        <f>$V$3 -'Unlike Size Quad'!$F$2*$N$3</f>
        <v>127.00056361139596</v>
      </c>
      <c r="AC927" s="16">
        <f>$W$4 + 'Unlike Size Quad'!$F$2*$N$3</f>
        <v>-127.00507248755457</v>
      </c>
      <c r="AN927" s="46">
        <v>-81</v>
      </c>
      <c r="AO927" s="6">
        <f>IF(OR(Table15[[#This Row],[Diagonal Flag]]&lt;-$AG$6, Table15[[#This Row],[Diagonal Flag]]&gt;$AG$6),0,Table15[[#This Row],[Diagonal Flag]])</f>
        <v>-81</v>
      </c>
      <c r="AP927" s="6">
        <f>Graphing!$AO927/$AP$6</f>
        <v>-35.4375</v>
      </c>
      <c r="AQ927" s="6">
        <f>Graphing!$AO927/$AQ$6</f>
        <v>35.4375</v>
      </c>
    </row>
    <row r="928" spans="7:43" x14ac:dyDescent="0.25">
      <c r="G928" s="15">
        <v>0.92100000000000004</v>
      </c>
      <c r="H928" s="16">
        <f>IF(AND($H$3&lt;Table3[[#This Row],[Percentage]],Table3[[#This Row],[Percentage]]&lt;$H$5), 1, 0)</f>
        <v>0</v>
      </c>
      <c r="I928" s="16">
        <f>IF(AND($I$3&lt;Table3[[#This Row],[Percentage]],Table3[[#This Row],[Percentage]]&lt;$I$5), 1, 0)</f>
        <v>0</v>
      </c>
      <c r="J928" s="16">
        <f>IF(AND($J$3&lt;Table3[[#This Row],[Percentage]],Table3[[#This Row],[Percentage]]&lt;$J$5), 1, 0)</f>
        <v>0</v>
      </c>
      <c r="K928" s="16">
        <f>IF(AND($K$3&lt;Table3[[#This Row],[Percentage]],Table3[[#This Row],[Percentage]]&lt;$K$5), 1, 0)</f>
        <v>0</v>
      </c>
      <c r="L928" s="16"/>
      <c r="U928" s="6">
        <v>0</v>
      </c>
      <c r="V928" s="6">
        <v>-80</v>
      </c>
      <c r="W928" s="6">
        <f>IF(AND($W$4 + 'Unlike Size Quad'!$F$2*$N$3&lt;Table13[[#This Row],[NS AXIS]],Table13[[#This Row],[NS AXIS]]&lt;$V$3 - 'Unlike Size Quad'!$F$2*$N$3), Table13[NS AXIS], 0)</f>
        <v>-80</v>
      </c>
      <c r="X928" s="6">
        <f>$V$6 - 'Unlike Size Quad'!$F$3*$N$4</f>
        <v>71.401690832311886</v>
      </c>
      <c r="Y928" s="6">
        <f>$W$5 +'Unlike Size Quad'!$F$3*$N$4</f>
        <v>-71.406763299232722</v>
      </c>
      <c r="Z928" s="6">
        <f>Table13[[#This Row],[NS AXIS]]</f>
        <v>-80</v>
      </c>
      <c r="AA928" s="6">
        <f>IF(AND($W$5 + 'Unlike Size Quad'!$F$3*$N$4&lt;Table13[[#This Row],[NS AXIS]],Table13[[#This Row],[NS AXIS]]&lt;$V$6 - 'Unlike Size Quad'!$F$3*$N$4), Table13[NS AXIS], 0)</f>
        <v>0</v>
      </c>
      <c r="AB928" s="16">
        <f>$V$3 -'Unlike Size Quad'!$F$2*$N$3</f>
        <v>127.00056361139596</v>
      </c>
      <c r="AC928" s="16">
        <f>$W$4 + 'Unlike Size Quad'!$F$2*$N$3</f>
        <v>-127.00507248755457</v>
      </c>
      <c r="AN928" s="46">
        <v>-80</v>
      </c>
      <c r="AO928" s="6">
        <f>IF(OR(Table15[[#This Row],[Diagonal Flag]]&lt;-$AG$6, Table15[[#This Row],[Diagonal Flag]]&gt;$AG$6),0,Table15[[#This Row],[Diagonal Flag]])</f>
        <v>-80</v>
      </c>
      <c r="AP928" s="6">
        <f>Graphing!$AO928/$AP$6</f>
        <v>-35</v>
      </c>
      <c r="AQ928" s="6">
        <f>Graphing!$AO928/$AQ$6</f>
        <v>35</v>
      </c>
    </row>
    <row r="929" spans="7:43" x14ac:dyDescent="0.25">
      <c r="G929" s="15">
        <v>0.92200000000000004</v>
      </c>
      <c r="H929" s="16">
        <f>IF(AND($H$3&lt;Table3[[#This Row],[Percentage]],Table3[[#This Row],[Percentage]]&lt;$H$5), 1, 0)</f>
        <v>0</v>
      </c>
      <c r="I929" s="16">
        <f>IF(AND($I$3&lt;Table3[[#This Row],[Percentage]],Table3[[#This Row],[Percentage]]&lt;$I$5), 1, 0)</f>
        <v>0</v>
      </c>
      <c r="J929" s="16">
        <f>IF(AND($J$3&lt;Table3[[#This Row],[Percentage]],Table3[[#This Row],[Percentage]]&lt;$J$5), 1, 0)</f>
        <v>0</v>
      </c>
      <c r="K929" s="16">
        <f>IF(AND($K$3&lt;Table3[[#This Row],[Percentage]],Table3[[#This Row],[Percentage]]&lt;$K$5), 1, 0)</f>
        <v>0</v>
      </c>
      <c r="L929" s="16"/>
      <c r="U929" s="6">
        <v>0</v>
      </c>
      <c r="V929" s="6">
        <v>-79</v>
      </c>
      <c r="W929" s="6">
        <f>IF(AND($W$4 + 'Unlike Size Quad'!$F$2*$N$3&lt;Table13[[#This Row],[NS AXIS]],Table13[[#This Row],[NS AXIS]]&lt;$V$3 - 'Unlike Size Quad'!$F$2*$N$3), Table13[NS AXIS], 0)</f>
        <v>-79</v>
      </c>
      <c r="X929" s="6">
        <f>$V$6 - 'Unlike Size Quad'!$F$3*$N$4</f>
        <v>71.401690832311886</v>
      </c>
      <c r="Y929" s="6">
        <f>$W$5 +'Unlike Size Quad'!$F$3*$N$4</f>
        <v>-71.406763299232722</v>
      </c>
      <c r="Z929" s="6">
        <f>Table13[[#This Row],[NS AXIS]]</f>
        <v>-79</v>
      </c>
      <c r="AA929" s="6">
        <f>IF(AND($W$5 + 'Unlike Size Quad'!$F$3*$N$4&lt;Table13[[#This Row],[NS AXIS]],Table13[[#This Row],[NS AXIS]]&lt;$V$6 - 'Unlike Size Quad'!$F$3*$N$4), Table13[NS AXIS], 0)</f>
        <v>0</v>
      </c>
      <c r="AB929" s="16">
        <f>$V$3 -'Unlike Size Quad'!$F$2*$N$3</f>
        <v>127.00056361139596</v>
      </c>
      <c r="AC929" s="16">
        <f>$W$4 + 'Unlike Size Quad'!$F$2*$N$3</f>
        <v>-127.00507248755457</v>
      </c>
      <c r="AN929" s="46">
        <v>-79</v>
      </c>
      <c r="AO929" s="6">
        <f>IF(OR(Table15[[#This Row],[Diagonal Flag]]&lt;-$AG$6, Table15[[#This Row],[Diagonal Flag]]&gt;$AG$6),0,Table15[[#This Row],[Diagonal Flag]])</f>
        <v>-79</v>
      </c>
      <c r="AP929" s="6">
        <f>Graphing!$AO929/$AP$6</f>
        <v>-34.5625</v>
      </c>
      <c r="AQ929" s="6">
        <f>Graphing!$AO929/$AQ$6</f>
        <v>34.5625</v>
      </c>
    </row>
    <row r="930" spans="7:43" x14ac:dyDescent="0.25">
      <c r="G930" s="15">
        <v>0.92300000000000004</v>
      </c>
      <c r="H930" s="16">
        <f>IF(AND($H$3&lt;Table3[[#This Row],[Percentage]],Table3[[#This Row],[Percentage]]&lt;$H$5), 1, 0)</f>
        <v>0</v>
      </c>
      <c r="I930" s="16">
        <f>IF(AND($I$3&lt;Table3[[#This Row],[Percentage]],Table3[[#This Row],[Percentage]]&lt;$I$5), 1, 0)</f>
        <v>0</v>
      </c>
      <c r="J930" s="16">
        <f>IF(AND($J$3&lt;Table3[[#This Row],[Percentage]],Table3[[#This Row],[Percentage]]&lt;$J$5), 1, 0)</f>
        <v>0</v>
      </c>
      <c r="K930" s="16">
        <f>IF(AND($K$3&lt;Table3[[#This Row],[Percentage]],Table3[[#This Row],[Percentage]]&lt;$K$5), 1, 0)</f>
        <v>0</v>
      </c>
      <c r="L930" s="16"/>
      <c r="U930" s="6">
        <v>0</v>
      </c>
      <c r="V930" s="6">
        <v>-78</v>
      </c>
      <c r="W930" s="6">
        <f>IF(AND($W$4 + 'Unlike Size Quad'!$F$2*$N$3&lt;Table13[[#This Row],[NS AXIS]],Table13[[#This Row],[NS AXIS]]&lt;$V$3 - 'Unlike Size Quad'!$F$2*$N$3), Table13[NS AXIS], 0)</f>
        <v>-78</v>
      </c>
      <c r="X930" s="6">
        <f>$V$6 - 'Unlike Size Quad'!$F$3*$N$4</f>
        <v>71.401690832311886</v>
      </c>
      <c r="Y930" s="6">
        <f>$W$5 +'Unlike Size Quad'!$F$3*$N$4</f>
        <v>-71.406763299232722</v>
      </c>
      <c r="Z930" s="6">
        <f>Table13[[#This Row],[NS AXIS]]</f>
        <v>-78</v>
      </c>
      <c r="AA930" s="6">
        <f>IF(AND($W$5 + 'Unlike Size Quad'!$F$3*$N$4&lt;Table13[[#This Row],[NS AXIS]],Table13[[#This Row],[NS AXIS]]&lt;$V$6 - 'Unlike Size Quad'!$F$3*$N$4), Table13[NS AXIS], 0)</f>
        <v>0</v>
      </c>
      <c r="AB930" s="16">
        <f>$V$3 -'Unlike Size Quad'!$F$2*$N$3</f>
        <v>127.00056361139596</v>
      </c>
      <c r="AC930" s="16">
        <f>$W$4 + 'Unlike Size Quad'!$F$2*$N$3</f>
        <v>-127.00507248755457</v>
      </c>
      <c r="AN930" s="46">
        <v>-78</v>
      </c>
      <c r="AO930" s="6">
        <f>IF(OR(Table15[[#This Row],[Diagonal Flag]]&lt;-$AG$6, Table15[[#This Row],[Diagonal Flag]]&gt;$AG$6),0,Table15[[#This Row],[Diagonal Flag]])</f>
        <v>-78</v>
      </c>
      <c r="AP930" s="6">
        <f>Graphing!$AO930/$AP$6</f>
        <v>-34.125</v>
      </c>
      <c r="AQ930" s="6">
        <f>Graphing!$AO930/$AQ$6</f>
        <v>34.125</v>
      </c>
    </row>
    <row r="931" spans="7:43" x14ac:dyDescent="0.25">
      <c r="G931" s="15">
        <v>0.92400000000000004</v>
      </c>
      <c r="H931" s="16">
        <f>IF(AND($H$3&lt;Table3[[#This Row],[Percentage]],Table3[[#This Row],[Percentage]]&lt;$H$5), 1, 0)</f>
        <v>0</v>
      </c>
      <c r="I931" s="16">
        <f>IF(AND($I$3&lt;Table3[[#This Row],[Percentage]],Table3[[#This Row],[Percentage]]&lt;$I$5), 1, 0)</f>
        <v>0</v>
      </c>
      <c r="J931" s="16">
        <f>IF(AND($J$3&lt;Table3[[#This Row],[Percentage]],Table3[[#This Row],[Percentage]]&lt;$J$5), 1, 0)</f>
        <v>0</v>
      </c>
      <c r="K931" s="16">
        <f>IF(AND($K$3&lt;Table3[[#This Row],[Percentage]],Table3[[#This Row],[Percentage]]&lt;$K$5), 1, 0)</f>
        <v>0</v>
      </c>
      <c r="L931" s="16"/>
      <c r="U931" s="6">
        <v>0</v>
      </c>
      <c r="V931" s="6">
        <v>-77</v>
      </c>
      <c r="W931" s="6">
        <f>IF(AND($W$4 + 'Unlike Size Quad'!$F$2*$N$3&lt;Table13[[#This Row],[NS AXIS]],Table13[[#This Row],[NS AXIS]]&lt;$V$3 - 'Unlike Size Quad'!$F$2*$N$3), Table13[NS AXIS], 0)</f>
        <v>-77</v>
      </c>
      <c r="X931" s="6">
        <f>$V$6 - 'Unlike Size Quad'!$F$3*$N$4</f>
        <v>71.401690832311886</v>
      </c>
      <c r="Y931" s="6">
        <f>$W$5 +'Unlike Size Quad'!$F$3*$N$4</f>
        <v>-71.406763299232722</v>
      </c>
      <c r="Z931" s="6">
        <f>Table13[[#This Row],[NS AXIS]]</f>
        <v>-77</v>
      </c>
      <c r="AA931" s="6">
        <f>IF(AND($W$5 + 'Unlike Size Quad'!$F$3*$N$4&lt;Table13[[#This Row],[NS AXIS]],Table13[[#This Row],[NS AXIS]]&lt;$V$6 - 'Unlike Size Quad'!$F$3*$N$4), Table13[NS AXIS], 0)</f>
        <v>0</v>
      </c>
      <c r="AB931" s="16">
        <f>$V$3 -'Unlike Size Quad'!$F$2*$N$3</f>
        <v>127.00056361139596</v>
      </c>
      <c r="AC931" s="16">
        <f>$W$4 + 'Unlike Size Quad'!$F$2*$N$3</f>
        <v>-127.00507248755457</v>
      </c>
      <c r="AN931" s="46">
        <v>-77</v>
      </c>
      <c r="AO931" s="6">
        <f>IF(OR(Table15[[#This Row],[Diagonal Flag]]&lt;-$AG$6, Table15[[#This Row],[Diagonal Flag]]&gt;$AG$6),0,Table15[[#This Row],[Diagonal Flag]])</f>
        <v>-77</v>
      </c>
      <c r="AP931" s="6">
        <f>Graphing!$AO931/$AP$6</f>
        <v>-33.6875</v>
      </c>
      <c r="AQ931" s="6">
        <f>Graphing!$AO931/$AQ$6</f>
        <v>33.6875</v>
      </c>
    </row>
    <row r="932" spans="7:43" x14ac:dyDescent="0.25">
      <c r="G932" s="15">
        <v>0.92500000000000004</v>
      </c>
      <c r="H932" s="16">
        <f>IF(AND($H$3&lt;Table3[[#This Row],[Percentage]],Table3[[#This Row],[Percentage]]&lt;$H$5), 1, 0)</f>
        <v>0</v>
      </c>
      <c r="I932" s="16">
        <f>IF(AND($I$3&lt;Table3[[#This Row],[Percentage]],Table3[[#This Row],[Percentage]]&lt;$I$5), 1, 0)</f>
        <v>0</v>
      </c>
      <c r="J932" s="16">
        <f>IF(AND($J$3&lt;Table3[[#This Row],[Percentage]],Table3[[#This Row],[Percentage]]&lt;$J$5), 1, 0)</f>
        <v>0</v>
      </c>
      <c r="K932" s="16">
        <f>IF(AND($K$3&lt;Table3[[#This Row],[Percentage]],Table3[[#This Row],[Percentage]]&lt;$K$5), 1, 0)</f>
        <v>0</v>
      </c>
      <c r="L932" s="16"/>
      <c r="U932" s="6">
        <v>0</v>
      </c>
      <c r="V932" s="6">
        <v>-76</v>
      </c>
      <c r="W932" s="6">
        <f>IF(AND($W$4 + 'Unlike Size Quad'!$F$2*$N$3&lt;Table13[[#This Row],[NS AXIS]],Table13[[#This Row],[NS AXIS]]&lt;$V$3 - 'Unlike Size Quad'!$F$2*$N$3), Table13[NS AXIS], 0)</f>
        <v>-76</v>
      </c>
      <c r="X932" s="6">
        <f>$V$6 - 'Unlike Size Quad'!$F$3*$N$4</f>
        <v>71.401690832311886</v>
      </c>
      <c r="Y932" s="6">
        <f>$W$5 +'Unlike Size Quad'!$F$3*$N$4</f>
        <v>-71.406763299232722</v>
      </c>
      <c r="Z932" s="6">
        <f>Table13[[#This Row],[NS AXIS]]</f>
        <v>-76</v>
      </c>
      <c r="AA932" s="6">
        <f>IF(AND($W$5 + 'Unlike Size Quad'!$F$3*$N$4&lt;Table13[[#This Row],[NS AXIS]],Table13[[#This Row],[NS AXIS]]&lt;$V$6 - 'Unlike Size Quad'!$F$3*$N$4), Table13[NS AXIS], 0)</f>
        <v>0</v>
      </c>
      <c r="AB932" s="16">
        <f>$V$3 -'Unlike Size Quad'!$F$2*$N$3</f>
        <v>127.00056361139596</v>
      </c>
      <c r="AC932" s="16">
        <f>$W$4 + 'Unlike Size Quad'!$F$2*$N$3</f>
        <v>-127.00507248755457</v>
      </c>
      <c r="AN932" s="46">
        <v>-76</v>
      </c>
      <c r="AO932" s="6">
        <f>IF(OR(Table15[[#This Row],[Diagonal Flag]]&lt;-$AG$6, Table15[[#This Row],[Diagonal Flag]]&gt;$AG$6),0,Table15[[#This Row],[Diagonal Flag]])</f>
        <v>-76</v>
      </c>
      <c r="AP932" s="6">
        <f>Graphing!$AO932/$AP$6</f>
        <v>-33.25</v>
      </c>
      <c r="AQ932" s="6">
        <f>Graphing!$AO932/$AQ$6</f>
        <v>33.25</v>
      </c>
    </row>
    <row r="933" spans="7:43" x14ac:dyDescent="0.25">
      <c r="G933" s="15">
        <v>0.92600000000000005</v>
      </c>
      <c r="H933" s="16">
        <f>IF(AND($H$3&lt;Table3[[#This Row],[Percentage]],Table3[[#This Row],[Percentage]]&lt;$H$5), 1, 0)</f>
        <v>0</v>
      </c>
      <c r="I933" s="16">
        <f>IF(AND($I$3&lt;Table3[[#This Row],[Percentage]],Table3[[#This Row],[Percentage]]&lt;$I$5), 1, 0)</f>
        <v>0</v>
      </c>
      <c r="J933" s="16">
        <f>IF(AND($J$3&lt;Table3[[#This Row],[Percentage]],Table3[[#This Row],[Percentage]]&lt;$J$5), 1, 0)</f>
        <v>0</v>
      </c>
      <c r="K933" s="16">
        <f>IF(AND($K$3&lt;Table3[[#This Row],[Percentage]],Table3[[#This Row],[Percentage]]&lt;$K$5), 1, 0)</f>
        <v>0</v>
      </c>
      <c r="L933" s="16"/>
      <c r="U933" s="6">
        <v>0</v>
      </c>
      <c r="V933" s="6">
        <v>-75</v>
      </c>
      <c r="W933" s="6">
        <f>IF(AND($W$4 + 'Unlike Size Quad'!$F$2*$N$3&lt;Table13[[#This Row],[NS AXIS]],Table13[[#This Row],[NS AXIS]]&lt;$V$3 - 'Unlike Size Quad'!$F$2*$N$3), Table13[NS AXIS], 0)</f>
        <v>-75</v>
      </c>
      <c r="X933" s="6">
        <f>$V$6 - 'Unlike Size Quad'!$F$3*$N$4</f>
        <v>71.401690832311886</v>
      </c>
      <c r="Y933" s="6">
        <f>$W$5 +'Unlike Size Quad'!$F$3*$N$4</f>
        <v>-71.406763299232722</v>
      </c>
      <c r="Z933" s="6">
        <f>Table13[[#This Row],[NS AXIS]]</f>
        <v>-75</v>
      </c>
      <c r="AA933" s="6">
        <f>IF(AND($W$5 + 'Unlike Size Quad'!$F$3*$N$4&lt;Table13[[#This Row],[NS AXIS]],Table13[[#This Row],[NS AXIS]]&lt;$V$6 - 'Unlike Size Quad'!$F$3*$N$4), Table13[NS AXIS], 0)</f>
        <v>0</v>
      </c>
      <c r="AB933" s="16">
        <f>$V$3 -'Unlike Size Quad'!$F$2*$N$3</f>
        <v>127.00056361139596</v>
      </c>
      <c r="AC933" s="16">
        <f>$W$4 + 'Unlike Size Quad'!$F$2*$N$3</f>
        <v>-127.00507248755457</v>
      </c>
      <c r="AN933" s="46">
        <v>-75</v>
      </c>
      <c r="AO933" s="6">
        <f>IF(OR(Table15[[#This Row],[Diagonal Flag]]&lt;-$AG$6, Table15[[#This Row],[Diagonal Flag]]&gt;$AG$6),0,Table15[[#This Row],[Diagonal Flag]])</f>
        <v>-75</v>
      </c>
      <c r="AP933" s="6">
        <f>Graphing!$AO933/$AP$6</f>
        <v>-32.8125</v>
      </c>
      <c r="AQ933" s="6">
        <f>Graphing!$AO933/$AQ$6</f>
        <v>32.8125</v>
      </c>
    </row>
    <row r="934" spans="7:43" x14ac:dyDescent="0.25">
      <c r="G934" s="15">
        <v>0.92700000000000005</v>
      </c>
      <c r="H934" s="16">
        <f>IF(AND($H$3&lt;Table3[[#This Row],[Percentage]],Table3[[#This Row],[Percentage]]&lt;$H$5), 1, 0)</f>
        <v>0</v>
      </c>
      <c r="I934" s="16">
        <f>IF(AND($I$3&lt;Table3[[#This Row],[Percentage]],Table3[[#This Row],[Percentage]]&lt;$I$5), 1, 0)</f>
        <v>0</v>
      </c>
      <c r="J934" s="16">
        <f>IF(AND($J$3&lt;Table3[[#This Row],[Percentage]],Table3[[#This Row],[Percentage]]&lt;$J$5), 1, 0)</f>
        <v>0</v>
      </c>
      <c r="K934" s="16">
        <f>IF(AND($K$3&lt;Table3[[#This Row],[Percentage]],Table3[[#This Row],[Percentage]]&lt;$K$5), 1, 0)</f>
        <v>0</v>
      </c>
      <c r="L934" s="16"/>
      <c r="U934" s="6">
        <v>0</v>
      </c>
      <c r="V934" s="6">
        <v>-74</v>
      </c>
      <c r="W934" s="6">
        <f>IF(AND($W$4 + 'Unlike Size Quad'!$F$2*$N$3&lt;Table13[[#This Row],[NS AXIS]],Table13[[#This Row],[NS AXIS]]&lt;$V$3 - 'Unlike Size Quad'!$F$2*$N$3), Table13[NS AXIS], 0)</f>
        <v>-74</v>
      </c>
      <c r="X934" s="6">
        <f>$V$6 - 'Unlike Size Quad'!$F$3*$N$4</f>
        <v>71.401690832311886</v>
      </c>
      <c r="Y934" s="6">
        <f>$W$5 +'Unlike Size Quad'!$F$3*$N$4</f>
        <v>-71.406763299232722</v>
      </c>
      <c r="Z934" s="6">
        <f>Table13[[#This Row],[NS AXIS]]</f>
        <v>-74</v>
      </c>
      <c r="AA934" s="6">
        <f>IF(AND($W$5 + 'Unlike Size Quad'!$F$3*$N$4&lt;Table13[[#This Row],[NS AXIS]],Table13[[#This Row],[NS AXIS]]&lt;$V$6 - 'Unlike Size Quad'!$F$3*$N$4), Table13[NS AXIS], 0)</f>
        <v>0</v>
      </c>
      <c r="AB934" s="16">
        <f>$V$3 -'Unlike Size Quad'!$F$2*$N$3</f>
        <v>127.00056361139596</v>
      </c>
      <c r="AC934" s="16">
        <f>$W$4 + 'Unlike Size Quad'!$F$2*$N$3</f>
        <v>-127.00507248755457</v>
      </c>
      <c r="AN934" s="46">
        <v>-74</v>
      </c>
      <c r="AO934" s="6">
        <f>IF(OR(Table15[[#This Row],[Diagonal Flag]]&lt;-$AG$6, Table15[[#This Row],[Diagonal Flag]]&gt;$AG$6),0,Table15[[#This Row],[Diagonal Flag]])</f>
        <v>-74</v>
      </c>
      <c r="AP934" s="6">
        <f>Graphing!$AO934/$AP$6</f>
        <v>-32.375</v>
      </c>
      <c r="AQ934" s="6">
        <f>Graphing!$AO934/$AQ$6</f>
        <v>32.375</v>
      </c>
    </row>
    <row r="935" spans="7:43" x14ac:dyDescent="0.25">
      <c r="G935" s="15">
        <v>0.92800000000000005</v>
      </c>
      <c r="H935" s="16">
        <f>IF(AND($H$3&lt;Table3[[#This Row],[Percentage]],Table3[[#This Row],[Percentage]]&lt;$H$5), 1, 0)</f>
        <v>0</v>
      </c>
      <c r="I935" s="16">
        <f>IF(AND($I$3&lt;Table3[[#This Row],[Percentage]],Table3[[#This Row],[Percentage]]&lt;$I$5), 1, 0)</f>
        <v>0</v>
      </c>
      <c r="J935" s="16">
        <f>IF(AND($J$3&lt;Table3[[#This Row],[Percentage]],Table3[[#This Row],[Percentage]]&lt;$J$5), 1, 0)</f>
        <v>0</v>
      </c>
      <c r="K935" s="16">
        <f>IF(AND($K$3&lt;Table3[[#This Row],[Percentage]],Table3[[#This Row],[Percentage]]&lt;$K$5), 1, 0)</f>
        <v>0</v>
      </c>
      <c r="L935" s="16"/>
      <c r="U935" s="6">
        <v>0</v>
      </c>
      <c r="V935" s="6">
        <v>-73</v>
      </c>
      <c r="W935" s="6">
        <f>IF(AND($W$4 + 'Unlike Size Quad'!$F$2*$N$3&lt;Table13[[#This Row],[NS AXIS]],Table13[[#This Row],[NS AXIS]]&lt;$V$3 - 'Unlike Size Quad'!$F$2*$N$3), Table13[NS AXIS], 0)</f>
        <v>-73</v>
      </c>
      <c r="X935" s="6">
        <f>$V$6 - 'Unlike Size Quad'!$F$3*$N$4</f>
        <v>71.401690832311886</v>
      </c>
      <c r="Y935" s="6">
        <f>$W$5 +'Unlike Size Quad'!$F$3*$N$4</f>
        <v>-71.406763299232722</v>
      </c>
      <c r="Z935" s="6">
        <f>Table13[[#This Row],[NS AXIS]]</f>
        <v>-73</v>
      </c>
      <c r="AA935" s="6">
        <f>IF(AND($W$5 + 'Unlike Size Quad'!$F$3*$N$4&lt;Table13[[#This Row],[NS AXIS]],Table13[[#This Row],[NS AXIS]]&lt;$V$6 - 'Unlike Size Quad'!$F$3*$N$4), Table13[NS AXIS], 0)</f>
        <v>0</v>
      </c>
      <c r="AB935" s="16">
        <f>$V$3 -'Unlike Size Quad'!$F$2*$N$3</f>
        <v>127.00056361139596</v>
      </c>
      <c r="AC935" s="16">
        <f>$W$4 + 'Unlike Size Quad'!$F$2*$N$3</f>
        <v>-127.00507248755457</v>
      </c>
      <c r="AN935" s="46">
        <v>-73</v>
      </c>
      <c r="AO935" s="6">
        <f>IF(OR(Table15[[#This Row],[Diagonal Flag]]&lt;-$AG$6, Table15[[#This Row],[Diagonal Flag]]&gt;$AG$6),0,Table15[[#This Row],[Diagonal Flag]])</f>
        <v>-73</v>
      </c>
      <c r="AP935" s="6">
        <f>Graphing!$AO935/$AP$6</f>
        <v>-31.9375</v>
      </c>
      <c r="AQ935" s="6">
        <f>Graphing!$AO935/$AQ$6</f>
        <v>31.9375</v>
      </c>
    </row>
    <row r="936" spans="7:43" x14ac:dyDescent="0.25">
      <c r="G936" s="15">
        <v>0.92900000000000005</v>
      </c>
      <c r="H936" s="16">
        <f>IF(AND($H$3&lt;Table3[[#This Row],[Percentage]],Table3[[#This Row],[Percentage]]&lt;$H$5), 1, 0)</f>
        <v>0</v>
      </c>
      <c r="I936" s="16">
        <f>IF(AND($I$3&lt;Table3[[#This Row],[Percentage]],Table3[[#This Row],[Percentage]]&lt;$I$5), 1, 0)</f>
        <v>0</v>
      </c>
      <c r="J936" s="16">
        <f>IF(AND($J$3&lt;Table3[[#This Row],[Percentage]],Table3[[#This Row],[Percentage]]&lt;$J$5), 1, 0)</f>
        <v>0</v>
      </c>
      <c r="K936" s="16">
        <f>IF(AND($K$3&lt;Table3[[#This Row],[Percentage]],Table3[[#This Row],[Percentage]]&lt;$K$5), 1, 0)</f>
        <v>0</v>
      </c>
      <c r="L936" s="16"/>
      <c r="U936" s="6">
        <v>0</v>
      </c>
      <c r="V936" s="6">
        <v>-72</v>
      </c>
      <c r="W936" s="6">
        <f>IF(AND($W$4 + 'Unlike Size Quad'!$F$2*$N$3&lt;Table13[[#This Row],[NS AXIS]],Table13[[#This Row],[NS AXIS]]&lt;$V$3 - 'Unlike Size Quad'!$F$2*$N$3), Table13[NS AXIS], 0)</f>
        <v>-72</v>
      </c>
      <c r="X936" s="6">
        <f>$V$6 - 'Unlike Size Quad'!$F$3*$N$4</f>
        <v>71.401690832311886</v>
      </c>
      <c r="Y936" s="6">
        <f>$W$5 +'Unlike Size Quad'!$F$3*$N$4</f>
        <v>-71.406763299232722</v>
      </c>
      <c r="Z936" s="6">
        <f>Table13[[#This Row],[NS AXIS]]</f>
        <v>-72</v>
      </c>
      <c r="AA936" s="6">
        <f>IF(AND($W$5 + 'Unlike Size Quad'!$F$3*$N$4&lt;Table13[[#This Row],[NS AXIS]],Table13[[#This Row],[NS AXIS]]&lt;$V$6 - 'Unlike Size Quad'!$F$3*$N$4), Table13[NS AXIS], 0)</f>
        <v>0</v>
      </c>
      <c r="AB936" s="16">
        <f>$V$3 -'Unlike Size Quad'!$F$2*$N$3</f>
        <v>127.00056361139596</v>
      </c>
      <c r="AC936" s="16">
        <f>$W$4 + 'Unlike Size Quad'!$F$2*$N$3</f>
        <v>-127.00507248755457</v>
      </c>
      <c r="AN936" s="46">
        <v>-72</v>
      </c>
      <c r="AO936" s="6">
        <f>IF(OR(Table15[[#This Row],[Diagonal Flag]]&lt;-$AG$6, Table15[[#This Row],[Diagonal Flag]]&gt;$AG$6),0,Table15[[#This Row],[Diagonal Flag]])</f>
        <v>-72</v>
      </c>
      <c r="AP936" s="6">
        <f>Graphing!$AO936/$AP$6</f>
        <v>-31.5</v>
      </c>
      <c r="AQ936" s="6">
        <f>Graphing!$AO936/$AQ$6</f>
        <v>31.5</v>
      </c>
    </row>
    <row r="937" spans="7:43" x14ac:dyDescent="0.25">
      <c r="G937" s="15">
        <v>0.93</v>
      </c>
      <c r="H937" s="16">
        <f>IF(AND($H$3&lt;Table3[[#This Row],[Percentage]],Table3[[#This Row],[Percentage]]&lt;$H$5), 1, 0)</f>
        <v>0</v>
      </c>
      <c r="I937" s="16">
        <f>IF(AND($I$3&lt;Table3[[#This Row],[Percentage]],Table3[[#This Row],[Percentage]]&lt;$I$5), 1, 0)</f>
        <v>0</v>
      </c>
      <c r="J937" s="16">
        <f>IF(AND($J$3&lt;Table3[[#This Row],[Percentage]],Table3[[#This Row],[Percentage]]&lt;$J$5), 1, 0)</f>
        <v>0</v>
      </c>
      <c r="K937" s="16">
        <f>IF(AND($K$3&lt;Table3[[#This Row],[Percentage]],Table3[[#This Row],[Percentage]]&lt;$K$5), 1, 0)</f>
        <v>0</v>
      </c>
      <c r="L937" s="16"/>
      <c r="U937" s="6">
        <v>0</v>
      </c>
      <c r="V937" s="6">
        <v>-71</v>
      </c>
      <c r="W937" s="6">
        <f>IF(AND($W$4 + 'Unlike Size Quad'!$F$2*$N$3&lt;Table13[[#This Row],[NS AXIS]],Table13[[#This Row],[NS AXIS]]&lt;$V$3 - 'Unlike Size Quad'!$F$2*$N$3), Table13[NS AXIS], 0)</f>
        <v>-71</v>
      </c>
      <c r="X937" s="6">
        <f>$V$6 - 'Unlike Size Quad'!$F$3*$N$4</f>
        <v>71.401690832311886</v>
      </c>
      <c r="Y937" s="6">
        <f>$W$5 +'Unlike Size Quad'!$F$3*$N$4</f>
        <v>-71.406763299232722</v>
      </c>
      <c r="Z937" s="6">
        <f>Table13[[#This Row],[NS AXIS]]</f>
        <v>-71</v>
      </c>
      <c r="AA937" s="6">
        <f>IF(AND($W$5 + 'Unlike Size Quad'!$F$3*$N$4&lt;Table13[[#This Row],[NS AXIS]],Table13[[#This Row],[NS AXIS]]&lt;$V$6 - 'Unlike Size Quad'!$F$3*$N$4), Table13[NS AXIS], 0)</f>
        <v>-71</v>
      </c>
      <c r="AB937" s="16">
        <f>$V$3 -'Unlike Size Quad'!$F$2*$N$3</f>
        <v>127.00056361139596</v>
      </c>
      <c r="AC937" s="16">
        <f>$W$4 + 'Unlike Size Quad'!$F$2*$N$3</f>
        <v>-127.00507248755457</v>
      </c>
      <c r="AN937" s="46">
        <v>-71</v>
      </c>
      <c r="AO937" s="6">
        <f>IF(OR(Table15[[#This Row],[Diagonal Flag]]&lt;-$AG$6, Table15[[#This Row],[Diagonal Flag]]&gt;$AG$6),0,Table15[[#This Row],[Diagonal Flag]])</f>
        <v>-71</v>
      </c>
      <c r="AP937" s="6">
        <f>Graphing!$AO937/$AP$6</f>
        <v>-31.0625</v>
      </c>
      <c r="AQ937" s="6">
        <f>Graphing!$AO937/$AQ$6</f>
        <v>31.0625</v>
      </c>
    </row>
    <row r="938" spans="7:43" x14ac:dyDescent="0.25">
      <c r="G938" s="15">
        <v>0.93100000000000005</v>
      </c>
      <c r="H938" s="16">
        <f>IF(AND($H$3&lt;Table3[[#This Row],[Percentage]],Table3[[#This Row],[Percentage]]&lt;$H$5), 1, 0)</f>
        <v>0</v>
      </c>
      <c r="I938" s="16">
        <f>IF(AND($I$3&lt;Table3[[#This Row],[Percentage]],Table3[[#This Row],[Percentage]]&lt;$I$5), 1, 0)</f>
        <v>0</v>
      </c>
      <c r="J938" s="16">
        <f>IF(AND($J$3&lt;Table3[[#This Row],[Percentage]],Table3[[#This Row],[Percentage]]&lt;$J$5), 1, 0)</f>
        <v>0</v>
      </c>
      <c r="K938" s="16">
        <f>IF(AND($K$3&lt;Table3[[#This Row],[Percentage]],Table3[[#This Row],[Percentage]]&lt;$K$5), 1, 0)</f>
        <v>0</v>
      </c>
      <c r="L938" s="16"/>
      <c r="U938" s="6">
        <v>0</v>
      </c>
      <c r="V938" s="6">
        <v>-70</v>
      </c>
      <c r="W938" s="6">
        <f>IF(AND($W$4 + 'Unlike Size Quad'!$F$2*$N$3&lt;Table13[[#This Row],[NS AXIS]],Table13[[#This Row],[NS AXIS]]&lt;$V$3 - 'Unlike Size Quad'!$F$2*$N$3), Table13[NS AXIS], 0)</f>
        <v>-70</v>
      </c>
      <c r="X938" s="6">
        <f>$V$6 - 'Unlike Size Quad'!$F$3*$N$4</f>
        <v>71.401690832311886</v>
      </c>
      <c r="Y938" s="6">
        <f>$W$5 +'Unlike Size Quad'!$F$3*$N$4</f>
        <v>-71.406763299232722</v>
      </c>
      <c r="Z938" s="6">
        <f>Table13[[#This Row],[NS AXIS]]</f>
        <v>-70</v>
      </c>
      <c r="AA938" s="6">
        <f>IF(AND($W$5 + 'Unlike Size Quad'!$F$3*$N$4&lt;Table13[[#This Row],[NS AXIS]],Table13[[#This Row],[NS AXIS]]&lt;$V$6 - 'Unlike Size Quad'!$F$3*$N$4), Table13[NS AXIS], 0)</f>
        <v>-70</v>
      </c>
      <c r="AB938" s="16">
        <f>$V$3 -'Unlike Size Quad'!$F$2*$N$3</f>
        <v>127.00056361139596</v>
      </c>
      <c r="AC938" s="16">
        <f>$W$4 + 'Unlike Size Quad'!$F$2*$N$3</f>
        <v>-127.00507248755457</v>
      </c>
      <c r="AN938" s="46">
        <v>-70</v>
      </c>
      <c r="AO938" s="6">
        <f>IF(OR(Table15[[#This Row],[Diagonal Flag]]&lt;-$AG$6, Table15[[#This Row],[Diagonal Flag]]&gt;$AG$6),0,Table15[[#This Row],[Diagonal Flag]])</f>
        <v>-70</v>
      </c>
      <c r="AP938" s="6">
        <f>Graphing!$AO938/$AP$6</f>
        <v>-30.625</v>
      </c>
      <c r="AQ938" s="6">
        <f>Graphing!$AO938/$AQ$6</f>
        <v>30.625</v>
      </c>
    </row>
    <row r="939" spans="7:43" x14ac:dyDescent="0.25">
      <c r="G939" s="15">
        <v>0.93200000000000005</v>
      </c>
      <c r="H939" s="16">
        <f>IF(AND($H$3&lt;Table3[[#This Row],[Percentage]],Table3[[#This Row],[Percentage]]&lt;$H$5), 1, 0)</f>
        <v>0</v>
      </c>
      <c r="I939" s="16">
        <f>IF(AND($I$3&lt;Table3[[#This Row],[Percentage]],Table3[[#This Row],[Percentage]]&lt;$I$5), 1, 0)</f>
        <v>0</v>
      </c>
      <c r="J939" s="16">
        <f>IF(AND($J$3&lt;Table3[[#This Row],[Percentage]],Table3[[#This Row],[Percentage]]&lt;$J$5), 1, 0)</f>
        <v>0</v>
      </c>
      <c r="K939" s="16">
        <f>IF(AND($K$3&lt;Table3[[#This Row],[Percentage]],Table3[[#This Row],[Percentage]]&lt;$K$5), 1, 0)</f>
        <v>0</v>
      </c>
      <c r="L939" s="16"/>
      <c r="U939" s="6">
        <v>0</v>
      </c>
      <c r="V939" s="6">
        <v>-69</v>
      </c>
      <c r="W939" s="6">
        <f>IF(AND($W$4 + 'Unlike Size Quad'!$F$2*$N$3&lt;Table13[[#This Row],[NS AXIS]],Table13[[#This Row],[NS AXIS]]&lt;$V$3 - 'Unlike Size Quad'!$F$2*$N$3), Table13[NS AXIS], 0)</f>
        <v>-69</v>
      </c>
      <c r="X939" s="6">
        <f>$V$6 - 'Unlike Size Quad'!$F$3*$N$4</f>
        <v>71.401690832311886</v>
      </c>
      <c r="Y939" s="6">
        <f>$W$5 +'Unlike Size Quad'!$F$3*$N$4</f>
        <v>-71.406763299232722</v>
      </c>
      <c r="Z939" s="6">
        <f>Table13[[#This Row],[NS AXIS]]</f>
        <v>-69</v>
      </c>
      <c r="AA939" s="6">
        <f>IF(AND($W$5 + 'Unlike Size Quad'!$F$3*$N$4&lt;Table13[[#This Row],[NS AXIS]],Table13[[#This Row],[NS AXIS]]&lt;$V$6 - 'Unlike Size Quad'!$F$3*$N$4), Table13[NS AXIS], 0)</f>
        <v>-69</v>
      </c>
      <c r="AB939" s="16">
        <f>$V$3 -'Unlike Size Quad'!$F$2*$N$3</f>
        <v>127.00056361139596</v>
      </c>
      <c r="AC939" s="16">
        <f>$W$4 + 'Unlike Size Quad'!$F$2*$N$3</f>
        <v>-127.00507248755457</v>
      </c>
      <c r="AN939" s="46">
        <v>-69</v>
      </c>
      <c r="AO939" s="6">
        <f>IF(OR(Table15[[#This Row],[Diagonal Flag]]&lt;-$AG$6, Table15[[#This Row],[Diagonal Flag]]&gt;$AG$6),0,Table15[[#This Row],[Diagonal Flag]])</f>
        <v>-69</v>
      </c>
      <c r="AP939" s="6">
        <f>Graphing!$AO939/$AP$6</f>
        <v>-30.1875</v>
      </c>
      <c r="AQ939" s="6">
        <f>Graphing!$AO939/$AQ$6</f>
        <v>30.1875</v>
      </c>
    </row>
    <row r="940" spans="7:43" x14ac:dyDescent="0.25">
      <c r="G940" s="15">
        <v>0.93300000000000005</v>
      </c>
      <c r="H940" s="16">
        <f>IF(AND($H$3&lt;Table3[[#This Row],[Percentage]],Table3[[#This Row],[Percentage]]&lt;$H$5), 1, 0)</f>
        <v>0</v>
      </c>
      <c r="I940" s="16">
        <f>IF(AND($I$3&lt;Table3[[#This Row],[Percentage]],Table3[[#This Row],[Percentage]]&lt;$I$5), 1, 0)</f>
        <v>0</v>
      </c>
      <c r="J940" s="16">
        <f>IF(AND($J$3&lt;Table3[[#This Row],[Percentage]],Table3[[#This Row],[Percentage]]&lt;$J$5), 1, 0)</f>
        <v>0</v>
      </c>
      <c r="K940" s="16">
        <f>IF(AND($K$3&lt;Table3[[#This Row],[Percentage]],Table3[[#This Row],[Percentage]]&lt;$K$5), 1, 0)</f>
        <v>0</v>
      </c>
      <c r="L940" s="16"/>
      <c r="U940" s="6">
        <v>0</v>
      </c>
      <c r="V940" s="6">
        <v>-68</v>
      </c>
      <c r="W940" s="6">
        <f>IF(AND($W$4 + 'Unlike Size Quad'!$F$2*$N$3&lt;Table13[[#This Row],[NS AXIS]],Table13[[#This Row],[NS AXIS]]&lt;$V$3 - 'Unlike Size Quad'!$F$2*$N$3), Table13[NS AXIS], 0)</f>
        <v>-68</v>
      </c>
      <c r="X940" s="6">
        <f>$V$6 - 'Unlike Size Quad'!$F$3*$N$4</f>
        <v>71.401690832311886</v>
      </c>
      <c r="Y940" s="6">
        <f>$W$5 +'Unlike Size Quad'!$F$3*$N$4</f>
        <v>-71.406763299232722</v>
      </c>
      <c r="Z940" s="6">
        <f>Table13[[#This Row],[NS AXIS]]</f>
        <v>-68</v>
      </c>
      <c r="AA940" s="6">
        <f>IF(AND($W$5 + 'Unlike Size Quad'!$F$3*$N$4&lt;Table13[[#This Row],[NS AXIS]],Table13[[#This Row],[NS AXIS]]&lt;$V$6 - 'Unlike Size Quad'!$F$3*$N$4), Table13[NS AXIS], 0)</f>
        <v>-68</v>
      </c>
      <c r="AB940" s="16">
        <f>$V$3 -'Unlike Size Quad'!$F$2*$N$3</f>
        <v>127.00056361139596</v>
      </c>
      <c r="AC940" s="16">
        <f>$W$4 + 'Unlike Size Quad'!$F$2*$N$3</f>
        <v>-127.00507248755457</v>
      </c>
      <c r="AN940" s="46">
        <v>-68</v>
      </c>
      <c r="AO940" s="6">
        <f>IF(OR(Table15[[#This Row],[Diagonal Flag]]&lt;-$AG$6, Table15[[#This Row],[Diagonal Flag]]&gt;$AG$6),0,Table15[[#This Row],[Diagonal Flag]])</f>
        <v>-68</v>
      </c>
      <c r="AP940" s="6">
        <f>Graphing!$AO940/$AP$6</f>
        <v>-29.75</v>
      </c>
      <c r="AQ940" s="6">
        <f>Graphing!$AO940/$AQ$6</f>
        <v>29.75</v>
      </c>
    </row>
    <row r="941" spans="7:43" x14ac:dyDescent="0.25">
      <c r="G941" s="15">
        <v>0.93400000000000005</v>
      </c>
      <c r="H941" s="16">
        <f>IF(AND($H$3&lt;Table3[[#This Row],[Percentage]],Table3[[#This Row],[Percentage]]&lt;$H$5), 1, 0)</f>
        <v>0</v>
      </c>
      <c r="I941" s="16">
        <f>IF(AND($I$3&lt;Table3[[#This Row],[Percentage]],Table3[[#This Row],[Percentage]]&lt;$I$5), 1, 0)</f>
        <v>0</v>
      </c>
      <c r="J941" s="16">
        <f>IF(AND($J$3&lt;Table3[[#This Row],[Percentage]],Table3[[#This Row],[Percentage]]&lt;$J$5), 1, 0)</f>
        <v>0</v>
      </c>
      <c r="K941" s="16">
        <f>IF(AND($K$3&lt;Table3[[#This Row],[Percentage]],Table3[[#This Row],[Percentage]]&lt;$K$5), 1, 0)</f>
        <v>0</v>
      </c>
      <c r="L941" s="16"/>
      <c r="U941" s="6">
        <v>0</v>
      </c>
      <c r="V941" s="6">
        <v>-67</v>
      </c>
      <c r="W941" s="6">
        <f>IF(AND($W$4 + 'Unlike Size Quad'!$F$2*$N$3&lt;Table13[[#This Row],[NS AXIS]],Table13[[#This Row],[NS AXIS]]&lt;$V$3 - 'Unlike Size Quad'!$F$2*$N$3), Table13[NS AXIS], 0)</f>
        <v>-67</v>
      </c>
      <c r="X941" s="6">
        <f>$V$6 - 'Unlike Size Quad'!$F$3*$N$4</f>
        <v>71.401690832311886</v>
      </c>
      <c r="Y941" s="6">
        <f>$W$5 +'Unlike Size Quad'!$F$3*$N$4</f>
        <v>-71.406763299232722</v>
      </c>
      <c r="Z941" s="6">
        <f>Table13[[#This Row],[NS AXIS]]</f>
        <v>-67</v>
      </c>
      <c r="AA941" s="6">
        <f>IF(AND($W$5 + 'Unlike Size Quad'!$F$3*$N$4&lt;Table13[[#This Row],[NS AXIS]],Table13[[#This Row],[NS AXIS]]&lt;$V$6 - 'Unlike Size Quad'!$F$3*$N$4), Table13[NS AXIS], 0)</f>
        <v>-67</v>
      </c>
      <c r="AB941" s="16">
        <f>$V$3 -'Unlike Size Quad'!$F$2*$N$3</f>
        <v>127.00056361139596</v>
      </c>
      <c r="AC941" s="16">
        <f>$W$4 + 'Unlike Size Quad'!$F$2*$N$3</f>
        <v>-127.00507248755457</v>
      </c>
      <c r="AN941" s="46">
        <v>-67</v>
      </c>
      <c r="AO941" s="6">
        <f>IF(OR(Table15[[#This Row],[Diagonal Flag]]&lt;-$AG$6, Table15[[#This Row],[Diagonal Flag]]&gt;$AG$6),0,Table15[[#This Row],[Diagonal Flag]])</f>
        <v>-67</v>
      </c>
      <c r="AP941" s="6">
        <f>Graphing!$AO941/$AP$6</f>
        <v>-29.3125</v>
      </c>
      <c r="AQ941" s="6">
        <f>Graphing!$AO941/$AQ$6</f>
        <v>29.3125</v>
      </c>
    </row>
    <row r="942" spans="7:43" x14ac:dyDescent="0.25">
      <c r="G942" s="15">
        <v>0.93500000000000005</v>
      </c>
      <c r="H942" s="16">
        <f>IF(AND($H$3&lt;Table3[[#This Row],[Percentage]],Table3[[#This Row],[Percentage]]&lt;$H$5), 1, 0)</f>
        <v>0</v>
      </c>
      <c r="I942" s="16">
        <f>IF(AND($I$3&lt;Table3[[#This Row],[Percentage]],Table3[[#This Row],[Percentage]]&lt;$I$5), 1, 0)</f>
        <v>0</v>
      </c>
      <c r="J942" s="16">
        <f>IF(AND($J$3&lt;Table3[[#This Row],[Percentage]],Table3[[#This Row],[Percentage]]&lt;$J$5), 1, 0)</f>
        <v>0</v>
      </c>
      <c r="K942" s="16">
        <f>IF(AND($K$3&lt;Table3[[#This Row],[Percentage]],Table3[[#This Row],[Percentage]]&lt;$K$5), 1, 0)</f>
        <v>0</v>
      </c>
      <c r="L942" s="16"/>
      <c r="U942" s="6">
        <v>0</v>
      </c>
      <c r="V942" s="6">
        <v>-66</v>
      </c>
      <c r="W942" s="6">
        <f>IF(AND($W$4 + 'Unlike Size Quad'!$F$2*$N$3&lt;Table13[[#This Row],[NS AXIS]],Table13[[#This Row],[NS AXIS]]&lt;$V$3 - 'Unlike Size Quad'!$F$2*$N$3), Table13[NS AXIS], 0)</f>
        <v>-66</v>
      </c>
      <c r="X942" s="6">
        <f>$V$6 - 'Unlike Size Quad'!$F$3*$N$4</f>
        <v>71.401690832311886</v>
      </c>
      <c r="Y942" s="6">
        <f>$W$5 +'Unlike Size Quad'!$F$3*$N$4</f>
        <v>-71.406763299232722</v>
      </c>
      <c r="Z942" s="6">
        <f>Table13[[#This Row],[NS AXIS]]</f>
        <v>-66</v>
      </c>
      <c r="AA942" s="6">
        <f>IF(AND($W$5 + 'Unlike Size Quad'!$F$3*$N$4&lt;Table13[[#This Row],[NS AXIS]],Table13[[#This Row],[NS AXIS]]&lt;$V$6 - 'Unlike Size Quad'!$F$3*$N$4), Table13[NS AXIS], 0)</f>
        <v>-66</v>
      </c>
      <c r="AB942" s="16">
        <f>$V$3 -'Unlike Size Quad'!$F$2*$N$3</f>
        <v>127.00056361139596</v>
      </c>
      <c r="AC942" s="16">
        <f>$W$4 + 'Unlike Size Quad'!$F$2*$N$3</f>
        <v>-127.00507248755457</v>
      </c>
      <c r="AN942" s="46">
        <v>-66</v>
      </c>
      <c r="AO942" s="6">
        <f>IF(OR(Table15[[#This Row],[Diagonal Flag]]&lt;-$AG$6, Table15[[#This Row],[Diagonal Flag]]&gt;$AG$6),0,Table15[[#This Row],[Diagonal Flag]])</f>
        <v>-66</v>
      </c>
      <c r="AP942" s="6">
        <f>Graphing!$AO942/$AP$6</f>
        <v>-28.875</v>
      </c>
      <c r="AQ942" s="6">
        <f>Graphing!$AO942/$AQ$6</f>
        <v>28.875</v>
      </c>
    </row>
    <row r="943" spans="7:43" x14ac:dyDescent="0.25">
      <c r="G943" s="15">
        <v>0.93600000000000005</v>
      </c>
      <c r="H943" s="16">
        <f>IF(AND($H$3&lt;Table3[[#This Row],[Percentage]],Table3[[#This Row],[Percentage]]&lt;$H$5), 1, 0)</f>
        <v>0</v>
      </c>
      <c r="I943" s="16">
        <f>IF(AND($I$3&lt;Table3[[#This Row],[Percentage]],Table3[[#This Row],[Percentage]]&lt;$I$5), 1, 0)</f>
        <v>0</v>
      </c>
      <c r="J943" s="16">
        <f>IF(AND($J$3&lt;Table3[[#This Row],[Percentage]],Table3[[#This Row],[Percentage]]&lt;$J$5), 1, 0)</f>
        <v>0</v>
      </c>
      <c r="K943" s="16">
        <f>IF(AND($K$3&lt;Table3[[#This Row],[Percentage]],Table3[[#This Row],[Percentage]]&lt;$K$5), 1, 0)</f>
        <v>0</v>
      </c>
      <c r="L943" s="16"/>
      <c r="U943" s="6">
        <v>0</v>
      </c>
      <c r="V943" s="6">
        <v>-65</v>
      </c>
      <c r="W943" s="6">
        <f>IF(AND($W$4 + 'Unlike Size Quad'!$F$2*$N$3&lt;Table13[[#This Row],[NS AXIS]],Table13[[#This Row],[NS AXIS]]&lt;$V$3 - 'Unlike Size Quad'!$F$2*$N$3), Table13[NS AXIS], 0)</f>
        <v>-65</v>
      </c>
      <c r="X943" s="6">
        <f>$V$6 - 'Unlike Size Quad'!$F$3*$N$4</f>
        <v>71.401690832311886</v>
      </c>
      <c r="Y943" s="6">
        <f>$W$5 +'Unlike Size Quad'!$F$3*$N$4</f>
        <v>-71.406763299232722</v>
      </c>
      <c r="Z943" s="6">
        <f>Table13[[#This Row],[NS AXIS]]</f>
        <v>-65</v>
      </c>
      <c r="AA943" s="6">
        <f>IF(AND($W$5 + 'Unlike Size Quad'!$F$3*$N$4&lt;Table13[[#This Row],[NS AXIS]],Table13[[#This Row],[NS AXIS]]&lt;$V$6 - 'Unlike Size Quad'!$F$3*$N$4), Table13[NS AXIS], 0)</f>
        <v>-65</v>
      </c>
      <c r="AB943" s="16">
        <f>$V$3 -'Unlike Size Quad'!$F$2*$N$3</f>
        <v>127.00056361139596</v>
      </c>
      <c r="AC943" s="16">
        <f>$W$4 + 'Unlike Size Quad'!$F$2*$N$3</f>
        <v>-127.00507248755457</v>
      </c>
      <c r="AN943" s="46">
        <v>-65</v>
      </c>
      <c r="AO943" s="6">
        <f>IF(OR(Table15[[#This Row],[Diagonal Flag]]&lt;-$AG$6, Table15[[#This Row],[Diagonal Flag]]&gt;$AG$6),0,Table15[[#This Row],[Diagonal Flag]])</f>
        <v>-65</v>
      </c>
      <c r="AP943" s="6">
        <f>Graphing!$AO943/$AP$6</f>
        <v>-28.4375</v>
      </c>
      <c r="AQ943" s="6">
        <f>Graphing!$AO943/$AQ$6</f>
        <v>28.4375</v>
      </c>
    </row>
    <row r="944" spans="7:43" x14ac:dyDescent="0.25">
      <c r="G944" s="15">
        <v>0.93700000000000006</v>
      </c>
      <c r="H944" s="16">
        <f>IF(AND($H$3&lt;Table3[[#This Row],[Percentage]],Table3[[#This Row],[Percentage]]&lt;$H$5), 1, 0)</f>
        <v>0</v>
      </c>
      <c r="I944" s="16">
        <f>IF(AND($I$3&lt;Table3[[#This Row],[Percentage]],Table3[[#This Row],[Percentage]]&lt;$I$5), 1, 0)</f>
        <v>0</v>
      </c>
      <c r="J944" s="16">
        <f>IF(AND($J$3&lt;Table3[[#This Row],[Percentage]],Table3[[#This Row],[Percentage]]&lt;$J$5), 1, 0)</f>
        <v>0</v>
      </c>
      <c r="K944" s="16">
        <f>IF(AND($K$3&lt;Table3[[#This Row],[Percentage]],Table3[[#This Row],[Percentage]]&lt;$K$5), 1, 0)</f>
        <v>0</v>
      </c>
      <c r="L944" s="16"/>
      <c r="U944" s="6">
        <v>0</v>
      </c>
      <c r="V944" s="6">
        <v>-64</v>
      </c>
      <c r="W944" s="6">
        <f>IF(AND($W$4 + 'Unlike Size Quad'!$F$2*$N$3&lt;Table13[[#This Row],[NS AXIS]],Table13[[#This Row],[NS AXIS]]&lt;$V$3 - 'Unlike Size Quad'!$F$2*$N$3), Table13[NS AXIS], 0)</f>
        <v>-64</v>
      </c>
      <c r="X944" s="6">
        <f>$V$6 - 'Unlike Size Quad'!$F$3*$N$4</f>
        <v>71.401690832311886</v>
      </c>
      <c r="Y944" s="6">
        <f>$W$5 +'Unlike Size Quad'!$F$3*$N$4</f>
        <v>-71.406763299232722</v>
      </c>
      <c r="Z944" s="6">
        <f>Table13[[#This Row],[NS AXIS]]</f>
        <v>-64</v>
      </c>
      <c r="AA944" s="6">
        <f>IF(AND($W$5 + 'Unlike Size Quad'!$F$3*$N$4&lt;Table13[[#This Row],[NS AXIS]],Table13[[#This Row],[NS AXIS]]&lt;$V$6 - 'Unlike Size Quad'!$F$3*$N$4), Table13[NS AXIS], 0)</f>
        <v>-64</v>
      </c>
      <c r="AB944" s="16">
        <f>$V$3 -'Unlike Size Quad'!$F$2*$N$3</f>
        <v>127.00056361139596</v>
      </c>
      <c r="AC944" s="16">
        <f>$W$4 + 'Unlike Size Quad'!$F$2*$N$3</f>
        <v>-127.00507248755457</v>
      </c>
      <c r="AN944" s="46">
        <v>-64</v>
      </c>
      <c r="AO944" s="6">
        <f>IF(OR(Table15[[#This Row],[Diagonal Flag]]&lt;-$AG$6, Table15[[#This Row],[Diagonal Flag]]&gt;$AG$6),0,Table15[[#This Row],[Diagonal Flag]])</f>
        <v>-64</v>
      </c>
      <c r="AP944" s="6">
        <f>Graphing!$AO944/$AP$6</f>
        <v>-28</v>
      </c>
      <c r="AQ944" s="6">
        <f>Graphing!$AO944/$AQ$6</f>
        <v>28</v>
      </c>
    </row>
    <row r="945" spans="7:43" x14ac:dyDescent="0.25">
      <c r="G945" s="15">
        <v>0.93799999999999994</v>
      </c>
      <c r="H945" s="16">
        <f>IF(AND($H$3&lt;Table3[[#This Row],[Percentage]],Table3[[#This Row],[Percentage]]&lt;$H$5), 1, 0)</f>
        <v>0</v>
      </c>
      <c r="I945" s="16">
        <f>IF(AND($I$3&lt;Table3[[#This Row],[Percentage]],Table3[[#This Row],[Percentage]]&lt;$I$5), 1, 0)</f>
        <v>0</v>
      </c>
      <c r="J945" s="16">
        <f>IF(AND($J$3&lt;Table3[[#This Row],[Percentage]],Table3[[#This Row],[Percentage]]&lt;$J$5), 1, 0)</f>
        <v>0</v>
      </c>
      <c r="K945" s="16">
        <f>IF(AND($K$3&lt;Table3[[#This Row],[Percentage]],Table3[[#This Row],[Percentage]]&lt;$K$5), 1, 0)</f>
        <v>0</v>
      </c>
      <c r="L945" s="16"/>
      <c r="U945" s="6">
        <v>0</v>
      </c>
      <c r="V945" s="6">
        <v>-63</v>
      </c>
      <c r="W945" s="6">
        <f>IF(AND($W$4 + 'Unlike Size Quad'!$F$2*$N$3&lt;Table13[[#This Row],[NS AXIS]],Table13[[#This Row],[NS AXIS]]&lt;$V$3 - 'Unlike Size Quad'!$F$2*$N$3), Table13[NS AXIS], 0)</f>
        <v>-63</v>
      </c>
      <c r="X945" s="6">
        <f>$V$6 - 'Unlike Size Quad'!$F$3*$N$4</f>
        <v>71.401690832311886</v>
      </c>
      <c r="Y945" s="6">
        <f>$W$5 +'Unlike Size Quad'!$F$3*$N$4</f>
        <v>-71.406763299232722</v>
      </c>
      <c r="Z945" s="6">
        <f>Table13[[#This Row],[NS AXIS]]</f>
        <v>-63</v>
      </c>
      <c r="AA945" s="6">
        <f>IF(AND($W$5 + 'Unlike Size Quad'!$F$3*$N$4&lt;Table13[[#This Row],[NS AXIS]],Table13[[#This Row],[NS AXIS]]&lt;$V$6 - 'Unlike Size Quad'!$F$3*$N$4), Table13[NS AXIS], 0)</f>
        <v>-63</v>
      </c>
      <c r="AB945" s="16">
        <f>$V$3 -'Unlike Size Quad'!$F$2*$N$3</f>
        <v>127.00056361139596</v>
      </c>
      <c r="AC945" s="16">
        <f>$W$4 + 'Unlike Size Quad'!$F$2*$N$3</f>
        <v>-127.00507248755457</v>
      </c>
      <c r="AN945" s="46">
        <v>-63</v>
      </c>
      <c r="AO945" s="6">
        <f>IF(OR(Table15[[#This Row],[Diagonal Flag]]&lt;-$AG$6, Table15[[#This Row],[Diagonal Flag]]&gt;$AG$6),0,Table15[[#This Row],[Diagonal Flag]])</f>
        <v>-63</v>
      </c>
      <c r="AP945" s="6">
        <f>Graphing!$AO945/$AP$6</f>
        <v>-27.5625</v>
      </c>
      <c r="AQ945" s="6">
        <f>Graphing!$AO945/$AQ$6</f>
        <v>27.5625</v>
      </c>
    </row>
    <row r="946" spans="7:43" x14ac:dyDescent="0.25">
      <c r="G946" s="15">
        <v>0.93899999999999995</v>
      </c>
      <c r="H946" s="16">
        <f>IF(AND($H$3&lt;Table3[[#This Row],[Percentage]],Table3[[#This Row],[Percentage]]&lt;$H$5), 1, 0)</f>
        <v>0</v>
      </c>
      <c r="I946" s="16">
        <f>IF(AND($I$3&lt;Table3[[#This Row],[Percentage]],Table3[[#This Row],[Percentage]]&lt;$I$5), 1, 0)</f>
        <v>0</v>
      </c>
      <c r="J946" s="16">
        <f>IF(AND($J$3&lt;Table3[[#This Row],[Percentage]],Table3[[#This Row],[Percentage]]&lt;$J$5), 1, 0)</f>
        <v>0</v>
      </c>
      <c r="K946" s="16">
        <f>IF(AND($K$3&lt;Table3[[#This Row],[Percentage]],Table3[[#This Row],[Percentage]]&lt;$K$5), 1, 0)</f>
        <v>0</v>
      </c>
      <c r="L946" s="16"/>
      <c r="U946" s="6">
        <v>0</v>
      </c>
      <c r="V946" s="6">
        <v>-62</v>
      </c>
      <c r="W946" s="6">
        <f>IF(AND($W$4 + 'Unlike Size Quad'!$F$2*$N$3&lt;Table13[[#This Row],[NS AXIS]],Table13[[#This Row],[NS AXIS]]&lt;$V$3 - 'Unlike Size Quad'!$F$2*$N$3), Table13[NS AXIS], 0)</f>
        <v>-62</v>
      </c>
      <c r="X946" s="6">
        <f>$V$6 - 'Unlike Size Quad'!$F$3*$N$4</f>
        <v>71.401690832311886</v>
      </c>
      <c r="Y946" s="6">
        <f>$W$5 +'Unlike Size Quad'!$F$3*$N$4</f>
        <v>-71.406763299232722</v>
      </c>
      <c r="Z946" s="6">
        <f>Table13[[#This Row],[NS AXIS]]</f>
        <v>-62</v>
      </c>
      <c r="AA946" s="6">
        <f>IF(AND($W$5 + 'Unlike Size Quad'!$F$3*$N$4&lt;Table13[[#This Row],[NS AXIS]],Table13[[#This Row],[NS AXIS]]&lt;$V$6 - 'Unlike Size Quad'!$F$3*$N$4), Table13[NS AXIS], 0)</f>
        <v>-62</v>
      </c>
      <c r="AB946" s="16">
        <f>$V$3 -'Unlike Size Quad'!$F$2*$N$3</f>
        <v>127.00056361139596</v>
      </c>
      <c r="AC946" s="16">
        <f>$W$4 + 'Unlike Size Quad'!$F$2*$N$3</f>
        <v>-127.00507248755457</v>
      </c>
      <c r="AN946" s="46">
        <v>-62</v>
      </c>
      <c r="AO946" s="6">
        <f>IF(OR(Table15[[#This Row],[Diagonal Flag]]&lt;-$AG$6, Table15[[#This Row],[Diagonal Flag]]&gt;$AG$6),0,Table15[[#This Row],[Diagonal Flag]])</f>
        <v>-62</v>
      </c>
      <c r="AP946" s="6">
        <f>Graphing!$AO946/$AP$6</f>
        <v>-27.125</v>
      </c>
      <c r="AQ946" s="6">
        <f>Graphing!$AO946/$AQ$6</f>
        <v>27.125</v>
      </c>
    </row>
    <row r="947" spans="7:43" x14ac:dyDescent="0.25">
      <c r="G947" s="15">
        <v>0.94</v>
      </c>
      <c r="H947" s="16">
        <f>IF(AND($H$3&lt;Table3[[#This Row],[Percentage]],Table3[[#This Row],[Percentage]]&lt;$H$5), 1, 0)</f>
        <v>0</v>
      </c>
      <c r="I947" s="16">
        <f>IF(AND($I$3&lt;Table3[[#This Row],[Percentage]],Table3[[#This Row],[Percentage]]&lt;$I$5), 1, 0)</f>
        <v>0</v>
      </c>
      <c r="J947" s="16">
        <f>IF(AND($J$3&lt;Table3[[#This Row],[Percentage]],Table3[[#This Row],[Percentage]]&lt;$J$5), 1, 0)</f>
        <v>0</v>
      </c>
      <c r="K947" s="16">
        <f>IF(AND($K$3&lt;Table3[[#This Row],[Percentage]],Table3[[#This Row],[Percentage]]&lt;$K$5), 1, 0)</f>
        <v>0</v>
      </c>
      <c r="L947" s="16"/>
      <c r="U947" s="6">
        <v>0</v>
      </c>
      <c r="V947" s="6">
        <v>-61</v>
      </c>
      <c r="W947" s="6">
        <f>IF(AND($W$4 + 'Unlike Size Quad'!$F$2*$N$3&lt;Table13[[#This Row],[NS AXIS]],Table13[[#This Row],[NS AXIS]]&lt;$V$3 - 'Unlike Size Quad'!$F$2*$N$3), Table13[NS AXIS], 0)</f>
        <v>-61</v>
      </c>
      <c r="X947" s="6">
        <f>$V$6 - 'Unlike Size Quad'!$F$3*$N$4</f>
        <v>71.401690832311886</v>
      </c>
      <c r="Y947" s="6">
        <f>$W$5 +'Unlike Size Quad'!$F$3*$N$4</f>
        <v>-71.406763299232722</v>
      </c>
      <c r="Z947" s="6">
        <f>Table13[[#This Row],[NS AXIS]]</f>
        <v>-61</v>
      </c>
      <c r="AA947" s="6">
        <f>IF(AND($W$5 + 'Unlike Size Quad'!$F$3*$N$4&lt;Table13[[#This Row],[NS AXIS]],Table13[[#This Row],[NS AXIS]]&lt;$V$6 - 'Unlike Size Quad'!$F$3*$N$4), Table13[NS AXIS], 0)</f>
        <v>-61</v>
      </c>
      <c r="AB947" s="16">
        <f>$V$3 -'Unlike Size Quad'!$F$2*$N$3</f>
        <v>127.00056361139596</v>
      </c>
      <c r="AC947" s="16">
        <f>$W$4 + 'Unlike Size Quad'!$F$2*$N$3</f>
        <v>-127.00507248755457</v>
      </c>
      <c r="AN947" s="46">
        <v>-61</v>
      </c>
      <c r="AO947" s="6">
        <f>IF(OR(Table15[[#This Row],[Diagonal Flag]]&lt;-$AG$6, Table15[[#This Row],[Diagonal Flag]]&gt;$AG$6),0,Table15[[#This Row],[Diagonal Flag]])</f>
        <v>-61</v>
      </c>
      <c r="AP947" s="6">
        <f>Graphing!$AO947/$AP$6</f>
        <v>-26.6875</v>
      </c>
      <c r="AQ947" s="6">
        <f>Graphing!$AO947/$AQ$6</f>
        <v>26.6875</v>
      </c>
    </row>
    <row r="948" spans="7:43" x14ac:dyDescent="0.25">
      <c r="G948" s="15">
        <v>0.94099999999999995</v>
      </c>
      <c r="H948" s="16">
        <f>IF(AND($H$3&lt;Table3[[#This Row],[Percentage]],Table3[[#This Row],[Percentage]]&lt;$H$5), 1, 0)</f>
        <v>0</v>
      </c>
      <c r="I948" s="16">
        <f>IF(AND($I$3&lt;Table3[[#This Row],[Percentage]],Table3[[#This Row],[Percentage]]&lt;$I$5), 1, 0)</f>
        <v>0</v>
      </c>
      <c r="J948" s="16">
        <f>IF(AND($J$3&lt;Table3[[#This Row],[Percentage]],Table3[[#This Row],[Percentage]]&lt;$J$5), 1, 0)</f>
        <v>0</v>
      </c>
      <c r="K948" s="16">
        <f>IF(AND($K$3&lt;Table3[[#This Row],[Percentage]],Table3[[#This Row],[Percentage]]&lt;$K$5), 1, 0)</f>
        <v>0</v>
      </c>
      <c r="L948" s="16"/>
      <c r="U948" s="6">
        <v>0</v>
      </c>
      <c r="V948" s="6">
        <v>-60</v>
      </c>
      <c r="W948" s="6">
        <f>IF(AND($W$4 + 'Unlike Size Quad'!$F$2*$N$3&lt;Table13[[#This Row],[NS AXIS]],Table13[[#This Row],[NS AXIS]]&lt;$V$3 - 'Unlike Size Quad'!$F$2*$N$3), Table13[NS AXIS], 0)</f>
        <v>-60</v>
      </c>
      <c r="X948" s="6">
        <f>$V$6 - 'Unlike Size Quad'!$F$3*$N$4</f>
        <v>71.401690832311886</v>
      </c>
      <c r="Y948" s="6">
        <f>$W$5 +'Unlike Size Quad'!$F$3*$N$4</f>
        <v>-71.406763299232722</v>
      </c>
      <c r="Z948" s="6">
        <f>Table13[[#This Row],[NS AXIS]]</f>
        <v>-60</v>
      </c>
      <c r="AA948" s="6">
        <f>IF(AND($W$5 + 'Unlike Size Quad'!$F$3*$N$4&lt;Table13[[#This Row],[NS AXIS]],Table13[[#This Row],[NS AXIS]]&lt;$V$6 - 'Unlike Size Quad'!$F$3*$N$4), Table13[NS AXIS], 0)</f>
        <v>-60</v>
      </c>
      <c r="AB948" s="16">
        <f>$V$3 -'Unlike Size Quad'!$F$2*$N$3</f>
        <v>127.00056361139596</v>
      </c>
      <c r="AC948" s="16">
        <f>$W$4 + 'Unlike Size Quad'!$F$2*$N$3</f>
        <v>-127.00507248755457</v>
      </c>
      <c r="AN948" s="46">
        <v>-60</v>
      </c>
      <c r="AO948" s="6">
        <f>IF(OR(Table15[[#This Row],[Diagonal Flag]]&lt;-$AG$6, Table15[[#This Row],[Diagonal Flag]]&gt;$AG$6),0,Table15[[#This Row],[Diagonal Flag]])</f>
        <v>-60</v>
      </c>
      <c r="AP948" s="6">
        <f>Graphing!$AO948/$AP$6</f>
        <v>-26.25</v>
      </c>
      <c r="AQ948" s="6">
        <f>Graphing!$AO948/$AQ$6</f>
        <v>26.25</v>
      </c>
    </row>
    <row r="949" spans="7:43" x14ac:dyDescent="0.25">
      <c r="G949" s="15">
        <v>0.94199999999999995</v>
      </c>
      <c r="H949" s="16">
        <f>IF(AND($H$3&lt;Table3[[#This Row],[Percentage]],Table3[[#This Row],[Percentage]]&lt;$H$5), 1, 0)</f>
        <v>0</v>
      </c>
      <c r="I949" s="16">
        <f>IF(AND($I$3&lt;Table3[[#This Row],[Percentage]],Table3[[#This Row],[Percentage]]&lt;$I$5), 1, 0)</f>
        <v>0</v>
      </c>
      <c r="J949" s="16">
        <f>IF(AND($J$3&lt;Table3[[#This Row],[Percentage]],Table3[[#This Row],[Percentage]]&lt;$J$5), 1, 0)</f>
        <v>0</v>
      </c>
      <c r="K949" s="16">
        <f>IF(AND($K$3&lt;Table3[[#This Row],[Percentage]],Table3[[#This Row],[Percentage]]&lt;$K$5), 1, 0)</f>
        <v>0</v>
      </c>
      <c r="L949" s="16"/>
      <c r="U949" s="6">
        <v>0</v>
      </c>
      <c r="V949" s="6">
        <v>-59</v>
      </c>
      <c r="W949" s="6">
        <f>IF(AND($W$4 + 'Unlike Size Quad'!$F$2*$N$3&lt;Table13[[#This Row],[NS AXIS]],Table13[[#This Row],[NS AXIS]]&lt;$V$3 - 'Unlike Size Quad'!$F$2*$N$3), Table13[NS AXIS], 0)</f>
        <v>-59</v>
      </c>
      <c r="X949" s="6">
        <f>$V$6 - 'Unlike Size Quad'!$F$3*$N$4</f>
        <v>71.401690832311886</v>
      </c>
      <c r="Y949" s="6">
        <f>$W$5 +'Unlike Size Quad'!$F$3*$N$4</f>
        <v>-71.406763299232722</v>
      </c>
      <c r="Z949" s="6">
        <f>Table13[[#This Row],[NS AXIS]]</f>
        <v>-59</v>
      </c>
      <c r="AA949" s="6">
        <f>IF(AND($W$5 + 'Unlike Size Quad'!$F$3*$N$4&lt;Table13[[#This Row],[NS AXIS]],Table13[[#This Row],[NS AXIS]]&lt;$V$6 - 'Unlike Size Quad'!$F$3*$N$4), Table13[NS AXIS], 0)</f>
        <v>-59</v>
      </c>
      <c r="AB949" s="16">
        <f>$V$3 -'Unlike Size Quad'!$F$2*$N$3</f>
        <v>127.00056361139596</v>
      </c>
      <c r="AC949" s="16">
        <f>$W$4 + 'Unlike Size Quad'!$F$2*$N$3</f>
        <v>-127.00507248755457</v>
      </c>
      <c r="AN949" s="46">
        <v>-59</v>
      </c>
      <c r="AO949" s="6">
        <f>IF(OR(Table15[[#This Row],[Diagonal Flag]]&lt;-$AG$6, Table15[[#This Row],[Diagonal Flag]]&gt;$AG$6),0,Table15[[#This Row],[Diagonal Flag]])</f>
        <v>-59</v>
      </c>
      <c r="AP949" s="6">
        <f>Graphing!$AO949/$AP$6</f>
        <v>-25.8125</v>
      </c>
      <c r="AQ949" s="6">
        <f>Graphing!$AO949/$AQ$6</f>
        <v>25.8125</v>
      </c>
    </row>
    <row r="950" spans="7:43" x14ac:dyDescent="0.25">
      <c r="G950" s="15">
        <v>0.94299999999999995</v>
      </c>
      <c r="H950" s="16">
        <f>IF(AND($H$3&lt;Table3[[#This Row],[Percentage]],Table3[[#This Row],[Percentage]]&lt;$H$5), 1, 0)</f>
        <v>0</v>
      </c>
      <c r="I950" s="16">
        <f>IF(AND($I$3&lt;Table3[[#This Row],[Percentage]],Table3[[#This Row],[Percentage]]&lt;$I$5), 1, 0)</f>
        <v>0</v>
      </c>
      <c r="J950" s="16">
        <f>IF(AND($J$3&lt;Table3[[#This Row],[Percentage]],Table3[[#This Row],[Percentage]]&lt;$J$5), 1, 0)</f>
        <v>0</v>
      </c>
      <c r="K950" s="16">
        <f>IF(AND($K$3&lt;Table3[[#This Row],[Percentage]],Table3[[#This Row],[Percentage]]&lt;$K$5), 1, 0)</f>
        <v>0</v>
      </c>
      <c r="L950" s="16"/>
      <c r="U950" s="6">
        <v>0</v>
      </c>
      <c r="V950" s="6">
        <v>-58</v>
      </c>
      <c r="W950" s="6">
        <f>IF(AND($W$4 + 'Unlike Size Quad'!$F$2*$N$3&lt;Table13[[#This Row],[NS AXIS]],Table13[[#This Row],[NS AXIS]]&lt;$V$3 - 'Unlike Size Quad'!$F$2*$N$3), Table13[NS AXIS], 0)</f>
        <v>-58</v>
      </c>
      <c r="X950" s="6">
        <f>$V$6 - 'Unlike Size Quad'!$F$3*$N$4</f>
        <v>71.401690832311886</v>
      </c>
      <c r="Y950" s="6">
        <f>$W$5 +'Unlike Size Quad'!$F$3*$N$4</f>
        <v>-71.406763299232722</v>
      </c>
      <c r="Z950" s="6">
        <f>Table13[[#This Row],[NS AXIS]]</f>
        <v>-58</v>
      </c>
      <c r="AA950" s="6">
        <f>IF(AND($W$5 + 'Unlike Size Quad'!$F$3*$N$4&lt;Table13[[#This Row],[NS AXIS]],Table13[[#This Row],[NS AXIS]]&lt;$V$6 - 'Unlike Size Quad'!$F$3*$N$4), Table13[NS AXIS], 0)</f>
        <v>-58</v>
      </c>
      <c r="AB950" s="16">
        <f>$V$3 -'Unlike Size Quad'!$F$2*$N$3</f>
        <v>127.00056361139596</v>
      </c>
      <c r="AC950" s="16">
        <f>$W$4 + 'Unlike Size Quad'!$F$2*$N$3</f>
        <v>-127.00507248755457</v>
      </c>
      <c r="AN950" s="46">
        <v>-58</v>
      </c>
      <c r="AO950" s="6">
        <f>IF(OR(Table15[[#This Row],[Diagonal Flag]]&lt;-$AG$6, Table15[[#This Row],[Diagonal Flag]]&gt;$AG$6),0,Table15[[#This Row],[Diagonal Flag]])</f>
        <v>-58</v>
      </c>
      <c r="AP950" s="6">
        <f>Graphing!$AO950/$AP$6</f>
        <v>-25.375</v>
      </c>
      <c r="AQ950" s="6">
        <f>Graphing!$AO950/$AQ$6</f>
        <v>25.375</v>
      </c>
    </row>
    <row r="951" spans="7:43" x14ac:dyDescent="0.25">
      <c r="G951" s="15">
        <v>0.94399999999999995</v>
      </c>
      <c r="H951" s="16">
        <f>IF(AND($H$3&lt;Table3[[#This Row],[Percentage]],Table3[[#This Row],[Percentage]]&lt;$H$5), 1, 0)</f>
        <v>0</v>
      </c>
      <c r="I951" s="16">
        <f>IF(AND($I$3&lt;Table3[[#This Row],[Percentage]],Table3[[#This Row],[Percentage]]&lt;$I$5), 1, 0)</f>
        <v>0</v>
      </c>
      <c r="J951" s="16">
        <f>IF(AND($J$3&lt;Table3[[#This Row],[Percentage]],Table3[[#This Row],[Percentage]]&lt;$J$5), 1, 0)</f>
        <v>0</v>
      </c>
      <c r="K951" s="16">
        <f>IF(AND($K$3&lt;Table3[[#This Row],[Percentage]],Table3[[#This Row],[Percentage]]&lt;$K$5), 1, 0)</f>
        <v>0</v>
      </c>
      <c r="L951" s="16"/>
      <c r="U951" s="6">
        <v>0</v>
      </c>
      <c r="V951" s="6">
        <v>-57</v>
      </c>
      <c r="W951" s="6">
        <f>IF(AND($W$4 + 'Unlike Size Quad'!$F$2*$N$3&lt;Table13[[#This Row],[NS AXIS]],Table13[[#This Row],[NS AXIS]]&lt;$V$3 - 'Unlike Size Quad'!$F$2*$N$3), Table13[NS AXIS], 0)</f>
        <v>-57</v>
      </c>
      <c r="X951" s="6">
        <f>$V$6 - 'Unlike Size Quad'!$F$3*$N$4</f>
        <v>71.401690832311886</v>
      </c>
      <c r="Y951" s="6">
        <f>$W$5 +'Unlike Size Quad'!$F$3*$N$4</f>
        <v>-71.406763299232722</v>
      </c>
      <c r="Z951" s="6">
        <f>Table13[[#This Row],[NS AXIS]]</f>
        <v>-57</v>
      </c>
      <c r="AA951" s="6">
        <f>IF(AND($W$5 + 'Unlike Size Quad'!$F$3*$N$4&lt;Table13[[#This Row],[NS AXIS]],Table13[[#This Row],[NS AXIS]]&lt;$V$6 - 'Unlike Size Quad'!$F$3*$N$4), Table13[NS AXIS], 0)</f>
        <v>-57</v>
      </c>
      <c r="AB951" s="16">
        <f>$V$3 -'Unlike Size Quad'!$F$2*$N$3</f>
        <v>127.00056361139596</v>
      </c>
      <c r="AC951" s="16">
        <f>$W$4 + 'Unlike Size Quad'!$F$2*$N$3</f>
        <v>-127.00507248755457</v>
      </c>
      <c r="AN951" s="46">
        <v>-57</v>
      </c>
      <c r="AO951" s="6">
        <f>IF(OR(Table15[[#This Row],[Diagonal Flag]]&lt;-$AG$6, Table15[[#This Row],[Diagonal Flag]]&gt;$AG$6),0,Table15[[#This Row],[Diagonal Flag]])</f>
        <v>-57</v>
      </c>
      <c r="AP951" s="6">
        <f>Graphing!$AO951/$AP$6</f>
        <v>-24.9375</v>
      </c>
      <c r="AQ951" s="6">
        <f>Graphing!$AO951/$AQ$6</f>
        <v>24.9375</v>
      </c>
    </row>
    <row r="952" spans="7:43" x14ac:dyDescent="0.25">
      <c r="G952" s="15">
        <v>0.94499999999999995</v>
      </c>
      <c r="H952" s="16">
        <f>IF(AND($H$3&lt;Table3[[#This Row],[Percentage]],Table3[[#This Row],[Percentage]]&lt;$H$5), 1, 0)</f>
        <v>0</v>
      </c>
      <c r="I952" s="16">
        <f>IF(AND($I$3&lt;Table3[[#This Row],[Percentage]],Table3[[#This Row],[Percentage]]&lt;$I$5), 1, 0)</f>
        <v>0</v>
      </c>
      <c r="J952" s="16">
        <f>IF(AND($J$3&lt;Table3[[#This Row],[Percentage]],Table3[[#This Row],[Percentage]]&lt;$J$5), 1, 0)</f>
        <v>0</v>
      </c>
      <c r="K952" s="16">
        <f>IF(AND($K$3&lt;Table3[[#This Row],[Percentage]],Table3[[#This Row],[Percentage]]&lt;$K$5), 1, 0)</f>
        <v>0</v>
      </c>
      <c r="L952" s="16"/>
      <c r="U952" s="6">
        <v>0</v>
      </c>
      <c r="V952" s="6">
        <v>-56</v>
      </c>
      <c r="W952" s="6">
        <f>IF(AND($W$4 + 'Unlike Size Quad'!$F$2*$N$3&lt;Table13[[#This Row],[NS AXIS]],Table13[[#This Row],[NS AXIS]]&lt;$V$3 - 'Unlike Size Quad'!$F$2*$N$3), Table13[NS AXIS], 0)</f>
        <v>-56</v>
      </c>
      <c r="X952" s="6">
        <f>$V$6 - 'Unlike Size Quad'!$F$3*$N$4</f>
        <v>71.401690832311886</v>
      </c>
      <c r="Y952" s="6">
        <f>$W$5 +'Unlike Size Quad'!$F$3*$N$4</f>
        <v>-71.406763299232722</v>
      </c>
      <c r="Z952" s="6">
        <f>Table13[[#This Row],[NS AXIS]]</f>
        <v>-56</v>
      </c>
      <c r="AA952" s="6">
        <f>IF(AND($W$5 + 'Unlike Size Quad'!$F$3*$N$4&lt;Table13[[#This Row],[NS AXIS]],Table13[[#This Row],[NS AXIS]]&lt;$V$6 - 'Unlike Size Quad'!$F$3*$N$4), Table13[NS AXIS], 0)</f>
        <v>-56</v>
      </c>
      <c r="AB952" s="16">
        <f>$V$3 -'Unlike Size Quad'!$F$2*$N$3</f>
        <v>127.00056361139596</v>
      </c>
      <c r="AC952" s="16">
        <f>$W$4 + 'Unlike Size Quad'!$F$2*$N$3</f>
        <v>-127.00507248755457</v>
      </c>
      <c r="AN952" s="46">
        <v>-56</v>
      </c>
      <c r="AO952" s="6">
        <f>IF(OR(Table15[[#This Row],[Diagonal Flag]]&lt;-$AG$6, Table15[[#This Row],[Diagonal Flag]]&gt;$AG$6),0,Table15[[#This Row],[Diagonal Flag]])</f>
        <v>-56</v>
      </c>
      <c r="AP952" s="6">
        <f>Graphing!$AO952/$AP$6</f>
        <v>-24.5</v>
      </c>
      <c r="AQ952" s="6">
        <f>Graphing!$AO952/$AQ$6</f>
        <v>24.5</v>
      </c>
    </row>
    <row r="953" spans="7:43" x14ac:dyDescent="0.25">
      <c r="G953" s="15">
        <v>0.94599999999999995</v>
      </c>
      <c r="H953" s="16">
        <f>IF(AND($H$3&lt;Table3[[#This Row],[Percentage]],Table3[[#This Row],[Percentage]]&lt;$H$5), 1, 0)</f>
        <v>0</v>
      </c>
      <c r="I953" s="16">
        <f>IF(AND($I$3&lt;Table3[[#This Row],[Percentage]],Table3[[#This Row],[Percentage]]&lt;$I$5), 1, 0)</f>
        <v>0</v>
      </c>
      <c r="J953" s="16">
        <f>IF(AND($J$3&lt;Table3[[#This Row],[Percentage]],Table3[[#This Row],[Percentage]]&lt;$J$5), 1, 0)</f>
        <v>0</v>
      </c>
      <c r="K953" s="16">
        <f>IF(AND($K$3&lt;Table3[[#This Row],[Percentage]],Table3[[#This Row],[Percentage]]&lt;$K$5), 1, 0)</f>
        <v>0</v>
      </c>
      <c r="L953" s="16"/>
      <c r="U953" s="6">
        <v>0</v>
      </c>
      <c r="V953" s="6">
        <v>-55</v>
      </c>
      <c r="W953" s="6">
        <f>IF(AND($W$4 + 'Unlike Size Quad'!$F$2*$N$3&lt;Table13[[#This Row],[NS AXIS]],Table13[[#This Row],[NS AXIS]]&lt;$V$3 - 'Unlike Size Quad'!$F$2*$N$3), Table13[NS AXIS], 0)</f>
        <v>-55</v>
      </c>
      <c r="X953" s="6">
        <f>$V$6 - 'Unlike Size Quad'!$F$3*$N$4</f>
        <v>71.401690832311886</v>
      </c>
      <c r="Y953" s="6">
        <f>$W$5 +'Unlike Size Quad'!$F$3*$N$4</f>
        <v>-71.406763299232722</v>
      </c>
      <c r="Z953" s="6">
        <f>Table13[[#This Row],[NS AXIS]]</f>
        <v>-55</v>
      </c>
      <c r="AA953" s="6">
        <f>IF(AND($W$5 + 'Unlike Size Quad'!$F$3*$N$4&lt;Table13[[#This Row],[NS AXIS]],Table13[[#This Row],[NS AXIS]]&lt;$V$6 - 'Unlike Size Quad'!$F$3*$N$4), Table13[NS AXIS], 0)</f>
        <v>-55</v>
      </c>
      <c r="AB953" s="16">
        <f>$V$3 -'Unlike Size Quad'!$F$2*$N$3</f>
        <v>127.00056361139596</v>
      </c>
      <c r="AC953" s="16">
        <f>$W$4 + 'Unlike Size Quad'!$F$2*$N$3</f>
        <v>-127.00507248755457</v>
      </c>
      <c r="AN953" s="46">
        <v>-55</v>
      </c>
      <c r="AO953" s="6">
        <f>IF(OR(Table15[[#This Row],[Diagonal Flag]]&lt;-$AG$6, Table15[[#This Row],[Diagonal Flag]]&gt;$AG$6),0,Table15[[#This Row],[Diagonal Flag]])</f>
        <v>-55</v>
      </c>
      <c r="AP953" s="6">
        <f>Graphing!$AO953/$AP$6</f>
        <v>-24.0625</v>
      </c>
      <c r="AQ953" s="6">
        <f>Graphing!$AO953/$AQ$6</f>
        <v>24.0625</v>
      </c>
    </row>
    <row r="954" spans="7:43" x14ac:dyDescent="0.25">
      <c r="G954" s="15">
        <v>0.94699999999999995</v>
      </c>
      <c r="H954" s="16">
        <f>IF(AND($H$3&lt;Table3[[#This Row],[Percentage]],Table3[[#This Row],[Percentage]]&lt;$H$5), 1, 0)</f>
        <v>0</v>
      </c>
      <c r="I954" s="16">
        <f>IF(AND($I$3&lt;Table3[[#This Row],[Percentage]],Table3[[#This Row],[Percentage]]&lt;$I$5), 1, 0)</f>
        <v>0</v>
      </c>
      <c r="J954" s="16">
        <f>IF(AND($J$3&lt;Table3[[#This Row],[Percentage]],Table3[[#This Row],[Percentage]]&lt;$J$5), 1, 0)</f>
        <v>0</v>
      </c>
      <c r="K954" s="16">
        <f>IF(AND($K$3&lt;Table3[[#This Row],[Percentage]],Table3[[#This Row],[Percentage]]&lt;$K$5), 1, 0)</f>
        <v>0</v>
      </c>
      <c r="L954" s="16"/>
      <c r="U954" s="6">
        <v>0</v>
      </c>
      <c r="V954" s="6">
        <v>-54</v>
      </c>
      <c r="W954" s="6">
        <f>IF(AND($W$4 + 'Unlike Size Quad'!$F$2*$N$3&lt;Table13[[#This Row],[NS AXIS]],Table13[[#This Row],[NS AXIS]]&lt;$V$3 - 'Unlike Size Quad'!$F$2*$N$3), Table13[NS AXIS], 0)</f>
        <v>-54</v>
      </c>
      <c r="X954" s="6">
        <f>$V$6 - 'Unlike Size Quad'!$F$3*$N$4</f>
        <v>71.401690832311886</v>
      </c>
      <c r="Y954" s="6">
        <f>$W$5 +'Unlike Size Quad'!$F$3*$N$4</f>
        <v>-71.406763299232722</v>
      </c>
      <c r="Z954" s="6">
        <f>Table13[[#This Row],[NS AXIS]]</f>
        <v>-54</v>
      </c>
      <c r="AA954" s="6">
        <f>IF(AND($W$5 + 'Unlike Size Quad'!$F$3*$N$4&lt;Table13[[#This Row],[NS AXIS]],Table13[[#This Row],[NS AXIS]]&lt;$V$6 - 'Unlike Size Quad'!$F$3*$N$4), Table13[NS AXIS], 0)</f>
        <v>-54</v>
      </c>
      <c r="AB954" s="16">
        <f>$V$3 -'Unlike Size Quad'!$F$2*$N$3</f>
        <v>127.00056361139596</v>
      </c>
      <c r="AC954" s="16">
        <f>$W$4 + 'Unlike Size Quad'!$F$2*$N$3</f>
        <v>-127.00507248755457</v>
      </c>
      <c r="AN954" s="46">
        <v>-54</v>
      </c>
      <c r="AO954" s="6">
        <f>IF(OR(Table15[[#This Row],[Diagonal Flag]]&lt;-$AG$6, Table15[[#This Row],[Diagonal Flag]]&gt;$AG$6),0,Table15[[#This Row],[Diagonal Flag]])</f>
        <v>-54</v>
      </c>
      <c r="AP954" s="6">
        <f>Graphing!$AO954/$AP$6</f>
        <v>-23.625</v>
      </c>
      <c r="AQ954" s="6">
        <f>Graphing!$AO954/$AQ$6</f>
        <v>23.625</v>
      </c>
    </row>
    <row r="955" spans="7:43" x14ac:dyDescent="0.25">
      <c r="G955" s="15">
        <v>0.94799999999999995</v>
      </c>
      <c r="H955" s="16">
        <f>IF(AND($H$3&lt;Table3[[#This Row],[Percentage]],Table3[[#This Row],[Percentage]]&lt;$H$5), 1, 0)</f>
        <v>0</v>
      </c>
      <c r="I955" s="16">
        <f>IF(AND($I$3&lt;Table3[[#This Row],[Percentage]],Table3[[#This Row],[Percentage]]&lt;$I$5), 1, 0)</f>
        <v>0</v>
      </c>
      <c r="J955" s="16">
        <f>IF(AND($J$3&lt;Table3[[#This Row],[Percentage]],Table3[[#This Row],[Percentage]]&lt;$J$5), 1, 0)</f>
        <v>0</v>
      </c>
      <c r="K955" s="16">
        <f>IF(AND($K$3&lt;Table3[[#This Row],[Percentage]],Table3[[#This Row],[Percentage]]&lt;$K$5), 1, 0)</f>
        <v>0</v>
      </c>
      <c r="L955" s="16"/>
      <c r="U955" s="6">
        <v>0</v>
      </c>
      <c r="V955" s="6">
        <v>-53</v>
      </c>
      <c r="W955" s="6">
        <f>IF(AND($W$4 + 'Unlike Size Quad'!$F$2*$N$3&lt;Table13[[#This Row],[NS AXIS]],Table13[[#This Row],[NS AXIS]]&lt;$V$3 - 'Unlike Size Quad'!$F$2*$N$3), Table13[NS AXIS], 0)</f>
        <v>-53</v>
      </c>
      <c r="X955" s="6">
        <f>$V$6 - 'Unlike Size Quad'!$F$3*$N$4</f>
        <v>71.401690832311886</v>
      </c>
      <c r="Y955" s="6">
        <f>$W$5 +'Unlike Size Quad'!$F$3*$N$4</f>
        <v>-71.406763299232722</v>
      </c>
      <c r="Z955" s="6">
        <f>Table13[[#This Row],[NS AXIS]]</f>
        <v>-53</v>
      </c>
      <c r="AA955" s="6">
        <f>IF(AND($W$5 + 'Unlike Size Quad'!$F$3*$N$4&lt;Table13[[#This Row],[NS AXIS]],Table13[[#This Row],[NS AXIS]]&lt;$V$6 - 'Unlike Size Quad'!$F$3*$N$4), Table13[NS AXIS], 0)</f>
        <v>-53</v>
      </c>
      <c r="AB955" s="16">
        <f>$V$3 -'Unlike Size Quad'!$F$2*$N$3</f>
        <v>127.00056361139596</v>
      </c>
      <c r="AC955" s="16">
        <f>$W$4 + 'Unlike Size Quad'!$F$2*$N$3</f>
        <v>-127.00507248755457</v>
      </c>
      <c r="AN955" s="46">
        <v>-53</v>
      </c>
      <c r="AO955" s="6">
        <f>IF(OR(Table15[[#This Row],[Diagonal Flag]]&lt;-$AG$6, Table15[[#This Row],[Diagonal Flag]]&gt;$AG$6),0,Table15[[#This Row],[Diagonal Flag]])</f>
        <v>-53</v>
      </c>
      <c r="AP955" s="6">
        <f>Graphing!$AO955/$AP$6</f>
        <v>-23.1875</v>
      </c>
      <c r="AQ955" s="6">
        <f>Graphing!$AO955/$AQ$6</f>
        <v>23.1875</v>
      </c>
    </row>
    <row r="956" spans="7:43" x14ac:dyDescent="0.25">
      <c r="G956" s="15">
        <v>0.94899999999999995</v>
      </c>
      <c r="H956" s="16">
        <f>IF(AND($H$3&lt;Table3[[#This Row],[Percentage]],Table3[[#This Row],[Percentage]]&lt;$H$5), 1, 0)</f>
        <v>0</v>
      </c>
      <c r="I956" s="16">
        <f>IF(AND($I$3&lt;Table3[[#This Row],[Percentage]],Table3[[#This Row],[Percentage]]&lt;$I$5), 1, 0)</f>
        <v>0</v>
      </c>
      <c r="J956" s="16">
        <f>IF(AND($J$3&lt;Table3[[#This Row],[Percentage]],Table3[[#This Row],[Percentage]]&lt;$J$5), 1, 0)</f>
        <v>0</v>
      </c>
      <c r="K956" s="16">
        <f>IF(AND($K$3&lt;Table3[[#This Row],[Percentage]],Table3[[#This Row],[Percentage]]&lt;$K$5), 1, 0)</f>
        <v>0</v>
      </c>
      <c r="L956" s="16"/>
      <c r="U956" s="6">
        <v>0</v>
      </c>
      <c r="V956" s="6">
        <v>-52</v>
      </c>
      <c r="W956" s="6">
        <f>IF(AND($W$4 + 'Unlike Size Quad'!$F$2*$N$3&lt;Table13[[#This Row],[NS AXIS]],Table13[[#This Row],[NS AXIS]]&lt;$V$3 - 'Unlike Size Quad'!$F$2*$N$3), Table13[NS AXIS], 0)</f>
        <v>-52</v>
      </c>
      <c r="X956" s="6">
        <f>$V$6 - 'Unlike Size Quad'!$F$3*$N$4</f>
        <v>71.401690832311886</v>
      </c>
      <c r="Y956" s="6">
        <f>$W$5 +'Unlike Size Quad'!$F$3*$N$4</f>
        <v>-71.406763299232722</v>
      </c>
      <c r="Z956" s="6">
        <f>Table13[[#This Row],[NS AXIS]]</f>
        <v>-52</v>
      </c>
      <c r="AA956" s="6">
        <f>IF(AND($W$5 + 'Unlike Size Quad'!$F$3*$N$4&lt;Table13[[#This Row],[NS AXIS]],Table13[[#This Row],[NS AXIS]]&lt;$V$6 - 'Unlike Size Quad'!$F$3*$N$4), Table13[NS AXIS], 0)</f>
        <v>-52</v>
      </c>
      <c r="AB956" s="16">
        <f>$V$3 -'Unlike Size Quad'!$F$2*$N$3</f>
        <v>127.00056361139596</v>
      </c>
      <c r="AC956" s="16">
        <f>$W$4 + 'Unlike Size Quad'!$F$2*$N$3</f>
        <v>-127.00507248755457</v>
      </c>
      <c r="AN956" s="46">
        <v>-52</v>
      </c>
      <c r="AO956" s="6">
        <f>IF(OR(Table15[[#This Row],[Diagonal Flag]]&lt;-$AG$6, Table15[[#This Row],[Diagonal Flag]]&gt;$AG$6),0,Table15[[#This Row],[Diagonal Flag]])</f>
        <v>-52</v>
      </c>
      <c r="AP956" s="6">
        <f>Graphing!$AO956/$AP$6</f>
        <v>-22.75</v>
      </c>
      <c r="AQ956" s="6">
        <f>Graphing!$AO956/$AQ$6</f>
        <v>22.75</v>
      </c>
    </row>
    <row r="957" spans="7:43" x14ac:dyDescent="0.25">
      <c r="G957" s="15">
        <v>0.95</v>
      </c>
      <c r="H957" s="16">
        <f>IF(AND($H$3&lt;Table3[[#This Row],[Percentage]],Table3[[#This Row],[Percentage]]&lt;$H$5), 1, 0)</f>
        <v>0</v>
      </c>
      <c r="I957" s="16">
        <f>IF(AND($I$3&lt;Table3[[#This Row],[Percentage]],Table3[[#This Row],[Percentage]]&lt;$I$5), 1, 0)</f>
        <v>0</v>
      </c>
      <c r="J957" s="16">
        <f>IF(AND($J$3&lt;Table3[[#This Row],[Percentage]],Table3[[#This Row],[Percentage]]&lt;$J$5), 1, 0)</f>
        <v>0</v>
      </c>
      <c r="K957" s="16">
        <f>IF(AND($K$3&lt;Table3[[#This Row],[Percentage]],Table3[[#This Row],[Percentage]]&lt;$K$5), 1, 0)</f>
        <v>0</v>
      </c>
      <c r="L957" s="16"/>
      <c r="U957" s="6">
        <v>0</v>
      </c>
      <c r="V957" s="6">
        <v>-51</v>
      </c>
      <c r="W957" s="6">
        <f>IF(AND($W$4 + 'Unlike Size Quad'!$F$2*$N$3&lt;Table13[[#This Row],[NS AXIS]],Table13[[#This Row],[NS AXIS]]&lt;$V$3 - 'Unlike Size Quad'!$F$2*$N$3), Table13[NS AXIS], 0)</f>
        <v>-51</v>
      </c>
      <c r="X957" s="6">
        <f>$V$6 - 'Unlike Size Quad'!$F$3*$N$4</f>
        <v>71.401690832311886</v>
      </c>
      <c r="Y957" s="6">
        <f>$W$5 +'Unlike Size Quad'!$F$3*$N$4</f>
        <v>-71.406763299232722</v>
      </c>
      <c r="Z957" s="6">
        <f>Table13[[#This Row],[NS AXIS]]</f>
        <v>-51</v>
      </c>
      <c r="AA957" s="6">
        <f>IF(AND($W$5 + 'Unlike Size Quad'!$F$3*$N$4&lt;Table13[[#This Row],[NS AXIS]],Table13[[#This Row],[NS AXIS]]&lt;$V$6 - 'Unlike Size Quad'!$F$3*$N$4), Table13[NS AXIS], 0)</f>
        <v>-51</v>
      </c>
      <c r="AB957" s="16">
        <f>$V$3 -'Unlike Size Quad'!$F$2*$N$3</f>
        <v>127.00056361139596</v>
      </c>
      <c r="AC957" s="16">
        <f>$W$4 + 'Unlike Size Quad'!$F$2*$N$3</f>
        <v>-127.00507248755457</v>
      </c>
      <c r="AN957" s="46">
        <v>-51</v>
      </c>
      <c r="AO957" s="6">
        <f>IF(OR(Table15[[#This Row],[Diagonal Flag]]&lt;-$AG$6, Table15[[#This Row],[Diagonal Flag]]&gt;$AG$6),0,Table15[[#This Row],[Diagonal Flag]])</f>
        <v>-51</v>
      </c>
      <c r="AP957" s="6">
        <f>Graphing!$AO957/$AP$6</f>
        <v>-22.3125</v>
      </c>
      <c r="AQ957" s="6">
        <f>Graphing!$AO957/$AQ$6</f>
        <v>22.3125</v>
      </c>
    </row>
    <row r="958" spans="7:43" x14ac:dyDescent="0.25">
      <c r="G958" s="15">
        <v>0.95099999999999996</v>
      </c>
      <c r="H958" s="16">
        <f>IF(AND($H$3&lt;Table3[[#This Row],[Percentage]],Table3[[#This Row],[Percentage]]&lt;$H$5), 1, 0)</f>
        <v>0</v>
      </c>
      <c r="I958" s="16">
        <f>IF(AND($I$3&lt;Table3[[#This Row],[Percentage]],Table3[[#This Row],[Percentage]]&lt;$I$5), 1, 0)</f>
        <v>0</v>
      </c>
      <c r="J958" s="16">
        <f>IF(AND($J$3&lt;Table3[[#This Row],[Percentage]],Table3[[#This Row],[Percentage]]&lt;$J$5), 1, 0)</f>
        <v>0</v>
      </c>
      <c r="K958" s="16">
        <f>IF(AND($K$3&lt;Table3[[#This Row],[Percentage]],Table3[[#This Row],[Percentage]]&lt;$K$5), 1, 0)</f>
        <v>0</v>
      </c>
      <c r="L958" s="16"/>
      <c r="U958" s="6">
        <v>0</v>
      </c>
      <c r="V958" s="6">
        <v>-50</v>
      </c>
      <c r="W958" s="6">
        <f>IF(AND($W$4 + 'Unlike Size Quad'!$F$2*$N$3&lt;Table13[[#This Row],[NS AXIS]],Table13[[#This Row],[NS AXIS]]&lt;$V$3 - 'Unlike Size Quad'!$F$2*$N$3), Table13[NS AXIS], 0)</f>
        <v>-50</v>
      </c>
      <c r="X958" s="6">
        <f>$V$6 - 'Unlike Size Quad'!$F$3*$N$4</f>
        <v>71.401690832311886</v>
      </c>
      <c r="Y958" s="6">
        <f>$W$5 +'Unlike Size Quad'!$F$3*$N$4</f>
        <v>-71.406763299232722</v>
      </c>
      <c r="Z958" s="6">
        <f>Table13[[#This Row],[NS AXIS]]</f>
        <v>-50</v>
      </c>
      <c r="AA958" s="6">
        <f>IF(AND($W$5 + 'Unlike Size Quad'!$F$3*$N$4&lt;Table13[[#This Row],[NS AXIS]],Table13[[#This Row],[NS AXIS]]&lt;$V$6 - 'Unlike Size Quad'!$F$3*$N$4), Table13[NS AXIS], 0)</f>
        <v>-50</v>
      </c>
      <c r="AB958" s="16">
        <f>$V$3 -'Unlike Size Quad'!$F$2*$N$3</f>
        <v>127.00056361139596</v>
      </c>
      <c r="AC958" s="16">
        <f>$W$4 + 'Unlike Size Quad'!$F$2*$N$3</f>
        <v>-127.00507248755457</v>
      </c>
      <c r="AN958" s="46">
        <v>-50</v>
      </c>
      <c r="AO958" s="6">
        <f>IF(OR(Table15[[#This Row],[Diagonal Flag]]&lt;-$AG$6, Table15[[#This Row],[Diagonal Flag]]&gt;$AG$6),0,Table15[[#This Row],[Diagonal Flag]])</f>
        <v>-50</v>
      </c>
      <c r="AP958" s="6">
        <f>Graphing!$AO958/$AP$6</f>
        <v>-21.875</v>
      </c>
      <c r="AQ958" s="6">
        <f>Graphing!$AO958/$AQ$6</f>
        <v>21.875</v>
      </c>
    </row>
    <row r="959" spans="7:43" x14ac:dyDescent="0.25">
      <c r="G959" s="15">
        <v>0.95199999999999996</v>
      </c>
      <c r="H959" s="16">
        <f>IF(AND($H$3&lt;Table3[[#This Row],[Percentage]],Table3[[#This Row],[Percentage]]&lt;$H$5), 1, 0)</f>
        <v>0</v>
      </c>
      <c r="I959" s="16">
        <f>IF(AND($I$3&lt;Table3[[#This Row],[Percentage]],Table3[[#This Row],[Percentage]]&lt;$I$5), 1, 0)</f>
        <v>0</v>
      </c>
      <c r="J959" s="16">
        <f>IF(AND($J$3&lt;Table3[[#This Row],[Percentage]],Table3[[#This Row],[Percentage]]&lt;$J$5), 1, 0)</f>
        <v>0</v>
      </c>
      <c r="K959" s="16">
        <f>IF(AND($K$3&lt;Table3[[#This Row],[Percentage]],Table3[[#This Row],[Percentage]]&lt;$K$5), 1, 0)</f>
        <v>0</v>
      </c>
      <c r="L959" s="16"/>
      <c r="U959" s="6">
        <v>0</v>
      </c>
      <c r="V959" s="6">
        <v>-49</v>
      </c>
      <c r="W959" s="6">
        <f>IF(AND($W$4 + 'Unlike Size Quad'!$F$2*$N$3&lt;Table13[[#This Row],[NS AXIS]],Table13[[#This Row],[NS AXIS]]&lt;$V$3 - 'Unlike Size Quad'!$F$2*$N$3), Table13[NS AXIS], 0)</f>
        <v>-49</v>
      </c>
      <c r="X959" s="6">
        <f>$V$6 - 'Unlike Size Quad'!$F$3*$N$4</f>
        <v>71.401690832311886</v>
      </c>
      <c r="Y959" s="6">
        <f>$W$5 +'Unlike Size Quad'!$F$3*$N$4</f>
        <v>-71.406763299232722</v>
      </c>
      <c r="Z959" s="6">
        <f>Table13[[#This Row],[NS AXIS]]</f>
        <v>-49</v>
      </c>
      <c r="AA959" s="6">
        <f>IF(AND($W$5 + 'Unlike Size Quad'!$F$3*$N$4&lt;Table13[[#This Row],[NS AXIS]],Table13[[#This Row],[NS AXIS]]&lt;$V$6 - 'Unlike Size Quad'!$F$3*$N$4), Table13[NS AXIS], 0)</f>
        <v>-49</v>
      </c>
      <c r="AB959" s="16">
        <f>$V$3 -'Unlike Size Quad'!$F$2*$N$3</f>
        <v>127.00056361139596</v>
      </c>
      <c r="AC959" s="16">
        <f>$W$4 + 'Unlike Size Quad'!$F$2*$N$3</f>
        <v>-127.00507248755457</v>
      </c>
      <c r="AN959" s="46">
        <v>-49</v>
      </c>
      <c r="AO959" s="6">
        <f>IF(OR(Table15[[#This Row],[Diagonal Flag]]&lt;-$AG$6, Table15[[#This Row],[Diagonal Flag]]&gt;$AG$6),0,Table15[[#This Row],[Diagonal Flag]])</f>
        <v>-49</v>
      </c>
      <c r="AP959" s="6">
        <f>Graphing!$AO959/$AP$6</f>
        <v>-21.4375</v>
      </c>
      <c r="AQ959" s="6">
        <f>Graphing!$AO959/$AQ$6</f>
        <v>21.4375</v>
      </c>
    </row>
    <row r="960" spans="7:43" x14ac:dyDescent="0.25">
      <c r="G960" s="15">
        <v>0.95299999999999996</v>
      </c>
      <c r="H960" s="16">
        <f>IF(AND($H$3&lt;Table3[[#This Row],[Percentage]],Table3[[#This Row],[Percentage]]&lt;$H$5), 1, 0)</f>
        <v>0</v>
      </c>
      <c r="I960" s="16">
        <f>IF(AND($I$3&lt;Table3[[#This Row],[Percentage]],Table3[[#This Row],[Percentage]]&lt;$I$5), 1, 0)</f>
        <v>0</v>
      </c>
      <c r="J960" s="16">
        <f>IF(AND($J$3&lt;Table3[[#This Row],[Percentage]],Table3[[#This Row],[Percentage]]&lt;$J$5), 1, 0)</f>
        <v>0</v>
      </c>
      <c r="K960" s="16">
        <f>IF(AND($K$3&lt;Table3[[#This Row],[Percentage]],Table3[[#This Row],[Percentage]]&lt;$K$5), 1, 0)</f>
        <v>0</v>
      </c>
      <c r="L960" s="16"/>
      <c r="U960" s="6">
        <v>0</v>
      </c>
      <c r="V960" s="6">
        <v>-48</v>
      </c>
      <c r="W960" s="6">
        <f>IF(AND($W$4 + 'Unlike Size Quad'!$F$2*$N$3&lt;Table13[[#This Row],[NS AXIS]],Table13[[#This Row],[NS AXIS]]&lt;$V$3 - 'Unlike Size Quad'!$F$2*$N$3), Table13[NS AXIS], 0)</f>
        <v>-48</v>
      </c>
      <c r="X960" s="6">
        <f>$V$6 - 'Unlike Size Quad'!$F$3*$N$4</f>
        <v>71.401690832311886</v>
      </c>
      <c r="Y960" s="6">
        <f>$W$5 +'Unlike Size Quad'!$F$3*$N$4</f>
        <v>-71.406763299232722</v>
      </c>
      <c r="Z960" s="6">
        <f>Table13[[#This Row],[NS AXIS]]</f>
        <v>-48</v>
      </c>
      <c r="AA960" s="6">
        <f>IF(AND($W$5 + 'Unlike Size Quad'!$F$3*$N$4&lt;Table13[[#This Row],[NS AXIS]],Table13[[#This Row],[NS AXIS]]&lt;$V$6 - 'Unlike Size Quad'!$F$3*$N$4), Table13[NS AXIS], 0)</f>
        <v>-48</v>
      </c>
      <c r="AB960" s="16">
        <f>$V$3 -'Unlike Size Quad'!$F$2*$N$3</f>
        <v>127.00056361139596</v>
      </c>
      <c r="AC960" s="16">
        <f>$W$4 + 'Unlike Size Quad'!$F$2*$N$3</f>
        <v>-127.00507248755457</v>
      </c>
      <c r="AN960" s="46">
        <v>-48</v>
      </c>
      <c r="AO960" s="6">
        <f>IF(OR(Table15[[#This Row],[Diagonal Flag]]&lt;-$AG$6, Table15[[#This Row],[Diagonal Flag]]&gt;$AG$6),0,Table15[[#This Row],[Diagonal Flag]])</f>
        <v>-48</v>
      </c>
      <c r="AP960" s="6">
        <f>Graphing!$AO960/$AP$6</f>
        <v>-21</v>
      </c>
      <c r="AQ960" s="6">
        <f>Graphing!$AO960/$AQ$6</f>
        <v>21</v>
      </c>
    </row>
    <row r="961" spans="7:43" x14ac:dyDescent="0.25">
      <c r="G961" s="15">
        <v>0.95399999999999996</v>
      </c>
      <c r="H961" s="16">
        <f>IF(AND($H$3&lt;Table3[[#This Row],[Percentage]],Table3[[#This Row],[Percentage]]&lt;$H$5), 1, 0)</f>
        <v>0</v>
      </c>
      <c r="I961" s="16">
        <f>IF(AND($I$3&lt;Table3[[#This Row],[Percentage]],Table3[[#This Row],[Percentage]]&lt;$I$5), 1, 0)</f>
        <v>0</v>
      </c>
      <c r="J961" s="16">
        <f>IF(AND($J$3&lt;Table3[[#This Row],[Percentage]],Table3[[#This Row],[Percentage]]&lt;$J$5), 1, 0)</f>
        <v>0</v>
      </c>
      <c r="K961" s="16">
        <f>IF(AND($K$3&lt;Table3[[#This Row],[Percentage]],Table3[[#This Row],[Percentage]]&lt;$K$5), 1, 0)</f>
        <v>0</v>
      </c>
      <c r="L961" s="16"/>
      <c r="U961" s="6">
        <v>0</v>
      </c>
      <c r="V961" s="6">
        <v>-47</v>
      </c>
      <c r="W961" s="6">
        <f>IF(AND($W$4 + 'Unlike Size Quad'!$F$2*$N$3&lt;Table13[[#This Row],[NS AXIS]],Table13[[#This Row],[NS AXIS]]&lt;$V$3 - 'Unlike Size Quad'!$F$2*$N$3), Table13[NS AXIS], 0)</f>
        <v>-47</v>
      </c>
      <c r="X961" s="6">
        <f>$V$6 - 'Unlike Size Quad'!$F$3*$N$4</f>
        <v>71.401690832311886</v>
      </c>
      <c r="Y961" s="6">
        <f>$W$5 +'Unlike Size Quad'!$F$3*$N$4</f>
        <v>-71.406763299232722</v>
      </c>
      <c r="Z961" s="6">
        <f>Table13[[#This Row],[NS AXIS]]</f>
        <v>-47</v>
      </c>
      <c r="AA961" s="6">
        <f>IF(AND($W$5 + 'Unlike Size Quad'!$F$3*$N$4&lt;Table13[[#This Row],[NS AXIS]],Table13[[#This Row],[NS AXIS]]&lt;$V$6 - 'Unlike Size Quad'!$F$3*$N$4), Table13[NS AXIS], 0)</f>
        <v>-47</v>
      </c>
      <c r="AB961" s="16">
        <f>$V$3 -'Unlike Size Quad'!$F$2*$N$3</f>
        <v>127.00056361139596</v>
      </c>
      <c r="AC961" s="16">
        <f>$W$4 + 'Unlike Size Quad'!$F$2*$N$3</f>
        <v>-127.00507248755457</v>
      </c>
      <c r="AN961" s="46">
        <v>-47</v>
      </c>
      <c r="AO961" s="6">
        <f>IF(OR(Table15[[#This Row],[Diagonal Flag]]&lt;-$AG$6, Table15[[#This Row],[Diagonal Flag]]&gt;$AG$6),0,Table15[[#This Row],[Diagonal Flag]])</f>
        <v>-47</v>
      </c>
      <c r="AP961" s="6">
        <f>Graphing!$AO961/$AP$6</f>
        <v>-20.5625</v>
      </c>
      <c r="AQ961" s="6">
        <f>Graphing!$AO961/$AQ$6</f>
        <v>20.5625</v>
      </c>
    </row>
    <row r="962" spans="7:43" x14ac:dyDescent="0.25">
      <c r="G962" s="15">
        <v>0.95499999999999996</v>
      </c>
      <c r="H962" s="16">
        <f>IF(AND($H$3&lt;Table3[[#This Row],[Percentage]],Table3[[#This Row],[Percentage]]&lt;$H$5), 1, 0)</f>
        <v>0</v>
      </c>
      <c r="I962" s="16">
        <f>IF(AND($I$3&lt;Table3[[#This Row],[Percentage]],Table3[[#This Row],[Percentage]]&lt;$I$5), 1, 0)</f>
        <v>0</v>
      </c>
      <c r="J962" s="16">
        <f>IF(AND($J$3&lt;Table3[[#This Row],[Percentage]],Table3[[#This Row],[Percentage]]&lt;$J$5), 1, 0)</f>
        <v>0</v>
      </c>
      <c r="K962" s="16">
        <f>IF(AND($K$3&lt;Table3[[#This Row],[Percentage]],Table3[[#This Row],[Percentage]]&lt;$K$5), 1, 0)</f>
        <v>0</v>
      </c>
      <c r="L962" s="16"/>
      <c r="U962" s="6">
        <v>0</v>
      </c>
      <c r="V962" s="6">
        <v>-46</v>
      </c>
      <c r="W962" s="6">
        <f>IF(AND($W$4 + 'Unlike Size Quad'!$F$2*$N$3&lt;Table13[[#This Row],[NS AXIS]],Table13[[#This Row],[NS AXIS]]&lt;$V$3 - 'Unlike Size Quad'!$F$2*$N$3), Table13[NS AXIS], 0)</f>
        <v>-46</v>
      </c>
      <c r="X962" s="6">
        <f>$V$6 - 'Unlike Size Quad'!$F$3*$N$4</f>
        <v>71.401690832311886</v>
      </c>
      <c r="Y962" s="6">
        <f>$W$5 +'Unlike Size Quad'!$F$3*$N$4</f>
        <v>-71.406763299232722</v>
      </c>
      <c r="Z962" s="6">
        <f>Table13[[#This Row],[NS AXIS]]</f>
        <v>-46</v>
      </c>
      <c r="AA962" s="6">
        <f>IF(AND($W$5 + 'Unlike Size Quad'!$F$3*$N$4&lt;Table13[[#This Row],[NS AXIS]],Table13[[#This Row],[NS AXIS]]&lt;$V$6 - 'Unlike Size Quad'!$F$3*$N$4), Table13[NS AXIS], 0)</f>
        <v>-46</v>
      </c>
      <c r="AB962" s="16">
        <f>$V$3 -'Unlike Size Quad'!$F$2*$N$3</f>
        <v>127.00056361139596</v>
      </c>
      <c r="AC962" s="16">
        <f>$W$4 + 'Unlike Size Quad'!$F$2*$N$3</f>
        <v>-127.00507248755457</v>
      </c>
      <c r="AN962" s="46">
        <v>-46</v>
      </c>
      <c r="AO962" s="6">
        <f>IF(OR(Table15[[#This Row],[Diagonal Flag]]&lt;-$AG$6, Table15[[#This Row],[Diagonal Flag]]&gt;$AG$6),0,Table15[[#This Row],[Diagonal Flag]])</f>
        <v>-46</v>
      </c>
      <c r="AP962" s="6">
        <f>Graphing!$AO962/$AP$6</f>
        <v>-20.125</v>
      </c>
      <c r="AQ962" s="6">
        <f>Graphing!$AO962/$AQ$6</f>
        <v>20.125</v>
      </c>
    </row>
    <row r="963" spans="7:43" x14ac:dyDescent="0.25">
      <c r="G963" s="15">
        <v>0.95599999999999996</v>
      </c>
      <c r="H963" s="16">
        <f>IF(AND($H$3&lt;Table3[[#This Row],[Percentage]],Table3[[#This Row],[Percentage]]&lt;$H$5), 1, 0)</f>
        <v>0</v>
      </c>
      <c r="I963" s="16">
        <f>IF(AND($I$3&lt;Table3[[#This Row],[Percentage]],Table3[[#This Row],[Percentage]]&lt;$I$5), 1, 0)</f>
        <v>0</v>
      </c>
      <c r="J963" s="16">
        <f>IF(AND($J$3&lt;Table3[[#This Row],[Percentage]],Table3[[#This Row],[Percentage]]&lt;$J$5), 1, 0)</f>
        <v>0</v>
      </c>
      <c r="K963" s="16">
        <f>IF(AND($K$3&lt;Table3[[#This Row],[Percentage]],Table3[[#This Row],[Percentage]]&lt;$K$5), 1, 0)</f>
        <v>0</v>
      </c>
      <c r="L963" s="16"/>
      <c r="U963" s="6">
        <v>0</v>
      </c>
      <c r="V963" s="6">
        <v>-45</v>
      </c>
      <c r="W963" s="6">
        <f>IF(AND($W$4 + 'Unlike Size Quad'!$F$2*$N$3&lt;Table13[[#This Row],[NS AXIS]],Table13[[#This Row],[NS AXIS]]&lt;$V$3 - 'Unlike Size Quad'!$F$2*$N$3), Table13[NS AXIS], 0)</f>
        <v>-45</v>
      </c>
      <c r="X963" s="6">
        <f>$V$6 - 'Unlike Size Quad'!$F$3*$N$4</f>
        <v>71.401690832311886</v>
      </c>
      <c r="Y963" s="6">
        <f>$W$5 +'Unlike Size Quad'!$F$3*$N$4</f>
        <v>-71.406763299232722</v>
      </c>
      <c r="Z963" s="6">
        <f>Table13[[#This Row],[NS AXIS]]</f>
        <v>-45</v>
      </c>
      <c r="AA963" s="6">
        <f>IF(AND($W$5 + 'Unlike Size Quad'!$F$3*$N$4&lt;Table13[[#This Row],[NS AXIS]],Table13[[#This Row],[NS AXIS]]&lt;$V$6 - 'Unlike Size Quad'!$F$3*$N$4), Table13[NS AXIS], 0)</f>
        <v>-45</v>
      </c>
      <c r="AB963" s="16">
        <f>$V$3 -'Unlike Size Quad'!$F$2*$N$3</f>
        <v>127.00056361139596</v>
      </c>
      <c r="AC963" s="16">
        <f>$W$4 + 'Unlike Size Quad'!$F$2*$N$3</f>
        <v>-127.00507248755457</v>
      </c>
      <c r="AN963" s="46">
        <v>-45</v>
      </c>
      <c r="AO963" s="6">
        <f>IF(OR(Table15[[#This Row],[Diagonal Flag]]&lt;-$AG$6, Table15[[#This Row],[Diagonal Flag]]&gt;$AG$6),0,Table15[[#This Row],[Diagonal Flag]])</f>
        <v>-45</v>
      </c>
      <c r="AP963" s="6">
        <f>Graphing!$AO963/$AP$6</f>
        <v>-19.6875</v>
      </c>
      <c r="AQ963" s="6">
        <f>Graphing!$AO963/$AQ$6</f>
        <v>19.6875</v>
      </c>
    </row>
    <row r="964" spans="7:43" x14ac:dyDescent="0.25">
      <c r="G964" s="15">
        <v>0.95699999999999996</v>
      </c>
      <c r="H964" s="16">
        <f>IF(AND($H$3&lt;Table3[[#This Row],[Percentage]],Table3[[#This Row],[Percentage]]&lt;$H$5), 1, 0)</f>
        <v>0</v>
      </c>
      <c r="I964" s="16">
        <f>IF(AND($I$3&lt;Table3[[#This Row],[Percentage]],Table3[[#This Row],[Percentage]]&lt;$I$5), 1, 0)</f>
        <v>0</v>
      </c>
      <c r="J964" s="16">
        <f>IF(AND($J$3&lt;Table3[[#This Row],[Percentage]],Table3[[#This Row],[Percentage]]&lt;$J$5), 1, 0)</f>
        <v>0</v>
      </c>
      <c r="K964" s="16">
        <f>IF(AND($K$3&lt;Table3[[#This Row],[Percentage]],Table3[[#This Row],[Percentage]]&lt;$K$5), 1, 0)</f>
        <v>0</v>
      </c>
      <c r="L964" s="16"/>
      <c r="U964" s="6">
        <v>0</v>
      </c>
      <c r="V964" s="6">
        <v>-44</v>
      </c>
      <c r="W964" s="6">
        <f>IF(AND($W$4 + 'Unlike Size Quad'!$F$2*$N$3&lt;Table13[[#This Row],[NS AXIS]],Table13[[#This Row],[NS AXIS]]&lt;$V$3 - 'Unlike Size Quad'!$F$2*$N$3), Table13[NS AXIS], 0)</f>
        <v>-44</v>
      </c>
      <c r="X964" s="6">
        <f>$V$6 - 'Unlike Size Quad'!$F$3*$N$4</f>
        <v>71.401690832311886</v>
      </c>
      <c r="Y964" s="6">
        <f>$W$5 +'Unlike Size Quad'!$F$3*$N$4</f>
        <v>-71.406763299232722</v>
      </c>
      <c r="Z964" s="6">
        <f>Table13[[#This Row],[NS AXIS]]</f>
        <v>-44</v>
      </c>
      <c r="AA964" s="6">
        <f>IF(AND($W$5 + 'Unlike Size Quad'!$F$3*$N$4&lt;Table13[[#This Row],[NS AXIS]],Table13[[#This Row],[NS AXIS]]&lt;$V$6 - 'Unlike Size Quad'!$F$3*$N$4), Table13[NS AXIS], 0)</f>
        <v>-44</v>
      </c>
      <c r="AB964" s="16">
        <f>$V$3 -'Unlike Size Quad'!$F$2*$N$3</f>
        <v>127.00056361139596</v>
      </c>
      <c r="AC964" s="16">
        <f>$W$4 + 'Unlike Size Quad'!$F$2*$N$3</f>
        <v>-127.00507248755457</v>
      </c>
      <c r="AN964" s="46">
        <v>-44</v>
      </c>
      <c r="AO964" s="6">
        <f>IF(OR(Table15[[#This Row],[Diagonal Flag]]&lt;-$AG$6, Table15[[#This Row],[Diagonal Flag]]&gt;$AG$6),0,Table15[[#This Row],[Diagonal Flag]])</f>
        <v>-44</v>
      </c>
      <c r="AP964" s="6">
        <f>Graphing!$AO964/$AP$6</f>
        <v>-19.25</v>
      </c>
      <c r="AQ964" s="6">
        <f>Graphing!$AO964/$AQ$6</f>
        <v>19.25</v>
      </c>
    </row>
    <row r="965" spans="7:43" x14ac:dyDescent="0.25">
      <c r="G965" s="15">
        <v>0.95799999999999996</v>
      </c>
      <c r="H965" s="16">
        <f>IF(AND($H$3&lt;Table3[[#This Row],[Percentage]],Table3[[#This Row],[Percentage]]&lt;$H$5), 1, 0)</f>
        <v>0</v>
      </c>
      <c r="I965" s="16">
        <f>IF(AND($I$3&lt;Table3[[#This Row],[Percentage]],Table3[[#This Row],[Percentage]]&lt;$I$5), 1, 0)</f>
        <v>0</v>
      </c>
      <c r="J965" s="16">
        <f>IF(AND($J$3&lt;Table3[[#This Row],[Percentage]],Table3[[#This Row],[Percentage]]&lt;$J$5), 1, 0)</f>
        <v>0</v>
      </c>
      <c r="K965" s="16">
        <f>IF(AND($K$3&lt;Table3[[#This Row],[Percentage]],Table3[[#This Row],[Percentage]]&lt;$K$5), 1, 0)</f>
        <v>0</v>
      </c>
      <c r="L965" s="16"/>
      <c r="U965" s="6">
        <v>0</v>
      </c>
      <c r="V965" s="6">
        <v>-43</v>
      </c>
      <c r="W965" s="6">
        <f>IF(AND($W$4 + 'Unlike Size Quad'!$F$2*$N$3&lt;Table13[[#This Row],[NS AXIS]],Table13[[#This Row],[NS AXIS]]&lt;$V$3 - 'Unlike Size Quad'!$F$2*$N$3), Table13[NS AXIS], 0)</f>
        <v>-43</v>
      </c>
      <c r="X965" s="6">
        <f>$V$6 - 'Unlike Size Quad'!$F$3*$N$4</f>
        <v>71.401690832311886</v>
      </c>
      <c r="Y965" s="6">
        <f>$W$5 +'Unlike Size Quad'!$F$3*$N$4</f>
        <v>-71.406763299232722</v>
      </c>
      <c r="Z965" s="6">
        <f>Table13[[#This Row],[NS AXIS]]</f>
        <v>-43</v>
      </c>
      <c r="AA965" s="6">
        <f>IF(AND($W$5 + 'Unlike Size Quad'!$F$3*$N$4&lt;Table13[[#This Row],[NS AXIS]],Table13[[#This Row],[NS AXIS]]&lt;$V$6 - 'Unlike Size Quad'!$F$3*$N$4), Table13[NS AXIS], 0)</f>
        <v>-43</v>
      </c>
      <c r="AB965" s="16">
        <f>$V$3 -'Unlike Size Quad'!$F$2*$N$3</f>
        <v>127.00056361139596</v>
      </c>
      <c r="AC965" s="16">
        <f>$W$4 + 'Unlike Size Quad'!$F$2*$N$3</f>
        <v>-127.00507248755457</v>
      </c>
      <c r="AN965" s="46">
        <v>-43</v>
      </c>
      <c r="AO965" s="6">
        <f>IF(OR(Table15[[#This Row],[Diagonal Flag]]&lt;-$AG$6, Table15[[#This Row],[Diagonal Flag]]&gt;$AG$6),0,Table15[[#This Row],[Diagonal Flag]])</f>
        <v>-43</v>
      </c>
      <c r="AP965" s="6">
        <f>Graphing!$AO965/$AP$6</f>
        <v>-18.8125</v>
      </c>
      <c r="AQ965" s="6">
        <f>Graphing!$AO965/$AQ$6</f>
        <v>18.8125</v>
      </c>
    </row>
    <row r="966" spans="7:43" x14ac:dyDescent="0.25">
      <c r="G966" s="15">
        <v>0.95899999999999996</v>
      </c>
      <c r="H966" s="16">
        <f>IF(AND($H$3&lt;Table3[[#This Row],[Percentage]],Table3[[#This Row],[Percentage]]&lt;$H$5), 1, 0)</f>
        <v>0</v>
      </c>
      <c r="I966" s="16">
        <f>IF(AND($I$3&lt;Table3[[#This Row],[Percentage]],Table3[[#This Row],[Percentage]]&lt;$I$5), 1, 0)</f>
        <v>0</v>
      </c>
      <c r="J966" s="16">
        <f>IF(AND($J$3&lt;Table3[[#This Row],[Percentage]],Table3[[#This Row],[Percentage]]&lt;$J$5), 1, 0)</f>
        <v>0</v>
      </c>
      <c r="K966" s="16">
        <f>IF(AND($K$3&lt;Table3[[#This Row],[Percentage]],Table3[[#This Row],[Percentage]]&lt;$K$5), 1, 0)</f>
        <v>0</v>
      </c>
      <c r="L966" s="16"/>
      <c r="U966" s="6">
        <v>0</v>
      </c>
      <c r="V966" s="6">
        <v>-42</v>
      </c>
      <c r="W966" s="6">
        <f>IF(AND($W$4 + 'Unlike Size Quad'!$F$2*$N$3&lt;Table13[[#This Row],[NS AXIS]],Table13[[#This Row],[NS AXIS]]&lt;$V$3 - 'Unlike Size Quad'!$F$2*$N$3), Table13[NS AXIS], 0)</f>
        <v>-42</v>
      </c>
      <c r="X966" s="6">
        <f>$V$6 - 'Unlike Size Quad'!$F$3*$N$4</f>
        <v>71.401690832311886</v>
      </c>
      <c r="Y966" s="6">
        <f>$W$5 +'Unlike Size Quad'!$F$3*$N$4</f>
        <v>-71.406763299232722</v>
      </c>
      <c r="Z966" s="6">
        <f>Table13[[#This Row],[NS AXIS]]</f>
        <v>-42</v>
      </c>
      <c r="AA966" s="6">
        <f>IF(AND($W$5 + 'Unlike Size Quad'!$F$3*$N$4&lt;Table13[[#This Row],[NS AXIS]],Table13[[#This Row],[NS AXIS]]&lt;$V$6 - 'Unlike Size Quad'!$F$3*$N$4), Table13[NS AXIS], 0)</f>
        <v>-42</v>
      </c>
      <c r="AB966" s="16">
        <f>$V$3 -'Unlike Size Quad'!$F$2*$N$3</f>
        <v>127.00056361139596</v>
      </c>
      <c r="AC966" s="16">
        <f>$W$4 + 'Unlike Size Quad'!$F$2*$N$3</f>
        <v>-127.00507248755457</v>
      </c>
      <c r="AN966" s="46">
        <v>-42</v>
      </c>
      <c r="AO966" s="6">
        <f>IF(OR(Table15[[#This Row],[Diagonal Flag]]&lt;-$AG$6, Table15[[#This Row],[Diagonal Flag]]&gt;$AG$6),0,Table15[[#This Row],[Diagonal Flag]])</f>
        <v>-42</v>
      </c>
      <c r="AP966" s="6">
        <f>Graphing!$AO966/$AP$6</f>
        <v>-18.375</v>
      </c>
      <c r="AQ966" s="6">
        <f>Graphing!$AO966/$AQ$6</f>
        <v>18.375</v>
      </c>
    </row>
    <row r="967" spans="7:43" x14ac:dyDescent="0.25">
      <c r="G967" s="15">
        <v>0.96</v>
      </c>
      <c r="H967" s="16">
        <f>IF(AND($H$3&lt;Table3[[#This Row],[Percentage]],Table3[[#This Row],[Percentage]]&lt;$H$5), 1, 0)</f>
        <v>0</v>
      </c>
      <c r="I967" s="16">
        <f>IF(AND($I$3&lt;Table3[[#This Row],[Percentage]],Table3[[#This Row],[Percentage]]&lt;$I$5), 1, 0)</f>
        <v>0</v>
      </c>
      <c r="J967" s="16">
        <f>IF(AND($J$3&lt;Table3[[#This Row],[Percentage]],Table3[[#This Row],[Percentage]]&lt;$J$5), 1, 0)</f>
        <v>0</v>
      </c>
      <c r="K967" s="16">
        <f>IF(AND($K$3&lt;Table3[[#This Row],[Percentage]],Table3[[#This Row],[Percentage]]&lt;$K$5), 1, 0)</f>
        <v>0</v>
      </c>
      <c r="L967" s="16"/>
      <c r="U967" s="6">
        <v>0</v>
      </c>
      <c r="V967" s="6">
        <v>-41</v>
      </c>
      <c r="W967" s="6">
        <f>IF(AND($W$4 + 'Unlike Size Quad'!$F$2*$N$3&lt;Table13[[#This Row],[NS AXIS]],Table13[[#This Row],[NS AXIS]]&lt;$V$3 - 'Unlike Size Quad'!$F$2*$N$3), Table13[NS AXIS], 0)</f>
        <v>-41</v>
      </c>
      <c r="X967" s="6">
        <f>$V$6 - 'Unlike Size Quad'!$F$3*$N$4</f>
        <v>71.401690832311886</v>
      </c>
      <c r="Y967" s="6">
        <f>$W$5 +'Unlike Size Quad'!$F$3*$N$4</f>
        <v>-71.406763299232722</v>
      </c>
      <c r="Z967" s="6">
        <f>Table13[[#This Row],[NS AXIS]]</f>
        <v>-41</v>
      </c>
      <c r="AA967" s="6">
        <f>IF(AND($W$5 + 'Unlike Size Quad'!$F$3*$N$4&lt;Table13[[#This Row],[NS AXIS]],Table13[[#This Row],[NS AXIS]]&lt;$V$6 - 'Unlike Size Quad'!$F$3*$N$4), Table13[NS AXIS], 0)</f>
        <v>-41</v>
      </c>
      <c r="AB967" s="16">
        <f>$V$3 -'Unlike Size Quad'!$F$2*$N$3</f>
        <v>127.00056361139596</v>
      </c>
      <c r="AC967" s="16">
        <f>$W$4 + 'Unlike Size Quad'!$F$2*$N$3</f>
        <v>-127.00507248755457</v>
      </c>
      <c r="AN967" s="46">
        <v>-41</v>
      </c>
      <c r="AO967" s="6">
        <f>IF(OR(Table15[[#This Row],[Diagonal Flag]]&lt;-$AG$6, Table15[[#This Row],[Diagonal Flag]]&gt;$AG$6),0,Table15[[#This Row],[Diagonal Flag]])</f>
        <v>-41</v>
      </c>
      <c r="AP967" s="6">
        <f>Graphing!$AO967/$AP$6</f>
        <v>-17.9375</v>
      </c>
      <c r="AQ967" s="6">
        <f>Graphing!$AO967/$AQ$6</f>
        <v>17.9375</v>
      </c>
    </row>
    <row r="968" spans="7:43" x14ac:dyDescent="0.25">
      <c r="G968" s="15">
        <v>0.96099999999999997</v>
      </c>
      <c r="H968" s="16">
        <f>IF(AND($H$3&lt;Table3[[#This Row],[Percentage]],Table3[[#This Row],[Percentage]]&lt;$H$5), 1, 0)</f>
        <v>0</v>
      </c>
      <c r="I968" s="16">
        <f>IF(AND($I$3&lt;Table3[[#This Row],[Percentage]],Table3[[#This Row],[Percentage]]&lt;$I$5), 1, 0)</f>
        <v>0</v>
      </c>
      <c r="J968" s="16">
        <f>IF(AND($J$3&lt;Table3[[#This Row],[Percentage]],Table3[[#This Row],[Percentage]]&lt;$J$5), 1, 0)</f>
        <v>0</v>
      </c>
      <c r="K968" s="16">
        <f>IF(AND($K$3&lt;Table3[[#This Row],[Percentage]],Table3[[#This Row],[Percentage]]&lt;$K$5), 1, 0)</f>
        <v>0</v>
      </c>
      <c r="L968" s="16"/>
      <c r="U968" s="6">
        <v>0</v>
      </c>
      <c r="V968" s="6">
        <v>-40</v>
      </c>
      <c r="W968" s="6">
        <f>IF(AND($W$4 + 'Unlike Size Quad'!$F$2*$N$3&lt;Table13[[#This Row],[NS AXIS]],Table13[[#This Row],[NS AXIS]]&lt;$V$3 - 'Unlike Size Quad'!$F$2*$N$3), Table13[NS AXIS], 0)</f>
        <v>-40</v>
      </c>
      <c r="X968" s="6">
        <f>$V$6 - 'Unlike Size Quad'!$F$3*$N$4</f>
        <v>71.401690832311886</v>
      </c>
      <c r="Y968" s="6">
        <f>$W$5 +'Unlike Size Quad'!$F$3*$N$4</f>
        <v>-71.406763299232722</v>
      </c>
      <c r="Z968" s="6">
        <f>Table13[[#This Row],[NS AXIS]]</f>
        <v>-40</v>
      </c>
      <c r="AA968" s="6">
        <f>IF(AND($W$5 + 'Unlike Size Quad'!$F$3*$N$4&lt;Table13[[#This Row],[NS AXIS]],Table13[[#This Row],[NS AXIS]]&lt;$V$6 - 'Unlike Size Quad'!$F$3*$N$4), Table13[NS AXIS], 0)</f>
        <v>-40</v>
      </c>
      <c r="AB968" s="16">
        <f>$V$3 -'Unlike Size Quad'!$F$2*$N$3</f>
        <v>127.00056361139596</v>
      </c>
      <c r="AC968" s="16">
        <f>$W$4 + 'Unlike Size Quad'!$F$2*$N$3</f>
        <v>-127.00507248755457</v>
      </c>
      <c r="AN968" s="46">
        <v>-40</v>
      </c>
      <c r="AO968" s="6">
        <f>IF(OR(Table15[[#This Row],[Diagonal Flag]]&lt;-$AG$6, Table15[[#This Row],[Diagonal Flag]]&gt;$AG$6),0,Table15[[#This Row],[Diagonal Flag]])</f>
        <v>-40</v>
      </c>
      <c r="AP968" s="6">
        <f>Graphing!$AO968/$AP$6</f>
        <v>-17.5</v>
      </c>
      <c r="AQ968" s="6">
        <f>Graphing!$AO968/$AQ$6</f>
        <v>17.5</v>
      </c>
    </row>
    <row r="969" spans="7:43" x14ac:dyDescent="0.25">
      <c r="G969" s="15">
        <v>0.96199999999999997</v>
      </c>
      <c r="H969" s="16">
        <f>IF(AND($H$3&lt;Table3[[#This Row],[Percentage]],Table3[[#This Row],[Percentage]]&lt;$H$5), 1, 0)</f>
        <v>0</v>
      </c>
      <c r="I969" s="16">
        <f>IF(AND($I$3&lt;Table3[[#This Row],[Percentage]],Table3[[#This Row],[Percentage]]&lt;$I$5), 1, 0)</f>
        <v>0</v>
      </c>
      <c r="J969" s="16">
        <f>IF(AND($J$3&lt;Table3[[#This Row],[Percentage]],Table3[[#This Row],[Percentage]]&lt;$J$5), 1, 0)</f>
        <v>0</v>
      </c>
      <c r="K969" s="16">
        <f>IF(AND($K$3&lt;Table3[[#This Row],[Percentage]],Table3[[#This Row],[Percentage]]&lt;$K$5), 1, 0)</f>
        <v>0</v>
      </c>
      <c r="L969" s="16"/>
      <c r="U969" s="6">
        <v>0</v>
      </c>
      <c r="V969" s="6">
        <v>-39</v>
      </c>
      <c r="W969" s="6">
        <f>IF(AND($W$4 + 'Unlike Size Quad'!$F$2*$N$3&lt;Table13[[#This Row],[NS AXIS]],Table13[[#This Row],[NS AXIS]]&lt;$V$3 - 'Unlike Size Quad'!$F$2*$N$3), Table13[NS AXIS], 0)</f>
        <v>-39</v>
      </c>
      <c r="X969" s="6">
        <f>$V$6 - 'Unlike Size Quad'!$F$3*$N$4</f>
        <v>71.401690832311886</v>
      </c>
      <c r="Y969" s="6">
        <f>$W$5 +'Unlike Size Quad'!$F$3*$N$4</f>
        <v>-71.406763299232722</v>
      </c>
      <c r="Z969" s="6">
        <f>Table13[[#This Row],[NS AXIS]]</f>
        <v>-39</v>
      </c>
      <c r="AA969" s="6">
        <f>IF(AND($W$5 + 'Unlike Size Quad'!$F$3*$N$4&lt;Table13[[#This Row],[NS AXIS]],Table13[[#This Row],[NS AXIS]]&lt;$V$6 - 'Unlike Size Quad'!$F$3*$N$4), Table13[NS AXIS], 0)</f>
        <v>-39</v>
      </c>
      <c r="AB969" s="16">
        <f>$V$3 -'Unlike Size Quad'!$F$2*$N$3</f>
        <v>127.00056361139596</v>
      </c>
      <c r="AC969" s="16">
        <f>$W$4 + 'Unlike Size Quad'!$F$2*$N$3</f>
        <v>-127.00507248755457</v>
      </c>
      <c r="AN969" s="46">
        <v>-39</v>
      </c>
      <c r="AO969" s="6">
        <f>IF(OR(Table15[[#This Row],[Diagonal Flag]]&lt;-$AG$6, Table15[[#This Row],[Diagonal Flag]]&gt;$AG$6),0,Table15[[#This Row],[Diagonal Flag]])</f>
        <v>-39</v>
      </c>
      <c r="AP969" s="6">
        <f>Graphing!$AO969/$AP$6</f>
        <v>-17.0625</v>
      </c>
      <c r="AQ969" s="6">
        <f>Graphing!$AO969/$AQ$6</f>
        <v>17.0625</v>
      </c>
    </row>
    <row r="970" spans="7:43" x14ac:dyDescent="0.25">
      <c r="G970" s="15">
        <v>0.96299999999999997</v>
      </c>
      <c r="H970" s="16">
        <f>IF(AND($H$3&lt;Table3[[#This Row],[Percentage]],Table3[[#This Row],[Percentage]]&lt;$H$5), 1, 0)</f>
        <v>0</v>
      </c>
      <c r="I970" s="16">
        <f>IF(AND($I$3&lt;Table3[[#This Row],[Percentage]],Table3[[#This Row],[Percentage]]&lt;$I$5), 1, 0)</f>
        <v>0</v>
      </c>
      <c r="J970" s="16">
        <f>IF(AND($J$3&lt;Table3[[#This Row],[Percentage]],Table3[[#This Row],[Percentage]]&lt;$J$5), 1, 0)</f>
        <v>0</v>
      </c>
      <c r="K970" s="16">
        <f>IF(AND($K$3&lt;Table3[[#This Row],[Percentage]],Table3[[#This Row],[Percentage]]&lt;$K$5), 1, 0)</f>
        <v>0</v>
      </c>
      <c r="L970" s="16"/>
      <c r="U970" s="6">
        <v>0</v>
      </c>
      <c r="V970" s="6">
        <v>-38</v>
      </c>
      <c r="W970" s="6">
        <f>IF(AND($W$4 + 'Unlike Size Quad'!$F$2*$N$3&lt;Table13[[#This Row],[NS AXIS]],Table13[[#This Row],[NS AXIS]]&lt;$V$3 - 'Unlike Size Quad'!$F$2*$N$3), Table13[NS AXIS], 0)</f>
        <v>-38</v>
      </c>
      <c r="X970" s="6">
        <f>$V$6 - 'Unlike Size Quad'!$F$3*$N$4</f>
        <v>71.401690832311886</v>
      </c>
      <c r="Y970" s="6">
        <f>$W$5 +'Unlike Size Quad'!$F$3*$N$4</f>
        <v>-71.406763299232722</v>
      </c>
      <c r="Z970" s="6">
        <f>Table13[[#This Row],[NS AXIS]]</f>
        <v>-38</v>
      </c>
      <c r="AA970" s="6">
        <f>IF(AND($W$5 + 'Unlike Size Quad'!$F$3*$N$4&lt;Table13[[#This Row],[NS AXIS]],Table13[[#This Row],[NS AXIS]]&lt;$V$6 - 'Unlike Size Quad'!$F$3*$N$4), Table13[NS AXIS], 0)</f>
        <v>-38</v>
      </c>
      <c r="AB970" s="16">
        <f>$V$3 -'Unlike Size Quad'!$F$2*$N$3</f>
        <v>127.00056361139596</v>
      </c>
      <c r="AC970" s="16">
        <f>$W$4 + 'Unlike Size Quad'!$F$2*$N$3</f>
        <v>-127.00507248755457</v>
      </c>
      <c r="AN970" s="46">
        <v>-38</v>
      </c>
      <c r="AO970" s="6">
        <f>IF(OR(Table15[[#This Row],[Diagonal Flag]]&lt;-$AG$6, Table15[[#This Row],[Diagonal Flag]]&gt;$AG$6),0,Table15[[#This Row],[Diagonal Flag]])</f>
        <v>-38</v>
      </c>
      <c r="AP970" s="6">
        <f>Graphing!$AO970/$AP$6</f>
        <v>-16.625</v>
      </c>
      <c r="AQ970" s="6">
        <f>Graphing!$AO970/$AQ$6</f>
        <v>16.625</v>
      </c>
    </row>
    <row r="971" spans="7:43" x14ac:dyDescent="0.25">
      <c r="G971" s="15">
        <v>0.96399999999999997</v>
      </c>
      <c r="H971" s="16">
        <f>IF(AND($H$3&lt;Table3[[#This Row],[Percentage]],Table3[[#This Row],[Percentage]]&lt;$H$5), 1, 0)</f>
        <v>0</v>
      </c>
      <c r="I971" s="16">
        <f>IF(AND($I$3&lt;Table3[[#This Row],[Percentage]],Table3[[#This Row],[Percentage]]&lt;$I$5), 1, 0)</f>
        <v>0</v>
      </c>
      <c r="J971" s="16">
        <f>IF(AND($J$3&lt;Table3[[#This Row],[Percentage]],Table3[[#This Row],[Percentage]]&lt;$J$5), 1, 0)</f>
        <v>0</v>
      </c>
      <c r="K971" s="16">
        <f>IF(AND($K$3&lt;Table3[[#This Row],[Percentage]],Table3[[#This Row],[Percentage]]&lt;$K$5), 1, 0)</f>
        <v>0</v>
      </c>
      <c r="L971" s="16"/>
      <c r="U971" s="6">
        <v>0</v>
      </c>
      <c r="V971" s="6">
        <v>-37</v>
      </c>
      <c r="W971" s="6">
        <f>IF(AND($W$4 + 'Unlike Size Quad'!$F$2*$N$3&lt;Table13[[#This Row],[NS AXIS]],Table13[[#This Row],[NS AXIS]]&lt;$V$3 - 'Unlike Size Quad'!$F$2*$N$3), Table13[NS AXIS], 0)</f>
        <v>-37</v>
      </c>
      <c r="X971" s="6">
        <f>$V$6 - 'Unlike Size Quad'!$F$3*$N$4</f>
        <v>71.401690832311886</v>
      </c>
      <c r="Y971" s="6">
        <f>$W$5 +'Unlike Size Quad'!$F$3*$N$4</f>
        <v>-71.406763299232722</v>
      </c>
      <c r="Z971" s="6">
        <f>Table13[[#This Row],[NS AXIS]]</f>
        <v>-37</v>
      </c>
      <c r="AA971" s="6">
        <f>IF(AND($W$5 + 'Unlike Size Quad'!$F$3*$N$4&lt;Table13[[#This Row],[NS AXIS]],Table13[[#This Row],[NS AXIS]]&lt;$V$6 - 'Unlike Size Quad'!$F$3*$N$4), Table13[NS AXIS], 0)</f>
        <v>-37</v>
      </c>
      <c r="AB971" s="16">
        <f>$V$3 -'Unlike Size Quad'!$F$2*$N$3</f>
        <v>127.00056361139596</v>
      </c>
      <c r="AC971" s="16">
        <f>$W$4 + 'Unlike Size Quad'!$F$2*$N$3</f>
        <v>-127.00507248755457</v>
      </c>
      <c r="AN971" s="46">
        <v>-37</v>
      </c>
      <c r="AO971" s="6">
        <f>IF(OR(Table15[[#This Row],[Diagonal Flag]]&lt;-$AG$6, Table15[[#This Row],[Diagonal Flag]]&gt;$AG$6),0,Table15[[#This Row],[Diagonal Flag]])</f>
        <v>-37</v>
      </c>
      <c r="AP971" s="6">
        <f>Graphing!$AO971/$AP$6</f>
        <v>-16.1875</v>
      </c>
      <c r="AQ971" s="6">
        <f>Graphing!$AO971/$AQ$6</f>
        <v>16.1875</v>
      </c>
    </row>
    <row r="972" spans="7:43" x14ac:dyDescent="0.25">
      <c r="G972" s="15">
        <v>0.96499999999999997</v>
      </c>
      <c r="H972" s="16">
        <f>IF(AND($H$3&lt;Table3[[#This Row],[Percentage]],Table3[[#This Row],[Percentage]]&lt;$H$5), 1, 0)</f>
        <v>0</v>
      </c>
      <c r="I972" s="16">
        <f>IF(AND($I$3&lt;Table3[[#This Row],[Percentage]],Table3[[#This Row],[Percentage]]&lt;$I$5), 1, 0)</f>
        <v>0</v>
      </c>
      <c r="J972" s="16">
        <f>IF(AND($J$3&lt;Table3[[#This Row],[Percentage]],Table3[[#This Row],[Percentage]]&lt;$J$5), 1, 0)</f>
        <v>0</v>
      </c>
      <c r="K972" s="16">
        <f>IF(AND($K$3&lt;Table3[[#This Row],[Percentage]],Table3[[#This Row],[Percentage]]&lt;$K$5), 1, 0)</f>
        <v>0</v>
      </c>
      <c r="L972" s="16"/>
      <c r="U972" s="6">
        <v>0</v>
      </c>
      <c r="V972" s="6">
        <v>-36</v>
      </c>
      <c r="W972" s="6">
        <f>IF(AND($W$4 + 'Unlike Size Quad'!$F$2*$N$3&lt;Table13[[#This Row],[NS AXIS]],Table13[[#This Row],[NS AXIS]]&lt;$V$3 - 'Unlike Size Quad'!$F$2*$N$3), Table13[NS AXIS], 0)</f>
        <v>-36</v>
      </c>
      <c r="X972" s="6">
        <f>$V$6 - 'Unlike Size Quad'!$F$3*$N$4</f>
        <v>71.401690832311886</v>
      </c>
      <c r="Y972" s="6">
        <f>$W$5 +'Unlike Size Quad'!$F$3*$N$4</f>
        <v>-71.406763299232722</v>
      </c>
      <c r="Z972" s="6">
        <f>Table13[[#This Row],[NS AXIS]]</f>
        <v>-36</v>
      </c>
      <c r="AA972" s="6">
        <f>IF(AND($W$5 + 'Unlike Size Quad'!$F$3*$N$4&lt;Table13[[#This Row],[NS AXIS]],Table13[[#This Row],[NS AXIS]]&lt;$V$6 - 'Unlike Size Quad'!$F$3*$N$4), Table13[NS AXIS], 0)</f>
        <v>-36</v>
      </c>
      <c r="AB972" s="16">
        <f>$V$3 -'Unlike Size Quad'!$F$2*$N$3</f>
        <v>127.00056361139596</v>
      </c>
      <c r="AC972" s="16">
        <f>$W$4 + 'Unlike Size Quad'!$F$2*$N$3</f>
        <v>-127.00507248755457</v>
      </c>
      <c r="AN972" s="46">
        <v>-36</v>
      </c>
      <c r="AO972" s="6">
        <f>IF(OR(Table15[[#This Row],[Diagonal Flag]]&lt;-$AG$6, Table15[[#This Row],[Diagonal Flag]]&gt;$AG$6),0,Table15[[#This Row],[Diagonal Flag]])</f>
        <v>-36</v>
      </c>
      <c r="AP972" s="6">
        <f>Graphing!$AO972/$AP$6</f>
        <v>-15.75</v>
      </c>
      <c r="AQ972" s="6">
        <f>Graphing!$AO972/$AQ$6</f>
        <v>15.75</v>
      </c>
    </row>
    <row r="973" spans="7:43" x14ac:dyDescent="0.25">
      <c r="G973" s="15">
        <v>0.96599999999999997</v>
      </c>
      <c r="H973" s="16">
        <f>IF(AND($H$3&lt;Table3[[#This Row],[Percentage]],Table3[[#This Row],[Percentage]]&lt;$H$5), 1, 0)</f>
        <v>0</v>
      </c>
      <c r="I973" s="16">
        <f>IF(AND($I$3&lt;Table3[[#This Row],[Percentage]],Table3[[#This Row],[Percentage]]&lt;$I$5), 1, 0)</f>
        <v>0</v>
      </c>
      <c r="J973" s="16">
        <f>IF(AND($J$3&lt;Table3[[#This Row],[Percentage]],Table3[[#This Row],[Percentage]]&lt;$J$5), 1, 0)</f>
        <v>0</v>
      </c>
      <c r="K973" s="16">
        <f>IF(AND($K$3&lt;Table3[[#This Row],[Percentage]],Table3[[#This Row],[Percentage]]&lt;$K$5), 1, 0)</f>
        <v>0</v>
      </c>
      <c r="L973" s="16"/>
      <c r="U973" s="6">
        <v>0</v>
      </c>
      <c r="V973" s="6">
        <v>-35</v>
      </c>
      <c r="W973" s="6">
        <f>IF(AND($W$4 + 'Unlike Size Quad'!$F$2*$N$3&lt;Table13[[#This Row],[NS AXIS]],Table13[[#This Row],[NS AXIS]]&lt;$V$3 - 'Unlike Size Quad'!$F$2*$N$3), Table13[NS AXIS], 0)</f>
        <v>-35</v>
      </c>
      <c r="X973" s="6">
        <f>$V$6 - 'Unlike Size Quad'!$F$3*$N$4</f>
        <v>71.401690832311886</v>
      </c>
      <c r="Y973" s="6">
        <f>$W$5 +'Unlike Size Quad'!$F$3*$N$4</f>
        <v>-71.406763299232722</v>
      </c>
      <c r="Z973" s="6">
        <f>Table13[[#This Row],[NS AXIS]]</f>
        <v>-35</v>
      </c>
      <c r="AA973" s="6">
        <f>IF(AND($W$5 + 'Unlike Size Quad'!$F$3*$N$4&lt;Table13[[#This Row],[NS AXIS]],Table13[[#This Row],[NS AXIS]]&lt;$V$6 - 'Unlike Size Quad'!$F$3*$N$4), Table13[NS AXIS], 0)</f>
        <v>-35</v>
      </c>
      <c r="AB973" s="16">
        <f>$V$3 -'Unlike Size Quad'!$F$2*$N$3</f>
        <v>127.00056361139596</v>
      </c>
      <c r="AC973" s="16">
        <f>$W$4 + 'Unlike Size Quad'!$F$2*$N$3</f>
        <v>-127.00507248755457</v>
      </c>
      <c r="AN973" s="46">
        <v>-35</v>
      </c>
      <c r="AO973" s="6">
        <f>IF(OR(Table15[[#This Row],[Diagonal Flag]]&lt;-$AG$6, Table15[[#This Row],[Diagonal Flag]]&gt;$AG$6),0,Table15[[#This Row],[Diagonal Flag]])</f>
        <v>-35</v>
      </c>
      <c r="AP973" s="6">
        <f>Graphing!$AO973/$AP$6</f>
        <v>-15.3125</v>
      </c>
      <c r="AQ973" s="6">
        <f>Graphing!$AO973/$AQ$6</f>
        <v>15.3125</v>
      </c>
    </row>
    <row r="974" spans="7:43" x14ac:dyDescent="0.25">
      <c r="G974" s="15">
        <v>0.96699999999999997</v>
      </c>
      <c r="H974" s="16">
        <f>IF(AND($H$3&lt;Table3[[#This Row],[Percentage]],Table3[[#This Row],[Percentage]]&lt;$H$5), 1, 0)</f>
        <v>0</v>
      </c>
      <c r="I974" s="16">
        <f>IF(AND($I$3&lt;Table3[[#This Row],[Percentage]],Table3[[#This Row],[Percentage]]&lt;$I$5), 1, 0)</f>
        <v>0</v>
      </c>
      <c r="J974" s="16">
        <f>IF(AND($J$3&lt;Table3[[#This Row],[Percentage]],Table3[[#This Row],[Percentage]]&lt;$J$5), 1, 0)</f>
        <v>0</v>
      </c>
      <c r="K974" s="16">
        <f>IF(AND($K$3&lt;Table3[[#This Row],[Percentage]],Table3[[#This Row],[Percentage]]&lt;$K$5), 1, 0)</f>
        <v>0</v>
      </c>
      <c r="L974" s="16"/>
      <c r="U974" s="6">
        <v>0</v>
      </c>
      <c r="V974" s="6">
        <v>-34</v>
      </c>
      <c r="W974" s="6">
        <f>IF(AND($W$4 + 'Unlike Size Quad'!$F$2*$N$3&lt;Table13[[#This Row],[NS AXIS]],Table13[[#This Row],[NS AXIS]]&lt;$V$3 - 'Unlike Size Quad'!$F$2*$N$3), Table13[NS AXIS], 0)</f>
        <v>-34</v>
      </c>
      <c r="X974" s="6">
        <f>$V$6 - 'Unlike Size Quad'!$F$3*$N$4</f>
        <v>71.401690832311886</v>
      </c>
      <c r="Y974" s="6">
        <f>$W$5 +'Unlike Size Quad'!$F$3*$N$4</f>
        <v>-71.406763299232722</v>
      </c>
      <c r="Z974" s="6">
        <f>Table13[[#This Row],[NS AXIS]]</f>
        <v>-34</v>
      </c>
      <c r="AA974" s="6">
        <f>IF(AND($W$5 + 'Unlike Size Quad'!$F$3*$N$4&lt;Table13[[#This Row],[NS AXIS]],Table13[[#This Row],[NS AXIS]]&lt;$V$6 - 'Unlike Size Quad'!$F$3*$N$4), Table13[NS AXIS], 0)</f>
        <v>-34</v>
      </c>
      <c r="AB974" s="16">
        <f>$V$3 -'Unlike Size Quad'!$F$2*$N$3</f>
        <v>127.00056361139596</v>
      </c>
      <c r="AC974" s="16">
        <f>$W$4 + 'Unlike Size Quad'!$F$2*$N$3</f>
        <v>-127.00507248755457</v>
      </c>
      <c r="AN974" s="46">
        <v>-34</v>
      </c>
      <c r="AO974" s="6">
        <f>IF(OR(Table15[[#This Row],[Diagonal Flag]]&lt;-$AG$6, Table15[[#This Row],[Diagonal Flag]]&gt;$AG$6),0,Table15[[#This Row],[Diagonal Flag]])</f>
        <v>-34</v>
      </c>
      <c r="AP974" s="6">
        <f>Graphing!$AO974/$AP$6</f>
        <v>-14.875</v>
      </c>
      <c r="AQ974" s="6">
        <f>Graphing!$AO974/$AQ$6</f>
        <v>14.875</v>
      </c>
    </row>
    <row r="975" spans="7:43" x14ac:dyDescent="0.25">
      <c r="G975" s="15">
        <v>0.96799999999999997</v>
      </c>
      <c r="H975" s="16">
        <f>IF(AND($H$3&lt;Table3[[#This Row],[Percentage]],Table3[[#This Row],[Percentage]]&lt;$H$5), 1, 0)</f>
        <v>0</v>
      </c>
      <c r="I975" s="16">
        <f>IF(AND($I$3&lt;Table3[[#This Row],[Percentage]],Table3[[#This Row],[Percentage]]&lt;$I$5), 1, 0)</f>
        <v>0</v>
      </c>
      <c r="J975" s="16">
        <f>IF(AND($J$3&lt;Table3[[#This Row],[Percentage]],Table3[[#This Row],[Percentage]]&lt;$J$5), 1, 0)</f>
        <v>0</v>
      </c>
      <c r="K975" s="16">
        <f>IF(AND($K$3&lt;Table3[[#This Row],[Percentage]],Table3[[#This Row],[Percentage]]&lt;$K$5), 1, 0)</f>
        <v>0</v>
      </c>
      <c r="L975" s="16"/>
      <c r="U975" s="6">
        <v>0</v>
      </c>
      <c r="V975" s="6">
        <v>-33</v>
      </c>
      <c r="W975" s="6">
        <f>IF(AND($W$4 + 'Unlike Size Quad'!$F$2*$N$3&lt;Table13[[#This Row],[NS AXIS]],Table13[[#This Row],[NS AXIS]]&lt;$V$3 - 'Unlike Size Quad'!$F$2*$N$3), Table13[NS AXIS], 0)</f>
        <v>-33</v>
      </c>
      <c r="X975" s="6">
        <f>$V$6 - 'Unlike Size Quad'!$F$3*$N$4</f>
        <v>71.401690832311886</v>
      </c>
      <c r="Y975" s="6">
        <f>$W$5 +'Unlike Size Quad'!$F$3*$N$4</f>
        <v>-71.406763299232722</v>
      </c>
      <c r="Z975" s="6">
        <f>Table13[[#This Row],[NS AXIS]]</f>
        <v>-33</v>
      </c>
      <c r="AA975" s="6">
        <f>IF(AND($W$5 + 'Unlike Size Quad'!$F$3*$N$4&lt;Table13[[#This Row],[NS AXIS]],Table13[[#This Row],[NS AXIS]]&lt;$V$6 - 'Unlike Size Quad'!$F$3*$N$4), Table13[NS AXIS], 0)</f>
        <v>-33</v>
      </c>
      <c r="AB975" s="16">
        <f>$V$3 -'Unlike Size Quad'!$F$2*$N$3</f>
        <v>127.00056361139596</v>
      </c>
      <c r="AC975" s="16">
        <f>$W$4 + 'Unlike Size Quad'!$F$2*$N$3</f>
        <v>-127.00507248755457</v>
      </c>
      <c r="AN975" s="46">
        <v>-33</v>
      </c>
      <c r="AO975" s="6">
        <f>IF(OR(Table15[[#This Row],[Diagonal Flag]]&lt;-$AG$6, Table15[[#This Row],[Diagonal Flag]]&gt;$AG$6),0,Table15[[#This Row],[Diagonal Flag]])</f>
        <v>-33</v>
      </c>
      <c r="AP975" s="6">
        <f>Graphing!$AO975/$AP$6</f>
        <v>-14.4375</v>
      </c>
      <c r="AQ975" s="6">
        <f>Graphing!$AO975/$AQ$6</f>
        <v>14.4375</v>
      </c>
    </row>
    <row r="976" spans="7:43" x14ac:dyDescent="0.25">
      <c r="G976" s="15">
        <v>0.96899999999999997</v>
      </c>
      <c r="H976" s="16">
        <f>IF(AND($H$3&lt;Table3[[#This Row],[Percentage]],Table3[[#This Row],[Percentage]]&lt;$H$5), 1, 0)</f>
        <v>0</v>
      </c>
      <c r="I976" s="16">
        <f>IF(AND($I$3&lt;Table3[[#This Row],[Percentage]],Table3[[#This Row],[Percentage]]&lt;$I$5), 1, 0)</f>
        <v>0</v>
      </c>
      <c r="J976" s="16">
        <f>IF(AND($J$3&lt;Table3[[#This Row],[Percentage]],Table3[[#This Row],[Percentage]]&lt;$J$5), 1, 0)</f>
        <v>0</v>
      </c>
      <c r="K976" s="16">
        <f>IF(AND($K$3&lt;Table3[[#This Row],[Percentage]],Table3[[#This Row],[Percentage]]&lt;$K$5), 1, 0)</f>
        <v>0</v>
      </c>
      <c r="L976" s="16"/>
      <c r="U976" s="6">
        <v>0</v>
      </c>
      <c r="V976" s="6">
        <v>-32</v>
      </c>
      <c r="W976" s="6">
        <f>IF(AND($W$4 + 'Unlike Size Quad'!$F$2*$N$3&lt;Table13[[#This Row],[NS AXIS]],Table13[[#This Row],[NS AXIS]]&lt;$V$3 - 'Unlike Size Quad'!$F$2*$N$3), Table13[NS AXIS], 0)</f>
        <v>-32</v>
      </c>
      <c r="X976" s="6">
        <f>$V$6 - 'Unlike Size Quad'!$F$3*$N$4</f>
        <v>71.401690832311886</v>
      </c>
      <c r="Y976" s="6">
        <f>$W$5 +'Unlike Size Quad'!$F$3*$N$4</f>
        <v>-71.406763299232722</v>
      </c>
      <c r="Z976" s="6">
        <f>Table13[[#This Row],[NS AXIS]]</f>
        <v>-32</v>
      </c>
      <c r="AA976" s="6">
        <f>IF(AND($W$5 + 'Unlike Size Quad'!$F$3*$N$4&lt;Table13[[#This Row],[NS AXIS]],Table13[[#This Row],[NS AXIS]]&lt;$V$6 - 'Unlike Size Quad'!$F$3*$N$4), Table13[NS AXIS], 0)</f>
        <v>-32</v>
      </c>
      <c r="AB976" s="16">
        <f>$V$3 -'Unlike Size Quad'!$F$2*$N$3</f>
        <v>127.00056361139596</v>
      </c>
      <c r="AC976" s="16">
        <f>$W$4 + 'Unlike Size Quad'!$F$2*$N$3</f>
        <v>-127.00507248755457</v>
      </c>
      <c r="AN976" s="46">
        <v>-32</v>
      </c>
      <c r="AO976" s="6">
        <f>IF(OR(Table15[[#This Row],[Diagonal Flag]]&lt;-$AG$6, Table15[[#This Row],[Diagonal Flag]]&gt;$AG$6),0,Table15[[#This Row],[Diagonal Flag]])</f>
        <v>-32</v>
      </c>
      <c r="AP976" s="6">
        <f>Graphing!$AO976/$AP$6</f>
        <v>-14</v>
      </c>
      <c r="AQ976" s="6">
        <f>Graphing!$AO976/$AQ$6</f>
        <v>14</v>
      </c>
    </row>
    <row r="977" spans="7:43" x14ac:dyDescent="0.25">
      <c r="G977" s="15">
        <v>0.97</v>
      </c>
      <c r="H977" s="16">
        <f>IF(AND($H$3&lt;Table3[[#This Row],[Percentage]],Table3[[#This Row],[Percentage]]&lt;$H$5), 1, 0)</f>
        <v>0</v>
      </c>
      <c r="I977" s="16">
        <f>IF(AND($I$3&lt;Table3[[#This Row],[Percentage]],Table3[[#This Row],[Percentage]]&lt;$I$5), 1, 0)</f>
        <v>0</v>
      </c>
      <c r="J977" s="16">
        <f>IF(AND($J$3&lt;Table3[[#This Row],[Percentage]],Table3[[#This Row],[Percentage]]&lt;$J$5), 1, 0)</f>
        <v>0</v>
      </c>
      <c r="K977" s="16">
        <f>IF(AND($K$3&lt;Table3[[#This Row],[Percentage]],Table3[[#This Row],[Percentage]]&lt;$K$5), 1, 0)</f>
        <v>0</v>
      </c>
      <c r="L977" s="16"/>
      <c r="U977" s="6">
        <v>0</v>
      </c>
      <c r="V977" s="6">
        <v>-31</v>
      </c>
      <c r="W977" s="6">
        <f>IF(AND($W$4 + 'Unlike Size Quad'!$F$2*$N$3&lt;Table13[[#This Row],[NS AXIS]],Table13[[#This Row],[NS AXIS]]&lt;$V$3 - 'Unlike Size Quad'!$F$2*$N$3), Table13[NS AXIS], 0)</f>
        <v>-31</v>
      </c>
      <c r="X977" s="6">
        <f>$V$6 - 'Unlike Size Quad'!$F$3*$N$4</f>
        <v>71.401690832311886</v>
      </c>
      <c r="Y977" s="6">
        <f>$W$5 +'Unlike Size Quad'!$F$3*$N$4</f>
        <v>-71.406763299232722</v>
      </c>
      <c r="Z977" s="6">
        <f>Table13[[#This Row],[NS AXIS]]</f>
        <v>-31</v>
      </c>
      <c r="AA977" s="6">
        <f>IF(AND($W$5 + 'Unlike Size Quad'!$F$3*$N$4&lt;Table13[[#This Row],[NS AXIS]],Table13[[#This Row],[NS AXIS]]&lt;$V$6 - 'Unlike Size Quad'!$F$3*$N$4), Table13[NS AXIS], 0)</f>
        <v>-31</v>
      </c>
      <c r="AB977" s="16">
        <f>$V$3 -'Unlike Size Quad'!$F$2*$N$3</f>
        <v>127.00056361139596</v>
      </c>
      <c r="AC977" s="16">
        <f>$W$4 + 'Unlike Size Quad'!$F$2*$N$3</f>
        <v>-127.00507248755457</v>
      </c>
      <c r="AN977" s="46">
        <v>-31</v>
      </c>
      <c r="AO977" s="6">
        <f>IF(OR(Table15[[#This Row],[Diagonal Flag]]&lt;-$AG$6, Table15[[#This Row],[Diagonal Flag]]&gt;$AG$6),0,Table15[[#This Row],[Diagonal Flag]])</f>
        <v>-31</v>
      </c>
      <c r="AP977" s="6">
        <f>Graphing!$AO977/$AP$6</f>
        <v>-13.5625</v>
      </c>
      <c r="AQ977" s="6">
        <f>Graphing!$AO977/$AQ$6</f>
        <v>13.5625</v>
      </c>
    </row>
    <row r="978" spans="7:43" x14ac:dyDescent="0.25">
      <c r="G978" s="15">
        <v>0.97099999999999997</v>
      </c>
      <c r="H978" s="16">
        <f>IF(AND($H$3&lt;Table3[[#This Row],[Percentage]],Table3[[#This Row],[Percentage]]&lt;$H$5), 1, 0)</f>
        <v>0</v>
      </c>
      <c r="I978" s="16">
        <f>IF(AND($I$3&lt;Table3[[#This Row],[Percentage]],Table3[[#This Row],[Percentage]]&lt;$I$5), 1, 0)</f>
        <v>0</v>
      </c>
      <c r="J978" s="16">
        <f>IF(AND($J$3&lt;Table3[[#This Row],[Percentage]],Table3[[#This Row],[Percentage]]&lt;$J$5), 1, 0)</f>
        <v>0</v>
      </c>
      <c r="K978" s="16">
        <f>IF(AND($K$3&lt;Table3[[#This Row],[Percentage]],Table3[[#This Row],[Percentage]]&lt;$K$5), 1, 0)</f>
        <v>0</v>
      </c>
      <c r="L978" s="16"/>
      <c r="U978" s="6">
        <v>0</v>
      </c>
      <c r="V978" s="6">
        <v>-30</v>
      </c>
      <c r="W978" s="6">
        <f>IF(AND($W$4 + 'Unlike Size Quad'!$F$2*$N$3&lt;Table13[[#This Row],[NS AXIS]],Table13[[#This Row],[NS AXIS]]&lt;$V$3 - 'Unlike Size Quad'!$F$2*$N$3), Table13[NS AXIS], 0)</f>
        <v>-30</v>
      </c>
      <c r="X978" s="6">
        <f>$V$6 - 'Unlike Size Quad'!$F$3*$N$4</f>
        <v>71.401690832311886</v>
      </c>
      <c r="Y978" s="6">
        <f>$W$5 +'Unlike Size Quad'!$F$3*$N$4</f>
        <v>-71.406763299232722</v>
      </c>
      <c r="Z978" s="6">
        <f>Table13[[#This Row],[NS AXIS]]</f>
        <v>-30</v>
      </c>
      <c r="AA978" s="6">
        <f>IF(AND($W$5 + 'Unlike Size Quad'!$F$3*$N$4&lt;Table13[[#This Row],[NS AXIS]],Table13[[#This Row],[NS AXIS]]&lt;$V$6 - 'Unlike Size Quad'!$F$3*$N$4), Table13[NS AXIS], 0)</f>
        <v>-30</v>
      </c>
      <c r="AB978" s="16">
        <f>$V$3 -'Unlike Size Quad'!$F$2*$N$3</f>
        <v>127.00056361139596</v>
      </c>
      <c r="AC978" s="16">
        <f>$W$4 + 'Unlike Size Quad'!$F$2*$N$3</f>
        <v>-127.00507248755457</v>
      </c>
      <c r="AN978" s="46">
        <v>-30</v>
      </c>
      <c r="AO978" s="6">
        <f>IF(OR(Table15[[#This Row],[Diagonal Flag]]&lt;-$AG$6, Table15[[#This Row],[Diagonal Flag]]&gt;$AG$6),0,Table15[[#This Row],[Diagonal Flag]])</f>
        <v>-30</v>
      </c>
      <c r="AP978" s="6">
        <f>Graphing!$AO978/$AP$6</f>
        <v>-13.125</v>
      </c>
      <c r="AQ978" s="6">
        <f>Graphing!$AO978/$AQ$6</f>
        <v>13.125</v>
      </c>
    </row>
    <row r="979" spans="7:43" x14ac:dyDescent="0.25">
      <c r="G979" s="15">
        <v>0.97199999999999998</v>
      </c>
      <c r="H979" s="16">
        <f>IF(AND($H$3&lt;Table3[[#This Row],[Percentage]],Table3[[#This Row],[Percentage]]&lt;$H$5), 1, 0)</f>
        <v>0</v>
      </c>
      <c r="I979" s="16">
        <f>IF(AND($I$3&lt;Table3[[#This Row],[Percentage]],Table3[[#This Row],[Percentage]]&lt;$I$5), 1, 0)</f>
        <v>0</v>
      </c>
      <c r="J979" s="16">
        <f>IF(AND($J$3&lt;Table3[[#This Row],[Percentage]],Table3[[#This Row],[Percentage]]&lt;$J$5), 1, 0)</f>
        <v>0</v>
      </c>
      <c r="K979" s="16">
        <f>IF(AND($K$3&lt;Table3[[#This Row],[Percentage]],Table3[[#This Row],[Percentage]]&lt;$K$5), 1, 0)</f>
        <v>0</v>
      </c>
      <c r="L979" s="16"/>
      <c r="U979" s="6">
        <v>0</v>
      </c>
      <c r="V979" s="6">
        <v>-29</v>
      </c>
      <c r="W979" s="6">
        <f>IF(AND($W$4 + 'Unlike Size Quad'!$F$2*$N$3&lt;Table13[[#This Row],[NS AXIS]],Table13[[#This Row],[NS AXIS]]&lt;$V$3 - 'Unlike Size Quad'!$F$2*$N$3), Table13[NS AXIS], 0)</f>
        <v>-29</v>
      </c>
      <c r="X979" s="6">
        <f>$V$6 - 'Unlike Size Quad'!$F$3*$N$4</f>
        <v>71.401690832311886</v>
      </c>
      <c r="Y979" s="6">
        <f>$W$5 +'Unlike Size Quad'!$F$3*$N$4</f>
        <v>-71.406763299232722</v>
      </c>
      <c r="Z979" s="6">
        <f>Table13[[#This Row],[NS AXIS]]</f>
        <v>-29</v>
      </c>
      <c r="AA979" s="6">
        <f>IF(AND($W$5 + 'Unlike Size Quad'!$F$3*$N$4&lt;Table13[[#This Row],[NS AXIS]],Table13[[#This Row],[NS AXIS]]&lt;$V$6 - 'Unlike Size Quad'!$F$3*$N$4), Table13[NS AXIS], 0)</f>
        <v>-29</v>
      </c>
      <c r="AB979" s="16">
        <f>$V$3 -'Unlike Size Quad'!$F$2*$N$3</f>
        <v>127.00056361139596</v>
      </c>
      <c r="AC979" s="16">
        <f>$W$4 + 'Unlike Size Quad'!$F$2*$N$3</f>
        <v>-127.00507248755457</v>
      </c>
      <c r="AN979" s="46">
        <v>-29</v>
      </c>
      <c r="AO979" s="6">
        <f>IF(OR(Table15[[#This Row],[Diagonal Flag]]&lt;-$AG$6, Table15[[#This Row],[Diagonal Flag]]&gt;$AG$6),0,Table15[[#This Row],[Diagonal Flag]])</f>
        <v>-29</v>
      </c>
      <c r="AP979" s="6">
        <f>Graphing!$AO979/$AP$6</f>
        <v>-12.6875</v>
      </c>
      <c r="AQ979" s="6">
        <f>Graphing!$AO979/$AQ$6</f>
        <v>12.6875</v>
      </c>
    </row>
    <row r="980" spans="7:43" x14ac:dyDescent="0.25">
      <c r="G980" s="15">
        <v>0.97299999999999998</v>
      </c>
      <c r="H980" s="16">
        <f>IF(AND($H$3&lt;Table3[[#This Row],[Percentage]],Table3[[#This Row],[Percentage]]&lt;$H$5), 1, 0)</f>
        <v>0</v>
      </c>
      <c r="I980" s="16">
        <f>IF(AND($I$3&lt;Table3[[#This Row],[Percentage]],Table3[[#This Row],[Percentage]]&lt;$I$5), 1, 0)</f>
        <v>0</v>
      </c>
      <c r="J980" s="16">
        <f>IF(AND($J$3&lt;Table3[[#This Row],[Percentage]],Table3[[#This Row],[Percentage]]&lt;$J$5), 1, 0)</f>
        <v>0</v>
      </c>
      <c r="K980" s="16">
        <f>IF(AND($K$3&lt;Table3[[#This Row],[Percentage]],Table3[[#This Row],[Percentage]]&lt;$K$5), 1, 0)</f>
        <v>0</v>
      </c>
      <c r="L980" s="16"/>
      <c r="U980" s="6">
        <v>0</v>
      </c>
      <c r="V980" s="6">
        <v>-28</v>
      </c>
      <c r="W980" s="6">
        <f>IF(AND($W$4 + 'Unlike Size Quad'!$F$2*$N$3&lt;Table13[[#This Row],[NS AXIS]],Table13[[#This Row],[NS AXIS]]&lt;$V$3 - 'Unlike Size Quad'!$F$2*$N$3), Table13[NS AXIS], 0)</f>
        <v>-28</v>
      </c>
      <c r="X980" s="6">
        <f>$V$6 - 'Unlike Size Quad'!$F$3*$N$4</f>
        <v>71.401690832311886</v>
      </c>
      <c r="Y980" s="6">
        <f>$W$5 +'Unlike Size Quad'!$F$3*$N$4</f>
        <v>-71.406763299232722</v>
      </c>
      <c r="Z980" s="6">
        <f>Table13[[#This Row],[NS AXIS]]</f>
        <v>-28</v>
      </c>
      <c r="AA980" s="6">
        <f>IF(AND($W$5 + 'Unlike Size Quad'!$F$3*$N$4&lt;Table13[[#This Row],[NS AXIS]],Table13[[#This Row],[NS AXIS]]&lt;$V$6 - 'Unlike Size Quad'!$F$3*$N$4), Table13[NS AXIS], 0)</f>
        <v>-28</v>
      </c>
      <c r="AB980" s="16">
        <f>$V$3 -'Unlike Size Quad'!$F$2*$N$3</f>
        <v>127.00056361139596</v>
      </c>
      <c r="AC980" s="16">
        <f>$W$4 + 'Unlike Size Quad'!$F$2*$N$3</f>
        <v>-127.00507248755457</v>
      </c>
      <c r="AN980" s="46">
        <v>-28</v>
      </c>
      <c r="AO980" s="6">
        <f>IF(OR(Table15[[#This Row],[Diagonal Flag]]&lt;-$AG$6, Table15[[#This Row],[Diagonal Flag]]&gt;$AG$6),0,Table15[[#This Row],[Diagonal Flag]])</f>
        <v>-28</v>
      </c>
      <c r="AP980" s="6">
        <f>Graphing!$AO980/$AP$6</f>
        <v>-12.25</v>
      </c>
      <c r="AQ980" s="6">
        <f>Graphing!$AO980/$AQ$6</f>
        <v>12.25</v>
      </c>
    </row>
    <row r="981" spans="7:43" x14ac:dyDescent="0.25">
      <c r="G981" s="15">
        <v>0.97399999999999998</v>
      </c>
      <c r="H981" s="16">
        <f>IF(AND($H$3&lt;Table3[[#This Row],[Percentage]],Table3[[#This Row],[Percentage]]&lt;$H$5), 1, 0)</f>
        <v>0</v>
      </c>
      <c r="I981" s="16">
        <f>IF(AND($I$3&lt;Table3[[#This Row],[Percentage]],Table3[[#This Row],[Percentage]]&lt;$I$5), 1, 0)</f>
        <v>0</v>
      </c>
      <c r="J981" s="16">
        <f>IF(AND($J$3&lt;Table3[[#This Row],[Percentage]],Table3[[#This Row],[Percentage]]&lt;$J$5), 1, 0)</f>
        <v>0</v>
      </c>
      <c r="K981" s="16">
        <f>IF(AND($K$3&lt;Table3[[#This Row],[Percentage]],Table3[[#This Row],[Percentage]]&lt;$K$5), 1, 0)</f>
        <v>0</v>
      </c>
      <c r="L981" s="16"/>
      <c r="U981" s="6">
        <v>0</v>
      </c>
      <c r="V981" s="6">
        <v>-27</v>
      </c>
      <c r="W981" s="6">
        <f>IF(AND($W$4 + 'Unlike Size Quad'!$F$2*$N$3&lt;Table13[[#This Row],[NS AXIS]],Table13[[#This Row],[NS AXIS]]&lt;$V$3 - 'Unlike Size Quad'!$F$2*$N$3), Table13[NS AXIS], 0)</f>
        <v>-27</v>
      </c>
      <c r="X981" s="6">
        <f>$V$6 - 'Unlike Size Quad'!$F$3*$N$4</f>
        <v>71.401690832311886</v>
      </c>
      <c r="Y981" s="6">
        <f>$W$5 +'Unlike Size Quad'!$F$3*$N$4</f>
        <v>-71.406763299232722</v>
      </c>
      <c r="Z981" s="6">
        <f>Table13[[#This Row],[NS AXIS]]</f>
        <v>-27</v>
      </c>
      <c r="AA981" s="6">
        <f>IF(AND($W$5 + 'Unlike Size Quad'!$F$3*$N$4&lt;Table13[[#This Row],[NS AXIS]],Table13[[#This Row],[NS AXIS]]&lt;$V$6 - 'Unlike Size Quad'!$F$3*$N$4), Table13[NS AXIS], 0)</f>
        <v>-27</v>
      </c>
      <c r="AB981" s="16">
        <f>$V$3 -'Unlike Size Quad'!$F$2*$N$3</f>
        <v>127.00056361139596</v>
      </c>
      <c r="AC981" s="16">
        <f>$W$4 + 'Unlike Size Quad'!$F$2*$N$3</f>
        <v>-127.00507248755457</v>
      </c>
      <c r="AN981" s="46">
        <v>-27</v>
      </c>
      <c r="AO981" s="6">
        <f>IF(OR(Table15[[#This Row],[Diagonal Flag]]&lt;-$AG$6, Table15[[#This Row],[Diagonal Flag]]&gt;$AG$6),0,Table15[[#This Row],[Diagonal Flag]])</f>
        <v>-27</v>
      </c>
      <c r="AP981" s="6">
        <f>Graphing!$AO981/$AP$6</f>
        <v>-11.8125</v>
      </c>
      <c r="AQ981" s="6">
        <f>Graphing!$AO981/$AQ$6</f>
        <v>11.8125</v>
      </c>
    </row>
    <row r="982" spans="7:43" x14ac:dyDescent="0.25">
      <c r="G982" s="15">
        <v>0.97499999999999998</v>
      </c>
      <c r="H982" s="16">
        <f>IF(AND($H$3&lt;Table3[[#This Row],[Percentage]],Table3[[#This Row],[Percentage]]&lt;$H$5), 1, 0)</f>
        <v>0</v>
      </c>
      <c r="I982" s="16">
        <f>IF(AND($I$3&lt;Table3[[#This Row],[Percentage]],Table3[[#This Row],[Percentage]]&lt;$I$5), 1, 0)</f>
        <v>0</v>
      </c>
      <c r="J982" s="16">
        <f>IF(AND($J$3&lt;Table3[[#This Row],[Percentage]],Table3[[#This Row],[Percentage]]&lt;$J$5), 1, 0)</f>
        <v>0</v>
      </c>
      <c r="K982" s="16">
        <f>IF(AND($K$3&lt;Table3[[#This Row],[Percentage]],Table3[[#This Row],[Percentage]]&lt;$K$5), 1, 0)</f>
        <v>0</v>
      </c>
      <c r="L982" s="16"/>
      <c r="U982" s="6">
        <v>0</v>
      </c>
      <c r="V982" s="6">
        <v>-26</v>
      </c>
      <c r="W982" s="6">
        <f>IF(AND($W$4 + 'Unlike Size Quad'!$F$2*$N$3&lt;Table13[[#This Row],[NS AXIS]],Table13[[#This Row],[NS AXIS]]&lt;$V$3 - 'Unlike Size Quad'!$F$2*$N$3), Table13[NS AXIS], 0)</f>
        <v>-26</v>
      </c>
      <c r="X982" s="6">
        <f>$V$6 - 'Unlike Size Quad'!$F$3*$N$4</f>
        <v>71.401690832311886</v>
      </c>
      <c r="Y982" s="6">
        <f>$W$5 +'Unlike Size Quad'!$F$3*$N$4</f>
        <v>-71.406763299232722</v>
      </c>
      <c r="Z982" s="6">
        <f>Table13[[#This Row],[NS AXIS]]</f>
        <v>-26</v>
      </c>
      <c r="AA982" s="6">
        <f>IF(AND($W$5 + 'Unlike Size Quad'!$F$3*$N$4&lt;Table13[[#This Row],[NS AXIS]],Table13[[#This Row],[NS AXIS]]&lt;$V$6 - 'Unlike Size Quad'!$F$3*$N$4), Table13[NS AXIS], 0)</f>
        <v>-26</v>
      </c>
      <c r="AB982" s="16">
        <f>$V$3 -'Unlike Size Quad'!$F$2*$N$3</f>
        <v>127.00056361139596</v>
      </c>
      <c r="AC982" s="16">
        <f>$W$4 + 'Unlike Size Quad'!$F$2*$N$3</f>
        <v>-127.00507248755457</v>
      </c>
      <c r="AN982" s="46">
        <v>-26</v>
      </c>
      <c r="AO982" s="6">
        <f>IF(OR(Table15[[#This Row],[Diagonal Flag]]&lt;-$AG$6, Table15[[#This Row],[Diagonal Flag]]&gt;$AG$6),0,Table15[[#This Row],[Diagonal Flag]])</f>
        <v>-26</v>
      </c>
      <c r="AP982" s="6">
        <f>Graphing!$AO982/$AP$6</f>
        <v>-11.375</v>
      </c>
      <c r="AQ982" s="6">
        <f>Graphing!$AO982/$AQ$6</f>
        <v>11.375</v>
      </c>
    </row>
    <row r="983" spans="7:43" x14ac:dyDescent="0.25">
      <c r="G983" s="15">
        <v>0.97599999999999998</v>
      </c>
      <c r="H983" s="16">
        <f>IF(AND($H$3&lt;Table3[[#This Row],[Percentage]],Table3[[#This Row],[Percentage]]&lt;$H$5), 1, 0)</f>
        <v>0</v>
      </c>
      <c r="I983" s="16">
        <f>IF(AND($I$3&lt;Table3[[#This Row],[Percentage]],Table3[[#This Row],[Percentage]]&lt;$I$5), 1, 0)</f>
        <v>0</v>
      </c>
      <c r="J983" s="16">
        <f>IF(AND($J$3&lt;Table3[[#This Row],[Percentage]],Table3[[#This Row],[Percentage]]&lt;$J$5), 1, 0)</f>
        <v>0</v>
      </c>
      <c r="K983" s="16">
        <f>IF(AND($K$3&lt;Table3[[#This Row],[Percentage]],Table3[[#This Row],[Percentage]]&lt;$K$5), 1, 0)</f>
        <v>0</v>
      </c>
      <c r="L983" s="16"/>
      <c r="U983" s="6">
        <v>0</v>
      </c>
      <c r="V983" s="6">
        <v>-25</v>
      </c>
      <c r="W983" s="6">
        <f>IF(AND($W$4 + 'Unlike Size Quad'!$F$2*$N$3&lt;Table13[[#This Row],[NS AXIS]],Table13[[#This Row],[NS AXIS]]&lt;$V$3 - 'Unlike Size Quad'!$F$2*$N$3), Table13[NS AXIS], 0)</f>
        <v>-25</v>
      </c>
      <c r="X983" s="6">
        <f>$V$6 - 'Unlike Size Quad'!$F$3*$N$4</f>
        <v>71.401690832311886</v>
      </c>
      <c r="Y983" s="6">
        <f>$W$5 +'Unlike Size Quad'!$F$3*$N$4</f>
        <v>-71.406763299232722</v>
      </c>
      <c r="Z983" s="6">
        <f>Table13[[#This Row],[NS AXIS]]</f>
        <v>-25</v>
      </c>
      <c r="AA983" s="6">
        <f>IF(AND($W$5 + 'Unlike Size Quad'!$F$3*$N$4&lt;Table13[[#This Row],[NS AXIS]],Table13[[#This Row],[NS AXIS]]&lt;$V$6 - 'Unlike Size Quad'!$F$3*$N$4), Table13[NS AXIS], 0)</f>
        <v>-25</v>
      </c>
      <c r="AB983" s="16">
        <f>$V$3 -'Unlike Size Quad'!$F$2*$N$3</f>
        <v>127.00056361139596</v>
      </c>
      <c r="AC983" s="16">
        <f>$W$4 + 'Unlike Size Quad'!$F$2*$N$3</f>
        <v>-127.00507248755457</v>
      </c>
      <c r="AN983" s="46">
        <v>-25</v>
      </c>
      <c r="AO983" s="6">
        <f>IF(OR(Table15[[#This Row],[Diagonal Flag]]&lt;-$AG$6, Table15[[#This Row],[Diagonal Flag]]&gt;$AG$6),0,Table15[[#This Row],[Diagonal Flag]])</f>
        <v>-25</v>
      </c>
      <c r="AP983" s="6">
        <f>Graphing!$AO983/$AP$6</f>
        <v>-10.9375</v>
      </c>
      <c r="AQ983" s="6">
        <f>Graphing!$AO983/$AQ$6</f>
        <v>10.9375</v>
      </c>
    </row>
    <row r="984" spans="7:43" x14ac:dyDescent="0.25">
      <c r="G984" s="15">
        <v>0.97699999999999998</v>
      </c>
      <c r="H984" s="16">
        <f>IF(AND($H$3&lt;Table3[[#This Row],[Percentage]],Table3[[#This Row],[Percentage]]&lt;$H$5), 1, 0)</f>
        <v>0</v>
      </c>
      <c r="I984" s="16">
        <f>IF(AND($I$3&lt;Table3[[#This Row],[Percentage]],Table3[[#This Row],[Percentage]]&lt;$I$5), 1, 0)</f>
        <v>0</v>
      </c>
      <c r="J984" s="16">
        <f>IF(AND($J$3&lt;Table3[[#This Row],[Percentage]],Table3[[#This Row],[Percentage]]&lt;$J$5), 1, 0)</f>
        <v>0</v>
      </c>
      <c r="K984" s="16">
        <f>IF(AND($K$3&lt;Table3[[#This Row],[Percentage]],Table3[[#This Row],[Percentage]]&lt;$K$5), 1, 0)</f>
        <v>0</v>
      </c>
      <c r="L984" s="16"/>
      <c r="U984" s="6">
        <v>0</v>
      </c>
      <c r="V984" s="6">
        <v>-24</v>
      </c>
      <c r="W984" s="6">
        <f>IF(AND($W$4 + 'Unlike Size Quad'!$F$2*$N$3&lt;Table13[[#This Row],[NS AXIS]],Table13[[#This Row],[NS AXIS]]&lt;$V$3 - 'Unlike Size Quad'!$F$2*$N$3), Table13[NS AXIS], 0)</f>
        <v>-24</v>
      </c>
      <c r="X984" s="6">
        <f>$V$6 - 'Unlike Size Quad'!$F$3*$N$4</f>
        <v>71.401690832311886</v>
      </c>
      <c r="Y984" s="6">
        <f>$W$5 +'Unlike Size Quad'!$F$3*$N$4</f>
        <v>-71.406763299232722</v>
      </c>
      <c r="Z984" s="6">
        <f>Table13[[#This Row],[NS AXIS]]</f>
        <v>-24</v>
      </c>
      <c r="AA984" s="6">
        <f>IF(AND($W$5 + 'Unlike Size Quad'!$F$3*$N$4&lt;Table13[[#This Row],[NS AXIS]],Table13[[#This Row],[NS AXIS]]&lt;$V$6 - 'Unlike Size Quad'!$F$3*$N$4), Table13[NS AXIS], 0)</f>
        <v>-24</v>
      </c>
      <c r="AB984" s="16">
        <f>$V$3 -'Unlike Size Quad'!$F$2*$N$3</f>
        <v>127.00056361139596</v>
      </c>
      <c r="AC984" s="16">
        <f>$W$4 + 'Unlike Size Quad'!$F$2*$N$3</f>
        <v>-127.00507248755457</v>
      </c>
      <c r="AN984" s="46">
        <v>-24</v>
      </c>
      <c r="AO984" s="6">
        <f>IF(OR(Table15[[#This Row],[Diagonal Flag]]&lt;-$AG$6, Table15[[#This Row],[Diagonal Flag]]&gt;$AG$6),0,Table15[[#This Row],[Diagonal Flag]])</f>
        <v>-24</v>
      </c>
      <c r="AP984" s="6">
        <f>Graphing!$AO984/$AP$6</f>
        <v>-10.5</v>
      </c>
      <c r="AQ984" s="6">
        <f>Graphing!$AO984/$AQ$6</f>
        <v>10.5</v>
      </c>
    </row>
    <row r="985" spans="7:43" x14ac:dyDescent="0.25">
      <c r="G985" s="15">
        <v>0.97799999999999998</v>
      </c>
      <c r="H985" s="16">
        <f>IF(AND($H$3&lt;Table3[[#This Row],[Percentage]],Table3[[#This Row],[Percentage]]&lt;$H$5), 1, 0)</f>
        <v>0</v>
      </c>
      <c r="I985" s="16">
        <f>IF(AND($I$3&lt;Table3[[#This Row],[Percentage]],Table3[[#This Row],[Percentage]]&lt;$I$5), 1, 0)</f>
        <v>0</v>
      </c>
      <c r="J985" s="16">
        <f>IF(AND($J$3&lt;Table3[[#This Row],[Percentage]],Table3[[#This Row],[Percentage]]&lt;$J$5), 1, 0)</f>
        <v>0</v>
      </c>
      <c r="K985" s="16">
        <f>IF(AND($K$3&lt;Table3[[#This Row],[Percentage]],Table3[[#This Row],[Percentage]]&lt;$K$5), 1, 0)</f>
        <v>0</v>
      </c>
      <c r="L985" s="16"/>
      <c r="U985" s="6">
        <v>0</v>
      </c>
      <c r="V985" s="6">
        <v>-23</v>
      </c>
      <c r="W985" s="6">
        <f>IF(AND($W$4 + 'Unlike Size Quad'!$F$2*$N$3&lt;Table13[[#This Row],[NS AXIS]],Table13[[#This Row],[NS AXIS]]&lt;$V$3 - 'Unlike Size Quad'!$F$2*$N$3), Table13[NS AXIS], 0)</f>
        <v>-23</v>
      </c>
      <c r="X985" s="6">
        <f>$V$6 - 'Unlike Size Quad'!$F$3*$N$4</f>
        <v>71.401690832311886</v>
      </c>
      <c r="Y985" s="6">
        <f>$W$5 +'Unlike Size Quad'!$F$3*$N$4</f>
        <v>-71.406763299232722</v>
      </c>
      <c r="Z985" s="6">
        <f>Table13[[#This Row],[NS AXIS]]</f>
        <v>-23</v>
      </c>
      <c r="AA985" s="6">
        <f>IF(AND($W$5 + 'Unlike Size Quad'!$F$3*$N$4&lt;Table13[[#This Row],[NS AXIS]],Table13[[#This Row],[NS AXIS]]&lt;$V$6 - 'Unlike Size Quad'!$F$3*$N$4), Table13[NS AXIS], 0)</f>
        <v>-23</v>
      </c>
      <c r="AB985" s="16">
        <f>$V$3 -'Unlike Size Quad'!$F$2*$N$3</f>
        <v>127.00056361139596</v>
      </c>
      <c r="AC985" s="16">
        <f>$W$4 + 'Unlike Size Quad'!$F$2*$N$3</f>
        <v>-127.00507248755457</v>
      </c>
      <c r="AN985" s="46">
        <v>-23</v>
      </c>
      <c r="AO985" s="6">
        <f>IF(OR(Table15[[#This Row],[Diagonal Flag]]&lt;-$AG$6, Table15[[#This Row],[Diagonal Flag]]&gt;$AG$6),0,Table15[[#This Row],[Diagonal Flag]])</f>
        <v>-23</v>
      </c>
      <c r="AP985" s="6">
        <f>Graphing!$AO985/$AP$6</f>
        <v>-10.0625</v>
      </c>
      <c r="AQ985" s="6">
        <f>Graphing!$AO985/$AQ$6</f>
        <v>10.0625</v>
      </c>
    </row>
    <row r="986" spans="7:43" x14ac:dyDescent="0.25">
      <c r="G986" s="15">
        <v>0.97899999999999998</v>
      </c>
      <c r="H986" s="16">
        <f>IF(AND($H$3&lt;Table3[[#This Row],[Percentage]],Table3[[#This Row],[Percentage]]&lt;$H$5), 1, 0)</f>
        <v>0</v>
      </c>
      <c r="I986" s="16">
        <f>IF(AND($I$3&lt;Table3[[#This Row],[Percentage]],Table3[[#This Row],[Percentage]]&lt;$I$5), 1, 0)</f>
        <v>0</v>
      </c>
      <c r="J986" s="16">
        <f>IF(AND($J$3&lt;Table3[[#This Row],[Percentage]],Table3[[#This Row],[Percentage]]&lt;$J$5), 1, 0)</f>
        <v>0</v>
      </c>
      <c r="K986" s="16">
        <f>IF(AND($K$3&lt;Table3[[#This Row],[Percentage]],Table3[[#This Row],[Percentage]]&lt;$K$5), 1, 0)</f>
        <v>0</v>
      </c>
      <c r="L986" s="16"/>
      <c r="U986" s="6">
        <v>0</v>
      </c>
      <c r="V986" s="6">
        <v>-22</v>
      </c>
      <c r="W986" s="6">
        <f>IF(AND($W$4 + 'Unlike Size Quad'!$F$2*$N$3&lt;Table13[[#This Row],[NS AXIS]],Table13[[#This Row],[NS AXIS]]&lt;$V$3 - 'Unlike Size Quad'!$F$2*$N$3), Table13[NS AXIS], 0)</f>
        <v>-22</v>
      </c>
      <c r="X986" s="6">
        <f>$V$6 - 'Unlike Size Quad'!$F$3*$N$4</f>
        <v>71.401690832311886</v>
      </c>
      <c r="Y986" s="6">
        <f>$W$5 +'Unlike Size Quad'!$F$3*$N$4</f>
        <v>-71.406763299232722</v>
      </c>
      <c r="Z986" s="6">
        <f>Table13[[#This Row],[NS AXIS]]</f>
        <v>-22</v>
      </c>
      <c r="AA986" s="6">
        <f>IF(AND($W$5 + 'Unlike Size Quad'!$F$3*$N$4&lt;Table13[[#This Row],[NS AXIS]],Table13[[#This Row],[NS AXIS]]&lt;$V$6 - 'Unlike Size Quad'!$F$3*$N$4), Table13[NS AXIS], 0)</f>
        <v>-22</v>
      </c>
      <c r="AB986" s="16">
        <f>$V$3 -'Unlike Size Quad'!$F$2*$N$3</f>
        <v>127.00056361139596</v>
      </c>
      <c r="AC986" s="16">
        <f>$W$4 + 'Unlike Size Quad'!$F$2*$N$3</f>
        <v>-127.00507248755457</v>
      </c>
      <c r="AN986" s="46">
        <v>-22</v>
      </c>
      <c r="AO986" s="6">
        <f>IF(OR(Table15[[#This Row],[Diagonal Flag]]&lt;-$AG$6, Table15[[#This Row],[Diagonal Flag]]&gt;$AG$6),0,Table15[[#This Row],[Diagonal Flag]])</f>
        <v>-22</v>
      </c>
      <c r="AP986" s="6">
        <f>Graphing!$AO986/$AP$6</f>
        <v>-9.625</v>
      </c>
      <c r="AQ986" s="6">
        <f>Graphing!$AO986/$AQ$6</f>
        <v>9.625</v>
      </c>
    </row>
    <row r="987" spans="7:43" x14ac:dyDescent="0.25">
      <c r="G987" s="15">
        <v>0.98</v>
      </c>
      <c r="H987" s="16">
        <f>IF(AND($H$3&lt;Table3[[#This Row],[Percentage]],Table3[[#This Row],[Percentage]]&lt;$H$5), 1, 0)</f>
        <v>0</v>
      </c>
      <c r="I987" s="16">
        <f>IF(AND($I$3&lt;Table3[[#This Row],[Percentage]],Table3[[#This Row],[Percentage]]&lt;$I$5), 1, 0)</f>
        <v>0</v>
      </c>
      <c r="J987" s="16">
        <f>IF(AND($J$3&lt;Table3[[#This Row],[Percentage]],Table3[[#This Row],[Percentage]]&lt;$J$5), 1, 0)</f>
        <v>0</v>
      </c>
      <c r="K987" s="16">
        <f>IF(AND($K$3&lt;Table3[[#This Row],[Percentage]],Table3[[#This Row],[Percentage]]&lt;$K$5), 1, 0)</f>
        <v>0</v>
      </c>
      <c r="L987" s="16"/>
      <c r="U987" s="6">
        <v>0</v>
      </c>
      <c r="V987" s="6">
        <v>-21</v>
      </c>
      <c r="W987" s="6">
        <f>IF(AND($W$4 + 'Unlike Size Quad'!$F$2*$N$3&lt;Table13[[#This Row],[NS AXIS]],Table13[[#This Row],[NS AXIS]]&lt;$V$3 - 'Unlike Size Quad'!$F$2*$N$3), Table13[NS AXIS], 0)</f>
        <v>-21</v>
      </c>
      <c r="X987" s="6">
        <f>$V$6 - 'Unlike Size Quad'!$F$3*$N$4</f>
        <v>71.401690832311886</v>
      </c>
      <c r="Y987" s="6">
        <f>$W$5 +'Unlike Size Quad'!$F$3*$N$4</f>
        <v>-71.406763299232722</v>
      </c>
      <c r="Z987" s="6">
        <f>Table13[[#This Row],[NS AXIS]]</f>
        <v>-21</v>
      </c>
      <c r="AA987" s="6">
        <f>IF(AND($W$5 + 'Unlike Size Quad'!$F$3*$N$4&lt;Table13[[#This Row],[NS AXIS]],Table13[[#This Row],[NS AXIS]]&lt;$V$6 - 'Unlike Size Quad'!$F$3*$N$4), Table13[NS AXIS], 0)</f>
        <v>-21</v>
      </c>
      <c r="AB987" s="16">
        <f>$V$3 -'Unlike Size Quad'!$F$2*$N$3</f>
        <v>127.00056361139596</v>
      </c>
      <c r="AC987" s="16">
        <f>$W$4 + 'Unlike Size Quad'!$F$2*$N$3</f>
        <v>-127.00507248755457</v>
      </c>
      <c r="AN987" s="46">
        <v>-21</v>
      </c>
      <c r="AO987" s="6">
        <f>IF(OR(Table15[[#This Row],[Diagonal Flag]]&lt;-$AG$6, Table15[[#This Row],[Diagonal Flag]]&gt;$AG$6),0,Table15[[#This Row],[Diagonal Flag]])</f>
        <v>-21</v>
      </c>
      <c r="AP987" s="6">
        <f>Graphing!$AO987/$AP$6</f>
        <v>-9.1875</v>
      </c>
      <c r="AQ987" s="6">
        <f>Graphing!$AO987/$AQ$6</f>
        <v>9.1875</v>
      </c>
    </row>
    <row r="988" spans="7:43" x14ac:dyDescent="0.25">
      <c r="G988" s="15">
        <v>0.98099999999999998</v>
      </c>
      <c r="H988" s="16">
        <f>IF(AND($H$3&lt;Table3[[#This Row],[Percentage]],Table3[[#This Row],[Percentage]]&lt;$H$5), 1, 0)</f>
        <v>0</v>
      </c>
      <c r="I988" s="16">
        <f>IF(AND($I$3&lt;Table3[[#This Row],[Percentage]],Table3[[#This Row],[Percentage]]&lt;$I$5), 1, 0)</f>
        <v>0</v>
      </c>
      <c r="J988" s="16">
        <f>IF(AND($J$3&lt;Table3[[#This Row],[Percentage]],Table3[[#This Row],[Percentage]]&lt;$J$5), 1, 0)</f>
        <v>0</v>
      </c>
      <c r="K988" s="16">
        <f>IF(AND($K$3&lt;Table3[[#This Row],[Percentage]],Table3[[#This Row],[Percentage]]&lt;$K$5), 1, 0)</f>
        <v>0</v>
      </c>
      <c r="L988" s="16"/>
      <c r="U988" s="6">
        <v>0</v>
      </c>
      <c r="V988" s="6">
        <v>-20</v>
      </c>
      <c r="W988" s="6">
        <f>IF(AND($W$4 + 'Unlike Size Quad'!$F$2*$N$3&lt;Table13[[#This Row],[NS AXIS]],Table13[[#This Row],[NS AXIS]]&lt;$V$3 - 'Unlike Size Quad'!$F$2*$N$3), Table13[NS AXIS], 0)</f>
        <v>-20</v>
      </c>
      <c r="X988" s="6">
        <f>$V$6 - 'Unlike Size Quad'!$F$3*$N$4</f>
        <v>71.401690832311886</v>
      </c>
      <c r="Y988" s="6">
        <f>$W$5 +'Unlike Size Quad'!$F$3*$N$4</f>
        <v>-71.406763299232722</v>
      </c>
      <c r="Z988" s="6">
        <f>Table13[[#This Row],[NS AXIS]]</f>
        <v>-20</v>
      </c>
      <c r="AA988" s="6">
        <f>IF(AND($W$5 + 'Unlike Size Quad'!$F$3*$N$4&lt;Table13[[#This Row],[NS AXIS]],Table13[[#This Row],[NS AXIS]]&lt;$V$6 - 'Unlike Size Quad'!$F$3*$N$4), Table13[NS AXIS], 0)</f>
        <v>-20</v>
      </c>
      <c r="AB988" s="16">
        <f>$V$3 -'Unlike Size Quad'!$F$2*$N$3</f>
        <v>127.00056361139596</v>
      </c>
      <c r="AC988" s="16">
        <f>$W$4 + 'Unlike Size Quad'!$F$2*$N$3</f>
        <v>-127.00507248755457</v>
      </c>
      <c r="AN988" s="46">
        <v>-20</v>
      </c>
      <c r="AO988" s="6">
        <f>IF(OR(Table15[[#This Row],[Diagonal Flag]]&lt;-$AG$6, Table15[[#This Row],[Diagonal Flag]]&gt;$AG$6),0,Table15[[#This Row],[Diagonal Flag]])</f>
        <v>-20</v>
      </c>
      <c r="AP988" s="6">
        <f>Graphing!$AO988/$AP$6</f>
        <v>-8.75</v>
      </c>
      <c r="AQ988" s="6">
        <f>Graphing!$AO988/$AQ$6</f>
        <v>8.75</v>
      </c>
    </row>
    <row r="989" spans="7:43" x14ac:dyDescent="0.25">
      <c r="G989" s="15">
        <v>0.98199999999999998</v>
      </c>
      <c r="H989" s="16">
        <f>IF(AND($H$3&lt;Table3[[#This Row],[Percentage]],Table3[[#This Row],[Percentage]]&lt;$H$5), 1, 0)</f>
        <v>0</v>
      </c>
      <c r="I989" s="16">
        <f>IF(AND($I$3&lt;Table3[[#This Row],[Percentage]],Table3[[#This Row],[Percentage]]&lt;$I$5), 1, 0)</f>
        <v>0</v>
      </c>
      <c r="J989" s="16">
        <f>IF(AND($J$3&lt;Table3[[#This Row],[Percentage]],Table3[[#This Row],[Percentage]]&lt;$J$5), 1, 0)</f>
        <v>0</v>
      </c>
      <c r="K989" s="16">
        <f>IF(AND($K$3&lt;Table3[[#This Row],[Percentage]],Table3[[#This Row],[Percentage]]&lt;$K$5), 1, 0)</f>
        <v>0</v>
      </c>
      <c r="L989" s="16"/>
      <c r="U989" s="6">
        <v>0</v>
      </c>
      <c r="V989" s="6">
        <v>-19</v>
      </c>
      <c r="W989" s="6">
        <f>IF(AND($W$4 + 'Unlike Size Quad'!$F$2*$N$3&lt;Table13[[#This Row],[NS AXIS]],Table13[[#This Row],[NS AXIS]]&lt;$V$3 - 'Unlike Size Quad'!$F$2*$N$3), Table13[NS AXIS], 0)</f>
        <v>-19</v>
      </c>
      <c r="X989" s="6">
        <f>$V$6 - 'Unlike Size Quad'!$F$3*$N$4</f>
        <v>71.401690832311886</v>
      </c>
      <c r="Y989" s="6">
        <f>$W$5 +'Unlike Size Quad'!$F$3*$N$4</f>
        <v>-71.406763299232722</v>
      </c>
      <c r="Z989" s="6">
        <f>Table13[[#This Row],[NS AXIS]]</f>
        <v>-19</v>
      </c>
      <c r="AA989" s="6">
        <f>IF(AND($W$5 + 'Unlike Size Quad'!$F$3*$N$4&lt;Table13[[#This Row],[NS AXIS]],Table13[[#This Row],[NS AXIS]]&lt;$V$6 - 'Unlike Size Quad'!$F$3*$N$4), Table13[NS AXIS], 0)</f>
        <v>-19</v>
      </c>
      <c r="AB989" s="16">
        <f>$V$3 -'Unlike Size Quad'!$F$2*$N$3</f>
        <v>127.00056361139596</v>
      </c>
      <c r="AC989" s="16">
        <f>$W$4 + 'Unlike Size Quad'!$F$2*$N$3</f>
        <v>-127.00507248755457</v>
      </c>
      <c r="AN989" s="46">
        <v>-19</v>
      </c>
      <c r="AO989" s="6">
        <f>IF(OR(Table15[[#This Row],[Diagonal Flag]]&lt;-$AG$6, Table15[[#This Row],[Diagonal Flag]]&gt;$AG$6),0,Table15[[#This Row],[Diagonal Flag]])</f>
        <v>-19</v>
      </c>
      <c r="AP989" s="6">
        <f>Graphing!$AO989/$AP$6</f>
        <v>-8.3125</v>
      </c>
      <c r="AQ989" s="6">
        <f>Graphing!$AO989/$AQ$6</f>
        <v>8.3125</v>
      </c>
    </row>
    <row r="990" spans="7:43" x14ac:dyDescent="0.25">
      <c r="G990" s="15">
        <v>0.98299999999999998</v>
      </c>
      <c r="H990" s="16">
        <f>IF(AND($H$3&lt;Table3[[#This Row],[Percentage]],Table3[[#This Row],[Percentage]]&lt;$H$5), 1, 0)</f>
        <v>0</v>
      </c>
      <c r="I990" s="16">
        <f>IF(AND($I$3&lt;Table3[[#This Row],[Percentage]],Table3[[#This Row],[Percentage]]&lt;$I$5), 1, 0)</f>
        <v>0</v>
      </c>
      <c r="J990" s="16">
        <f>IF(AND($J$3&lt;Table3[[#This Row],[Percentage]],Table3[[#This Row],[Percentage]]&lt;$J$5), 1, 0)</f>
        <v>0</v>
      </c>
      <c r="K990" s="16">
        <f>IF(AND($K$3&lt;Table3[[#This Row],[Percentage]],Table3[[#This Row],[Percentage]]&lt;$K$5), 1, 0)</f>
        <v>0</v>
      </c>
      <c r="L990" s="16"/>
      <c r="U990" s="6">
        <v>0</v>
      </c>
      <c r="V990" s="6">
        <v>-18</v>
      </c>
      <c r="W990" s="6">
        <f>IF(AND($W$4 + 'Unlike Size Quad'!$F$2*$N$3&lt;Table13[[#This Row],[NS AXIS]],Table13[[#This Row],[NS AXIS]]&lt;$V$3 - 'Unlike Size Quad'!$F$2*$N$3), Table13[NS AXIS], 0)</f>
        <v>-18</v>
      </c>
      <c r="X990" s="6">
        <f>$V$6 - 'Unlike Size Quad'!$F$3*$N$4</f>
        <v>71.401690832311886</v>
      </c>
      <c r="Y990" s="6">
        <f>$W$5 +'Unlike Size Quad'!$F$3*$N$4</f>
        <v>-71.406763299232722</v>
      </c>
      <c r="Z990" s="6">
        <f>Table13[[#This Row],[NS AXIS]]</f>
        <v>-18</v>
      </c>
      <c r="AA990" s="6">
        <f>IF(AND($W$5 + 'Unlike Size Quad'!$F$3*$N$4&lt;Table13[[#This Row],[NS AXIS]],Table13[[#This Row],[NS AXIS]]&lt;$V$6 - 'Unlike Size Quad'!$F$3*$N$4), Table13[NS AXIS], 0)</f>
        <v>-18</v>
      </c>
      <c r="AB990" s="16">
        <f>$V$3 -'Unlike Size Quad'!$F$2*$N$3</f>
        <v>127.00056361139596</v>
      </c>
      <c r="AC990" s="16">
        <f>$W$4 + 'Unlike Size Quad'!$F$2*$N$3</f>
        <v>-127.00507248755457</v>
      </c>
      <c r="AN990" s="46">
        <v>-18</v>
      </c>
      <c r="AO990" s="6">
        <f>IF(OR(Table15[[#This Row],[Diagonal Flag]]&lt;-$AG$6, Table15[[#This Row],[Diagonal Flag]]&gt;$AG$6),0,Table15[[#This Row],[Diagonal Flag]])</f>
        <v>-18</v>
      </c>
      <c r="AP990" s="6">
        <f>Graphing!$AO990/$AP$6</f>
        <v>-7.875</v>
      </c>
      <c r="AQ990" s="6">
        <f>Graphing!$AO990/$AQ$6</f>
        <v>7.875</v>
      </c>
    </row>
    <row r="991" spans="7:43" x14ac:dyDescent="0.25">
      <c r="G991" s="15">
        <v>0.98399999999999999</v>
      </c>
      <c r="H991" s="16">
        <f>IF(AND($H$3&lt;Table3[[#This Row],[Percentage]],Table3[[#This Row],[Percentage]]&lt;$H$5), 1, 0)</f>
        <v>0</v>
      </c>
      <c r="I991" s="16">
        <f>IF(AND($I$3&lt;Table3[[#This Row],[Percentage]],Table3[[#This Row],[Percentage]]&lt;$I$5), 1, 0)</f>
        <v>0</v>
      </c>
      <c r="J991" s="16">
        <f>IF(AND($J$3&lt;Table3[[#This Row],[Percentage]],Table3[[#This Row],[Percentage]]&lt;$J$5), 1, 0)</f>
        <v>0</v>
      </c>
      <c r="K991" s="16">
        <f>IF(AND($K$3&lt;Table3[[#This Row],[Percentage]],Table3[[#This Row],[Percentage]]&lt;$K$5), 1, 0)</f>
        <v>0</v>
      </c>
      <c r="L991" s="16"/>
      <c r="U991" s="6">
        <v>0</v>
      </c>
      <c r="V991" s="6">
        <v>-17</v>
      </c>
      <c r="W991" s="6">
        <f>IF(AND($W$4 + 'Unlike Size Quad'!$F$2*$N$3&lt;Table13[[#This Row],[NS AXIS]],Table13[[#This Row],[NS AXIS]]&lt;$V$3 - 'Unlike Size Quad'!$F$2*$N$3), Table13[NS AXIS], 0)</f>
        <v>-17</v>
      </c>
      <c r="X991" s="6">
        <f>$V$6 - 'Unlike Size Quad'!$F$3*$N$4</f>
        <v>71.401690832311886</v>
      </c>
      <c r="Y991" s="6">
        <f>$W$5 +'Unlike Size Quad'!$F$3*$N$4</f>
        <v>-71.406763299232722</v>
      </c>
      <c r="Z991" s="6">
        <f>Table13[[#This Row],[NS AXIS]]</f>
        <v>-17</v>
      </c>
      <c r="AA991" s="6">
        <f>IF(AND($W$5 + 'Unlike Size Quad'!$F$3*$N$4&lt;Table13[[#This Row],[NS AXIS]],Table13[[#This Row],[NS AXIS]]&lt;$V$6 - 'Unlike Size Quad'!$F$3*$N$4), Table13[NS AXIS], 0)</f>
        <v>-17</v>
      </c>
      <c r="AB991" s="16">
        <f>$V$3 -'Unlike Size Quad'!$F$2*$N$3</f>
        <v>127.00056361139596</v>
      </c>
      <c r="AC991" s="16">
        <f>$W$4 + 'Unlike Size Quad'!$F$2*$N$3</f>
        <v>-127.00507248755457</v>
      </c>
      <c r="AN991" s="46">
        <v>-17</v>
      </c>
      <c r="AO991" s="6">
        <f>IF(OR(Table15[[#This Row],[Diagonal Flag]]&lt;-$AG$6, Table15[[#This Row],[Diagonal Flag]]&gt;$AG$6),0,Table15[[#This Row],[Diagonal Flag]])</f>
        <v>-17</v>
      </c>
      <c r="AP991" s="6">
        <f>Graphing!$AO991/$AP$6</f>
        <v>-7.4375</v>
      </c>
      <c r="AQ991" s="6">
        <f>Graphing!$AO991/$AQ$6</f>
        <v>7.4375</v>
      </c>
    </row>
    <row r="992" spans="7:43" x14ac:dyDescent="0.25">
      <c r="G992" s="15">
        <v>0.98499999999999999</v>
      </c>
      <c r="H992" s="16">
        <f>IF(AND($H$3&lt;Table3[[#This Row],[Percentage]],Table3[[#This Row],[Percentage]]&lt;$H$5), 1, 0)</f>
        <v>0</v>
      </c>
      <c r="I992" s="16">
        <f>IF(AND($I$3&lt;Table3[[#This Row],[Percentage]],Table3[[#This Row],[Percentage]]&lt;$I$5), 1, 0)</f>
        <v>0</v>
      </c>
      <c r="J992" s="16">
        <f>IF(AND($J$3&lt;Table3[[#This Row],[Percentage]],Table3[[#This Row],[Percentage]]&lt;$J$5), 1, 0)</f>
        <v>0</v>
      </c>
      <c r="K992" s="16">
        <f>IF(AND($K$3&lt;Table3[[#This Row],[Percentage]],Table3[[#This Row],[Percentage]]&lt;$K$5), 1, 0)</f>
        <v>0</v>
      </c>
      <c r="L992" s="16"/>
      <c r="U992" s="6">
        <v>0</v>
      </c>
      <c r="V992" s="6">
        <v>-16</v>
      </c>
      <c r="W992" s="6">
        <f>IF(AND($W$4 + 'Unlike Size Quad'!$F$2*$N$3&lt;Table13[[#This Row],[NS AXIS]],Table13[[#This Row],[NS AXIS]]&lt;$V$3 - 'Unlike Size Quad'!$F$2*$N$3), Table13[NS AXIS], 0)</f>
        <v>-16</v>
      </c>
      <c r="X992" s="6">
        <f>$V$6 - 'Unlike Size Quad'!$F$3*$N$4</f>
        <v>71.401690832311886</v>
      </c>
      <c r="Y992" s="6">
        <f>$W$5 +'Unlike Size Quad'!$F$3*$N$4</f>
        <v>-71.406763299232722</v>
      </c>
      <c r="Z992" s="6">
        <f>Table13[[#This Row],[NS AXIS]]</f>
        <v>-16</v>
      </c>
      <c r="AA992" s="6">
        <f>IF(AND($W$5 + 'Unlike Size Quad'!$F$3*$N$4&lt;Table13[[#This Row],[NS AXIS]],Table13[[#This Row],[NS AXIS]]&lt;$V$6 - 'Unlike Size Quad'!$F$3*$N$4), Table13[NS AXIS], 0)</f>
        <v>-16</v>
      </c>
      <c r="AB992" s="16">
        <f>$V$3 -'Unlike Size Quad'!$F$2*$N$3</f>
        <v>127.00056361139596</v>
      </c>
      <c r="AC992" s="16">
        <f>$W$4 + 'Unlike Size Quad'!$F$2*$N$3</f>
        <v>-127.00507248755457</v>
      </c>
      <c r="AN992" s="46">
        <v>-16</v>
      </c>
      <c r="AO992" s="6">
        <f>IF(OR(Table15[[#This Row],[Diagonal Flag]]&lt;-$AG$6, Table15[[#This Row],[Diagonal Flag]]&gt;$AG$6),0,Table15[[#This Row],[Diagonal Flag]])</f>
        <v>-16</v>
      </c>
      <c r="AP992" s="6">
        <f>Graphing!$AO992/$AP$6</f>
        <v>-7</v>
      </c>
      <c r="AQ992" s="6">
        <f>Graphing!$AO992/$AQ$6</f>
        <v>7</v>
      </c>
    </row>
    <row r="993" spans="7:43" x14ac:dyDescent="0.25">
      <c r="G993" s="15">
        <v>0.98599999999999999</v>
      </c>
      <c r="H993" s="16">
        <f>IF(AND($H$3&lt;Table3[[#This Row],[Percentage]],Table3[[#This Row],[Percentage]]&lt;$H$5), 1, 0)</f>
        <v>0</v>
      </c>
      <c r="I993" s="16">
        <f>IF(AND($I$3&lt;Table3[[#This Row],[Percentage]],Table3[[#This Row],[Percentage]]&lt;$I$5), 1, 0)</f>
        <v>0</v>
      </c>
      <c r="J993" s="16">
        <f>IF(AND($J$3&lt;Table3[[#This Row],[Percentage]],Table3[[#This Row],[Percentage]]&lt;$J$5), 1, 0)</f>
        <v>0</v>
      </c>
      <c r="K993" s="16">
        <f>IF(AND($K$3&lt;Table3[[#This Row],[Percentage]],Table3[[#This Row],[Percentage]]&lt;$K$5), 1, 0)</f>
        <v>0</v>
      </c>
      <c r="L993" s="16"/>
      <c r="U993" s="6">
        <v>0</v>
      </c>
      <c r="V993" s="6">
        <v>-15</v>
      </c>
      <c r="W993" s="6">
        <f>IF(AND($W$4 + 'Unlike Size Quad'!$F$2*$N$3&lt;Table13[[#This Row],[NS AXIS]],Table13[[#This Row],[NS AXIS]]&lt;$V$3 - 'Unlike Size Quad'!$F$2*$N$3), Table13[NS AXIS], 0)</f>
        <v>-15</v>
      </c>
      <c r="X993" s="6">
        <f>$V$6 - 'Unlike Size Quad'!$F$3*$N$4</f>
        <v>71.401690832311886</v>
      </c>
      <c r="Y993" s="6">
        <f>$W$5 +'Unlike Size Quad'!$F$3*$N$4</f>
        <v>-71.406763299232722</v>
      </c>
      <c r="Z993" s="6">
        <f>Table13[[#This Row],[NS AXIS]]</f>
        <v>-15</v>
      </c>
      <c r="AA993" s="6">
        <f>IF(AND($W$5 + 'Unlike Size Quad'!$F$3*$N$4&lt;Table13[[#This Row],[NS AXIS]],Table13[[#This Row],[NS AXIS]]&lt;$V$6 - 'Unlike Size Quad'!$F$3*$N$4), Table13[NS AXIS], 0)</f>
        <v>-15</v>
      </c>
      <c r="AB993" s="16">
        <f>$V$3 -'Unlike Size Quad'!$F$2*$N$3</f>
        <v>127.00056361139596</v>
      </c>
      <c r="AC993" s="16">
        <f>$W$4 + 'Unlike Size Quad'!$F$2*$N$3</f>
        <v>-127.00507248755457</v>
      </c>
      <c r="AN993" s="46">
        <v>-15</v>
      </c>
      <c r="AO993" s="6">
        <f>IF(OR(Table15[[#This Row],[Diagonal Flag]]&lt;-$AG$6, Table15[[#This Row],[Diagonal Flag]]&gt;$AG$6),0,Table15[[#This Row],[Diagonal Flag]])</f>
        <v>-15</v>
      </c>
      <c r="AP993" s="6">
        <f>Graphing!$AO993/$AP$6</f>
        <v>-6.5625</v>
      </c>
      <c r="AQ993" s="6">
        <f>Graphing!$AO993/$AQ$6</f>
        <v>6.5625</v>
      </c>
    </row>
    <row r="994" spans="7:43" x14ac:dyDescent="0.25">
      <c r="G994" s="15">
        <v>0.98699999999999999</v>
      </c>
      <c r="H994" s="16">
        <f>IF(AND($H$3&lt;Table3[[#This Row],[Percentage]],Table3[[#This Row],[Percentage]]&lt;$H$5), 1, 0)</f>
        <v>0</v>
      </c>
      <c r="I994" s="16">
        <f>IF(AND($I$3&lt;Table3[[#This Row],[Percentage]],Table3[[#This Row],[Percentage]]&lt;$I$5), 1, 0)</f>
        <v>0</v>
      </c>
      <c r="J994" s="16">
        <f>IF(AND($J$3&lt;Table3[[#This Row],[Percentage]],Table3[[#This Row],[Percentage]]&lt;$J$5), 1, 0)</f>
        <v>0</v>
      </c>
      <c r="K994" s="16">
        <f>IF(AND($K$3&lt;Table3[[#This Row],[Percentage]],Table3[[#This Row],[Percentage]]&lt;$K$5), 1, 0)</f>
        <v>0</v>
      </c>
      <c r="L994" s="16"/>
      <c r="U994" s="6">
        <v>0</v>
      </c>
      <c r="V994" s="6">
        <v>-14</v>
      </c>
      <c r="W994" s="6">
        <f>IF(AND($W$4 + 'Unlike Size Quad'!$F$2*$N$3&lt;Table13[[#This Row],[NS AXIS]],Table13[[#This Row],[NS AXIS]]&lt;$V$3 - 'Unlike Size Quad'!$F$2*$N$3), Table13[NS AXIS], 0)</f>
        <v>-14</v>
      </c>
      <c r="X994" s="6">
        <f>$V$6 - 'Unlike Size Quad'!$F$3*$N$4</f>
        <v>71.401690832311886</v>
      </c>
      <c r="Y994" s="6">
        <f>$W$5 +'Unlike Size Quad'!$F$3*$N$4</f>
        <v>-71.406763299232722</v>
      </c>
      <c r="Z994" s="6">
        <f>Table13[[#This Row],[NS AXIS]]</f>
        <v>-14</v>
      </c>
      <c r="AA994" s="6">
        <f>IF(AND($W$5 + 'Unlike Size Quad'!$F$3*$N$4&lt;Table13[[#This Row],[NS AXIS]],Table13[[#This Row],[NS AXIS]]&lt;$V$6 - 'Unlike Size Quad'!$F$3*$N$4), Table13[NS AXIS], 0)</f>
        <v>-14</v>
      </c>
      <c r="AB994" s="16">
        <f>$V$3 -'Unlike Size Quad'!$F$2*$N$3</f>
        <v>127.00056361139596</v>
      </c>
      <c r="AC994" s="16">
        <f>$W$4 + 'Unlike Size Quad'!$F$2*$N$3</f>
        <v>-127.00507248755457</v>
      </c>
      <c r="AN994" s="46">
        <v>-14</v>
      </c>
      <c r="AO994" s="6">
        <f>IF(OR(Table15[[#This Row],[Diagonal Flag]]&lt;-$AG$6, Table15[[#This Row],[Diagonal Flag]]&gt;$AG$6),0,Table15[[#This Row],[Diagonal Flag]])</f>
        <v>-14</v>
      </c>
      <c r="AP994" s="6">
        <f>Graphing!$AO994/$AP$6</f>
        <v>-6.125</v>
      </c>
      <c r="AQ994" s="6">
        <f>Graphing!$AO994/$AQ$6</f>
        <v>6.125</v>
      </c>
    </row>
    <row r="995" spans="7:43" x14ac:dyDescent="0.25">
      <c r="G995" s="15">
        <v>0.98799999999999999</v>
      </c>
      <c r="H995" s="16">
        <f>IF(AND($H$3&lt;Table3[[#This Row],[Percentage]],Table3[[#This Row],[Percentage]]&lt;$H$5), 1, 0)</f>
        <v>0</v>
      </c>
      <c r="I995" s="16">
        <f>IF(AND($I$3&lt;Table3[[#This Row],[Percentage]],Table3[[#This Row],[Percentage]]&lt;$I$5), 1, 0)</f>
        <v>0</v>
      </c>
      <c r="J995" s="16">
        <f>IF(AND($J$3&lt;Table3[[#This Row],[Percentage]],Table3[[#This Row],[Percentage]]&lt;$J$5), 1, 0)</f>
        <v>0</v>
      </c>
      <c r="K995" s="16">
        <f>IF(AND($K$3&lt;Table3[[#This Row],[Percentage]],Table3[[#This Row],[Percentage]]&lt;$K$5), 1, 0)</f>
        <v>0</v>
      </c>
      <c r="L995" s="16"/>
      <c r="U995" s="6">
        <v>0</v>
      </c>
      <c r="V995" s="6">
        <v>-13</v>
      </c>
      <c r="W995" s="6">
        <f>IF(AND($W$4 + 'Unlike Size Quad'!$F$2*$N$3&lt;Table13[[#This Row],[NS AXIS]],Table13[[#This Row],[NS AXIS]]&lt;$V$3 - 'Unlike Size Quad'!$F$2*$N$3), Table13[NS AXIS], 0)</f>
        <v>-13</v>
      </c>
      <c r="X995" s="6">
        <f>$V$6 - 'Unlike Size Quad'!$F$3*$N$4</f>
        <v>71.401690832311886</v>
      </c>
      <c r="Y995" s="6">
        <f>$W$5 +'Unlike Size Quad'!$F$3*$N$4</f>
        <v>-71.406763299232722</v>
      </c>
      <c r="Z995" s="6">
        <f>Table13[[#This Row],[NS AXIS]]</f>
        <v>-13</v>
      </c>
      <c r="AA995" s="6">
        <f>IF(AND($W$5 + 'Unlike Size Quad'!$F$3*$N$4&lt;Table13[[#This Row],[NS AXIS]],Table13[[#This Row],[NS AXIS]]&lt;$V$6 - 'Unlike Size Quad'!$F$3*$N$4), Table13[NS AXIS], 0)</f>
        <v>-13</v>
      </c>
      <c r="AB995" s="16">
        <f>$V$3 -'Unlike Size Quad'!$F$2*$N$3</f>
        <v>127.00056361139596</v>
      </c>
      <c r="AC995" s="16">
        <f>$W$4 + 'Unlike Size Quad'!$F$2*$N$3</f>
        <v>-127.00507248755457</v>
      </c>
      <c r="AN995" s="46">
        <v>-13</v>
      </c>
      <c r="AO995" s="6">
        <f>IF(OR(Table15[[#This Row],[Diagonal Flag]]&lt;-$AG$6, Table15[[#This Row],[Diagonal Flag]]&gt;$AG$6),0,Table15[[#This Row],[Diagonal Flag]])</f>
        <v>-13</v>
      </c>
      <c r="AP995" s="6">
        <f>Graphing!$AO995/$AP$6</f>
        <v>-5.6875</v>
      </c>
      <c r="AQ995" s="6">
        <f>Graphing!$AO995/$AQ$6</f>
        <v>5.6875</v>
      </c>
    </row>
    <row r="996" spans="7:43" x14ac:dyDescent="0.25">
      <c r="G996" s="15">
        <v>0.98899999999999999</v>
      </c>
      <c r="H996" s="16">
        <f>IF(AND($H$3&lt;Table3[[#This Row],[Percentage]],Table3[[#This Row],[Percentage]]&lt;$H$5), 1, 0)</f>
        <v>0</v>
      </c>
      <c r="I996" s="16">
        <f>IF(AND($I$3&lt;Table3[[#This Row],[Percentage]],Table3[[#This Row],[Percentage]]&lt;$I$5), 1, 0)</f>
        <v>0</v>
      </c>
      <c r="J996" s="16">
        <f>IF(AND($J$3&lt;Table3[[#This Row],[Percentage]],Table3[[#This Row],[Percentage]]&lt;$J$5), 1, 0)</f>
        <v>0</v>
      </c>
      <c r="K996" s="16">
        <f>IF(AND($K$3&lt;Table3[[#This Row],[Percentage]],Table3[[#This Row],[Percentage]]&lt;$K$5), 1, 0)</f>
        <v>0</v>
      </c>
      <c r="L996" s="16"/>
      <c r="U996" s="6">
        <v>0</v>
      </c>
      <c r="V996" s="6">
        <v>-12</v>
      </c>
      <c r="W996" s="6">
        <f>IF(AND($W$4 + 'Unlike Size Quad'!$F$2*$N$3&lt;Table13[[#This Row],[NS AXIS]],Table13[[#This Row],[NS AXIS]]&lt;$V$3 - 'Unlike Size Quad'!$F$2*$N$3), Table13[NS AXIS], 0)</f>
        <v>-12</v>
      </c>
      <c r="X996" s="6">
        <f>$V$6 - 'Unlike Size Quad'!$F$3*$N$4</f>
        <v>71.401690832311886</v>
      </c>
      <c r="Y996" s="6">
        <f>$W$5 +'Unlike Size Quad'!$F$3*$N$4</f>
        <v>-71.406763299232722</v>
      </c>
      <c r="Z996" s="6">
        <f>Table13[[#This Row],[NS AXIS]]</f>
        <v>-12</v>
      </c>
      <c r="AA996" s="6">
        <f>IF(AND($W$5 + 'Unlike Size Quad'!$F$3*$N$4&lt;Table13[[#This Row],[NS AXIS]],Table13[[#This Row],[NS AXIS]]&lt;$V$6 - 'Unlike Size Quad'!$F$3*$N$4), Table13[NS AXIS], 0)</f>
        <v>-12</v>
      </c>
      <c r="AB996" s="16">
        <f>$V$3 -'Unlike Size Quad'!$F$2*$N$3</f>
        <v>127.00056361139596</v>
      </c>
      <c r="AC996" s="16">
        <f>$W$4 + 'Unlike Size Quad'!$F$2*$N$3</f>
        <v>-127.00507248755457</v>
      </c>
      <c r="AN996" s="46">
        <v>-12</v>
      </c>
      <c r="AO996" s="6">
        <f>IF(OR(Table15[[#This Row],[Diagonal Flag]]&lt;-$AG$6, Table15[[#This Row],[Diagonal Flag]]&gt;$AG$6),0,Table15[[#This Row],[Diagonal Flag]])</f>
        <v>-12</v>
      </c>
      <c r="AP996" s="6">
        <f>Graphing!$AO996/$AP$6</f>
        <v>-5.25</v>
      </c>
      <c r="AQ996" s="6">
        <f>Graphing!$AO996/$AQ$6</f>
        <v>5.25</v>
      </c>
    </row>
    <row r="997" spans="7:43" x14ac:dyDescent="0.25">
      <c r="G997" s="15">
        <v>0.99</v>
      </c>
      <c r="H997" s="16">
        <f>IF(AND($H$3&lt;Table3[[#This Row],[Percentage]],Table3[[#This Row],[Percentage]]&lt;$H$5), 1, 0)</f>
        <v>0</v>
      </c>
      <c r="I997" s="16">
        <f>IF(AND($I$3&lt;Table3[[#This Row],[Percentage]],Table3[[#This Row],[Percentage]]&lt;$I$5), 1, 0)</f>
        <v>0</v>
      </c>
      <c r="J997" s="16">
        <f>IF(AND($J$3&lt;Table3[[#This Row],[Percentage]],Table3[[#This Row],[Percentage]]&lt;$J$5), 1, 0)</f>
        <v>0</v>
      </c>
      <c r="K997" s="16">
        <f>IF(AND($K$3&lt;Table3[[#This Row],[Percentage]],Table3[[#This Row],[Percentage]]&lt;$K$5), 1, 0)</f>
        <v>0</v>
      </c>
      <c r="L997" s="16"/>
      <c r="U997" s="6">
        <v>0</v>
      </c>
      <c r="V997" s="6">
        <v>-11</v>
      </c>
      <c r="W997" s="6">
        <f>IF(AND($W$4 + 'Unlike Size Quad'!$F$2*$N$3&lt;Table13[[#This Row],[NS AXIS]],Table13[[#This Row],[NS AXIS]]&lt;$V$3 - 'Unlike Size Quad'!$F$2*$N$3), Table13[NS AXIS], 0)</f>
        <v>-11</v>
      </c>
      <c r="X997" s="6">
        <f>$V$6 - 'Unlike Size Quad'!$F$3*$N$4</f>
        <v>71.401690832311886</v>
      </c>
      <c r="Y997" s="6">
        <f>$W$5 +'Unlike Size Quad'!$F$3*$N$4</f>
        <v>-71.406763299232722</v>
      </c>
      <c r="Z997" s="6">
        <f>Table13[[#This Row],[NS AXIS]]</f>
        <v>-11</v>
      </c>
      <c r="AA997" s="6">
        <f>IF(AND($W$5 + 'Unlike Size Quad'!$F$3*$N$4&lt;Table13[[#This Row],[NS AXIS]],Table13[[#This Row],[NS AXIS]]&lt;$V$6 - 'Unlike Size Quad'!$F$3*$N$4), Table13[NS AXIS], 0)</f>
        <v>-11</v>
      </c>
      <c r="AB997" s="16">
        <f>$V$3 -'Unlike Size Quad'!$F$2*$N$3</f>
        <v>127.00056361139596</v>
      </c>
      <c r="AC997" s="16">
        <f>$W$4 + 'Unlike Size Quad'!$F$2*$N$3</f>
        <v>-127.00507248755457</v>
      </c>
      <c r="AN997" s="46">
        <v>-11</v>
      </c>
      <c r="AO997" s="6">
        <f>IF(OR(Table15[[#This Row],[Diagonal Flag]]&lt;-$AG$6, Table15[[#This Row],[Diagonal Flag]]&gt;$AG$6),0,Table15[[#This Row],[Diagonal Flag]])</f>
        <v>-11</v>
      </c>
      <c r="AP997" s="6">
        <f>Graphing!$AO997/$AP$6</f>
        <v>-4.8125</v>
      </c>
      <c r="AQ997" s="6">
        <f>Graphing!$AO997/$AQ$6</f>
        <v>4.8125</v>
      </c>
    </row>
    <row r="998" spans="7:43" x14ac:dyDescent="0.25">
      <c r="G998" s="15">
        <v>0.99099999999999999</v>
      </c>
      <c r="H998" s="16">
        <f>IF(AND($H$3&lt;Table3[[#This Row],[Percentage]],Table3[[#This Row],[Percentage]]&lt;$H$5), 1, 0)</f>
        <v>0</v>
      </c>
      <c r="I998" s="16">
        <f>IF(AND($I$3&lt;Table3[[#This Row],[Percentage]],Table3[[#This Row],[Percentage]]&lt;$I$5), 1, 0)</f>
        <v>0</v>
      </c>
      <c r="J998" s="16">
        <f>IF(AND($J$3&lt;Table3[[#This Row],[Percentage]],Table3[[#This Row],[Percentage]]&lt;$J$5), 1, 0)</f>
        <v>0</v>
      </c>
      <c r="K998" s="16">
        <f>IF(AND($K$3&lt;Table3[[#This Row],[Percentage]],Table3[[#This Row],[Percentage]]&lt;$K$5), 1, 0)</f>
        <v>0</v>
      </c>
      <c r="L998" s="16"/>
      <c r="U998" s="6">
        <v>0</v>
      </c>
      <c r="V998" s="6">
        <v>-10</v>
      </c>
      <c r="W998" s="6">
        <f>IF(AND($W$4 + 'Unlike Size Quad'!$F$2*$N$3&lt;Table13[[#This Row],[NS AXIS]],Table13[[#This Row],[NS AXIS]]&lt;$V$3 - 'Unlike Size Quad'!$F$2*$N$3), Table13[NS AXIS], 0)</f>
        <v>-10</v>
      </c>
      <c r="X998" s="6">
        <f>$V$6 - 'Unlike Size Quad'!$F$3*$N$4</f>
        <v>71.401690832311886</v>
      </c>
      <c r="Y998" s="6">
        <f>$W$5 +'Unlike Size Quad'!$F$3*$N$4</f>
        <v>-71.406763299232722</v>
      </c>
      <c r="Z998" s="6">
        <f>Table13[[#This Row],[NS AXIS]]</f>
        <v>-10</v>
      </c>
      <c r="AA998" s="6">
        <f>IF(AND($W$5 + 'Unlike Size Quad'!$F$3*$N$4&lt;Table13[[#This Row],[NS AXIS]],Table13[[#This Row],[NS AXIS]]&lt;$V$6 - 'Unlike Size Quad'!$F$3*$N$4), Table13[NS AXIS], 0)</f>
        <v>-10</v>
      </c>
      <c r="AB998" s="16">
        <f>$V$3 -'Unlike Size Quad'!$F$2*$N$3</f>
        <v>127.00056361139596</v>
      </c>
      <c r="AC998" s="16">
        <f>$W$4 + 'Unlike Size Quad'!$F$2*$N$3</f>
        <v>-127.00507248755457</v>
      </c>
      <c r="AN998" s="46">
        <v>-10</v>
      </c>
      <c r="AO998" s="6">
        <f>IF(OR(Table15[[#This Row],[Diagonal Flag]]&lt;-$AG$6, Table15[[#This Row],[Diagonal Flag]]&gt;$AG$6),0,Table15[[#This Row],[Diagonal Flag]])</f>
        <v>-10</v>
      </c>
      <c r="AP998" s="6">
        <f>Graphing!$AO998/$AP$6</f>
        <v>-4.375</v>
      </c>
      <c r="AQ998" s="6">
        <f>Graphing!$AO998/$AQ$6</f>
        <v>4.375</v>
      </c>
    </row>
    <row r="999" spans="7:43" x14ac:dyDescent="0.25">
      <c r="G999" s="15">
        <v>0.99199999999999999</v>
      </c>
      <c r="H999" s="16">
        <f>IF(AND($H$3&lt;Table3[[#This Row],[Percentage]],Table3[[#This Row],[Percentage]]&lt;$H$5), 1, 0)</f>
        <v>0</v>
      </c>
      <c r="I999" s="16">
        <f>IF(AND($I$3&lt;Table3[[#This Row],[Percentage]],Table3[[#This Row],[Percentage]]&lt;$I$5), 1, 0)</f>
        <v>0</v>
      </c>
      <c r="J999" s="16">
        <f>IF(AND($J$3&lt;Table3[[#This Row],[Percentage]],Table3[[#This Row],[Percentage]]&lt;$J$5), 1, 0)</f>
        <v>0</v>
      </c>
      <c r="K999" s="16">
        <f>IF(AND($K$3&lt;Table3[[#This Row],[Percentage]],Table3[[#This Row],[Percentage]]&lt;$K$5), 1, 0)</f>
        <v>0</v>
      </c>
      <c r="L999" s="16"/>
      <c r="U999" s="6">
        <v>0</v>
      </c>
      <c r="V999" s="6">
        <v>-9</v>
      </c>
      <c r="W999" s="6">
        <f>IF(AND($W$4 + 'Unlike Size Quad'!$F$2*$N$3&lt;Table13[[#This Row],[NS AXIS]],Table13[[#This Row],[NS AXIS]]&lt;$V$3 - 'Unlike Size Quad'!$F$2*$N$3), Table13[NS AXIS], 0)</f>
        <v>-9</v>
      </c>
      <c r="X999" s="6">
        <f>$V$6 - 'Unlike Size Quad'!$F$3*$N$4</f>
        <v>71.401690832311886</v>
      </c>
      <c r="Y999" s="6">
        <f>$W$5 +'Unlike Size Quad'!$F$3*$N$4</f>
        <v>-71.406763299232722</v>
      </c>
      <c r="Z999" s="6">
        <f>Table13[[#This Row],[NS AXIS]]</f>
        <v>-9</v>
      </c>
      <c r="AA999" s="6">
        <f>IF(AND($W$5 + 'Unlike Size Quad'!$F$3*$N$4&lt;Table13[[#This Row],[NS AXIS]],Table13[[#This Row],[NS AXIS]]&lt;$V$6 - 'Unlike Size Quad'!$F$3*$N$4), Table13[NS AXIS], 0)</f>
        <v>-9</v>
      </c>
      <c r="AB999" s="16">
        <f>$V$3 -'Unlike Size Quad'!$F$2*$N$3</f>
        <v>127.00056361139596</v>
      </c>
      <c r="AC999" s="16">
        <f>$W$4 + 'Unlike Size Quad'!$F$2*$N$3</f>
        <v>-127.00507248755457</v>
      </c>
      <c r="AN999" s="46">
        <v>-9</v>
      </c>
      <c r="AO999" s="6">
        <f>IF(OR(Table15[[#This Row],[Diagonal Flag]]&lt;-$AG$6, Table15[[#This Row],[Diagonal Flag]]&gt;$AG$6),0,Table15[[#This Row],[Diagonal Flag]])</f>
        <v>-9</v>
      </c>
      <c r="AP999" s="6">
        <f>Graphing!$AO999/$AP$6</f>
        <v>-3.9375</v>
      </c>
      <c r="AQ999" s="6">
        <f>Graphing!$AO999/$AQ$6</f>
        <v>3.9375</v>
      </c>
    </row>
    <row r="1000" spans="7:43" x14ac:dyDescent="0.25">
      <c r="G1000" s="15">
        <v>0.99299999999999999</v>
      </c>
      <c r="H1000" s="16">
        <f>IF(AND($H$3&lt;Table3[[#This Row],[Percentage]],Table3[[#This Row],[Percentage]]&lt;$H$5), 1, 0)</f>
        <v>0</v>
      </c>
      <c r="I1000" s="16">
        <f>IF(AND($I$3&lt;Table3[[#This Row],[Percentage]],Table3[[#This Row],[Percentage]]&lt;$I$5), 1, 0)</f>
        <v>0</v>
      </c>
      <c r="J1000" s="16">
        <f>IF(AND($J$3&lt;Table3[[#This Row],[Percentage]],Table3[[#This Row],[Percentage]]&lt;$J$5), 1, 0)</f>
        <v>0</v>
      </c>
      <c r="K1000" s="16">
        <f>IF(AND($K$3&lt;Table3[[#This Row],[Percentage]],Table3[[#This Row],[Percentage]]&lt;$K$5), 1, 0)</f>
        <v>0</v>
      </c>
      <c r="L1000" s="16"/>
      <c r="U1000" s="6">
        <v>0</v>
      </c>
      <c r="V1000" s="6">
        <v>-8</v>
      </c>
      <c r="W1000" s="6">
        <f>IF(AND($W$4 + 'Unlike Size Quad'!$F$2*$N$3&lt;Table13[[#This Row],[NS AXIS]],Table13[[#This Row],[NS AXIS]]&lt;$V$3 - 'Unlike Size Quad'!$F$2*$N$3), Table13[NS AXIS], 0)</f>
        <v>-8</v>
      </c>
      <c r="X1000" s="6">
        <f>$V$6 - 'Unlike Size Quad'!$F$3*$N$4</f>
        <v>71.401690832311886</v>
      </c>
      <c r="Y1000" s="6">
        <f>$W$5 +'Unlike Size Quad'!$F$3*$N$4</f>
        <v>-71.406763299232722</v>
      </c>
      <c r="Z1000" s="6">
        <f>Table13[[#This Row],[NS AXIS]]</f>
        <v>-8</v>
      </c>
      <c r="AA1000" s="6">
        <f>IF(AND($W$5 + 'Unlike Size Quad'!$F$3*$N$4&lt;Table13[[#This Row],[NS AXIS]],Table13[[#This Row],[NS AXIS]]&lt;$V$6 - 'Unlike Size Quad'!$F$3*$N$4), Table13[NS AXIS], 0)</f>
        <v>-8</v>
      </c>
      <c r="AB1000" s="16">
        <f>$V$3 -'Unlike Size Quad'!$F$2*$N$3</f>
        <v>127.00056361139596</v>
      </c>
      <c r="AC1000" s="16">
        <f>$W$4 + 'Unlike Size Quad'!$F$2*$N$3</f>
        <v>-127.00507248755457</v>
      </c>
      <c r="AN1000" s="46">
        <v>-8</v>
      </c>
      <c r="AO1000" s="6">
        <f>IF(OR(Table15[[#This Row],[Diagonal Flag]]&lt;-$AG$6, Table15[[#This Row],[Diagonal Flag]]&gt;$AG$6),0,Table15[[#This Row],[Diagonal Flag]])</f>
        <v>-8</v>
      </c>
      <c r="AP1000" s="6">
        <f>Graphing!$AO1000/$AP$6</f>
        <v>-3.5</v>
      </c>
      <c r="AQ1000" s="6">
        <f>Graphing!$AO1000/$AQ$6</f>
        <v>3.5</v>
      </c>
    </row>
    <row r="1001" spans="7:43" x14ac:dyDescent="0.25">
      <c r="G1001" s="15">
        <v>0.99399999999999999</v>
      </c>
      <c r="H1001" s="16">
        <f>IF(AND($H$3&lt;Table3[[#This Row],[Percentage]],Table3[[#This Row],[Percentage]]&lt;$H$5), 1, 0)</f>
        <v>0</v>
      </c>
      <c r="I1001" s="16">
        <f>IF(AND($I$3&lt;Table3[[#This Row],[Percentage]],Table3[[#This Row],[Percentage]]&lt;$I$5), 1, 0)</f>
        <v>0</v>
      </c>
      <c r="J1001" s="16">
        <f>IF(AND($J$3&lt;Table3[[#This Row],[Percentage]],Table3[[#This Row],[Percentage]]&lt;$J$5), 1, 0)</f>
        <v>0</v>
      </c>
      <c r="K1001" s="16">
        <f>IF(AND($K$3&lt;Table3[[#This Row],[Percentage]],Table3[[#This Row],[Percentage]]&lt;$K$5), 1, 0)</f>
        <v>0</v>
      </c>
      <c r="L1001" s="16"/>
      <c r="U1001" s="6">
        <v>0</v>
      </c>
      <c r="V1001" s="6">
        <v>-7</v>
      </c>
      <c r="W1001" s="6">
        <f>IF(AND($W$4 + 'Unlike Size Quad'!$F$2*$N$3&lt;Table13[[#This Row],[NS AXIS]],Table13[[#This Row],[NS AXIS]]&lt;$V$3 - 'Unlike Size Quad'!$F$2*$N$3), Table13[NS AXIS], 0)</f>
        <v>-7</v>
      </c>
      <c r="X1001" s="6">
        <f>$V$6 - 'Unlike Size Quad'!$F$3*$N$4</f>
        <v>71.401690832311886</v>
      </c>
      <c r="Y1001" s="6">
        <f>$W$5 +'Unlike Size Quad'!$F$3*$N$4</f>
        <v>-71.406763299232722</v>
      </c>
      <c r="Z1001" s="6">
        <f>Table13[[#This Row],[NS AXIS]]</f>
        <v>-7</v>
      </c>
      <c r="AA1001" s="6">
        <f>IF(AND($W$5 + 'Unlike Size Quad'!$F$3*$N$4&lt;Table13[[#This Row],[NS AXIS]],Table13[[#This Row],[NS AXIS]]&lt;$V$6 - 'Unlike Size Quad'!$F$3*$N$4), Table13[NS AXIS], 0)</f>
        <v>-7</v>
      </c>
      <c r="AB1001" s="16">
        <f>$V$3 -'Unlike Size Quad'!$F$2*$N$3</f>
        <v>127.00056361139596</v>
      </c>
      <c r="AC1001" s="16">
        <f>$W$4 + 'Unlike Size Quad'!$F$2*$N$3</f>
        <v>-127.00507248755457</v>
      </c>
      <c r="AN1001" s="46">
        <v>-7</v>
      </c>
      <c r="AO1001" s="6">
        <f>IF(OR(Table15[[#This Row],[Diagonal Flag]]&lt;-$AG$6, Table15[[#This Row],[Diagonal Flag]]&gt;$AG$6),0,Table15[[#This Row],[Diagonal Flag]])</f>
        <v>-7</v>
      </c>
      <c r="AP1001" s="6">
        <f>Graphing!$AO1001/$AP$6</f>
        <v>-3.0625</v>
      </c>
      <c r="AQ1001" s="6">
        <f>Graphing!$AO1001/$AQ$6</f>
        <v>3.0625</v>
      </c>
    </row>
    <row r="1002" spans="7:43" x14ac:dyDescent="0.25">
      <c r="G1002" s="15">
        <v>0.995</v>
      </c>
      <c r="H1002" s="16">
        <f>IF(AND($H$3&lt;Table3[[#This Row],[Percentage]],Table3[[#This Row],[Percentage]]&lt;$H$5), 1, 0)</f>
        <v>0</v>
      </c>
      <c r="I1002" s="16">
        <f>IF(AND($I$3&lt;Table3[[#This Row],[Percentage]],Table3[[#This Row],[Percentage]]&lt;$I$5), 1, 0)</f>
        <v>0</v>
      </c>
      <c r="J1002" s="16">
        <f>IF(AND($J$3&lt;Table3[[#This Row],[Percentage]],Table3[[#This Row],[Percentage]]&lt;$J$5), 1, 0)</f>
        <v>0</v>
      </c>
      <c r="K1002" s="16">
        <f>IF(AND($K$3&lt;Table3[[#This Row],[Percentage]],Table3[[#This Row],[Percentage]]&lt;$K$5), 1, 0)</f>
        <v>0</v>
      </c>
      <c r="L1002" s="16"/>
      <c r="U1002" s="6">
        <v>0</v>
      </c>
      <c r="V1002" s="6">
        <v>-6</v>
      </c>
      <c r="W1002" s="6">
        <f>IF(AND($W$4 + 'Unlike Size Quad'!$F$2*$N$3&lt;Table13[[#This Row],[NS AXIS]],Table13[[#This Row],[NS AXIS]]&lt;$V$3 - 'Unlike Size Quad'!$F$2*$N$3), Table13[NS AXIS], 0)</f>
        <v>-6</v>
      </c>
      <c r="X1002" s="6">
        <f>$V$6 - 'Unlike Size Quad'!$F$3*$N$4</f>
        <v>71.401690832311886</v>
      </c>
      <c r="Y1002" s="6">
        <f>$W$5 +'Unlike Size Quad'!$F$3*$N$4</f>
        <v>-71.406763299232722</v>
      </c>
      <c r="Z1002" s="6">
        <f>Table13[[#This Row],[NS AXIS]]</f>
        <v>-6</v>
      </c>
      <c r="AA1002" s="6">
        <f>IF(AND($W$5 + 'Unlike Size Quad'!$F$3*$N$4&lt;Table13[[#This Row],[NS AXIS]],Table13[[#This Row],[NS AXIS]]&lt;$V$6 - 'Unlike Size Quad'!$F$3*$N$4), Table13[NS AXIS], 0)</f>
        <v>-6</v>
      </c>
      <c r="AB1002" s="16">
        <f>$V$3 -'Unlike Size Quad'!$F$2*$N$3</f>
        <v>127.00056361139596</v>
      </c>
      <c r="AC1002" s="16">
        <f>$W$4 + 'Unlike Size Quad'!$F$2*$N$3</f>
        <v>-127.00507248755457</v>
      </c>
      <c r="AN1002" s="46">
        <v>-6</v>
      </c>
      <c r="AO1002" s="6">
        <f>IF(OR(Table15[[#This Row],[Diagonal Flag]]&lt;-$AG$6, Table15[[#This Row],[Diagonal Flag]]&gt;$AG$6),0,Table15[[#This Row],[Diagonal Flag]])</f>
        <v>-6</v>
      </c>
      <c r="AP1002" s="6">
        <f>Graphing!$AO1002/$AP$6</f>
        <v>-2.625</v>
      </c>
      <c r="AQ1002" s="6">
        <f>Graphing!$AO1002/$AQ$6</f>
        <v>2.625</v>
      </c>
    </row>
    <row r="1003" spans="7:43" x14ac:dyDescent="0.25">
      <c r="G1003" s="15">
        <v>0.996</v>
      </c>
      <c r="H1003" s="16">
        <f>IF(AND($H$3&lt;Table3[[#This Row],[Percentage]],Table3[[#This Row],[Percentage]]&lt;$H$5), 1, 0)</f>
        <v>0</v>
      </c>
      <c r="I1003" s="16">
        <f>IF(AND($I$3&lt;Table3[[#This Row],[Percentage]],Table3[[#This Row],[Percentage]]&lt;$I$5), 1, 0)</f>
        <v>0</v>
      </c>
      <c r="J1003" s="16">
        <f>IF(AND($J$3&lt;Table3[[#This Row],[Percentage]],Table3[[#This Row],[Percentage]]&lt;$J$5), 1, 0)</f>
        <v>0</v>
      </c>
      <c r="K1003" s="16">
        <f>IF(AND($K$3&lt;Table3[[#This Row],[Percentage]],Table3[[#This Row],[Percentage]]&lt;$K$5), 1, 0)</f>
        <v>0</v>
      </c>
      <c r="L1003" s="16"/>
      <c r="U1003" s="6">
        <v>0</v>
      </c>
      <c r="V1003" s="6">
        <v>-5</v>
      </c>
      <c r="W1003" s="6">
        <f>IF(AND($W$4 + 'Unlike Size Quad'!$F$2*$N$3&lt;Table13[[#This Row],[NS AXIS]],Table13[[#This Row],[NS AXIS]]&lt;$V$3 - 'Unlike Size Quad'!$F$2*$N$3), Table13[NS AXIS], 0)</f>
        <v>-5</v>
      </c>
      <c r="X1003" s="6">
        <f>$V$6 - 'Unlike Size Quad'!$F$3*$N$4</f>
        <v>71.401690832311886</v>
      </c>
      <c r="Y1003" s="6">
        <f>$W$5 +'Unlike Size Quad'!$F$3*$N$4</f>
        <v>-71.406763299232722</v>
      </c>
      <c r="Z1003" s="6">
        <f>Table13[[#This Row],[NS AXIS]]</f>
        <v>-5</v>
      </c>
      <c r="AA1003" s="6">
        <f>IF(AND($W$5 + 'Unlike Size Quad'!$F$3*$N$4&lt;Table13[[#This Row],[NS AXIS]],Table13[[#This Row],[NS AXIS]]&lt;$V$6 - 'Unlike Size Quad'!$F$3*$N$4), Table13[NS AXIS], 0)</f>
        <v>-5</v>
      </c>
      <c r="AB1003" s="16">
        <f>$V$3 -'Unlike Size Quad'!$F$2*$N$3</f>
        <v>127.00056361139596</v>
      </c>
      <c r="AC1003" s="16">
        <f>$W$4 + 'Unlike Size Quad'!$F$2*$N$3</f>
        <v>-127.00507248755457</v>
      </c>
      <c r="AN1003" s="46">
        <v>-5</v>
      </c>
      <c r="AO1003" s="6">
        <f>IF(OR(Table15[[#This Row],[Diagonal Flag]]&lt;-$AG$6, Table15[[#This Row],[Diagonal Flag]]&gt;$AG$6),0,Table15[[#This Row],[Diagonal Flag]])</f>
        <v>-5</v>
      </c>
      <c r="AP1003" s="6">
        <f>Graphing!$AO1003/$AP$6</f>
        <v>-2.1875</v>
      </c>
      <c r="AQ1003" s="6">
        <f>Graphing!$AO1003/$AQ$6</f>
        <v>2.1875</v>
      </c>
    </row>
    <row r="1004" spans="7:43" x14ac:dyDescent="0.25">
      <c r="G1004" s="15">
        <v>0.997</v>
      </c>
      <c r="H1004" s="16">
        <f>IF(AND($H$3&lt;Table3[[#This Row],[Percentage]],Table3[[#This Row],[Percentage]]&lt;$H$5), 1, 0)</f>
        <v>0</v>
      </c>
      <c r="I1004" s="16">
        <f>IF(AND($I$3&lt;Table3[[#This Row],[Percentage]],Table3[[#This Row],[Percentage]]&lt;$I$5), 1, 0)</f>
        <v>0</v>
      </c>
      <c r="J1004" s="16">
        <f>IF(AND($J$3&lt;Table3[[#This Row],[Percentage]],Table3[[#This Row],[Percentage]]&lt;$J$5), 1, 0)</f>
        <v>0</v>
      </c>
      <c r="K1004" s="16">
        <f>IF(AND($K$3&lt;Table3[[#This Row],[Percentage]],Table3[[#This Row],[Percentage]]&lt;$K$5), 1, 0)</f>
        <v>0</v>
      </c>
      <c r="L1004" s="16"/>
      <c r="U1004" s="6">
        <v>0</v>
      </c>
      <c r="V1004" s="6">
        <v>-4</v>
      </c>
      <c r="W1004" s="6">
        <f>IF(AND($W$4 + 'Unlike Size Quad'!$F$2*$N$3&lt;Table13[[#This Row],[NS AXIS]],Table13[[#This Row],[NS AXIS]]&lt;$V$3 - 'Unlike Size Quad'!$F$2*$N$3), Table13[NS AXIS], 0)</f>
        <v>-4</v>
      </c>
      <c r="X1004" s="6">
        <f>$V$6 - 'Unlike Size Quad'!$F$3*$N$4</f>
        <v>71.401690832311886</v>
      </c>
      <c r="Y1004" s="6">
        <f>$W$5 +'Unlike Size Quad'!$F$3*$N$4</f>
        <v>-71.406763299232722</v>
      </c>
      <c r="Z1004" s="6">
        <f>Table13[[#This Row],[NS AXIS]]</f>
        <v>-4</v>
      </c>
      <c r="AA1004" s="6">
        <f>IF(AND($W$5 + 'Unlike Size Quad'!$F$3*$N$4&lt;Table13[[#This Row],[NS AXIS]],Table13[[#This Row],[NS AXIS]]&lt;$V$6 - 'Unlike Size Quad'!$F$3*$N$4), Table13[NS AXIS], 0)</f>
        <v>-4</v>
      </c>
      <c r="AB1004" s="16">
        <f>$V$3 -'Unlike Size Quad'!$F$2*$N$3</f>
        <v>127.00056361139596</v>
      </c>
      <c r="AC1004" s="16">
        <f>$W$4 + 'Unlike Size Quad'!$F$2*$N$3</f>
        <v>-127.00507248755457</v>
      </c>
      <c r="AN1004" s="46">
        <v>-4</v>
      </c>
      <c r="AO1004" s="6">
        <f>IF(OR(Table15[[#This Row],[Diagonal Flag]]&lt;-$AG$6, Table15[[#This Row],[Diagonal Flag]]&gt;$AG$6),0,Table15[[#This Row],[Diagonal Flag]])</f>
        <v>-4</v>
      </c>
      <c r="AP1004" s="6">
        <f>Graphing!$AO1004/$AP$6</f>
        <v>-1.75</v>
      </c>
      <c r="AQ1004" s="6">
        <f>Graphing!$AO1004/$AQ$6</f>
        <v>1.75</v>
      </c>
    </row>
    <row r="1005" spans="7:43" x14ac:dyDescent="0.25">
      <c r="G1005" s="15">
        <v>0.998</v>
      </c>
      <c r="H1005" s="16">
        <f>IF(AND($H$3&lt;Table3[[#This Row],[Percentage]],Table3[[#This Row],[Percentage]]&lt;$H$5), 1, 0)</f>
        <v>0</v>
      </c>
      <c r="I1005" s="16">
        <f>IF(AND($I$3&lt;Table3[[#This Row],[Percentage]],Table3[[#This Row],[Percentage]]&lt;$I$5), 1, 0)</f>
        <v>0</v>
      </c>
      <c r="J1005" s="16">
        <f>IF(AND($J$3&lt;Table3[[#This Row],[Percentage]],Table3[[#This Row],[Percentage]]&lt;$J$5), 1, 0)</f>
        <v>0</v>
      </c>
      <c r="K1005" s="16">
        <f>IF(AND($K$3&lt;Table3[[#This Row],[Percentage]],Table3[[#This Row],[Percentage]]&lt;$K$5), 1, 0)</f>
        <v>0</v>
      </c>
      <c r="L1005" s="16"/>
      <c r="U1005" s="6">
        <v>0</v>
      </c>
      <c r="V1005" s="6">
        <v>-3</v>
      </c>
      <c r="W1005" s="6">
        <f>IF(AND($W$4 + 'Unlike Size Quad'!$F$2*$N$3&lt;Table13[[#This Row],[NS AXIS]],Table13[[#This Row],[NS AXIS]]&lt;$V$3 - 'Unlike Size Quad'!$F$2*$N$3), Table13[NS AXIS], 0)</f>
        <v>-3</v>
      </c>
      <c r="X1005" s="6">
        <f>$V$6 - 'Unlike Size Quad'!$F$3*$N$4</f>
        <v>71.401690832311886</v>
      </c>
      <c r="Y1005" s="6">
        <f>$W$5 +'Unlike Size Quad'!$F$3*$N$4</f>
        <v>-71.406763299232722</v>
      </c>
      <c r="Z1005" s="6">
        <f>Table13[[#This Row],[NS AXIS]]</f>
        <v>-3</v>
      </c>
      <c r="AA1005" s="6">
        <f>IF(AND($W$5 + 'Unlike Size Quad'!$F$3*$N$4&lt;Table13[[#This Row],[NS AXIS]],Table13[[#This Row],[NS AXIS]]&lt;$V$6 - 'Unlike Size Quad'!$F$3*$N$4), Table13[NS AXIS], 0)</f>
        <v>-3</v>
      </c>
      <c r="AB1005" s="16">
        <f>$V$3 -'Unlike Size Quad'!$F$2*$N$3</f>
        <v>127.00056361139596</v>
      </c>
      <c r="AC1005" s="16">
        <f>$W$4 + 'Unlike Size Quad'!$F$2*$N$3</f>
        <v>-127.00507248755457</v>
      </c>
      <c r="AN1005" s="46">
        <v>-3</v>
      </c>
      <c r="AO1005" s="6">
        <f>IF(OR(Table15[[#This Row],[Diagonal Flag]]&lt;-$AG$6, Table15[[#This Row],[Diagonal Flag]]&gt;$AG$6),0,Table15[[#This Row],[Diagonal Flag]])</f>
        <v>-3</v>
      </c>
      <c r="AP1005" s="6">
        <f>Graphing!$AO1005/$AP$6</f>
        <v>-1.3125</v>
      </c>
      <c r="AQ1005" s="6">
        <f>Graphing!$AO1005/$AQ$6</f>
        <v>1.3125</v>
      </c>
    </row>
    <row r="1006" spans="7:43" x14ac:dyDescent="0.25">
      <c r="G1006" s="15">
        <v>0.999</v>
      </c>
      <c r="H1006" s="16">
        <f>IF(AND($H$3&lt;Table3[[#This Row],[Percentage]],Table3[[#This Row],[Percentage]]&lt;$H$5), 1, 0)</f>
        <v>0</v>
      </c>
      <c r="I1006" s="16">
        <f>IF(AND($I$3&lt;Table3[[#This Row],[Percentage]],Table3[[#This Row],[Percentage]]&lt;$I$5), 1, 0)</f>
        <v>0</v>
      </c>
      <c r="J1006" s="16">
        <f>IF(AND($J$3&lt;Table3[[#This Row],[Percentage]],Table3[[#This Row],[Percentage]]&lt;$J$5), 1, 0)</f>
        <v>0</v>
      </c>
      <c r="K1006" s="16">
        <f>IF(AND($K$3&lt;Table3[[#This Row],[Percentage]],Table3[[#This Row],[Percentage]]&lt;$K$5), 1, 0)</f>
        <v>0</v>
      </c>
      <c r="L1006" s="16"/>
      <c r="U1006" s="6">
        <v>0</v>
      </c>
      <c r="V1006" s="6">
        <v>-2</v>
      </c>
      <c r="W1006" s="6">
        <f>IF(AND($W$4 + 'Unlike Size Quad'!$F$2*$N$3&lt;Table13[[#This Row],[NS AXIS]],Table13[[#This Row],[NS AXIS]]&lt;$V$3 - 'Unlike Size Quad'!$F$2*$N$3), Table13[NS AXIS], 0)</f>
        <v>-2</v>
      </c>
      <c r="X1006" s="6">
        <f>$V$6 - 'Unlike Size Quad'!$F$3*$N$4</f>
        <v>71.401690832311886</v>
      </c>
      <c r="Y1006" s="6">
        <f>$W$5 +'Unlike Size Quad'!$F$3*$N$4</f>
        <v>-71.406763299232722</v>
      </c>
      <c r="Z1006" s="6">
        <f>Table13[[#This Row],[NS AXIS]]</f>
        <v>-2</v>
      </c>
      <c r="AA1006" s="6">
        <f>IF(AND($W$5 + 'Unlike Size Quad'!$F$3*$N$4&lt;Table13[[#This Row],[NS AXIS]],Table13[[#This Row],[NS AXIS]]&lt;$V$6 - 'Unlike Size Quad'!$F$3*$N$4), Table13[NS AXIS], 0)</f>
        <v>-2</v>
      </c>
      <c r="AB1006" s="16">
        <f>$V$3 -'Unlike Size Quad'!$F$2*$N$3</f>
        <v>127.00056361139596</v>
      </c>
      <c r="AC1006" s="16">
        <f>$W$4 + 'Unlike Size Quad'!$F$2*$N$3</f>
        <v>-127.00507248755457</v>
      </c>
      <c r="AN1006" s="46">
        <v>-2</v>
      </c>
      <c r="AO1006" s="6">
        <f>IF(OR(Table15[[#This Row],[Diagonal Flag]]&lt;-$AG$6, Table15[[#This Row],[Diagonal Flag]]&gt;$AG$6),0,Table15[[#This Row],[Diagonal Flag]])</f>
        <v>-2</v>
      </c>
      <c r="AP1006" s="6">
        <f>Graphing!$AO1006/$AP$6</f>
        <v>-0.875</v>
      </c>
      <c r="AQ1006" s="6">
        <f>Graphing!$AO1006/$AQ$6</f>
        <v>0.875</v>
      </c>
    </row>
    <row r="1007" spans="7:43" x14ac:dyDescent="0.25">
      <c r="G1007" s="15">
        <v>1</v>
      </c>
      <c r="H1007" s="16">
        <f>IF(AND($H$3&lt;Table3[[#This Row],[Percentage]],Table3[[#This Row],[Percentage]]&lt;$H$5), 1, 0)</f>
        <v>0</v>
      </c>
      <c r="I1007" s="16">
        <f>IF(AND($I$3&lt;Table3[[#This Row],[Percentage]],Table3[[#This Row],[Percentage]]&lt;$I$5), 1, 0)</f>
        <v>0</v>
      </c>
      <c r="J1007" s="16">
        <f>IF(AND($J$3&lt;Table3[[#This Row],[Percentage]],Table3[[#This Row],[Percentage]]&lt;$J$5), 1, 0)</f>
        <v>0</v>
      </c>
      <c r="K1007" s="16">
        <f>IF(AND($K$3&lt;Table3[[#This Row],[Percentage]],Table3[[#This Row],[Percentage]]&lt;$K$5), 1, 0)</f>
        <v>0</v>
      </c>
      <c r="L1007" s="16"/>
      <c r="U1007" s="6">
        <v>0</v>
      </c>
      <c r="V1007" s="6">
        <v>-1</v>
      </c>
      <c r="W1007" s="6">
        <f>IF(AND($W$4 + 'Unlike Size Quad'!$F$2*$N$3&lt;Table13[[#This Row],[NS AXIS]],Table13[[#This Row],[NS AXIS]]&lt;$V$3 - 'Unlike Size Quad'!$F$2*$N$3), Table13[NS AXIS], 0)</f>
        <v>-1</v>
      </c>
      <c r="X1007" s="6">
        <f>$V$6 - 'Unlike Size Quad'!$F$3*$N$4</f>
        <v>71.401690832311886</v>
      </c>
      <c r="Y1007" s="6">
        <f>$W$5 +'Unlike Size Quad'!$F$3*$N$4</f>
        <v>-71.406763299232722</v>
      </c>
      <c r="Z1007" s="6">
        <f>Table13[[#This Row],[NS AXIS]]</f>
        <v>-1</v>
      </c>
      <c r="AA1007" s="6">
        <f>IF(AND($W$5 + 'Unlike Size Quad'!$F$3*$N$4&lt;Table13[[#This Row],[NS AXIS]],Table13[[#This Row],[NS AXIS]]&lt;$V$6 - 'Unlike Size Quad'!$F$3*$N$4), Table13[NS AXIS], 0)</f>
        <v>-1</v>
      </c>
      <c r="AB1007" s="16">
        <f>$V$3 -'Unlike Size Quad'!$F$2*$N$3</f>
        <v>127.00056361139596</v>
      </c>
      <c r="AC1007" s="16">
        <f>$W$4 + 'Unlike Size Quad'!$F$2*$N$3</f>
        <v>-127.00507248755457</v>
      </c>
      <c r="AN1007" s="46">
        <v>-1</v>
      </c>
      <c r="AO1007" s="6">
        <f>IF(OR(Table15[[#This Row],[Diagonal Flag]]&lt;-$AG$6, Table15[[#This Row],[Diagonal Flag]]&gt;$AG$6),0,Table15[[#This Row],[Diagonal Flag]])</f>
        <v>-1</v>
      </c>
      <c r="AP1007" s="6">
        <f>Graphing!$AO1007/$AP$6</f>
        <v>-0.4375</v>
      </c>
      <c r="AQ1007" s="6">
        <f>Graphing!$AO1007/$AQ$6</f>
        <v>0.4375</v>
      </c>
    </row>
    <row r="1008" spans="7:43" x14ac:dyDescent="0.25">
      <c r="U1008" s="6">
        <v>0</v>
      </c>
      <c r="V1008" s="6">
        <v>0</v>
      </c>
      <c r="W1008" s="6">
        <f>IF(AND($W$4 + 'Unlike Size Quad'!$F$2*$N$3&lt;Table13[[#This Row],[NS AXIS]],Table13[[#This Row],[NS AXIS]]&lt;$V$3 - 'Unlike Size Quad'!$F$2*$N$3), Table13[NS AXIS], 0)</f>
        <v>0</v>
      </c>
      <c r="X1008" s="6">
        <f>$V$6 - 'Unlike Size Quad'!$F$3*$N$4</f>
        <v>71.401690832311886</v>
      </c>
      <c r="Y1008" s="6">
        <f>$W$5 +'Unlike Size Quad'!$F$3*$N$4</f>
        <v>-71.406763299232722</v>
      </c>
      <c r="Z1008" s="6">
        <f>Table13[[#This Row],[NS AXIS]]</f>
        <v>0</v>
      </c>
      <c r="AA1008" s="6">
        <f>IF(AND($W$5 + 'Unlike Size Quad'!$F$3*$N$4&lt;Table13[[#This Row],[NS AXIS]],Table13[[#This Row],[NS AXIS]]&lt;$V$6 - 'Unlike Size Quad'!$F$3*$N$4), Table13[NS AXIS], 0)</f>
        <v>0</v>
      </c>
      <c r="AB1008" s="16">
        <f>$V$3 -'Unlike Size Quad'!$F$2*$N$3</f>
        <v>127.00056361139596</v>
      </c>
      <c r="AC1008" s="16">
        <f>$W$4 + 'Unlike Size Quad'!$F$2*$N$3</f>
        <v>-127.00507248755457</v>
      </c>
      <c r="AN1008" s="46">
        <v>0</v>
      </c>
      <c r="AO1008" s="6">
        <f>IF(OR(Table15[[#This Row],[Diagonal Flag]]&lt;-$AG$6, Table15[[#This Row],[Diagonal Flag]]&gt;$AG$6),0,Table15[[#This Row],[Diagonal Flag]])</f>
        <v>0</v>
      </c>
      <c r="AP1008" s="6">
        <f>Graphing!$AO1008/$AP$6</f>
        <v>0</v>
      </c>
      <c r="AQ1008" s="6">
        <f>Graphing!$AO1008/$AQ$6</f>
        <v>0</v>
      </c>
    </row>
    <row r="1009" spans="21:43" x14ac:dyDescent="0.25">
      <c r="U1009" s="6">
        <v>0</v>
      </c>
      <c r="V1009" s="6">
        <v>1</v>
      </c>
      <c r="W1009" s="6">
        <f>IF(AND($W$4 + 'Unlike Size Quad'!$F$2*$N$3&lt;Table13[[#This Row],[NS AXIS]],Table13[[#This Row],[NS AXIS]]&lt;$V$3 - 'Unlike Size Quad'!$F$2*$N$3), Table13[NS AXIS], 0)</f>
        <v>1</v>
      </c>
      <c r="X1009" s="6">
        <f>$V$6 - 'Unlike Size Quad'!$F$3*$N$4</f>
        <v>71.401690832311886</v>
      </c>
      <c r="Y1009" s="6">
        <f>$W$5 +'Unlike Size Quad'!$F$3*$N$4</f>
        <v>-71.406763299232722</v>
      </c>
      <c r="Z1009" s="6">
        <f>Table13[[#This Row],[NS AXIS]]</f>
        <v>1</v>
      </c>
      <c r="AA1009" s="6">
        <f>IF(AND($W$5 + 'Unlike Size Quad'!$F$3*$N$4&lt;Table13[[#This Row],[NS AXIS]],Table13[[#This Row],[NS AXIS]]&lt;$V$6 - 'Unlike Size Quad'!$F$3*$N$4), Table13[NS AXIS], 0)</f>
        <v>1</v>
      </c>
      <c r="AB1009" s="16">
        <f>$V$3 -'Unlike Size Quad'!$F$2*$N$3</f>
        <v>127.00056361139596</v>
      </c>
      <c r="AC1009" s="16">
        <f>$W$4 + 'Unlike Size Quad'!$F$2*$N$3</f>
        <v>-127.00507248755457</v>
      </c>
      <c r="AN1009" s="46">
        <v>1</v>
      </c>
      <c r="AO1009" s="6">
        <f>IF(OR(Table15[[#This Row],[Diagonal Flag]]&lt;-$AG$6, Table15[[#This Row],[Diagonal Flag]]&gt;$AG$6),0,Table15[[#This Row],[Diagonal Flag]])</f>
        <v>1</v>
      </c>
      <c r="AP1009" s="6">
        <f>Graphing!$AO1009/$AP$6</f>
        <v>0.4375</v>
      </c>
      <c r="AQ1009" s="6">
        <f>Graphing!$AO1009/$AQ$6</f>
        <v>-0.4375</v>
      </c>
    </row>
    <row r="1010" spans="21:43" x14ac:dyDescent="0.25">
      <c r="U1010" s="6">
        <v>0</v>
      </c>
      <c r="V1010" s="6">
        <v>2</v>
      </c>
      <c r="W1010" s="6">
        <f>IF(AND($W$4 + 'Unlike Size Quad'!$F$2*$N$3&lt;Table13[[#This Row],[NS AXIS]],Table13[[#This Row],[NS AXIS]]&lt;$V$3 - 'Unlike Size Quad'!$F$2*$N$3), Table13[NS AXIS], 0)</f>
        <v>2</v>
      </c>
      <c r="X1010" s="6">
        <f>$V$6 - 'Unlike Size Quad'!$F$3*$N$4</f>
        <v>71.401690832311886</v>
      </c>
      <c r="Y1010" s="6">
        <f>$W$5 +'Unlike Size Quad'!$F$3*$N$4</f>
        <v>-71.406763299232722</v>
      </c>
      <c r="Z1010" s="6">
        <f>Table13[[#This Row],[NS AXIS]]</f>
        <v>2</v>
      </c>
      <c r="AA1010" s="6">
        <f>IF(AND($W$5 + 'Unlike Size Quad'!$F$3*$N$4&lt;Table13[[#This Row],[NS AXIS]],Table13[[#This Row],[NS AXIS]]&lt;$V$6 - 'Unlike Size Quad'!$F$3*$N$4), Table13[NS AXIS], 0)</f>
        <v>2</v>
      </c>
      <c r="AB1010" s="16">
        <f>$V$3 -'Unlike Size Quad'!$F$2*$N$3</f>
        <v>127.00056361139596</v>
      </c>
      <c r="AC1010" s="16">
        <f>$W$4 + 'Unlike Size Quad'!$F$2*$N$3</f>
        <v>-127.00507248755457</v>
      </c>
      <c r="AN1010" s="46">
        <v>2</v>
      </c>
      <c r="AO1010" s="6">
        <f>IF(OR(Table15[[#This Row],[Diagonal Flag]]&lt;-$AG$6, Table15[[#This Row],[Diagonal Flag]]&gt;$AG$6),0,Table15[[#This Row],[Diagonal Flag]])</f>
        <v>2</v>
      </c>
      <c r="AP1010" s="6">
        <f>Graphing!$AO1010/$AP$6</f>
        <v>0.875</v>
      </c>
      <c r="AQ1010" s="6">
        <f>Graphing!$AO1010/$AQ$6</f>
        <v>-0.875</v>
      </c>
    </row>
    <row r="1011" spans="21:43" x14ac:dyDescent="0.25">
      <c r="U1011" s="6">
        <v>0</v>
      </c>
      <c r="V1011" s="6">
        <v>3</v>
      </c>
      <c r="W1011" s="6">
        <f>IF(AND($W$4 + 'Unlike Size Quad'!$F$2*$N$3&lt;Table13[[#This Row],[NS AXIS]],Table13[[#This Row],[NS AXIS]]&lt;$V$3 - 'Unlike Size Quad'!$F$2*$N$3), Table13[NS AXIS], 0)</f>
        <v>3</v>
      </c>
      <c r="X1011" s="6">
        <f>$V$6 - 'Unlike Size Quad'!$F$3*$N$4</f>
        <v>71.401690832311886</v>
      </c>
      <c r="Y1011" s="6">
        <f>$W$5 +'Unlike Size Quad'!$F$3*$N$4</f>
        <v>-71.406763299232722</v>
      </c>
      <c r="Z1011" s="6">
        <f>Table13[[#This Row],[NS AXIS]]</f>
        <v>3</v>
      </c>
      <c r="AA1011" s="6">
        <f>IF(AND($W$5 + 'Unlike Size Quad'!$F$3*$N$4&lt;Table13[[#This Row],[NS AXIS]],Table13[[#This Row],[NS AXIS]]&lt;$V$6 - 'Unlike Size Quad'!$F$3*$N$4), Table13[NS AXIS], 0)</f>
        <v>3</v>
      </c>
      <c r="AB1011" s="16">
        <f>$V$3 -'Unlike Size Quad'!$F$2*$N$3</f>
        <v>127.00056361139596</v>
      </c>
      <c r="AC1011" s="16">
        <f>$W$4 + 'Unlike Size Quad'!$F$2*$N$3</f>
        <v>-127.00507248755457</v>
      </c>
      <c r="AN1011" s="46">
        <v>3</v>
      </c>
      <c r="AO1011" s="6">
        <f>IF(OR(Table15[[#This Row],[Diagonal Flag]]&lt;-$AG$6, Table15[[#This Row],[Diagonal Flag]]&gt;$AG$6),0,Table15[[#This Row],[Diagonal Flag]])</f>
        <v>3</v>
      </c>
      <c r="AP1011" s="6">
        <f>Graphing!$AO1011/$AP$6</f>
        <v>1.3125</v>
      </c>
      <c r="AQ1011" s="6">
        <f>Graphing!$AO1011/$AQ$6</f>
        <v>-1.3125</v>
      </c>
    </row>
    <row r="1012" spans="21:43" x14ac:dyDescent="0.25">
      <c r="U1012" s="6">
        <v>0</v>
      </c>
      <c r="V1012" s="6">
        <v>4</v>
      </c>
      <c r="W1012" s="6">
        <f>IF(AND($W$4 + 'Unlike Size Quad'!$F$2*$N$3&lt;Table13[[#This Row],[NS AXIS]],Table13[[#This Row],[NS AXIS]]&lt;$V$3 - 'Unlike Size Quad'!$F$2*$N$3), Table13[NS AXIS], 0)</f>
        <v>4</v>
      </c>
      <c r="X1012" s="6">
        <f>$V$6 - 'Unlike Size Quad'!$F$3*$N$4</f>
        <v>71.401690832311886</v>
      </c>
      <c r="Y1012" s="6">
        <f>$W$5 +'Unlike Size Quad'!$F$3*$N$4</f>
        <v>-71.406763299232722</v>
      </c>
      <c r="Z1012" s="6">
        <f>Table13[[#This Row],[NS AXIS]]</f>
        <v>4</v>
      </c>
      <c r="AA1012" s="6">
        <f>IF(AND($W$5 + 'Unlike Size Quad'!$F$3*$N$4&lt;Table13[[#This Row],[NS AXIS]],Table13[[#This Row],[NS AXIS]]&lt;$V$6 - 'Unlike Size Quad'!$F$3*$N$4), Table13[NS AXIS], 0)</f>
        <v>4</v>
      </c>
      <c r="AB1012" s="16">
        <f>$V$3 -'Unlike Size Quad'!$F$2*$N$3</f>
        <v>127.00056361139596</v>
      </c>
      <c r="AC1012" s="16">
        <f>$W$4 + 'Unlike Size Quad'!$F$2*$N$3</f>
        <v>-127.00507248755457</v>
      </c>
      <c r="AN1012" s="46">
        <v>4</v>
      </c>
      <c r="AO1012" s="6">
        <f>IF(OR(Table15[[#This Row],[Diagonal Flag]]&lt;-$AG$6, Table15[[#This Row],[Diagonal Flag]]&gt;$AG$6),0,Table15[[#This Row],[Diagonal Flag]])</f>
        <v>4</v>
      </c>
      <c r="AP1012" s="6">
        <f>Graphing!$AO1012/$AP$6</f>
        <v>1.75</v>
      </c>
      <c r="AQ1012" s="6">
        <f>Graphing!$AO1012/$AQ$6</f>
        <v>-1.75</v>
      </c>
    </row>
    <row r="1013" spans="21:43" x14ac:dyDescent="0.25">
      <c r="U1013" s="6">
        <v>0</v>
      </c>
      <c r="V1013" s="6">
        <v>5</v>
      </c>
      <c r="W1013" s="6">
        <f>IF(AND($W$4 + 'Unlike Size Quad'!$F$2*$N$3&lt;Table13[[#This Row],[NS AXIS]],Table13[[#This Row],[NS AXIS]]&lt;$V$3 - 'Unlike Size Quad'!$F$2*$N$3), Table13[NS AXIS], 0)</f>
        <v>5</v>
      </c>
      <c r="X1013" s="6">
        <f>$V$6 - 'Unlike Size Quad'!$F$3*$N$4</f>
        <v>71.401690832311886</v>
      </c>
      <c r="Y1013" s="6">
        <f>$W$5 +'Unlike Size Quad'!$F$3*$N$4</f>
        <v>-71.406763299232722</v>
      </c>
      <c r="Z1013" s="6">
        <f>Table13[[#This Row],[NS AXIS]]</f>
        <v>5</v>
      </c>
      <c r="AA1013" s="6">
        <f>IF(AND($W$5 + 'Unlike Size Quad'!$F$3*$N$4&lt;Table13[[#This Row],[NS AXIS]],Table13[[#This Row],[NS AXIS]]&lt;$V$6 - 'Unlike Size Quad'!$F$3*$N$4), Table13[NS AXIS], 0)</f>
        <v>5</v>
      </c>
      <c r="AB1013" s="16">
        <f>$V$3 -'Unlike Size Quad'!$F$2*$N$3</f>
        <v>127.00056361139596</v>
      </c>
      <c r="AC1013" s="16">
        <f>$W$4 + 'Unlike Size Quad'!$F$2*$N$3</f>
        <v>-127.00507248755457</v>
      </c>
      <c r="AN1013" s="46">
        <v>5</v>
      </c>
      <c r="AO1013" s="6">
        <f>IF(OR(Table15[[#This Row],[Diagonal Flag]]&lt;-$AG$6, Table15[[#This Row],[Diagonal Flag]]&gt;$AG$6),0,Table15[[#This Row],[Diagonal Flag]])</f>
        <v>5</v>
      </c>
      <c r="AP1013" s="6">
        <f>Graphing!$AO1013/$AP$6</f>
        <v>2.1875</v>
      </c>
      <c r="AQ1013" s="6">
        <f>Graphing!$AO1013/$AQ$6</f>
        <v>-2.1875</v>
      </c>
    </row>
    <row r="1014" spans="21:43" x14ac:dyDescent="0.25">
      <c r="U1014" s="6">
        <v>0</v>
      </c>
      <c r="V1014" s="6">
        <v>6</v>
      </c>
      <c r="W1014" s="6">
        <f>IF(AND($W$4 + 'Unlike Size Quad'!$F$2*$N$3&lt;Table13[[#This Row],[NS AXIS]],Table13[[#This Row],[NS AXIS]]&lt;$V$3 - 'Unlike Size Quad'!$F$2*$N$3), Table13[NS AXIS], 0)</f>
        <v>6</v>
      </c>
      <c r="X1014" s="6">
        <f>$V$6 - 'Unlike Size Quad'!$F$3*$N$4</f>
        <v>71.401690832311886</v>
      </c>
      <c r="Y1014" s="6">
        <f>$W$5 +'Unlike Size Quad'!$F$3*$N$4</f>
        <v>-71.406763299232722</v>
      </c>
      <c r="Z1014" s="6">
        <f>Table13[[#This Row],[NS AXIS]]</f>
        <v>6</v>
      </c>
      <c r="AA1014" s="6">
        <f>IF(AND($W$5 + 'Unlike Size Quad'!$F$3*$N$4&lt;Table13[[#This Row],[NS AXIS]],Table13[[#This Row],[NS AXIS]]&lt;$V$6 - 'Unlike Size Quad'!$F$3*$N$4), Table13[NS AXIS], 0)</f>
        <v>6</v>
      </c>
      <c r="AB1014" s="16">
        <f>$V$3 -'Unlike Size Quad'!$F$2*$N$3</f>
        <v>127.00056361139596</v>
      </c>
      <c r="AC1014" s="16">
        <f>$W$4 + 'Unlike Size Quad'!$F$2*$N$3</f>
        <v>-127.00507248755457</v>
      </c>
      <c r="AN1014" s="46">
        <v>6</v>
      </c>
      <c r="AO1014" s="6">
        <f>IF(OR(Table15[[#This Row],[Diagonal Flag]]&lt;-$AG$6, Table15[[#This Row],[Diagonal Flag]]&gt;$AG$6),0,Table15[[#This Row],[Diagonal Flag]])</f>
        <v>6</v>
      </c>
      <c r="AP1014" s="6">
        <f>Graphing!$AO1014/$AP$6</f>
        <v>2.625</v>
      </c>
      <c r="AQ1014" s="6">
        <f>Graphing!$AO1014/$AQ$6</f>
        <v>-2.625</v>
      </c>
    </row>
    <row r="1015" spans="21:43" x14ac:dyDescent="0.25">
      <c r="U1015" s="6">
        <v>0</v>
      </c>
      <c r="V1015" s="6">
        <v>7</v>
      </c>
      <c r="W1015" s="6">
        <f>IF(AND($W$4 + 'Unlike Size Quad'!$F$2*$N$3&lt;Table13[[#This Row],[NS AXIS]],Table13[[#This Row],[NS AXIS]]&lt;$V$3 - 'Unlike Size Quad'!$F$2*$N$3), Table13[NS AXIS], 0)</f>
        <v>7</v>
      </c>
      <c r="X1015" s="6">
        <f>$V$6 - 'Unlike Size Quad'!$F$3*$N$4</f>
        <v>71.401690832311886</v>
      </c>
      <c r="Y1015" s="6">
        <f>$W$5 +'Unlike Size Quad'!$F$3*$N$4</f>
        <v>-71.406763299232722</v>
      </c>
      <c r="Z1015" s="6">
        <f>Table13[[#This Row],[NS AXIS]]</f>
        <v>7</v>
      </c>
      <c r="AA1015" s="6">
        <f>IF(AND($W$5 + 'Unlike Size Quad'!$F$3*$N$4&lt;Table13[[#This Row],[NS AXIS]],Table13[[#This Row],[NS AXIS]]&lt;$V$6 - 'Unlike Size Quad'!$F$3*$N$4), Table13[NS AXIS], 0)</f>
        <v>7</v>
      </c>
      <c r="AB1015" s="16">
        <f>$V$3 -'Unlike Size Quad'!$F$2*$N$3</f>
        <v>127.00056361139596</v>
      </c>
      <c r="AC1015" s="16">
        <f>$W$4 + 'Unlike Size Quad'!$F$2*$N$3</f>
        <v>-127.00507248755457</v>
      </c>
      <c r="AN1015" s="46">
        <v>7</v>
      </c>
      <c r="AO1015" s="6">
        <f>IF(OR(Table15[[#This Row],[Diagonal Flag]]&lt;-$AG$6, Table15[[#This Row],[Diagonal Flag]]&gt;$AG$6),0,Table15[[#This Row],[Diagonal Flag]])</f>
        <v>7</v>
      </c>
      <c r="AP1015" s="6">
        <f>Graphing!$AO1015/$AP$6</f>
        <v>3.0625</v>
      </c>
      <c r="AQ1015" s="6">
        <f>Graphing!$AO1015/$AQ$6</f>
        <v>-3.0625</v>
      </c>
    </row>
    <row r="1016" spans="21:43" x14ac:dyDescent="0.25">
      <c r="U1016" s="6">
        <v>0</v>
      </c>
      <c r="V1016" s="6">
        <v>8</v>
      </c>
      <c r="W1016" s="6">
        <f>IF(AND($W$4 + 'Unlike Size Quad'!$F$2*$N$3&lt;Table13[[#This Row],[NS AXIS]],Table13[[#This Row],[NS AXIS]]&lt;$V$3 - 'Unlike Size Quad'!$F$2*$N$3), Table13[NS AXIS], 0)</f>
        <v>8</v>
      </c>
      <c r="X1016" s="6">
        <f>$V$6 - 'Unlike Size Quad'!$F$3*$N$4</f>
        <v>71.401690832311886</v>
      </c>
      <c r="Y1016" s="6">
        <f>$W$5 +'Unlike Size Quad'!$F$3*$N$4</f>
        <v>-71.406763299232722</v>
      </c>
      <c r="Z1016" s="6">
        <f>Table13[[#This Row],[NS AXIS]]</f>
        <v>8</v>
      </c>
      <c r="AA1016" s="6">
        <f>IF(AND($W$5 + 'Unlike Size Quad'!$F$3*$N$4&lt;Table13[[#This Row],[NS AXIS]],Table13[[#This Row],[NS AXIS]]&lt;$V$6 - 'Unlike Size Quad'!$F$3*$N$4), Table13[NS AXIS], 0)</f>
        <v>8</v>
      </c>
      <c r="AB1016" s="16">
        <f>$V$3 -'Unlike Size Quad'!$F$2*$N$3</f>
        <v>127.00056361139596</v>
      </c>
      <c r="AC1016" s="16">
        <f>$W$4 + 'Unlike Size Quad'!$F$2*$N$3</f>
        <v>-127.00507248755457</v>
      </c>
      <c r="AN1016" s="46">
        <v>8</v>
      </c>
      <c r="AO1016" s="6">
        <f>IF(OR(Table15[[#This Row],[Diagonal Flag]]&lt;-$AG$6, Table15[[#This Row],[Diagonal Flag]]&gt;$AG$6),0,Table15[[#This Row],[Diagonal Flag]])</f>
        <v>8</v>
      </c>
      <c r="AP1016" s="6">
        <f>Graphing!$AO1016/$AP$6</f>
        <v>3.5</v>
      </c>
      <c r="AQ1016" s="6">
        <f>Graphing!$AO1016/$AQ$6</f>
        <v>-3.5</v>
      </c>
    </row>
    <row r="1017" spans="21:43" x14ac:dyDescent="0.25">
      <c r="U1017" s="6">
        <v>0</v>
      </c>
      <c r="V1017" s="6">
        <v>9</v>
      </c>
      <c r="W1017" s="6">
        <f>IF(AND($W$4 + 'Unlike Size Quad'!$F$2*$N$3&lt;Table13[[#This Row],[NS AXIS]],Table13[[#This Row],[NS AXIS]]&lt;$V$3 - 'Unlike Size Quad'!$F$2*$N$3), Table13[NS AXIS], 0)</f>
        <v>9</v>
      </c>
      <c r="X1017" s="6">
        <f>$V$6 - 'Unlike Size Quad'!$F$3*$N$4</f>
        <v>71.401690832311886</v>
      </c>
      <c r="Y1017" s="6">
        <f>$W$5 +'Unlike Size Quad'!$F$3*$N$4</f>
        <v>-71.406763299232722</v>
      </c>
      <c r="Z1017" s="6">
        <f>Table13[[#This Row],[NS AXIS]]</f>
        <v>9</v>
      </c>
      <c r="AA1017" s="6">
        <f>IF(AND($W$5 + 'Unlike Size Quad'!$F$3*$N$4&lt;Table13[[#This Row],[NS AXIS]],Table13[[#This Row],[NS AXIS]]&lt;$V$6 - 'Unlike Size Quad'!$F$3*$N$4), Table13[NS AXIS], 0)</f>
        <v>9</v>
      </c>
      <c r="AB1017" s="16">
        <f>$V$3 -'Unlike Size Quad'!$F$2*$N$3</f>
        <v>127.00056361139596</v>
      </c>
      <c r="AC1017" s="16">
        <f>$W$4 + 'Unlike Size Quad'!$F$2*$N$3</f>
        <v>-127.00507248755457</v>
      </c>
      <c r="AN1017" s="46">
        <v>9</v>
      </c>
      <c r="AO1017" s="6">
        <f>IF(OR(Table15[[#This Row],[Diagonal Flag]]&lt;-$AG$6, Table15[[#This Row],[Diagonal Flag]]&gt;$AG$6),0,Table15[[#This Row],[Diagonal Flag]])</f>
        <v>9</v>
      </c>
      <c r="AP1017" s="6">
        <f>Graphing!$AO1017/$AP$6</f>
        <v>3.9375</v>
      </c>
      <c r="AQ1017" s="6">
        <f>Graphing!$AO1017/$AQ$6</f>
        <v>-3.9375</v>
      </c>
    </row>
    <row r="1018" spans="21:43" x14ac:dyDescent="0.25">
      <c r="U1018" s="6">
        <v>0</v>
      </c>
      <c r="V1018" s="6">
        <v>10</v>
      </c>
      <c r="W1018" s="6">
        <f>IF(AND($W$4 + 'Unlike Size Quad'!$F$2*$N$3&lt;Table13[[#This Row],[NS AXIS]],Table13[[#This Row],[NS AXIS]]&lt;$V$3 - 'Unlike Size Quad'!$F$2*$N$3), Table13[NS AXIS], 0)</f>
        <v>10</v>
      </c>
      <c r="X1018" s="6">
        <f>$V$6 - 'Unlike Size Quad'!$F$3*$N$4</f>
        <v>71.401690832311886</v>
      </c>
      <c r="Y1018" s="6">
        <f>$W$5 +'Unlike Size Quad'!$F$3*$N$4</f>
        <v>-71.406763299232722</v>
      </c>
      <c r="Z1018" s="6">
        <f>Table13[[#This Row],[NS AXIS]]</f>
        <v>10</v>
      </c>
      <c r="AA1018" s="6">
        <f>IF(AND($W$5 + 'Unlike Size Quad'!$F$3*$N$4&lt;Table13[[#This Row],[NS AXIS]],Table13[[#This Row],[NS AXIS]]&lt;$V$6 - 'Unlike Size Quad'!$F$3*$N$4), Table13[NS AXIS], 0)</f>
        <v>10</v>
      </c>
      <c r="AB1018" s="16">
        <f>$V$3 -'Unlike Size Quad'!$F$2*$N$3</f>
        <v>127.00056361139596</v>
      </c>
      <c r="AC1018" s="16">
        <f>$W$4 + 'Unlike Size Quad'!$F$2*$N$3</f>
        <v>-127.00507248755457</v>
      </c>
      <c r="AN1018" s="46">
        <v>10</v>
      </c>
      <c r="AO1018" s="6">
        <f>IF(OR(Table15[[#This Row],[Diagonal Flag]]&lt;-$AG$6, Table15[[#This Row],[Diagonal Flag]]&gt;$AG$6),0,Table15[[#This Row],[Diagonal Flag]])</f>
        <v>10</v>
      </c>
      <c r="AP1018" s="6">
        <f>Graphing!$AO1018/$AP$6</f>
        <v>4.375</v>
      </c>
      <c r="AQ1018" s="6">
        <f>Graphing!$AO1018/$AQ$6</f>
        <v>-4.375</v>
      </c>
    </row>
    <row r="1019" spans="21:43" x14ac:dyDescent="0.25">
      <c r="U1019" s="6">
        <v>0</v>
      </c>
      <c r="V1019" s="6">
        <v>11</v>
      </c>
      <c r="W1019" s="6">
        <f>IF(AND($W$4 + 'Unlike Size Quad'!$F$2*$N$3&lt;Table13[[#This Row],[NS AXIS]],Table13[[#This Row],[NS AXIS]]&lt;$V$3 - 'Unlike Size Quad'!$F$2*$N$3), Table13[NS AXIS], 0)</f>
        <v>11</v>
      </c>
      <c r="X1019" s="6">
        <f>$V$6 - 'Unlike Size Quad'!$F$3*$N$4</f>
        <v>71.401690832311886</v>
      </c>
      <c r="Y1019" s="6">
        <f>$W$5 +'Unlike Size Quad'!$F$3*$N$4</f>
        <v>-71.406763299232722</v>
      </c>
      <c r="Z1019" s="6">
        <f>Table13[[#This Row],[NS AXIS]]</f>
        <v>11</v>
      </c>
      <c r="AA1019" s="6">
        <f>IF(AND($W$5 + 'Unlike Size Quad'!$F$3*$N$4&lt;Table13[[#This Row],[NS AXIS]],Table13[[#This Row],[NS AXIS]]&lt;$V$6 - 'Unlike Size Quad'!$F$3*$N$4), Table13[NS AXIS], 0)</f>
        <v>11</v>
      </c>
      <c r="AB1019" s="16">
        <f>$V$3 -'Unlike Size Quad'!$F$2*$N$3</f>
        <v>127.00056361139596</v>
      </c>
      <c r="AC1019" s="16">
        <f>$W$4 + 'Unlike Size Quad'!$F$2*$N$3</f>
        <v>-127.00507248755457</v>
      </c>
      <c r="AN1019" s="46">
        <v>11</v>
      </c>
      <c r="AO1019" s="6">
        <f>IF(OR(Table15[[#This Row],[Diagonal Flag]]&lt;-$AG$6, Table15[[#This Row],[Diagonal Flag]]&gt;$AG$6),0,Table15[[#This Row],[Diagonal Flag]])</f>
        <v>11</v>
      </c>
      <c r="AP1019" s="6">
        <f>Graphing!$AO1019/$AP$6</f>
        <v>4.8125</v>
      </c>
      <c r="AQ1019" s="6">
        <f>Graphing!$AO1019/$AQ$6</f>
        <v>-4.8125</v>
      </c>
    </row>
    <row r="1020" spans="21:43" x14ac:dyDescent="0.25">
      <c r="U1020" s="6">
        <v>0</v>
      </c>
      <c r="V1020" s="6">
        <v>12</v>
      </c>
      <c r="W1020" s="6">
        <f>IF(AND($W$4 + 'Unlike Size Quad'!$F$2*$N$3&lt;Table13[[#This Row],[NS AXIS]],Table13[[#This Row],[NS AXIS]]&lt;$V$3 - 'Unlike Size Quad'!$F$2*$N$3), Table13[NS AXIS], 0)</f>
        <v>12</v>
      </c>
      <c r="X1020" s="6">
        <f>$V$6 - 'Unlike Size Quad'!$F$3*$N$4</f>
        <v>71.401690832311886</v>
      </c>
      <c r="Y1020" s="6">
        <f>$W$5 +'Unlike Size Quad'!$F$3*$N$4</f>
        <v>-71.406763299232722</v>
      </c>
      <c r="Z1020" s="6">
        <f>Table13[[#This Row],[NS AXIS]]</f>
        <v>12</v>
      </c>
      <c r="AA1020" s="6">
        <f>IF(AND($W$5 + 'Unlike Size Quad'!$F$3*$N$4&lt;Table13[[#This Row],[NS AXIS]],Table13[[#This Row],[NS AXIS]]&lt;$V$6 - 'Unlike Size Quad'!$F$3*$N$4), Table13[NS AXIS], 0)</f>
        <v>12</v>
      </c>
      <c r="AB1020" s="16">
        <f>$V$3 -'Unlike Size Quad'!$F$2*$N$3</f>
        <v>127.00056361139596</v>
      </c>
      <c r="AC1020" s="16">
        <f>$W$4 + 'Unlike Size Quad'!$F$2*$N$3</f>
        <v>-127.00507248755457</v>
      </c>
      <c r="AN1020" s="46">
        <v>12</v>
      </c>
      <c r="AO1020" s="6">
        <f>IF(OR(Table15[[#This Row],[Diagonal Flag]]&lt;-$AG$6, Table15[[#This Row],[Diagonal Flag]]&gt;$AG$6),0,Table15[[#This Row],[Diagonal Flag]])</f>
        <v>12</v>
      </c>
      <c r="AP1020" s="6">
        <f>Graphing!$AO1020/$AP$6</f>
        <v>5.25</v>
      </c>
      <c r="AQ1020" s="6">
        <f>Graphing!$AO1020/$AQ$6</f>
        <v>-5.25</v>
      </c>
    </row>
    <row r="1021" spans="21:43" x14ac:dyDescent="0.25">
      <c r="U1021" s="6">
        <v>0</v>
      </c>
      <c r="V1021" s="6">
        <v>13</v>
      </c>
      <c r="W1021" s="6">
        <f>IF(AND($W$4 + 'Unlike Size Quad'!$F$2*$N$3&lt;Table13[[#This Row],[NS AXIS]],Table13[[#This Row],[NS AXIS]]&lt;$V$3 - 'Unlike Size Quad'!$F$2*$N$3), Table13[NS AXIS], 0)</f>
        <v>13</v>
      </c>
      <c r="X1021" s="6">
        <f>$V$6 - 'Unlike Size Quad'!$F$3*$N$4</f>
        <v>71.401690832311886</v>
      </c>
      <c r="Y1021" s="6">
        <f>$W$5 +'Unlike Size Quad'!$F$3*$N$4</f>
        <v>-71.406763299232722</v>
      </c>
      <c r="Z1021" s="6">
        <f>Table13[[#This Row],[NS AXIS]]</f>
        <v>13</v>
      </c>
      <c r="AA1021" s="6">
        <f>IF(AND($W$5 + 'Unlike Size Quad'!$F$3*$N$4&lt;Table13[[#This Row],[NS AXIS]],Table13[[#This Row],[NS AXIS]]&lt;$V$6 - 'Unlike Size Quad'!$F$3*$N$4), Table13[NS AXIS], 0)</f>
        <v>13</v>
      </c>
      <c r="AB1021" s="16">
        <f>$V$3 -'Unlike Size Quad'!$F$2*$N$3</f>
        <v>127.00056361139596</v>
      </c>
      <c r="AC1021" s="16">
        <f>$W$4 + 'Unlike Size Quad'!$F$2*$N$3</f>
        <v>-127.00507248755457</v>
      </c>
      <c r="AN1021" s="46">
        <v>13</v>
      </c>
      <c r="AO1021" s="6">
        <f>IF(OR(Table15[[#This Row],[Diagonal Flag]]&lt;-$AG$6, Table15[[#This Row],[Diagonal Flag]]&gt;$AG$6),0,Table15[[#This Row],[Diagonal Flag]])</f>
        <v>13</v>
      </c>
      <c r="AP1021" s="6">
        <f>Graphing!$AO1021/$AP$6</f>
        <v>5.6875</v>
      </c>
      <c r="AQ1021" s="6">
        <f>Graphing!$AO1021/$AQ$6</f>
        <v>-5.6875</v>
      </c>
    </row>
    <row r="1022" spans="21:43" x14ac:dyDescent="0.25">
      <c r="U1022" s="6">
        <v>0</v>
      </c>
      <c r="V1022" s="6">
        <v>14</v>
      </c>
      <c r="W1022" s="6">
        <f>IF(AND($W$4 + 'Unlike Size Quad'!$F$2*$N$3&lt;Table13[[#This Row],[NS AXIS]],Table13[[#This Row],[NS AXIS]]&lt;$V$3 - 'Unlike Size Quad'!$F$2*$N$3), Table13[NS AXIS], 0)</f>
        <v>14</v>
      </c>
      <c r="X1022" s="6">
        <f>$V$6 - 'Unlike Size Quad'!$F$3*$N$4</f>
        <v>71.401690832311886</v>
      </c>
      <c r="Y1022" s="6">
        <f>$W$5 +'Unlike Size Quad'!$F$3*$N$4</f>
        <v>-71.406763299232722</v>
      </c>
      <c r="Z1022" s="6">
        <f>Table13[[#This Row],[NS AXIS]]</f>
        <v>14</v>
      </c>
      <c r="AA1022" s="6">
        <f>IF(AND($W$5 + 'Unlike Size Quad'!$F$3*$N$4&lt;Table13[[#This Row],[NS AXIS]],Table13[[#This Row],[NS AXIS]]&lt;$V$6 - 'Unlike Size Quad'!$F$3*$N$4), Table13[NS AXIS], 0)</f>
        <v>14</v>
      </c>
      <c r="AB1022" s="16">
        <f>$V$3 -'Unlike Size Quad'!$F$2*$N$3</f>
        <v>127.00056361139596</v>
      </c>
      <c r="AC1022" s="16">
        <f>$W$4 + 'Unlike Size Quad'!$F$2*$N$3</f>
        <v>-127.00507248755457</v>
      </c>
      <c r="AN1022" s="46">
        <v>14</v>
      </c>
      <c r="AO1022" s="6">
        <f>IF(OR(Table15[[#This Row],[Diagonal Flag]]&lt;-$AG$6, Table15[[#This Row],[Diagonal Flag]]&gt;$AG$6),0,Table15[[#This Row],[Diagonal Flag]])</f>
        <v>14</v>
      </c>
      <c r="AP1022" s="6">
        <f>Graphing!$AO1022/$AP$6</f>
        <v>6.125</v>
      </c>
      <c r="AQ1022" s="6">
        <f>Graphing!$AO1022/$AQ$6</f>
        <v>-6.125</v>
      </c>
    </row>
    <row r="1023" spans="21:43" x14ac:dyDescent="0.25">
      <c r="U1023" s="6">
        <v>0</v>
      </c>
      <c r="V1023" s="6">
        <v>15</v>
      </c>
      <c r="W1023" s="6">
        <f>IF(AND($W$4 + 'Unlike Size Quad'!$F$2*$N$3&lt;Table13[[#This Row],[NS AXIS]],Table13[[#This Row],[NS AXIS]]&lt;$V$3 - 'Unlike Size Quad'!$F$2*$N$3), Table13[NS AXIS], 0)</f>
        <v>15</v>
      </c>
      <c r="X1023" s="6">
        <f>$V$6 - 'Unlike Size Quad'!$F$3*$N$4</f>
        <v>71.401690832311886</v>
      </c>
      <c r="Y1023" s="6">
        <f>$W$5 +'Unlike Size Quad'!$F$3*$N$4</f>
        <v>-71.406763299232722</v>
      </c>
      <c r="Z1023" s="6">
        <f>Table13[[#This Row],[NS AXIS]]</f>
        <v>15</v>
      </c>
      <c r="AA1023" s="6">
        <f>IF(AND($W$5 + 'Unlike Size Quad'!$F$3*$N$4&lt;Table13[[#This Row],[NS AXIS]],Table13[[#This Row],[NS AXIS]]&lt;$V$6 - 'Unlike Size Quad'!$F$3*$N$4), Table13[NS AXIS], 0)</f>
        <v>15</v>
      </c>
      <c r="AB1023" s="16">
        <f>$V$3 -'Unlike Size Quad'!$F$2*$N$3</f>
        <v>127.00056361139596</v>
      </c>
      <c r="AC1023" s="16">
        <f>$W$4 + 'Unlike Size Quad'!$F$2*$N$3</f>
        <v>-127.00507248755457</v>
      </c>
      <c r="AN1023" s="46">
        <v>15</v>
      </c>
      <c r="AO1023" s="6">
        <f>IF(OR(Table15[[#This Row],[Diagonal Flag]]&lt;-$AG$6, Table15[[#This Row],[Diagonal Flag]]&gt;$AG$6),0,Table15[[#This Row],[Diagonal Flag]])</f>
        <v>15</v>
      </c>
      <c r="AP1023" s="6">
        <f>Graphing!$AO1023/$AP$6</f>
        <v>6.5625</v>
      </c>
      <c r="AQ1023" s="6">
        <f>Graphing!$AO1023/$AQ$6</f>
        <v>-6.5625</v>
      </c>
    </row>
    <row r="1024" spans="21:43" x14ac:dyDescent="0.25">
      <c r="U1024" s="6">
        <v>0</v>
      </c>
      <c r="V1024" s="6">
        <v>16</v>
      </c>
      <c r="W1024" s="6">
        <f>IF(AND($W$4 + 'Unlike Size Quad'!$F$2*$N$3&lt;Table13[[#This Row],[NS AXIS]],Table13[[#This Row],[NS AXIS]]&lt;$V$3 - 'Unlike Size Quad'!$F$2*$N$3), Table13[NS AXIS], 0)</f>
        <v>16</v>
      </c>
      <c r="X1024" s="6">
        <f>$V$6 - 'Unlike Size Quad'!$F$3*$N$4</f>
        <v>71.401690832311886</v>
      </c>
      <c r="Y1024" s="6">
        <f>$W$5 +'Unlike Size Quad'!$F$3*$N$4</f>
        <v>-71.406763299232722</v>
      </c>
      <c r="Z1024" s="6">
        <f>Table13[[#This Row],[NS AXIS]]</f>
        <v>16</v>
      </c>
      <c r="AA1024" s="6">
        <f>IF(AND($W$5 + 'Unlike Size Quad'!$F$3*$N$4&lt;Table13[[#This Row],[NS AXIS]],Table13[[#This Row],[NS AXIS]]&lt;$V$6 - 'Unlike Size Quad'!$F$3*$N$4), Table13[NS AXIS], 0)</f>
        <v>16</v>
      </c>
      <c r="AB1024" s="16">
        <f>$V$3 -'Unlike Size Quad'!$F$2*$N$3</f>
        <v>127.00056361139596</v>
      </c>
      <c r="AC1024" s="16">
        <f>$W$4 + 'Unlike Size Quad'!$F$2*$N$3</f>
        <v>-127.00507248755457</v>
      </c>
      <c r="AN1024" s="46">
        <v>16</v>
      </c>
      <c r="AO1024" s="6">
        <f>IF(OR(Table15[[#This Row],[Diagonal Flag]]&lt;-$AG$6, Table15[[#This Row],[Diagonal Flag]]&gt;$AG$6),0,Table15[[#This Row],[Diagonal Flag]])</f>
        <v>16</v>
      </c>
      <c r="AP1024" s="6">
        <f>Graphing!$AO1024/$AP$6</f>
        <v>7</v>
      </c>
      <c r="AQ1024" s="6">
        <f>Graphing!$AO1024/$AQ$6</f>
        <v>-7</v>
      </c>
    </row>
    <row r="1025" spans="21:43" x14ac:dyDescent="0.25">
      <c r="U1025" s="6">
        <v>0</v>
      </c>
      <c r="V1025" s="6">
        <v>17</v>
      </c>
      <c r="W1025" s="6">
        <f>IF(AND($W$4 + 'Unlike Size Quad'!$F$2*$N$3&lt;Table13[[#This Row],[NS AXIS]],Table13[[#This Row],[NS AXIS]]&lt;$V$3 - 'Unlike Size Quad'!$F$2*$N$3), Table13[NS AXIS], 0)</f>
        <v>17</v>
      </c>
      <c r="X1025" s="6">
        <f>$V$6 - 'Unlike Size Quad'!$F$3*$N$4</f>
        <v>71.401690832311886</v>
      </c>
      <c r="Y1025" s="6">
        <f>$W$5 +'Unlike Size Quad'!$F$3*$N$4</f>
        <v>-71.406763299232722</v>
      </c>
      <c r="Z1025" s="6">
        <f>Table13[[#This Row],[NS AXIS]]</f>
        <v>17</v>
      </c>
      <c r="AA1025" s="6">
        <f>IF(AND($W$5 + 'Unlike Size Quad'!$F$3*$N$4&lt;Table13[[#This Row],[NS AXIS]],Table13[[#This Row],[NS AXIS]]&lt;$V$6 - 'Unlike Size Quad'!$F$3*$N$4), Table13[NS AXIS], 0)</f>
        <v>17</v>
      </c>
      <c r="AB1025" s="16">
        <f>$V$3 -'Unlike Size Quad'!$F$2*$N$3</f>
        <v>127.00056361139596</v>
      </c>
      <c r="AC1025" s="16">
        <f>$W$4 + 'Unlike Size Quad'!$F$2*$N$3</f>
        <v>-127.00507248755457</v>
      </c>
      <c r="AN1025" s="46">
        <v>17</v>
      </c>
      <c r="AO1025" s="6">
        <f>IF(OR(Table15[[#This Row],[Diagonal Flag]]&lt;-$AG$6, Table15[[#This Row],[Diagonal Flag]]&gt;$AG$6),0,Table15[[#This Row],[Diagonal Flag]])</f>
        <v>17</v>
      </c>
      <c r="AP1025" s="6">
        <f>Graphing!$AO1025/$AP$6</f>
        <v>7.4375</v>
      </c>
      <c r="AQ1025" s="6">
        <f>Graphing!$AO1025/$AQ$6</f>
        <v>-7.4375</v>
      </c>
    </row>
    <row r="1026" spans="21:43" x14ac:dyDescent="0.25">
      <c r="U1026" s="6">
        <v>0</v>
      </c>
      <c r="V1026" s="6">
        <v>18</v>
      </c>
      <c r="W1026" s="6">
        <f>IF(AND($W$4 + 'Unlike Size Quad'!$F$2*$N$3&lt;Table13[[#This Row],[NS AXIS]],Table13[[#This Row],[NS AXIS]]&lt;$V$3 - 'Unlike Size Quad'!$F$2*$N$3), Table13[NS AXIS], 0)</f>
        <v>18</v>
      </c>
      <c r="X1026" s="6">
        <f>$V$6 - 'Unlike Size Quad'!$F$3*$N$4</f>
        <v>71.401690832311886</v>
      </c>
      <c r="Y1026" s="6">
        <f>$W$5 +'Unlike Size Quad'!$F$3*$N$4</f>
        <v>-71.406763299232722</v>
      </c>
      <c r="Z1026" s="6">
        <f>Table13[[#This Row],[NS AXIS]]</f>
        <v>18</v>
      </c>
      <c r="AA1026" s="6">
        <f>IF(AND($W$5 + 'Unlike Size Quad'!$F$3*$N$4&lt;Table13[[#This Row],[NS AXIS]],Table13[[#This Row],[NS AXIS]]&lt;$V$6 - 'Unlike Size Quad'!$F$3*$N$4), Table13[NS AXIS], 0)</f>
        <v>18</v>
      </c>
      <c r="AB1026" s="16">
        <f>$V$3 -'Unlike Size Quad'!$F$2*$N$3</f>
        <v>127.00056361139596</v>
      </c>
      <c r="AC1026" s="16">
        <f>$W$4 + 'Unlike Size Quad'!$F$2*$N$3</f>
        <v>-127.00507248755457</v>
      </c>
      <c r="AN1026" s="46">
        <v>18</v>
      </c>
      <c r="AO1026" s="6">
        <f>IF(OR(Table15[[#This Row],[Diagonal Flag]]&lt;-$AG$6, Table15[[#This Row],[Diagonal Flag]]&gt;$AG$6),0,Table15[[#This Row],[Diagonal Flag]])</f>
        <v>18</v>
      </c>
      <c r="AP1026" s="6">
        <f>Graphing!$AO1026/$AP$6</f>
        <v>7.875</v>
      </c>
      <c r="AQ1026" s="6">
        <f>Graphing!$AO1026/$AQ$6</f>
        <v>-7.875</v>
      </c>
    </row>
    <row r="1027" spans="21:43" x14ac:dyDescent="0.25">
      <c r="U1027" s="6">
        <v>0</v>
      </c>
      <c r="V1027" s="6">
        <v>19</v>
      </c>
      <c r="W1027" s="6">
        <f>IF(AND($W$4 + 'Unlike Size Quad'!$F$2*$N$3&lt;Table13[[#This Row],[NS AXIS]],Table13[[#This Row],[NS AXIS]]&lt;$V$3 - 'Unlike Size Quad'!$F$2*$N$3), Table13[NS AXIS], 0)</f>
        <v>19</v>
      </c>
      <c r="X1027" s="6">
        <f>$V$6 - 'Unlike Size Quad'!$F$3*$N$4</f>
        <v>71.401690832311886</v>
      </c>
      <c r="Y1027" s="6">
        <f>$W$5 +'Unlike Size Quad'!$F$3*$N$4</f>
        <v>-71.406763299232722</v>
      </c>
      <c r="Z1027" s="6">
        <f>Table13[[#This Row],[NS AXIS]]</f>
        <v>19</v>
      </c>
      <c r="AA1027" s="6">
        <f>IF(AND($W$5 + 'Unlike Size Quad'!$F$3*$N$4&lt;Table13[[#This Row],[NS AXIS]],Table13[[#This Row],[NS AXIS]]&lt;$V$6 - 'Unlike Size Quad'!$F$3*$N$4), Table13[NS AXIS], 0)</f>
        <v>19</v>
      </c>
      <c r="AB1027" s="16">
        <f>$V$3 -'Unlike Size Quad'!$F$2*$N$3</f>
        <v>127.00056361139596</v>
      </c>
      <c r="AC1027" s="16">
        <f>$W$4 + 'Unlike Size Quad'!$F$2*$N$3</f>
        <v>-127.00507248755457</v>
      </c>
      <c r="AN1027" s="46">
        <v>19</v>
      </c>
      <c r="AO1027" s="6">
        <f>IF(OR(Table15[[#This Row],[Diagonal Flag]]&lt;-$AG$6, Table15[[#This Row],[Diagonal Flag]]&gt;$AG$6),0,Table15[[#This Row],[Diagonal Flag]])</f>
        <v>19</v>
      </c>
      <c r="AP1027" s="6">
        <f>Graphing!$AO1027/$AP$6</f>
        <v>8.3125</v>
      </c>
      <c r="AQ1027" s="6">
        <f>Graphing!$AO1027/$AQ$6</f>
        <v>-8.3125</v>
      </c>
    </row>
    <row r="1028" spans="21:43" x14ac:dyDescent="0.25">
      <c r="U1028" s="6">
        <v>0</v>
      </c>
      <c r="V1028" s="6">
        <v>20</v>
      </c>
      <c r="W1028" s="6">
        <f>IF(AND($W$4 + 'Unlike Size Quad'!$F$2*$N$3&lt;Table13[[#This Row],[NS AXIS]],Table13[[#This Row],[NS AXIS]]&lt;$V$3 - 'Unlike Size Quad'!$F$2*$N$3), Table13[NS AXIS], 0)</f>
        <v>20</v>
      </c>
      <c r="X1028" s="6">
        <f>$V$6 - 'Unlike Size Quad'!$F$3*$N$4</f>
        <v>71.401690832311886</v>
      </c>
      <c r="Y1028" s="6">
        <f>$W$5 +'Unlike Size Quad'!$F$3*$N$4</f>
        <v>-71.406763299232722</v>
      </c>
      <c r="Z1028" s="6">
        <f>Table13[[#This Row],[NS AXIS]]</f>
        <v>20</v>
      </c>
      <c r="AA1028" s="6">
        <f>IF(AND($W$5 + 'Unlike Size Quad'!$F$3*$N$4&lt;Table13[[#This Row],[NS AXIS]],Table13[[#This Row],[NS AXIS]]&lt;$V$6 - 'Unlike Size Quad'!$F$3*$N$4), Table13[NS AXIS], 0)</f>
        <v>20</v>
      </c>
      <c r="AB1028" s="16">
        <f>$V$3 -'Unlike Size Quad'!$F$2*$N$3</f>
        <v>127.00056361139596</v>
      </c>
      <c r="AC1028" s="16">
        <f>$W$4 + 'Unlike Size Quad'!$F$2*$N$3</f>
        <v>-127.00507248755457</v>
      </c>
      <c r="AN1028" s="46">
        <v>20</v>
      </c>
      <c r="AO1028" s="6">
        <f>IF(OR(Table15[[#This Row],[Diagonal Flag]]&lt;-$AG$6, Table15[[#This Row],[Diagonal Flag]]&gt;$AG$6),0,Table15[[#This Row],[Diagonal Flag]])</f>
        <v>20</v>
      </c>
      <c r="AP1028" s="6">
        <f>Graphing!$AO1028/$AP$6</f>
        <v>8.75</v>
      </c>
      <c r="AQ1028" s="6">
        <f>Graphing!$AO1028/$AQ$6</f>
        <v>-8.75</v>
      </c>
    </row>
    <row r="1029" spans="21:43" x14ac:dyDescent="0.25">
      <c r="U1029" s="6">
        <v>0</v>
      </c>
      <c r="V1029" s="6">
        <v>21</v>
      </c>
      <c r="W1029" s="6">
        <f>IF(AND($W$4 + 'Unlike Size Quad'!$F$2*$N$3&lt;Table13[[#This Row],[NS AXIS]],Table13[[#This Row],[NS AXIS]]&lt;$V$3 - 'Unlike Size Quad'!$F$2*$N$3), Table13[NS AXIS], 0)</f>
        <v>21</v>
      </c>
      <c r="X1029" s="6">
        <f>$V$6 - 'Unlike Size Quad'!$F$3*$N$4</f>
        <v>71.401690832311886</v>
      </c>
      <c r="Y1029" s="6">
        <f>$W$5 +'Unlike Size Quad'!$F$3*$N$4</f>
        <v>-71.406763299232722</v>
      </c>
      <c r="Z1029" s="6">
        <f>Table13[[#This Row],[NS AXIS]]</f>
        <v>21</v>
      </c>
      <c r="AA1029" s="6">
        <f>IF(AND($W$5 + 'Unlike Size Quad'!$F$3*$N$4&lt;Table13[[#This Row],[NS AXIS]],Table13[[#This Row],[NS AXIS]]&lt;$V$6 - 'Unlike Size Quad'!$F$3*$N$4), Table13[NS AXIS], 0)</f>
        <v>21</v>
      </c>
      <c r="AB1029" s="16">
        <f>$V$3 -'Unlike Size Quad'!$F$2*$N$3</f>
        <v>127.00056361139596</v>
      </c>
      <c r="AC1029" s="16">
        <f>$W$4 + 'Unlike Size Quad'!$F$2*$N$3</f>
        <v>-127.00507248755457</v>
      </c>
      <c r="AN1029" s="46">
        <v>21</v>
      </c>
      <c r="AO1029" s="6">
        <f>IF(OR(Table15[[#This Row],[Diagonal Flag]]&lt;-$AG$6, Table15[[#This Row],[Diagonal Flag]]&gt;$AG$6),0,Table15[[#This Row],[Diagonal Flag]])</f>
        <v>21</v>
      </c>
      <c r="AP1029" s="6">
        <f>Graphing!$AO1029/$AP$6</f>
        <v>9.1875</v>
      </c>
      <c r="AQ1029" s="6">
        <f>Graphing!$AO1029/$AQ$6</f>
        <v>-9.1875</v>
      </c>
    </row>
    <row r="1030" spans="21:43" x14ac:dyDescent="0.25">
      <c r="U1030" s="6">
        <v>0</v>
      </c>
      <c r="V1030" s="6">
        <v>22</v>
      </c>
      <c r="W1030" s="6">
        <f>IF(AND($W$4 + 'Unlike Size Quad'!$F$2*$N$3&lt;Table13[[#This Row],[NS AXIS]],Table13[[#This Row],[NS AXIS]]&lt;$V$3 - 'Unlike Size Quad'!$F$2*$N$3), Table13[NS AXIS], 0)</f>
        <v>22</v>
      </c>
      <c r="X1030" s="6">
        <f>$V$6 - 'Unlike Size Quad'!$F$3*$N$4</f>
        <v>71.401690832311886</v>
      </c>
      <c r="Y1030" s="6">
        <f>$W$5 +'Unlike Size Quad'!$F$3*$N$4</f>
        <v>-71.406763299232722</v>
      </c>
      <c r="Z1030" s="6">
        <f>Table13[[#This Row],[NS AXIS]]</f>
        <v>22</v>
      </c>
      <c r="AA1030" s="6">
        <f>IF(AND($W$5 + 'Unlike Size Quad'!$F$3*$N$4&lt;Table13[[#This Row],[NS AXIS]],Table13[[#This Row],[NS AXIS]]&lt;$V$6 - 'Unlike Size Quad'!$F$3*$N$4), Table13[NS AXIS], 0)</f>
        <v>22</v>
      </c>
      <c r="AB1030" s="16">
        <f>$V$3 -'Unlike Size Quad'!$F$2*$N$3</f>
        <v>127.00056361139596</v>
      </c>
      <c r="AC1030" s="16">
        <f>$W$4 + 'Unlike Size Quad'!$F$2*$N$3</f>
        <v>-127.00507248755457</v>
      </c>
      <c r="AN1030" s="46">
        <v>22</v>
      </c>
      <c r="AO1030" s="6">
        <f>IF(OR(Table15[[#This Row],[Diagonal Flag]]&lt;-$AG$6, Table15[[#This Row],[Diagonal Flag]]&gt;$AG$6),0,Table15[[#This Row],[Diagonal Flag]])</f>
        <v>22</v>
      </c>
      <c r="AP1030" s="6">
        <f>Graphing!$AO1030/$AP$6</f>
        <v>9.625</v>
      </c>
      <c r="AQ1030" s="6">
        <f>Graphing!$AO1030/$AQ$6</f>
        <v>-9.625</v>
      </c>
    </row>
    <row r="1031" spans="21:43" x14ac:dyDescent="0.25">
      <c r="U1031" s="6">
        <v>0</v>
      </c>
      <c r="V1031" s="6">
        <v>23</v>
      </c>
      <c r="W1031" s="6">
        <f>IF(AND($W$4 + 'Unlike Size Quad'!$F$2*$N$3&lt;Table13[[#This Row],[NS AXIS]],Table13[[#This Row],[NS AXIS]]&lt;$V$3 - 'Unlike Size Quad'!$F$2*$N$3), Table13[NS AXIS], 0)</f>
        <v>23</v>
      </c>
      <c r="X1031" s="6">
        <f>$V$6 - 'Unlike Size Quad'!$F$3*$N$4</f>
        <v>71.401690832311886</v>
      </c>
      <c r="Y1031" s="6">
        <f>$W$5 +'Unlike Size Quad'!$F$3*$N$4</f>
        <v>-71.406763299232722</v>
      </c>
      <c r="Z1031" s="6">
        <f>Table13[[#This Row],[NS AXIS]]</f>
        <v>23</v>
      </c>
      <c r="AA1031" s="6">
        <f>IF(AND($W$5 + 'Unlike Size Quad'!$F$3*$N$4&lt;Table13[[#This Row],[NS AXIS]],Table13[[#This Row],[NS AXIS]]&lt;$V$6 - 'Unlike Size Quad'!$F$3*$N$4), Table13[NS AXIS], 0)</f>
        <v>23</v>
      </c>
      <c r="AB1031" s="16">
        <f>$V$3 -'Unlike Size Quad'!$F$2*$N$3</f>
        <v>127.00056361139596</v>
      </c>
      <c r="AC1031" s="16">
        <f>$W$4 + 'Unlike Size Quad'!$F$2*$N$3</f>
        <v>-127.00507248755457</v>
      </c>
      <c r="AN1031" s="46">
        <v>23</v>
      </c>
      <c r="AO1031" s="6">
        <f>IF(OR(Table15[[#This Row],[Diagonal Flag]]&lt;-$AG$6, Table15[[#This Row],[Diagonal Flag]]&gt;$AG$6),0,Table15[[#This Row],[Diagonal Flag]])</f>
        <v>23</v>
      </c>
      <c r="AP1031" s="6">
        <f>Graphing!$AO1031/$AP$6</f>
        <v>10.0625</v>
      </c>
      <c r="AQ1031" s="6">
        <f>Graphing!$AO1031/$AQ$6</f>
        <v>-10.0625</v>
      </c>
    </row>
    <row r="1032" spans="21:43" x14ac:dyDescent="0.25">
      <c r="U1032" s="6">
        <v>0</v>
      </c>
      <c r="V1032" s="6">
        <v>24</v>
      </c>
      <c r="W1032" s="6">
        <f>IF(AND($W$4 + 'Unlike Size Quad'!$F$2*$N$3&lt;Table13[[#This Row],[NS AXIS]],Table13[[#This Row],[NS AXIS]]&lt;$V$3 - 'Unlike Size Quad'!$F$2*$N$3), Table13[NS AXIS], 0)</f>
        <v>24</v>
      </c>
      <c r="X1032" s="6">
        <f>$V$6 - 'Unlike Size Quad'!$F$3*$N$4</f>
        <v>71.401690832311886</v>
      </c>
      <c r="Y1032" s="6">
        <f>$W$5 +'Unlike Size Quad'!$F$3*$N$4</f>
        <v>-71.406763299232722</v>
      </c>
      <c r="Z1032" s="6">
        <f>Table13[[#This Row],[NS AXIS]]</f>
        <v>24</v>
      </c>
      <c r="AA1032" s="6">
        <f>IF(AND($W$5 + 'Unlike Size Quad'!$F$3*$N$4&lt;Table13[[#This Row],[NS AXIS]],Table13[[#This Row],[NS AXIS]]&lt;$V$6 - 'Unlike Size Quad'!$F$3*$N$4), Table13[NS AXIS], 0)</f>
        <v>24</v>
      </c>
      <c r="AB1032" s="16">
        <f>$V$3 -'Unlike Size Quad'!$F$2*$N$3</f>
        <v>127.00056361139596</v>
      </c>
      <c r="AC1032" s="16">
        <f>$W$4 + 'Unlike Size Quad'!$F$2*$N$3</f>
        <v>-127.00507248755457</v>
      </c>
      <c r="AN1032" s="46">
        <v>24</v>
      </c>
      <c r="AO1032" s="6">
        <f>IF(OR(Table15[[#This Row],[Diagonal Flag]]&lt;-$AG$6, Table15[[#This Row],[Diagonal Flag]]&gt;$AG$6),0,Table15[[#This Row],[Diagonal Flag]])</f>
        <v>24</v>
      </c>
      <c r="AP1032" s="6">
        <f>Graphing!$AO1032/$AP$6</f>
        <v>10.5</v>
      </c>
      <c r="AQ1032" s="6">
        <f>Graphing!$AO1032/$AQ$6</f>
        <v>-10.5</v>
      </c>
    </row>
    <row r="1033" spans="21:43" x14ac:dyDescent="0.25">
      <c r="U1033" s="6">
        <v>0</v>
      </c>
      <c r="V1033" s="6">
        <v>25</v>
      </c>
      <c r="W1033" s="6">
        <f>IF(AND($W$4 + 'Unlike Size Quad'!$F$2*$N$3&lt;Table13[[#This Row],[NS AXIS]],Table13[[#This Row],[NS AXIS]]&lt;$V$3 - 'Unlike Size Quad'!$F$2*$N$3), Table13[NS AXIS], 0)</f>
        <v>25</v>
      </c>
      <c r="X1033" s="6">
        <f>$V$6 - 'Unlike Size Quad'!$F$3*$N$4</f>
        <v>71.401690832311886</v>
      </c>
      <c r="Y1033" s="6">
        <f>$W$5 +'Unlike Size Quad'!$F$3*$N$4</f>
        <v>-71.406763299232722</v>
      </c>
      <c r="Z1033" s="6">
        <f>Table13[[#This Row],[NS AXIS]]</f>
        <v>25</v>
      </c>
      <c r="AA1033" s="6">
        <f>IF(AND($W$5 + 'Unlike Size Quad'!$F$3*$N$4&lt;Table13[[#This Row],[NS AXIS]],Table13[[#This Row],[NS AXIS]]&lt;$V$6 - 'Unlike Size Quad'!$F$3*$N$4), Table13[NS AXIS], 0)</f>
        <v>25</v>
      </c>
      <c r="AB1033" s="16">
        <f>$V$3 -'Unlike Size Quad'!$F$2*$N$3</f>
        <v>127.00056361139596</v>
      </c>
      <c r="AC1033" s="16">
        <f>$W$4 + 'Unlike Size Quad'!$F$2*$N$3</f>
        <v>-127.00507248755457</v>
      </c>
      <c r="AN1033" s="46">
        <v>25</v>
      </c>
      <c r="AO1033" s="6">
        <f>IF(OR(Table15[[#This Row],[Diagonal Flag]]&lt;-$AG$6, Table15[[#This Row],[Diagonal Flag]]&gt;$AG$6),0,Table15[[#This Row],[Diagonal Flag]])</f>
        <v>25</v>
      </c>
      <c r="AP1033" s="6">
        <f>Graphing!$AO1033/$AP$6</f>
        <v>10.9375</v>
      </c>
      <c r="AQ1033" s="6">
        <f>Graphing!$AO1033/$AQ$6</f>
        <v>-10.9375</v>
      </c>
    </row>
    <row r="1034" spans="21:43" x14ac:dyDescent="0.25">
      <c r="U1034" s="6">
        <v>0</v>
      </c>
      <c r="V1034" s="6">
        <v>26</v>
      </c>
      <c r="W1034" s="6">
        <f>IF(AND($W$4 + 'Unlike Size Quad'!$F$2*$N$3&lt;Table13[[#This Row],[NS AXIS]],Table13[[#This Row],[NS AXIS]]&lt;$V$3 - 'Unlike Size Quad'!$F$2*$N$3), Table13[NS AXIS], 0)</f>
        <v>26</v>
      </c>
      <c r="X1034" s="6">
        <f>$V$6 - 'Unlike Size Quad'!$F$3*$N$4</f>
        <v>71.401690832311886</v>
      </c>
      <c r="Y1034" s="6">
        <f>$W$5 +'Unlike Size Quad'!$F$3*$N$4</f>
        <v>-71.406763299232722</v>
      </c>
      <c r="Z1034" s="6">
        <f>Table13[[#This Row],[NS AXIS]]</f>
        <v>26</v>
      </c>
      <c r="AA1034" s="6">
        <f>IF(AND($W$5 + 'Unlike Size Quad'!$F$3*$N$4&lt;Table13[[#This Row],[NS AXIS]],Table13[[#This Row],[NS AXIS]]&lt;$V$6 - 'Unlike Size Quad'!$F$3*$N$4), Table13[NS AXIS], 0)</f>
        <v>26</v>
      </c>
      <c r="AB1034" s="16">
        <f>$V$3 -'Unlike Size Quad'!$F$2*$N$3</f>
        <v>127.00056361139596</v>
      </c>
      <c r="AC1034" s="16">
        <f>$W$4 + 'Unlike Size Quad'!$F$2*$N$3</f>
        <v>-127.00507248755457</v>
      </c>
      <c r="AN1034" s="46">
        <v>26</v>
      </c>
      <c r="AO1034" s="6">
        <f>IF(OR(Table15[[#This Row],[Diagonal Flag]]&lt;-$AG$6, Table15[[#This Row],[Diagonal Flag]]&gt;$AG$6),0,Table15[[#This Row],[Diagonal Flag]])</f>
        <v>26</v>
      </c>
      <c r="AP1034" s="6">
        <f>Graphing!$AO1034/$AP$6</f>
        <v>11.375</v>
      </c>
      <c r="AQ1034" s="6">
        <f>Graphing!$AO1034/$AQ$6</f>
        <v>-11.375</v>
      </c>
    </row>
    <row r="1035" spans="21:43" x14ac:dyDescent="0.25">
      <c r="U1035" s="6">
        <v>0</v>
      </c>
      <c r="V1035" s="6">
        <v>27</v>
      </c>
      <c r="W1035" s="6">
        <f>IF(AND($W$4 + 'Unlike Size Quad'!$F$2*$N$3&lt;Table13[[#This Row],[NS AXIS]],Table13[[#This Row],[NS AXIS]]&lt;$V$3 - 'Unlike Size Quad'!$F$2*$N$3), Table13[NS AXIS], 0)</f>
        <v>27</v>
      </c>
      <c r="X1035" s="6">
        <f>$V$6 - 'Unlike Size Quad'!$F$3*$N$4</f>
        <v>71.401690832311886</v>
      </c>
      <c r="Y1035" s="6">
        <f>$W$5 +'Unlike Size Quad'!$F$3*$N$4</f>
        <v>-71.406763299232722</v>
      </c>
      <c r="Z1035" s="6">
        <f>Table13[[#This Row],[NS AXIS]]</f>
        <v>27</v>
      </c>
      <c r="AA1035" s="6">
        <f>IF(AND($W$5 + 'Unlike Size Quad'!$F$3*$N$4&lt;Table13[[#This Row],[NS AXIS]],Table13[[#This Row],[NS AXIS]]&lt;$V$6 - 'Unlike Size Quad'!$F$3*$N$4), Table13[NS AXIS], 0)</f>
        <v>27</v>
      </c>
      <c r="AB1035" s="16">
        <f>$V$3 -'Unlike Size Quad'!$F$2*$N$3</f>
        <v>127.00056361139596</v>
      </c>
      <c r="AC1035" s="16">
        <f>$W$4 + 'Unlike Size Quad'!$F$2*$N$3</f>
        <v>-127.00507248755457</v>
      </c>
      <c r="AN1035" s="46">
        <v>27</v>
      </c>
      <c r="AO1035" s="6">
        <f>IF(OR(Table15[[#This Row],[Diagonal Flag]]&lt;-$AG$6, Table15[[#This Row],[Diagonal Flag]]&gt;$AG$6),0,Table15[[#This Row],[Diagonal Flag]])</f>
        <v>27</v>
      </c>
      <c r="AP1035" s="6">
        <f>Graphing!$AO1035/$AP$6</f>
        <v>11.8125</v>
      </c>
      <c r="AQ1035" s="6">
        <f>Graphing!$AO1035/$AQ$6</f>
        <v>-11.8125</v>
      </c>
    </row>
    <row r="1036" spans="21:43" x14ac:dyDescent="0.25">
      <c r="U1036" s="6">
        <v>0</v>
      </c>
      <c r="V1036" s="6">
        <v>28</v>
      </c>
      <c r="W1036" s="6">
        <f>IF(AND($W$4 + 'Unlike Size Quad'!$F$2*$N$3&lt;Table13[[#This Row],[NS AXIS]],Table13[[#This Row],[NS AXIS]]&lt;$V$3 - 'Unlike Size Quad'!$F$2*$N$3), Table13[NS AXIS], 0)</f>
        <v>28</v>
      </c>
      <c r="X1036" s="6">
        <f>$V$6 - 'Unlike Size Quad'!$F$3*$N$4</f>
        <v>71.401690832311886</v>
      </c>
      <c r="Y1036" s="6">
        <f>$W$5 +'Unlike Size Quad'!$F$3*$N$4</f>
        <v>-71.406763299232722</v>
      </c>
      <c r="Z1036" s="6">
        <f>Table13[[#This Row],[NS AXIS]]</f>
        <v>28</v>
      </c>
      <c r="AA1036" s="6">
        <f>IF(AND($W$5 + 'Unlike Size Quad'!$F$3*$N$4&lt;Table13[[#This Row],[NS AXIS]],Table13[[#This Row],[NS AXIS]]&lt;$V$6 - 'Unlike Size Quad'!$F$3*$N$4), Table13[NS AXIS], 0)</f>
        <v>28</v>
      </c>
      <c r="AB1036" s="16">
        <f>$V$3 -'Unlike Size Quad'!$F$2*$N$3</f>
        <v>127.00056361139596</v>
      </c>
      <c r="AC1036" s="16">
        <f>$W$4 + 'Unlike Size Quad'!$F$2*$N$3</f>
        <v>-127.00507248755457</v>
      </c>
      <c r="AN1036" s="46">
        <v>28</v>
      </c>
      <c r="AO1036" s="6">
        <f>IF(OR(Table15[[#This Row],[Diagonal Flag]]&lt;-$AG$6, Table15[[#This Row],[Diagonal Flag]]&gt;$AG$6),0,Table15[[#This Row],[Diagonal Flag]])</f>
        <v>28</v>
      </c>
      <c r="AP1036" s="6">
        <f>Graphing!$AO1036/$AP$6</f>
        <v>12.25</v>
      </c>
      <c r="AQ1036" s="6">
        <f>Graphing!$AO1036/$AQ$6</f>
        <v>-12.25</v>
      </c>
    </row>
    <row r="1037" spans="21:43" x14ac:dyDescent="0.25">
      <c r="U1037" s="6">
        <v>0</v>
      </c>
      <c r="V1037" s="6">
        <v>29</v>
      </c>
      <c r="W1037" s="6">
        <f>IF(AND($W$4 + 'Unlike Size Quad'!$F$2*$N$3&lt;Table13[[#This Row],[NS AXIS]],Table13[[#This Row],[NS AXIS]]&lt;$V$3 - 'Unlike Size Quad'!$F$2*$N$3), Table13[NS AXIS], 0)</f>
        <v>29</v>
      </c>
      <c r="X1037" s="6">
        <f>$V$6 - 'Unlike Size Quad'!$F$3*$N$4</f>
        <v>71.401690832311886</v>
      </c>
      <c r="Y1037" s="6">
        <f>$W$5 +'Unlike Size Quad'!$F$3*$N$4</f>
        <v>-71.406763299232722</v>
      </c>
      <c r="Z1037" s="6">
        <f>Table13[[#This Row],[NS AXIS]]</f>
        <v>29</v>
      </c>
      <c r="AA1037" s="6">
        <f>IF(AND($W$5 + 'Unlike Size Quad'!$F$3*$N$4&lt;Table13[[#This Row],[NS AXIS]],Table13[[#This Row],[NS AXIS]]&lt;$V$6 - 'Unlike Size Quad'!$F$3*$N$4), Table13[NS AXIS], 0)</f>
        <v>29</v>
      </c>
      <c r="AB1037" s="16">
        <f>$V$3 -'Unlike Size Quad'!$F$2*$N$3</f>
        <v>127.00056361139596</v>
      </c>
      <c r="AC1037" s="16">
        <f>$W$4 + 'Unlike Size Quad'!$F$2*$N$3</f>
        <v>-127.00507248755457</v>
      </c>
      <c r="AN1037" s="46">
        <v>29</v>
      </c>
      <c r="AO1037" s="6">
        <f>IF(OR(Table15[[#This Row],[Diagonal Flag]]&lt;-$AG$6, Table15[[#This Row],[Diagonal Flag]]&gt;$AG$6),0,Table15[[#This Row],[Diagonal Flag]])</f>
        <v>29</v>
      </c>
      <c r="AP1037" s="6">
        <f>Graphing!$AO1037/$AP$6</f>
        <v>12.6875</v>
      </c>
      <c r="AQ1037" s="6">
        <f>Graphing!$AO1037/$AQ$6</f>
        <v>-12.6875</v>
      </c>
    </row>
    <row r="1038" spans="21:43" x14ac:dyDescent="0.25">
      <c r="U1038" s="6">
        <v>0</v>
      </c>
      <c r="V1038" s="6">
        <v>30</v>
      </c>
      <c r="W1038" s="6">
        <f>IF(AND($W$4 + 'Unlike Size Quad'!$F$2*$N$3&lt;Table13[[#This Row],[NS AXIS]],Table13[[#This Row],[NS AXIS]]&lt;$V$3 - 'Unlike Size Quad'!$F$2*$N$3), Table13[NS AXIS], 0)</f>
        <v>30</v>
      </c>
      <c r="X1038" s="6">
        <f>$V$6 - 'Unlike Size Quad'!$F$3*$N$4</f>
        <v>71.401690832311886</v>
      </c>
      <c r="Y1038" s="6">
        <f>$W$5 +'Unlike Size Quad'!$F$3*$N$4</f>
        <v>-71.406763299232722</v>
      </c>
      <c r="Z1038" s="6">
        <f>Table13[[#This Row],[NS AXIS]]</f>
        <v>30</v>
      </c>
      <c r="AA1038" s="6">
        <f>IF(AND($W$5 + 'Unlike Size Quad'!$F$3*$N$4&lt;Table13[[#This Row],[NS AXIS]],Table13[[#This Row],[NS AXIS]]&lt;$V$6 - 'Unlike Size Quad'!$F$3*$N$4), Table13[NS AXIS], 0)</f>
        <v>30</v>
      </c>
      <c r="AB1038" s="16">
        <f>$V$3 -'Unlike Size Quad'!$F$2*$N$3</f>
        <v>127.00056361139596</v>
      </c>
      <c r="AC1038" s="16">
        <f>$W$4 + 'Unlike Size Quad'!$F$2*$N$3</f>
        <v>-127.00507248755457</v>
      </c>
      <c r="AN1038" s="46">
        <v>30</v>
      </c>
      <c r="AO1038" s="6">
        <f>IF(OR(Table15[[#This Row],[Diagonal Flag]]&lt;-$AG$6, Table15[[#This Row],[Diagonal Flag]]&gt;$AG$6),0,Table15[[#This Row],[Diagonal Flag]])</f>
        <v>30</v>
      </c>
      <c r="AP1038" s="6">
        <f>Graphing!$AO1038/$AP$6</f>
        <v>13.125</v>
      </c>
      <c r="AQ1038" s="6">
        <f>Graphing!$AO1038/$AQ$6</f>
        <v>-13.125</v>
      </c>
    </row>
    <row r="1039" spans="21:43" x14ac:dyDescent="0.25">
      <c r="U1039" s="6">
        <v>0</v>
      </c>
      <c r="V1039" s="6">
        <v>31</v>
      </c>
      <c r="W1039" s="6">
        <f>IF(AND($W$4 + 'Unlike Size Quad'!$F$2*$N$3&lt;Table13[[#This Row],[NS AXIS]],Table13[[#This Row],[NS AXIS]]&lt;$V$3 - 'Unlike Size Quad'!$F$2*$N$3), Table13[NS AXIS], 0)</f>
        <v>31</v>
      </c>
      <c r="X1039" s="6">
        <f>$V$6 - 'Unlike Size Quad'!$F$3*$N$4</f>
        <v>71.401690832311886</v>
      </c>
      <c r="Y1039" s="6">
        <f>$W$5 +'Unlike Size Quad'!$F$3*$N$4</f>
        <v>-71.406763299232722</v>
      </c>
      <c r="Z1039" s="6">
        <f>Table13[[#This Row],[NS AXIS]]</f>
        <v>31</v>
      </c>
      <c r="AA1039" s="6">
        <f>IF(AND($W$5 + 'Unlike Size Quad'!$F$3*$N$4&lt;Table13[[#This Row],[NS AXIS]],Table13[[#This Row],[NS AXIS]]&lt;$V$6 - 'Unlike Size Quad'!$F$3*$N$4), Table13[NS AXIS], 0)</f>
        <v>31</v>
      </c>
      <c r="AB1039" s="16">
        <f>$V$3 -'Unlike Size Quad'!$F$2*$N$3</f>
        <v>127.00056361139596</v>
      </c>
      <c r="AC1039" s="16">
        <f>$W$4 + 'Unlike Size Quad'!$F$2*$N$3</f>
        <v>-127.00507248755457</v>
      </c>
      <c r="AN1039" s="46">
        <v>31</v>
      </c>
      <c r="AO1039" s="6">
        <f>IF(OR(Table15[[#This Row],[Diagonal Flag]]&lt;-$AG$6, Table15[[#This Row],[Diagonal Flag]]&gt;$AG$6),0,Table15[[#This Row],[Diagonal Flag]])</f>
        <v>31</v>
      </c>
      <c r="AP1039" s="6">
        <f>Graphing!$AO1039/$AP$6</f>
        <v>13.5625</v>
      </c>
      <c r="AQ1039" s="6">
        <f>Graphing!$AO1039/$AQ$6</f>
        <v>-13.5625</v>
      </c>
    </row>
    <row r="1040" spans="21:43" x14ac:dyDescent="0.25">
      <c r="U1040" s="6">
        <v>0</v>
      </c>
      <c r="V1040" s="6">
        <v>32</v>
      </c>
      <c r="W1040" s="6">
        <f>IF(AND($W$4 + 'Unlike Size Quad'!$F$2*$N$3&lt;Table13[[#This Row],[NS AXIS]],Table13[[#This Row],[NS AXIS]]&lt;$V$3 - 'Unlike Size Quad'!$F$2*$N$3), Table13[NS AXIS], 0)</f>
        <v>32</v>
      </c>
      <c r="X1040" s="6">
        <f>$V$6 - 'Unlike Size Quad'!$F$3*$N$4</f>
        <v>71.401690832311886</v>
      </c>
      <c r="Y1040" s="6">
        <f>$W$5 +'Unlike Size Quad'!$F$3*$N$4</f>
        <v>-71.406763299232722</v>
      </c>
      <c r="Z1040" s="6">
        <f>Table13[[#This Row],[NS AXIS]]</f>
        <v>32</v>
      </c>
      <c r="AA1040" s="6">
        <f>IF(AND($W$5 + 'Unlike Size Quad'!$F$3*$N$4&lt;Table13[[#This Row],[NS AXIS]],Table13[[#This Row],[NS AXIS]]&lt;$V$6 - 'Unlike Size Quad'!$F$3*$N$4), Table13[NS AXIS], 0)</f>
        <v>32</v>
      </c>
      <c r="AB1040" s="16">
        <f>$V$3 -'Unlike Size Quad'!$F$2*$N$3</f>
        <v>127.00056361139596</v>
      </c>
      <c r="AC1040" s="16">
        <f>$W$4 + 'Unlike Size Quad'!$F$2*$N$3</f>
        <v>-127.00507248755457</v>
      </c>
      <c r="AN1040" s="46">
        <v>32</v>
      </c>
      <c r="AO1040" s="6">
        <f>IF(OR(Table15[[#This Row],[Diagonal Flag]]&lt;-$AG$6, Table15[[#This Row],[Diagonal Flag]]&gt;$AG$6),0,Table15[[#This Row],[Diagonal Flag]])</f>
        <v>32</v>
      </c>
      <c r="AP1040" s="6">
        <f>Graphing!$AO1040/$AP$6</f>
        <v>14</v>
      </c>
      <c r="AQ1040" s="6">
        <f>Graphing!$AO1040/$AQ$6</f>
        <v>-14</v>
      </c>
    </row>
    <row r="1041" spans="21:43" x14ac:dyDescent="0.25">
      <c r="U1041" s="6">
        <v>0</v>
      </c>
      <c r="V1041" s="6">
        <v>33</v>
      </c>
      <c r="W1041" s="6">
        <f>IF(AND($W$4 + 'Unlike Size Quad'!$F$2*$N$3&lt;Table13[[#This Row],[NS AXIS]],Table13[[#This Row],[NS AXIS]]&lt;$V$3 - 'Unlike Size Quad'!$F$2*$N$3), Table13[NS AXIS], 0)</f>
        <v>33</v>
      </c>
      <c r="X1041" s="6">
        <f>$V$6 - 'Unlike Size Quad'!$F$3*$N$4</f>
        <v>71.401690832311886</v>
      </c>
      <c r="Y1041" s="6">
        <f>$W$5 +'Unlike Size Quad'!$F$3*$N$4</f>
        <v>-71.406763299232722</v>
      </c>
      <c r="Z1041" s="6">
        <f>Table13[[#This Row],[NS AXIS]]</f>
        <v>33</v>
      </c>
      <c r="AA1041" s="6">
        <f>IF(AND($W$5 + 'Unlike Size Quad'!$F$3*$N$4&lt;Table13[[#This Row],[NS AXIS]],Table13[[#This Row],[NS AXIS]]&lt;$V$6 - 'Unlike Size Quad'!$F$3*$N$4), Table13[NS AXIS], 0)</f>
        <v>33</v>
      </c>
      <c r="AB1041" s="16">
        <f>$V$3 -'Unlike Size Quad'!$F$2*$N$3</f>
        <v>127.00056361139596</v>
      </c>
      <c r="AC1041" s="16">
        <f>$W$4 + 'Unlike Size Quad'!$F$2*$N$3</f>
        <v>-127.00507248755457</v>
      </c>
      <c r="AN1041" s="46">
        <v>33</v>
      </c>
      <c r="AO1041" s="6">
        <f>IF(OR(Table15[[#This Row],[Diagonal Flag]]&lt;-$AG$6, Table15[[#This Row],[Diagonal Flag]]&gt;$AG$6),0,Table15[[#This Row],[Diagonal Flag]])</f>
        <v>33</v>
      </c>
      <c r="AP1041" s="6">
        <f>Graphing!$AO1041/$AP$6</f>
        <v>14.4375</v>
      </c>
      <c r="AQ1041" s="6">
        <f>Graphing!$AO1041/$AQ$6</f>
        <v>-14.4375</v>
      </c>
    </row>
    <row r="1042" spans="21:43" x14ac:dyDescent="0.25">
      <c r="U1042" s="6">
        <v>0</v>
      </c>
      <c r="V1042" s="6">
        <v>34</v>
      </c>
      <c r="W1042" s="6">
        <f>IF(AND($W$4 + 'Unlike Size Quad'!$F$2*$N$3&lt;Table13[[#This Row],[NS AXIS]],Table13[[#This Row],[NS AXIS]]&lt;$V$3 - 'Unlike Size Quad'!$F$2*$N$3), Table13[NS AXIS], 0)</f>
        <v>34</v>
      </c>
      <c r="X1042" s="6">
        <f>$V$6 - 'Unlike Size Quad'!$F$3*$N$4</f>
        <v>71.401690832311886</v>
      </c>
      <c r="Y1042" s="6">
        <f>$W$5 +'Unlike Size Quad'!$F$3*$N$4</f>
        <v>-71.406763299232722</v>
      </c>
      <c r="Z1042" s="6">
        <f>Table13[[#This Row],[NS AXIS]]</f>
        <v>34</v>
      </c>
      <c r="AA1042" s="6">
        <f>IF(AND($W$5 + 'Unlike Size Quad'!$F$3*$N$4&lt;Table13[[#This Row],[NS AXIS]],Table13[[#This Row],[NS AXIS]]&lt;$V$6 - 'Unlike Size Quad'!$F$3*$N$4), Table13[NS AXIS], 0)</f>
        <v>34</v>
      </c>
      <c r="AB1042" s="16">
        <f>$V$3 -'Unlike Size Quad'!$F$2*$N$3</f>
        <v>127.00056361139596</v>
      </c>
      <c r="AC1042" s="16">
        <f>$W$4 + 'Unlike Size Quad'!$F$2*$N$3</f>
        <v>-127.00507248755457</v>
      </c>
      <c r="AN1042" s="46">
        <v>34</v>
      </c>
      <c r="AO1042" s="6">
        <f>IF(OR(Table15[[#This Row],[Diagonal Flag]]&lt;-$AG$6, Table15[[#This Row],[Diagonal Flag]]&gt;$AG$6),0,Table15[[#This Row],[Diagonal Flag]])</f>
        <v>34</v>
      </c>
      <c r="AP1042" s="6">
        <f>Graphing!$AO1042/$AP$6</f>
        <v>14.875</v>
      </c>
      <c r="AQ1042" s="6">
        <f>Graphing!$AO1042/$AQ$6</f>
        <v>-14.875</v>
      </c>
    </row>
    <row r="1043" spans="21:43" x14ac:dyDescent="0.25">
      <c r="U1043" s="6">
        <v>0</v>
      </c>
      <c r="V1043" s="6">
        <v>35</v>
      </c>
      <c r="W1043" s="6">
        <f>IF(AND($W$4 + 'Unlike Size Quad'!$F$2*$N$3&lt;Table13[[#This Row],[NS AXIS]],Table13[[#This Row],[NS AXIS]]&lt;$V$3 - 'Unlike Size Quad'!$F$2*$N$3), Table13[NS AXIS], 0)</f>
        <v>35</v>
      </c>
      <c r="X1043" s="6">
        <f>$V$6 - 'Unlike Size Quad'!$F$3*$N$4</f>
        <v>71.401690832311886</v>
      </c>
      <c r="Y1043" s="6">
        <f>$W$5 +'Unlike Size Quad'!$F$3*$N$4</f>
        <v>-71.406763299232722</v>
      </c>
      <c r="Z1043" s="6">
        <f>Table13[[#This Row],[NS AXIS]]</f>
        <v>35</v>
      </c>
      <c r="AA1043" s="6">
        <f>IF(AND($W$5 + 'Unlike Size Quad'!$F$3*$N$4&lt;Table13[[#This Row],[NS AXIS]],Table13[[#This Row],[NS AXIS]]&lt;$V$6 - 'Unlike Size Quad'!$F$3*$N$4), Table13[NS AXIS], 0)</f>
        <v>35</v>
      </c>
      <c r="AB1043" s="16">
        <f>$V$3 -'Unlike Size Quad'!$F$2*$N$3</f>
        <v>127.00056361139596</v>
      </c>
      <c r="AC1043" s="16">
        <f>$W$4 + 'Unlike Size Quad'!$F$2*$N$3</f>
        <v>-127.00507248755457</v>
      </c>
      <c r="AN1043" s="46">
        <v>35</v>
      </c>
      <c r="AO1043" s="6">
        <f>IF(OR(Table15[[#This Row],[Diagonal Flag]]&lt;-$AG$6, Table15[[#This Row],[Diagonal Flag]]&gt;$AG$6),0,Table15[[#This Row],[Diagonal Flag]])</f>
        <v>35</v>
      </c>
      <c r="AP1043" s="6">
        <f>Graphing!$AO1043/$AP$6</f>
        <v>15.3125</v>
      </c>
      <c r="AQ1043" s="6">
        <f>Graphing!$AO1043/$AQ$6</f>
        <v>-15.3125</v>
      </c>
    </row>
    <row r="1044" spans="21:43" x14ac:dyDescent="0.25">
      <c r="U1044" s="6">
        <v>0</v>
      </c>
      <c r="V1044" s="6">
        <v>36</v>
      </c>
      <c r="W1044" s="6">
        <f>IF(AND($W$4 + 'Unlike Size Quad'!$F$2*$N$3&lt;Table13[[#This Row],[NS AXIS]],Table13[[#This Row],[NS AXIS]]&lt;$V$3 - 'Unlike Size Quad'!$F$2*$N$3), Table13[NS AXIS], 0)</f>
        <v>36</v>
      </c>
      <c r="X1044" s="6">
        <f>$V$6 - 'Unlike Size Quad'!$F$3*$N$4</f>
        <v>71.401690832311886</v>
      </c>
      <c r="Y1044" s="6">
        <f>$W$5 +'Unlike Size Quad'!$F$3*$N$4</f>
        <v>-71.406763299232722</v>
      </c>
      <c r="Z1044" s="6">
        <f>Table13[[#This Row],[NS AXIS]]</f>
        <v>36</v>
      </c>
      <c r="AA1044" s="6">
        <f>IF(AND($W$5 + 'Unlike Size Quad'!$F$3*$N$4&lt;Table13[[#This Row],[NS AXIS]],Table13[[#This Row],[NS AXIS]]&lt;$V$6 - 'Unlike Size Quad'!$F$3*$N$4), Table13[NS AXIS], 0)</f>
        <v>36</v>
      </c>
      <c r="AB1044" s="16">
        <f>$V$3 -'Unlike Size Quad'!$F$2*$N$3</f>
        <v>127.00056361139596</v>
      </c>
      <c r="AC1044" s="16">
        <f>$W$4 + 'Unlike Size Quad'!$F$2*$N$3</f>
        <v>-127.00507248755457</v>
      </c>
      <c r="AN1044" s="46">
        <v>36</v>
      </c>
      <c r="AO1044" s="6">
        <f>IF(OR(Table15[[#This Row],[Diagonal Flag]]&lt;-$AG$6, Table15[[#This Row],[Diagonal Flag]]&gt;$AG$6),0,Table15[[#This Row],[Diagonal Flag]])</f>
        <v>36</v>
      </c>
      <c r="AP1044" s="6">
        <f>Graphing!$AO1044/$AP$6</f>
        <v>15.75</v>
      </c>
      <c r="AQ1044" s="6">
        <f>Graphing!$AO1044/$AQ$6</f>
        <v>-15.75</v>
      </c>
    </row>
    <row r="1045" spans="21:43" x14ac:dyDescent="0.25">
      <c r="U1045" s="6">
        <v>0</v>
      </c>
      <c r="V1045" s="6">
        <v>37</v>
      </c>
      <c r="W1045" s="6">
        <f>IF(AND($W$4 + 'Unlike Size Quad'!$F$2*$N$3&lt;Table13[[#This Row],[NS AXIS]],Table13[[#This Row],[NS AXIS]]&lt;$V$3 - 'Unlike Size Quad'!$F$2*$N$3), Table13[NS AXIS], 0)</f>
        <v>37</v>
      </c>
      <c r="X1045" s="6">
        <f>$V$6 - 'Unlike Size Quad'!$F$3*$N$4</f>
        <v>71.401690832311886</v>
      </c>
      <c r="Y1045" s="6">
        <f>$W$5 +'Unlike Size Quad'!$F$3*$N$4</f>
        <v>-71.406763299232722</v>
      </c>
      <c r="Z1045" s="6">
        <f>Table13[[#This Row],[NS AXIS]]</f>
        <v>37</v>
      </c>
      <c r="AA1045" s="6">
        <f>IF(AND($W$5 + 'Unlike Size Quad'!$F$3*$N$4&lt;Table13[[#This Row],[NS AXIS]],Table13[[#This Row],[NS AXIS]]&lt;$V$6 - 'Unlike Size Quad'!$F$3*$N$4), Table13[NS AXIS], 0)</f>
        <v>37</v>
      </c>
      <c r="AB1045" s="16">
        <f>$V$3 -'Unlike Size Quad'!$F$2*$N$3</f>
        <v>127.00056361139596</v>
      </c>
      <c r="AC1045" s="16">
        <f>$W$4 + 'Unlike Size Quad'!$F$2*$N$3</f>
        <v>-127.00507248755457</v>
      </c>
      <c r="AN1045" s="46">
        <v>37</v>
      </c>
      <c r="AO1045" s="6">
        <f>IF(OR(Table15[[#This Row],[Diagonal Flag]]&lt;-$AG$6, Table15[[#This Row],[Diagonal Flag]]&gt;$AG$6),0,Table15[[#This Row],[Diagonal Flag]])</f>
        <v>37</v>
      </c>
      <c r="AP1045" s="6">
        <f>Graphing!$AO1045/$AP$6</f>
        <v>16.1875</v>
      </c>
      <c r="AQ1045" s="6">
        <f>Graphing!$AO1045/$AQ$6</f>
        <v>-16.1875</v>
      </c>
    </row>
    <row r="1046" spans="21:43" x14ac:dyDescent="0.25">
      <c r="U1046" s="6">
        <v>0</v>
      </c>
      <c r="V1046" s="6">
        <v>38</v>
      </c>
      <c r="W1046" s="6">
        <f>IF(AND($W$4 + 'Unlike Size Quad'!$F$2*$N$3&lt;Table13[[#This Row],[NS AXIS]],Table13[[#This Row],[NS AXIS]]&lt;$V$3 - 'Unlike Size Quad'!$F$2*$N$3), Table13[NS AXIS], 0)</f>
        <v>38</v>
      </c>
      <c r="X1046" s="6">
        <f>$V$6 - 'Unlike Size Quad'!$F$3*$N$4</f>
        <v>71.401690832311886</v>
      </c>
      <c r="Y1046" s="6">
        <f>$W$5 +'Unlike Size Quad'!$F$3*$N$4</f>
        <v>-71.406763299232722</v>
      </c>
      <c r="Z1046" s="6">
        <f>Table13[[#This Row],[NS AXIS]]</f>
        <v>38</v>
      </c>
      <c r="AA1046" s="6">
        <f>IF(AND($W$5 + 'Unlike Size Quad'!$F$3*$N$4&lt;Table13[[#This Row],[NS AXIS]],Table13[[#This Row],[NS AXIS]]&lt;$V$6 - 'Unlike Size Quad'!$F$3*$N$4), Table13[NS AXIS], 0)</f>
        <v>38</v>
      </c>
      <c r="AB1046" s="16">
        <f>$V$3 -'Unlike Size Quad'!$F$2*$N$3</f>
        <v>127.00056361139596</v>
      </c>
      <c r="AC1046" s="16">
        <f>$W$4 + 'Unlike Size Quad'!$F$2*$N$3</f>
        <v>-127.00507248755457</v>
      </c>
      <c r="AN1046" s="46">
        <v>38</v>
      </c>
      <c r="AO1046" s="6">
        <f>IF(OR(Table15[[#This Row],[Diagonal Flag]]&lt;-$AG$6, Table15[[#This Row],[Diagonal Flag]]&gt;$AG$6),0,Table15[[#This Row],[Diagonal Flag]])</f>
        <v>38</v>
      </c>
      <c r="AP1046" s="6">
        <f>Graphing!$AO1046/$AP$6</f>
        <v>16.625</v>
      </c>
      <c r="AQ1046" s="6">
        <f>Graphing!$AO1046/$AQ$6</f>
        <v>-16.625</v>
      </c>
    </row>
    <row r="1047" spans="21:43" x14ac:dyDescent="0.25">
      <c r="U1047" s="6">
        <v>0</v>
      </c>
      <c r="V1047" s="6">
        <v>39</v>
      </c>
      <c r="W1047" s="6">
        <f>IF(AND($W$4 + 'Unlike Size Quad'!$F$2*$N$3&lt;Table13[[#This Row],[NS AXIS]],Table13[[#This Row],[NS AXIS]]&lt;$V$3 - 'Unlike Size Quad'!$F$2*$N$3), Table13[NS AXIS], 0)</f>
        <v>39</v>
      </c>
      <c r="X1047" s="6">
        <f>$V$6 - 'Unlike Size Quad'!$F$3*$N$4</f>
        <v>71.401690832311886</v>
      </c>
      <c r="Y1047" s="6">
        <f>$W$5 +'Unlike Size Quad'!$F$3*$N$4</f>
        <v>-71.406763299232722</v>
      </c>
      <c r="Z1047" s="6">
        <f>Table13[[#This Row],[NS AXIS]]</f>
        <v>39</v>
      </c>
      <c r="AA1047" s="6">
        <f>IF(AND($W$5 + 'Unlike Size Quad'!$F$3*$N$4&lt;Table13[[#This Row],[NS AXIS]],Table13[[#This Row],[NS AXIS]]&lt;$V$6 - 'Unlike Size Quad'!$F$3*$N$4), Table13[NS AXIS], 0)</f>
        <v>39</v>
      </c>
      <c r="AB1047" s="16">
        <f>$V$3 -'Unlike Size Quad'!$F$2*$N$3</f>
        <v>127.00056361139596</v>
      </c>
      <c r="AC1047" s="16">
        <f>$W$4 + 'Unlike Size Quad'!$F$2*$N$3</f>
        <v>-127.00507248755457</v>
      </c>
      <c r="AN1047" s="46">
        <v>39</v>
      </c>
      <c r="AO1047" s="6">
        <f>IF(OR(Table15[[#This Row],[Diagonal Flag]]&lt;-$AG$6, Table15[[#This Row],[Diagonal Flag]]&gt;$AG$6),0,Table15[[#This Row],[Diagonal Flag]])</f>
        <v>39</v>
      </c>
      <c r="AP1047" s="6">
        <f>Graphing!$AO1047/$AP$6</f>
        <v>17.0625</v>
      </c>
      <c r="AQ1047" s="6">
        <f>Graphing!$AO1047/$AQ$6</f>
        <v>-17.0625</v>
      </c>
    </row>
    <row r="1048" spans="21:43" x14ac:dyDescent="0.25">
      <c r="U1048" s="6">
        <v>0</v>
      </c>
      <c r="V1048" s="6">
        <v>40</v>
      </c>
      <c r="W1048" s="6">
        <f>IF(AND($W$4 + 'Unlike Size Quad'!$F$2*$N$3&lt;Table13[[#This Row],[NS AXIS]],Table13[[#This Row],[NS AXIS]]&lt;$V$3 - 'Unlike Size Quad'!$F$2*$N$3), Table13[NS AXIS], 0)</f>
        <v>40</v>
      </c>
      <c r="X1048" s="6">
        <f>$V$6 - 'Unlike Size Quad'!$F$3*$N$4</f>
        <v>71.401690832311886</v>
      </c>
      <c r="Y1048" s="6">
        <f>$W$5 +'Unlike Size Quad'!$F$3*$N$4</f>
        <v>-71.406763299232722</v>
      </c>
      <c r="Z1048" s="6">
        <f>Table13[[#This Row],[NS AXIS]]</f>
        <v>40</v>
      </c>
      <c r="AA1048" s="6">
        <f>IF(AND($W$5 + 'Unlike Size Quad'!$F$3*$N$4&lt;Table13[[#This Row],[NS AXIS]],Table13[[#This Row],[NS AXIS]]&lt;$V$6 - 'Unlike Size Quad'!$F$3*$N$4), Table13[NS AXIS], 0)</f>
        <v>40</v>
      </c>
      <c r="AB1048" s="16">
        <f>$V$3 -'Unlike Size Quad'!$F$2*$N$3</f>
        <v>127.00056361139596</v>
      </c>
      <c r="AC1048" s="16">
        <f>$W$4 + 'Unlike Size Quad'!$F$2*$N$3</f>
        <v>-127.00507248755457</v>
      </c>
      <c r="AN1048" s="46">
        <v>40</v>
      </c>
      <c r="AO1048" s="6">
        <f>IF(OR(Table15[[#This Row],[Diagonal Flag]]&lt;-$AG$6, Table15[[#This Row],[Diagonal Flag]]&gt;$AG$6),0,Table15[[#This Row],[Diagonal Flag]])</f>
        <v>40</v>
      </c>
      <c r="AP1048" s="6">
        <f>Graphing!$AO1048/$AP$6</f>
        <v>17.5</v>
      </c>
      <c r="AQ1048" s="6">
        <f>Graphing!$AO1048/$AQ$6</f>
        <v>-17.5</v>
      </c>
    </row>
    <row r="1049" spans="21:43" x14ac:dyDescent="0.25">
      <c r="U1049" s="6">
        <v>0</v>
      </c>
      <c r="V1049" s="6">
        <v>41</v>
      </c>
      <c r="W1049" s="6">
        <f>IF(AND($W$4 + 'Unlike Size Quad'!$F$2*$N$3&lt;Table13[[#This Row],[NS AXIS]],Table13[[#This Row],[NS AXIS]]&lt;$V$3 - 'Unlike Size Quad'!$F$2*$N$3), Table13[NS AXIS], 0)</f>
        <v>41</v>
      </c>
      <c r="X1049" s="6">
        <f>$V$6 - 'Unlike Size Quad'!$F$3*$N$4</f>
        <v>71.401690832311886</v>
      </c>
      <c r="Y1049" s="6">
        <f>$W$5 +'Unlike Size Quad'!$F$3*$N$4</f>
        <v>-71.406763299232722</v>
      </c>
      <c r="Z1049" s="6">
        <f>Table13[[#This Row],[NS AXIS]]</f>
        <v>41</v>
      </c>
      <c r="AA1049" s="6">
        <f>IF(AND($W$5 + 'Unlike Size Quad'!$F$3*$N$4&lt;Table13[[#This Row],[NS AXIS]],Table13[[#This Row],[NS AXIS]]&lt;$V$6 - 'Unlike Size Quad'!$F$3*$N$4), Table13[NS AXIS], 0)</f>
        <v>41</v>
      </c>
      <c r="AB1049" s="16">
        <f>$V$3 -'Unlike Size Quad'!$F$2*$N$3</f>
        <v>127.00056361139596</v>
      </c>
      <c r="AC1049" s="16">
        <f>$W$4 + 'Unlike Size Quad'!$F$2*$N$3</f>
        <v>-127.00507248755457</v>
      </c>
      <c r="AN1049" s="46">
        <v>41</v>
      </c>
      <c r="AO1049" s="6">
        <f>IF(OR(Table15[[#This Row],[Diagonal Flag]]&lt;-$AG$6, Table15[[#This Row],[Diagonal Flag]]&gt;$AG$6),0,Table15[[#This Row],[Diagonal Flag]])</f>
        <v>41</v>
      </c>
      <c r="AP1049" s="6">
        <f>Graphing!$AO1049/$AP$6</f>
        <v>17.9375</v>
      </c>
      <c r="AQ1049" s="6">
        <f>Graphing!$AO1049/$AQ$6</f>
        <v>-17.9375</v>
      </c>
    </row>
    <row r="1050" spans="21:43" x14ac:dyDescent="0.25">
      <c r="U1050" s="6">
        <v>0</v>
      </c>
      <c r="V1050" s="6">
        <v>42</v>
      </c>
      <c r="W1050" s="6">
        <f>IF(AND($W$4 + 'Unlike Size Quad'!$F$2*$N$3&lt;Table13[[#This Row],[NS AXIS]],Table13[[#This Row],[NS AXIS]]&lt;$V$3 - 'Unlike Size Quad'!$F$2*$N$3), Table13[NS AXIS], 0)</f>
        <v>42</v>
      </c>
      <c r="X1050" s="6">
        <f>$V$6 - 'Unlike Size Quad'!$F$3*$N$4</f>
        <v>71.401690832311886</v>
      </c>
      <c r="Y1050" s="6">
        <f>$W$5 +'Unlike Size Quad'!$F$3*$N$4</f>
        <v>-71.406763299232722</v>
      </c>
      <c r="Z1050" s="6">
        <f>Table13[[#This Row],[NS AXIS]]</f>
        <v>42</v>
      </c>
      <c r="AA1050" s="6">
        <f>IF(AND($W$5 + 'Unlike Size Quad'!$F$3*$N$4&lt;Table13[[#This Row],[NS AXIS]],Table13[[#This Row],[NS AXIS]]&lt;$V$6 - 'Unlike Size Quad'!$F$3*$N$4), Table13[NS AXIS], 0)</f>
        <v>42</v>
      </c>
      <c r="AB1050" s="16">
        <f>$V$3 -'Unlike Size Quad'!$F$2*$N$3</f>
        <v>127.00056361139596</v>
      </c>
      <c r="AC1050" s="16">
        <f>$W$4 + 'Unlike Size Quad'!$F$2*$N$3</f>
        <v>-127.00507248755457</v>
      </c>
      <c r="AN1050" s="46">
        <v>42</v>
      </c>
      <c r="AO1050" s="6">
        <f>IF(OR(Table15[[#This Row],[Diagonal Flag]]&lt;-$AG$6, Table15[[#This Row],[Diagonal Flag]]&gt;$AG$6),0,Table15[[#This Row],[Diagonal Flag]])</f>
        <v>42</v>
      </c>
      <c r="AP1050" s="6">
        <f>Graphing!$AO1050/$AP$6</f>
        <v>18.375</v>
      </c>
      <c r="AQ1050" s="6">
        <f>Graphing!$AO1050/$AQ$6</f>
        <v>-18.375</v>
      </c>
    </row>
    <row r="1051" spans="21:43" x14ac:dyDescent="0.25">
      <c r="U1051" s="6">
        <v>0</v>
      </c>
      <c r="V1051" s="6">
        <v>43</v>
      </c>
      <c r="W1051" s="6">
        <f>IF(AND($W$4 + 'Unlike Size Quad'!$F$2*$N$3&lt;Table13[[#This Row],[NS AXIS]],Table13[[#This Row],[NS AXIS]]&lt;$V$3 - 'Unlike Size Quad'!$F$2*$N$3), Table13[NS AXIS], 0)</f>
        <v>43</v>
      </c>
      <c r="X1051" s="6">
        <f>$V$6 - 'Unlike Size Quad'!$F$3*$N$4</f>
        <v>71.401690832311886</v>
      </c>
      <c r="Y1051" s="6">
        <f>$W$5 +'Unlike Size Quad'!$F$3*$N$4</f>
        <v>-71.406763299232722</v>
      </c>
      <c r="Z1051" s="6">
        <f>Table13[[#This Row],[NS AXIS]]</f>
        <v>43</v>
      </c>
      <c r="AA1051" s="6">
        <f>IF(AND($W$5 + 'Unlike Size Quad'!$F$3*$N$4&lt;Table13[[#This Row],[NS AXIS]],Table13[[#This Row],[NS AXIS]]&lt;$V$6 - 'Unlike Size Quad'!$F$3*$N$4), Table13[NS AXIS], 0)</f>
        <v>43</v>
      </c>
      <c r="AB1051" s="16">
        <f>$V$3 -'Unlike Size Quad'!$F$2*$N$3</f>
        <v>127.00056361139596</v>
      </c>
      <c r="AC1051" s="16">
        <f>$W$4 + 'Unlike Size Quad'!$F$2*$N$3</f>
        <v>-127.00507248755457</v>
      </c>
      <c r="AN1051" s="46">
        <v>43</v>
      </c>
      <c r="AO1051" s="6">
        <f>IF(OR(Table15[[#This Row],[Diagonal Flag]]&lt;-$AG$6, Table15[[#This Row],[Diagonal Flag]]&gt;$AG$6),0,Table15[[#This Row],[Diagonal Flag]])</f>
        <v>43</v>
      </c>
      <c r="AP1051" s="6">
        <f>Graphing!$AO1051/$AP$6</f>
        <v>18.8125</v>
      </c>
      <c r="AQ1051" s="6">
        <f>Graphing!$AO1051/$AQ$6</f>
        <v>-18.8125</v>
      </c>
    </row>
    <row r="1052" spans="21:43" x14ac:dyDescent="0.25">
      <c r="U1052" s="6">
        <v>0</v>
      </c>
      <c r="V1052" s="6">
        <v>44</v>
      </c>
      <c r="W1052" s="6">
        <f>IF(AND($W$4 + 'Unlike Size Quad'!$F$2*$N$3&lt;Table13[[#This Row],[NS AXIS]],Table13[[#This Row],[NS AXIS]]&lt;$V$3 - 'Unlike Size Quad'!$F$2*$N$3), Table13[NS AXIS], 0)</f>
        <v>44</v>
      </c>
      <c r="X1052" s="6">
        <f>$V$6 - 'Unlike Size Quad'!$F$3*$N$4</f>
        <v>71.401690832311886</v>
      </c>
      <c r="Y1052" s="6">
        <f>$W$5 +'Unlike Size Quad'!$F$3*$N$4</f>
        <v>-71.406763299232722</v>
      </c>
      <c r="Z1052" s="6">
        <f>Table13[[#This Row],[NS AXIS]]</f>
        <v>44</v>
      </c>
      <c r="AA1052" s="6">
        <f>IF(AND($W$5 + 'Unlike Size Quad'!$F$3*$N$4&lt;Table13[[#This Row],[NS AXIS]],Table13[[#This Row],[NS AXIS]]&lt;$V$6 - 'Unlike Size Quad'!$F$3*$N$4), Table13[NS AXIS], 0)</f>
        <v>44</v>
      </c>
      <c r="AB1052" s="16">
        <f>$V$3 -'Unlike Size Quad'!$F$2*$N$3</f>
        <v>127.00056361139596</v>
      </c>
      <c r="AC1052" s="16">
        <f>$W$4 + 'Unlike Size Quad'!$F$2*$N$3</f>
        <v>-127.00507248755457</v>
      </c>
      <c r="AN1052" s="46">
        <v>44</v>
      </c>
      <c r="AO1052" s="6">
        <f>IF(OR(Table15[[#This Row],[Diagonal Flag]]&lt;-$AG$6, Table15[[#This Row],[Diagonal Flag]]&gt;$AG$6),0,Table15[[#This Row],[Diagonal Flag]])</f>
        <v>44</v>
      </c>
      <c r="AP1052" s="6">
        <f>Graphing!$AO1052/$AP$6</f>
        <v>19.25</v>
      </c>
      <c r="AQ1052" s="6">
        <f>Graphing!$AO1052/$AQ$6</f>
        <v>-19.25</v>
      </c>
    </row>
    <row r="1053" spans="21:43" x14ac:dyDescent="0.25">
      <c r="U1053" s="6">
        <v>0</v>
      </c>
      <c r="V1053" s="6">
        <v>45</v>
      </c>
      <c r="W1053" s="6">
        <f>IF(AND($W$4 + 'Unlike Size Quad'!$F$2*$N$3&lt;Table13[[#This Row],[NS AXIS]],Table13[[#This Row],[NS AXIS]]&lt;$V$3 - 'Unlike Size Quad'!$F$2*$N$3), Table13[NS AXIS], 0)</f>
        <v>45</v>
      </c>
      <c r="X1053" s="6">
        <f>$V$6 - 'Unlike Size Quad'!$F$3*$N$4</f>
        <v>71.401690832311886</v>
      </c>
      <c r="Y1053" s="6">
        <f>$W$5 +'Unlike Size Quad'!$F$3*$N$4</f>
        <v>-71.406763299232722</v>
      </c>
      <c r="Z1053" s="6">
        <f>Table13[[#This Row],[NS AXIS]]</f>
        <v>45</v>
      </c>
      <c r="AA1053" s="6">
        <f>IF(AND($W$5 + 'Unlike Size Quad'!$F$3*$N$4&lt;Table13[[#This Row],[NS AXIS]],Table13[[#This Row],[NS AXIS]]&lt;$V$6 - 'Unlike Size Quad'!$F$3*$N$4), Table13[NS AXIS], 0)</f>
        <v>45</v>
      </c>
      <c r="AB1053" s="16">
        <f>$V$3 -'Unlike Size Quad'!$F$2*$N$3</f>
        <v>127.00056361139596</v>
      </c>
      <c r="AC1053" s="16">
        <f>$W$4 + 'Unlike Size Quad'!$F$2*$N$3</f>
        <v>-127.00507248755457</v>
      </c>
      <c r="AN1053" s="46">
        <v>45</v>
      </c>
      <c r="AO1053" s="6">
        <f>IF(OR(Table15[[#This Row],[Diagonal Flag]]&lt;-$AG$6, Table15[[#This Row],[Diagonal Flag]]&gt;$AG$6),0,Table15[[#This Row],[Diagonal Flag]])</f>
        <v>45</v>
      </c>
      <c r="AP1053" s="6">
        <f>Graphing!$AO1053/$AP$6</f>
        <v>19.6875</v>
      </c>
      <c r="AQ1053" s="6">
        <f>Graphing!$AO1053/$AQ$6</f>
        <v>-19.6875</v>
      </c>
    </row>
    <row r="1054" spans="21:43" x14ac:dyDescent="0.25">
      <c r="U1054" s="6">
        <v>0</v>
      </c>
      <c r="V1054" s="6">
        <v>46</v>
      </c>
      <c r="W1054" s="6">
        <f>IF(AND($W$4 + 'Unlike Size Quad'!$F$2*$N$3&lt;Table13[[#This Row],[NS AXIS]],Table13[[#This Row],[NS AXIS]]&lt;$V$3 - 'Unlike Size Quad'!$F$2*$N$3), Table13[NS AXIS], 0)</f>
        <v>46</v>
      </c>
      <c r="X1054" s="6">
        <f>$V$6 - 'Unlike Size Quad'!$F$3*$N$4</f>
        <v>71.401690832311886</v>
      </c>
      <c r="Y1054" s="6">
        <f>$W$5 +'Unlike Size Quad'!$F$3*$N$4</f>
        <v>-71.406763299232722</v>
      </c>
      <c r="Z1054" s="6">
        <f>Table13[[#This Row],[NS AXIS]]</f>
        <v>46</v>
      </c>
      <c r="AA1054" s="6">
        <f>IF(AND($W$5 + 'Unlike Size Quad'!$F$3*$N$4&lt;Table13[[#This Row],[NS AXIS]],Table13[[#This Row],[NS AXIS]]&lt;$V$6 - 'Unlike Size Quad'!$F$3*$N$4), Table13[NS AXIS], 0)</f>
        <v>46</v>
      </c>
      <c r="AB1054" s="16">
        <f>$V$3 -'Unlike Size Quad'!$F$2*$N$3</f>
        <v>127.00056361139596</v>
      </c>
      <c r="AC1054" s="16">
        <f>$W$4 + 'Unlike Size Quad'!$F$2*$N$3</f>
        <v>-127.00507248755457</v>
      </c>
      <c r="AN1054" s="46">
        <v>46</v>
      </c>
      <c r="AO1054" s="6">
        <f>IF(OR(Table15[[#This Row],[Diagonal Flag]]&lt;-$AG$6, Table15[[#This Row],[Diagonal Flag]]&gt;$AG$6),0,Table15[[#This Row],[Diagonal Flag]])</f>
        <v>46</v>
      </c>
      <c r="AP1054" s="6">
        <f>Graphing!$AO1054/$AP$6</f>
        <v>20.125</v>
      </c>
      <c r="AQ1054" s="6">
        <f>Graphing!$AO1054/$AQ$6</f>
        <v>-20.125</v>
      </c>
    </row>
    <row r="1055" spans="21:43" x14ac:dyDescent="0.25">
      <c r="U1055" s="6">
        <v>0</v>
      </c>
      <c r="V1055" s="6">
        <v>47</v>
      </c>
      <c r="W1055" s="6">
        <f>IF(AND($W$4 + 'Unlike Size Quad'!$F$2*$N$3&lt;Table13[[#This Row],[NS AXIS]],Table13[[#This Row],[NS AXIS]]&lt;$V$3 - 'Unlike Size Quad'!$F$2*$N$3), Table13[NS AXIS], 0)</f>
        <v>47</v>
      </c>
      <c r="X1055" s="6">
        <f>$V$6 - 'Unlike Size Quad'!$F$3*$N$4</f>
        <v>71.401690832311886</v>
      </c>
      <c r="Y1055" s="6">
        <f>$W$5 +'Unlike Size Quad'!$F$3*$N$4</f>
        <v>-71.406763299232722</v>
      </c>
      <c r="Z1055" s="6">
        <f>Table13[[#This Row],[NS AXIS]]</f>
        <v>47</v>
      </c>
      <c r="AA1055" s="6">
        <f>IF(AND($W$5 + 'Unlike Size Quad'!$F$3*$N$4&lt;Table13[[#This Row],[NS AXIS]],Table13[[#This Row],[NS AXIS]]&lt;$V$6 - 'Unlike Size Quad'!$F$3*$N$4), Table13[NS AXIS], 0)</f>
        <v>47</v>
      </c>
      <c r="AB1055" s="16">
        <f>$V$3 -'Unlike Size Quad'!$F$2*$N$3</f>
        <v>127.00056361139596</v>
      </c>
      <c r="AC1055" s="16">
        <f>$W$4 + 'Unlike Size Quad'!$F$2*$N$3</f>
        <v>-127.00507248755457</v>
      </c>
      <c r="AN1055" s="46">
        <v>47</v>
      </c>
      <c r="AO1055" s="6">
        <f>IF(OR(Table15[[#This Row],[Diagonal Flag]]&lt;-$AG$6, Table15[[#This Row],[Diagonal Flag]]&gt;$AG$6),0,Table15[[#This Row],[Diagonal Flag]])</f>
        <v>47</v>
      </c>
      <c r="AP1055" s="6">
        <f>Graphing!$AO1055/$AP$6</f>
        <v>20.5625</v>
      </c>
      <c r="AQ1055" s="6">
        <f>Graphing!$AO1055/$AQ$6</f>
        <v>-20.5625</v>
      </c>
    </row>
    <row r="1056" spans="21:43" x14ac:dyDescent="0.25">
      <c r="U1056" s="6">
        <v>0</v>
      </c>
      <c r="V1056" s="6">
        <v>48</v>
      </c>
      <c r="W1056" s="6">
        <f>IF(AND($W$4 + 'Unlike Size Quad'!$F$2*$N$3&lt;Table13[[#This Row],[NS AXIS]],Table13[[#This Row],[NS AXIS]]&lt;$V$3 - 'Unlike Size Quad'!$F$2*$N$3), Table13[NS AXIS], 0)</f>
        <v>48</v>
      </c>
      <c r="X1056" s="6">
        <f>$V$6 - 'Unlike Size Quad'!$F$3*$N$4</f>
        <v>71.401690832311886</v>
      </c>
      <c r="Y1056" s="6">
        <f>$W$5 +'Unlike Size Quad'!$F$3*$N$4</f>
        <v>-71.406763299232722</v>
      </c>
      <c r="Z1056" s="6">
        <f>Table13[[#This Row],[NS AXIS]]</f>
        <v>48</v>
      </c>
      <c r="AA1056" s="6">
        <f>IF(AND($W$5 + 'Unlike Size Quad'!$F$3*$N$4&lt;Table13[[#This Row],[NS AXIS]],Table13[[#This Row],[NS AXIS]]&lt;$V$6 - 'Unlike Size Quad'!$F$3*$N$4), Table13[NS AXIS], 0)</f>
        <v>48</v>
      </c>
      <c r="AB1056" s="16">
        <f>$V$3 -'Unlike Size Quad'!$F$2*$N$3</f>
        <v>127.00056361139596</v>
      </c>
      <c r="AC1056" s="16">
        <f>$W$4 + 'Unlike Size Quad'!$F$2*$N$3</f>
        <v>-127.00507248755457</v>
      </c>
      <c r="AN1056" s="46">
        <v>48</v>
      </c>
      <c r="AO1056" s="6">
        <f>IF(OR(Table15[[#This Row],[Diagonal Flag]]&lt;-$AG$6, Table15[[#This Row],[Diagonal Flag]]&gt;$AG$6),0,Table15[[#This Row],[Diagonal Flag]])</f>
        <v>48</v>
      </c>
      <c r="AP1056" s="6">
        <f>Graphing!$AO1056/$AP$6</f>
        <v>21</v>
      </c>
      <c r="AQ1056" s="6">
        <f>Graphing!$AO1056/$AQ$6</f>
        <v>-21</v>
      </c>
    </row>
    <row r="1057" spans="21:43" x14ac:dyDescent="0.25">
      <c r="U1057" s="6">
        <v>0</v>
      </c>
      <c r="V1057" s="6">
        <v>49</v>
      </c>
      <c r="W1057" s="6">
        <f>IF(AND($W$4 + 'Unlike Size Quad'!$F$2*$N$3&lt;Table13[[#This Row],[NS AXIS]],Table13[[#This Row],[NS AXIS]]&lt;$V$3 - 'Unlike Size Quad'!$F$2*$N$3), Table13[NS AXIS], 0)</f>
        <v>49</v>
      </c>
      <c r="X1057" s="6">
        <f>$V$6 - 'Unlike Size Quad'!$F$3*$N$4</f>
        <v>71.401690832311886</v>
      </c>
      <c r="Y1057" s="6">
        <f>$W$5 +'Unlike Size Quad'!$F$3*$N$4</f>
        <v>-71.406763299232722</v>
      </c>
      <c r="Z1057" s="6">
        <f>Table13[[#This Row],[NS AXIS]]</f>
        <v>49</v>
      </c>
      <c r="AA1057" s="6">
        <f>IF(AND($W$5 + 'Unlike Size Quad'!$F$3*$N$4&lt;Table13[[#This Row],[NS AXIS]],Table13[[#This Row],[NS AXIS]]&lt;$V$6 - 'Unlike Size Quad'!$F$3*$N$4), Table13[NS AXIS], 0)</f>
        <v>49</v>
      </c>
      <c r="AB1057" s="16">
        <f>$V$3 -'Unlike Size Quad'!$F$2*$N$3</f>
        <v>127.00056361139596</v>
      </c>
      <c r="AC1057" s="16">
        <f>$W$4 + 'Unlike Size Quad'!$F$2*$N$3</f>
        <v>-127.00507248755457</v>
      </c>
      <c r="AN1057" s="46">
        <v>49</v>
      </c>
      <c r="AO1057" s="6">
        <f>IF(OR(Table15[[#This Row],[Diagonal Flag]]&lt;-$AG$6, Table15[[#This Row],[Diagonal Flag]]&gt;$AG$6),0,Table15[[#This Row],[Diagonal Flag]])</f>
        <v>49</v>
      </c>
      <c r="AP1057" s="6">
        <f>Graphing!$AO1057/$AP$6</f>
        <v>21.4375</v>
      </c>
      <c r="AQ1057" s="6">
        <f>Graphing!$AO1057/$AQ$6</f>
        <v>-21.4375</v>
      </c>
    </row>
    <row r="1058" spans="21:43" x14ac:dyDescent="0.25">
      <c r="U1058" s="6">
        <v>0</v>
      </c>
      <c r="V1058" s="6">
        <v>50</v>
      </c>
      <c r="W1058" s="6">
        <f>IF(AND($W$4 + 'Unlike Size Quad'!$F$2*$N$3&lt;Table13[[#This Row],[NS AXIS]],Table13[[#This Row],[NS AXIS]]&lt;$V$3 - 'Unlike Size Quad'!$F$2*$N$3), Table13[NS AXIS], 0)</f>
        <v>50</v>
      </c>
      <c r="X1058" s="6">
        <f>$V$6 - 'Unlike Size Quad'!$F$3*$N$4</f>
        <v>71.401690832311886</v>
      </c>
      <c r="Y1058" s="6">
        <f>$W$5 +'Unlike Size Quad'!$F$3*$N$4</f>
        <v>-71.406763299232722</v>
      </c>
      <c r="Z1058" s="6">
        <f>Table13[[#This Row],[NS AXIS]]</f>
        <v>50</v>
      </c>
      <c r="AA1058" s="6">
        <f>IF(AND($W$5 + 'Unlike Size Quad'!$F$3*$N$4&lt;Table13[[#This Row],[NS AXIS]],Table13[[#This Row],[NS AXIS]]&lt;$V$6 - 'Unlike Size Quad'!$F$3*$N$4), Table13[NS AXIS], 0)</f>
        <v>50</v>
      </c>
      <c r="AB1058" s="16">
        <f>$V$3 -'Unlike Size Quad'!$F$2*$N$3</f>
        <v>127.00056361139596</v>
      </c>
      <c r="AC1058" s="16">
        <f>$W$4 + 'Unlike Size Quad'!$F$2*$N$3</f>
        <v>-127.00507248755457</v>
      </c>
      <c r="AN1058" s="46">
        <v>50</v>
      </c>
      <c r="AO1058" s="6">
        <f>IF(OR(Table15[[#This Row],[Diagonal Flag]]&lt;-$AG$6, Table15[[#This Row],[Diagonal Flag]]&gt;$AG$6),0,Table15[[#This Row],[Diagonal Flag]])</f>
        <v>50</v>
      </c>
      <c r="AP1058" s="6">
        <f>Graphing!$AO1058/$AP$6</f>
        <v>21.875</v>
      </c>
      <c r="AQ1058" s="6">
        <f>Graphing!$AO1058/$AQ$6</f>
        <v>-21.875</v>
      </c>
    </row>
    <row r="1059" spans="21:43" x14ac:dyDescent="0.25">
      <c r="U1059" s="6">
        <v>0</v>
      </c>
      <c r="V1059" s="6">
        <v>51</v>
      </c>
      <c r="W1059" s="6">
        <f>IF(AND($W$4 + 'Unlike Size Quad'!$F$2*$N$3&lt;Table13[[#This Row],[NS AXIS]],Table13[[#This Row],[NS AXIS]]&lt;$V$3 - 'Unlike Size Quad'!$F$2*$N$3), Table13[NS AXIS], 0)</f>
        <v>51</v>
      </c>
      <c r="X1059" s="6">
        <f>$V$6 - 'Unlike Size Quad'!$F$3*$N$4</f>
        <v>71.401690832311886</v>
      </c>
      <c r="Y1059" s="6">
        <f>$W$5 +'Unlike Size Quad'!$F$3*$N$4</f>
        <v>-71.406763299232722</v>
      </c>
      <c r="Z1059" s="6">
        <f>Table13[[#This Row],[NS AXIS]]</f>
        <v>51</v>
      </c>
      <c r="AA1059" s="6">
        <f>IF(AND($W$5 + 'Unlike Size Quad'!$F$3*$N$4&lt;Table13[[#This Row],[NS AXIS]],Table13[[#This Row],[NS AXIS]]&lt;$V$6 - 'Unlike Size Quad'!$F$3*$N$4), Table13[NS AXIS], 0)</f>
        <v>51</v>
      </c>
      <c r="AB1059" s="16">
        <f>$V$3 -'Unlike Size Quad'!$F$2*$N$3</f>
        <v>127.00056361139596</v>
      </c>
      <c r="AC1059" s="16">
        <f>$W$4 + 'Unlike Size Quad'!$F$2*$N$3</f>
        <v>-127.00507248755457</v>
      </c>
      <c r="AN1059" s="46">
        <v>51</v>
      </c>
      <c r="AO1059" s="6">
        <f>IF(OR(Table15[[#This Row],[Diagonal Flag]]&lt;-$AG$6, Table15[[#This Row],[Diagonal Flag]]&gt;$AG$6),0,Table15[[#This Row],[Diagonal Flag]])</f>
        <v>51</v>
      </c>
      <c r="AP1059" s="6">
        <f>Graphing!$AO1059/$AP$6</f>
        <v>22.3125</v>
      </c>
      <c r="AQ1059" s="6">
        <f>Graphing!$AO1059/$AQ$6</f>
        <v>-22.3125</v>
      </c>
    </row>
    <row r="1060" spans="21:43" x14ac:dyDescent="0.25">
      <c r="U1060" s="6">
        <v>0</v>
      </c>
      <c r="V1060" s="6">
        <v>52</v>
      </c>
      <c r="W1060" s="6">
        <f>IF(AND($W$4 + 'Unlike Size Quad'!$F$2*$N$3&lt;Table13[[#This Row],[NS AXIS]],Table13[[#This Row],[NS AXIS]]&lt;$V$3 - 'Unlike Size Quad'!$F$2*$N$3), Table13[NS AXIS], 0)</f>
        <v>52</v>
      </c>
      <c r="X1060" s="6">
        <f>$V$6 - 'Unlike Size Quad'!$F$3*$N$4</f>
        <v>71.401690832311886</v>
      </c>
      <c r="Y1060" s="6">
        <f>$W$5 +'Unlike Size Quad'!$F$3*$N$4</f>
        <v>-71.406763299232722</v>
      </c>
      <c r="Z1060" s="6">
        <f>Table13[[#This Row],[NS AXIS]]</f>
        <v>52</v>
      </c>
      <c r="AA1060" s="6">
        <f>IF(AND($W$5 + 'Unlike Size Quad'!$F$3*$N$4&lt;Table13[[#This Row],[NS AXIS]],Table13[[#This Row],[NS AXIS]]&lt;$V$6 - 'Unlike Size Quad'!$F$3*$N$4), Table13[NS AXIS], 0)</f>
        <v>52</v>
      </c>
      <c r="AB1060" s="16">
        <f>$V$3 -'Unlike Size Quad'!$F$2*$N$3</f>
        <v>127.00056361139596</v>
      </c>
      <c r="AC1060" s="16">
        <f>$W$4 + 'Unlike Size Quad'!$F$2*$N$3</f>
        <v>-127.00507248755457</v>
      </c>
      <c r="AN1060" s="46">
        <v>52</v>
      </c>
      <c r="AO1060" s="6">
        <f>IF(OR(Table15[[#This Row],[Diagonal Flag]]&lt;-$AG$6, Table15[[#This Row],[Diagonal Flag]]&gt;$AG$6),0,Table15[[#This Row],[Diagonal Flag]])</f>
        <v>52</v>
      </c>
      <c r="AP1060" s="6">
        <f>Graphing!$AO1060/$AP$6</f>
        <v>22.75</v>
      </c>
      <c r="AQ1060" s="6">
        <f>Graphing!$AO1060/$AQ$6</f>
        <v>-22.75</v>
      </c>
    </row>
    <row r="1061" spans="21:43" x14ac:dyDescent="0.25">
      <c r="U1061" s="6">
        <v>0</v>
      </c>
      <c r="V1061" s="6">
        <v>53</v>
      </c>
      <c r="W1061" s="6">
        <f>IF(AND($W$4 + 'Unlike Size Quad'!$F$2*$N$3&lt;Table13[[#This Row],[NS AXIS]],Table13[[#This Row],[NS AXIS]]&lt;$V$3 - 'Unlike Size Quad'!$F$2*$N$3), Table13[NS AXIS], 0)</f>
        <v>53</v>
      </c>
      <c r="X1061" s="6">
        <f>$V$6 - 'Unlike Size Quad'!$F$3*$N$4</f>
        <v>71.401690832311886</v>
      </c>
      <c r="Y1061" s="6">
        <f>$W$5 +'Unlike Size Quad'!$F$3*$N$4</f>
        <v>-71.406763299232722</v>
      </c>
      <c r="Z1061" s="6">
        <f>Table13[[#This Row],[NS AXIS]]</f>
        <v>53</v>
      </c>
      <c r="AA1061" s="6">
        <f>IF(AND($W$5 + 'Unlike Size Quad'!$F$3*$N$4&lt;Table13[[#This Row],[NS AXIS]],Table13[[#This Row],[NS AXIS]]&lt;$V$6 - 'Unlike Size Quad'!$F$3*$N$4), Table13[NS AXIS], 0)</f>
        <v>53</v>
      </c>
      <c r="AB1061" s="16">
        <f>$V$3 -'Unlike Size Quad'!$F$2*$N$3</f>
        <v>127.00056361139596</v>
      </c>
      <c r="AC1061" s="16">
        <f>$W$4 + 'Unlike Size Quad'!$F$2*$N$3</f>
        <v>-127.00507248755457</v>
      </c>
      <c r="AN1061" s="46">
        <v>53</v>
      </c>
      <c r="AO1061" s="6">
        <f>IF(OR(Table15[[#This Row],[Diagonal Flag]]&lt;-$AG$6, Table15[[#This Row],[Diagonal Flag]]&gt;$AG$6),0,Table15[[#This Row],[Diagonal Flag]])</f>
        <v>53</v>
      </c>
      <c r="AP1061" s="6">
        <f>Graphing!$AO1061/$AP$6</f>
        <v>23.1875</v>
      </c>
      <c r="AQ1061" s="6">
        <f>Graphing!$AO1061/$AQ$6</f>
        <v>-23.1875</v>
      </c>
    </row>
    <row r="1062" spans="21:43" x14ac:dyDescent="0.25">
      <c r="U1062" s="6">
        <v>0</v>
      </c>
      <c r="V1062" s="6">
        <v>54</v>
      </c>
      <c r="W1062" s="6">
        <f>IF(AND($W$4 + 'Unlike Size Quad'!$F$2*$N$3&lt;Table13[[#This Row],[NS AXIS]],Table13[[#This Row],[NS AXIS]]&lt;$V$3 - 'Unlike Size Quad'!$F$2*$N$3), Table13[NS AXIS], 0)</f>
        <v>54</v>
      </c>
      <c r="X1062" s="6">
        <f>$V$6 - 'Unlike Size Quad'!$F$3*$N$4</f>
        <v>71.401690832311886</v>
      </c>
      <c r="Y1062" s="6">
        <f>$W$5 +'Unlike Size Quad'!$F$3*$N$4</f>
        <v>-71.406763299232722</v>
      </c>
      <c r="Z1062" s="6">
        <f>Table13[[#This Row],[NS AXIS]]</f>
        <v>54</v>
      </c>
      <c r="AA1062" s="6">
        <f>IF(AND($W$5 + 'Unlike Size Quad'!$F$3*$N$4&lt;Table13[[#This Row],[NS AXIS]],Table13[[#This Row],[NS AXIS]]&lt;$V$6 - 'Unlike Size Quad'!$F$3*$N$4), Table13[NS AXIS], 0)</f>
        <v>54</v>
      </c>
      <c r="AB1062" s="16">
        <f>$V$3 -'Unlike Size Quad'!$F$2*$N$3</f>
        <v>127.00056361139596</v>
      </c>
      <c r="AC1062" s="16">
        <f>$W$4 + 'Unlike Size Quad'!$F$2*$N$3</f>
        <v>-127.00507248755457</v>
      </c>
      <c r="AN1062" s="46">
        <v>54</v>
      </c>
      <c r="AO1062" s="6">
        <f>IF(OR(Table15[[#This Row],[Diagonal Flag]]&lt;-$AG$6, Table15[[#This Row],[Diagonal Flag]]&gt;$AG$6),0,Table15[[#This Row],[Diagonal Flag]])</f>
        <v>54</v>
      </c>
      <c r="AP1062" s="6">
        <f>Graphing!$AO1062/$AP$6</f>
        <v>23.625</v>
      </c>
      <c r="AQ1062" s="6">
        <f>Graphing!$AO1062/$AQ$6</f>
        <v>-23.625</v>
      </c>
    </row>
    <row r="1063" spans="21:43" x14ac:dyDescent="0.25">
      <c r="U1063" s="6">
        <v>0</v>
      </c>
      <c r="V1063" s="6">
        <v>55</v>
      </c>
      <c r="W1063" s="6">
        <f>IF(AND($W$4 + 'Unlike Size Quad'!$F$2*$N$3&lt;Table13[[#This Row],[NS AXIS]],Table13[[#This Row],[NS AXIS]]&lt;$V$3 - 'Unlike Size Quad'!$F$2*$N$3), Table13[NS AXIS], 0)</f>
        <v>55</v>
      </c>
      <c r="X1063" s="6">
        <f>$V$6 - 'Unlike Size Quad'!$F$3*$N$4</f>
        <v>71.401690832311886</v>
      </c>
      <c r="Y1063" s="6">
        <f>$W$5 +'Unlike Size Quad'!$F$3*$N$4</f>
        <v>-71.406763299232722</v>
      </c>
      <c r="Z1063" s="6">
        <f>Table13[[#This Row],[NS AXIS]]</f>
        <v>55</v>
      </c>
      <c r="AA1063" s="6">
        <f>IF(AND($W$5 + 'Unlike Size Quad'!$F$3*$N$4&lt;Table13[[#This Row],[NS AXIS]],Table13[[#This Row],[NS AXIS]]&lt;$V$6 - 'Unlike Size Quad'!$F$3*$N$4), Table13[NS AXIS], 0)</f>
        <v>55</v>
      </c>
      <c r="AB1063" s="16">
        <f>$V$3 -'Unlike Size Quad'!$F$2*$N$3</f>
        <v>127.00056361139596</v>
      </c>
      <c r="AC1063" s="16">
        <f>$W$4 + 'Unlike Size Quad'!$F$2*$N$3</f>
        <v>-127.00507248755457</v>
      </c>
      <c r="AN1063" s="46">
        <v>55</v>
      </c>
      <c r="AO1063" s="6">
        <f>IF(OR(Table15[[#This Row],[Diagonal Flag]]&lt;-$AG$6, Table15[[#This Row],[Diagonal Flag]]&gt;$AG$6),0,Table15[[#This Row],[Diagonal Flag]])</f>
        <v>55</v>
      </c>
      <c r="AP1063" s="6">
        <f>Graphing!$AO1063/$AP$6</f>
        <v>24.0625</v>
      </c>
      <c r="AQ1063" s="6">
        <f>Graphing!$AO1063/$AQ$6</f>
        <v>-24.0625</v>
      </c>
    </row>
    <row r="1064" spans="21:43" x14ac:dyDescent="0.25">
      <c r="U1064" s="6">
        <v>0</v>
      </c>
      <c r="V1064" s="6">
        <v>56</v>
      </c>
      <c r="W1064" s="6">
        <f>IF(AND($W$4 + 'Unlike Size Quad'!$F$2*$N$3&lt;Table13[[#This Row],[NS AXIS]],Table13[[#This Row],[NS AXIS]]&lt;$V$3 - 'Unlike Size Quad'!$F$2*$N$3), Table13[NS AXIS], 0)</f>
        <v>56</v>
      </c>
      <c r="X1064" s="6">
        <f>$V$6 - 'Unlike Size Quad'!$F$3*$N$4</f>
        <v>71.401690832311886</v>
      </c>
      <c r="Y1064" s="6">
        <f>$W$5 +'Unlike Size Quad'!$F$3*$N$4</f>
        <v>-71.406763299232722</v>
      </c>
      <c r="Z1064" s="6">
        <f>Table13[[#This Row],[NS AXIS]]</f>
        <v>56</v>
      </c>
      <c r="AA1064" s="6">
        <f>IF(AND($W$5 + 'Unlike Size Quad'!$F$3*$N$4&lt;Table13[[#This Row],[NS AXIS]],Table13[[#This Row],[NS AXIS]]&lt;$V$6 - 'Unlike Size Quad'!$F$3*$N$4), Table13[NS AXIS], 0)</f>
        <v>56</v>
      </c>
      <c r="AB1064" s="16">
        <f>$V$3 -'Unlike Size Quad'!$F$2*$N$3</f>
        <v>127.00056361139596</v>
      </c>
      <c r="AC1064" s="16">
        <f>$W$4 + 'Unlike Size Quad'!$F$2*$N$3</f>
        <v>-127.00507248755457</v>
      </c>
      <c r="AN1064" s="46">
        <v>56</v>
      </c>
      <c r="AO1064" s="6">
        <f>IF(OR(Table15[[#This Row],[Diagonal Flag]]&lt;-$AG$6, Table15[[#This Row],[Diagonal Flag]]&gt;$AG$6),0,Table15[[#This Row],[Diagonal Flag]])</f>
        <v>56</v>
      </c>
      <c r="AP1064" s="6">
        <f>Graphing!$AO1064/$AP$6</f>
        <v>24.5</v>
      </c>
      <c r="AQ1064" s="6">
        <f>Graphing!$AO1064/$AQ$6</f>
        <v>-24.5</v>
      </c>
    </row>
    <row r="1065" spans="21:43" x14ac:dyDescent="0.25">
      <c r="U1065" s="6">
        <v>0</v>
      </c>
      <c r="V1065" s="6">
        <v>57</v>
      </c>
      <c r="W1065" s="6">
        <f>IF(AND($W$4 + 'Unlike Size Quad'!$F$2*$N$3&lt;Table13[[#This Row],[NS AXIS]],Table13[[#This Row],[NS AXIS]]&lt;$V$3 - 'Unlike Size Quad'!$F$2*$N$3), Table13[NS AXIS], 0)</f>
        <v>57</v>
      </c>
      <c r="X1065" s="6">
        <f>$V$6 - 'Unlike Size Quad'!$F$3*$N$4</f>
        <v>71.401690832311886</v>
      </c>
      <c r="Y1065" s="6">
        <f>$W$5 +'Unlike Size Quad'!$F$3*$N$4</f>
        <v>-71.406763299232722</v>
      </c>
      <c r="Z1065" s="6">
        <f>Table13[[#This Row],[NS AXIS]]</f>
        <v>57</v>
      </c>
      <c r="AA1065" s="6">
        <f>IF(AND($W$5 + 'Unlike Size Quad'!$F$3*$N$4&lt;Table13[[#This Row],[NS AXIS]],Table13[[#This Row],[NS AXIS]]&lt;$V$6 - 'Unlike Size Quad'!$F$3*$N$4), Table13[NS AXIS], 0)</f>
        <v>57</v>
      </c>
      <c r="AB1065" s="16">
        <f>$V$3 -'Unlike Size Quad'!$F$2*$N$3</f>
        <v>127.00056361139596</v>
      </c>
      <c r="AC1065" s="16">
        <f>$W$4 + 'Unlike Size Quad'!$F$2*$N$3</f>
        <v>-127.00507248755457</v>
      </c>
      <c r="AN1065" s="46">
        <v>57</v>
      </c>
      <c r="AO1065" s="6">
        <f>IF(OR(Table15[[#This Row],[Diagonal Flag]]&lt;-$AG$6, Table15[[#This Row],[Diagonal Flag]]&gt;$AG$6),0,Table15[[#This Row],[Diagonal Flag]])</f>
        <v>57</v>
      </c>
      <c r="AP1065" s="6">
        <f>Graphing!$AO1065/$AP$6</f>
        <v>24.9375</v>
      </c>
      <c r="AQ1065" s="6">
        <f>Graphing!$AO1065/$AQ$6</f>
        <v>-24.9375</v>
      </c>
    </row>
    <row r="1066" spans="21:43" x14ac:dyDescent="0.25">
      <c r="U1066" s="6">
        <v>0</v>
      </c>
      <c r="V1066" s="6">
        <v>58</v>
      </c>
      <c r="W1066" s="6">
        <f>IF(AND($W$4 + 'Unlike Size Quad'!$F$2*$N$3&lt;Table13[[#This Row],[NS AXIS]],Table13[[#This Row],[NS AXIS]]&lt;$V$3 - 'Unlike Size Quad'!$F$2*$N$3), Table13[NS AXIS], 0)</f>
        <v>58</v>
      </c>
      <c r="X1066" s="6">
        <f>$V$6 - 'Unlike Size Quad'!$F$3*$N$4</f>
        <v>71.401690832311886</v>
      </c>
      <c r="Y1066" s="6">
        <f>$W$5 +'Unlike Size Quad'!$F$3*$N$4</f>
        <v>-71.406763299232722</v>
      </c>
      <c r="Z1066" s="6">
        <f>Table13[[#This Row],[NS AXIS]]</f>
        <v>58</v>
      </c>
      <c r="AA1066" s="6">
        <f>IF(AND($W$5 + 'Unlike Size Quad'!$F$3*$N$4&lt;Table13[[#This Row],[NS AXIS]],Table13[[#This Row],[NS AXIS]]&lt;$V$6 - 'Unlike Size Quad'!$F$3*$N$4), Table13[NS AXIS], 0)</f>
        <v>58</v>
      </c>
      <c r="AB1066" s="16">
        <f>$V$3 -'Unlike Size Quad'!$F$2*$N$3</f>
        <v>127.00056361139596</v>
      </c>
      <c r="AC1066" s="16">
        <f>$W$4 + 'Unlike Size Quad'!$F$2*$N$3</f>
        <v>-127.00507248755457</v>
      </c>
      <c r="AN1066" s="46">
        <v>58</v>
      </c>
      <c r="AO1066" s="6">
        <f>IF(OR(Table15[[#This Row],[Diagonal Flag]]&lt;-$AG$6, Table15[[#This Row],[Diagonal Flag]]&gt;$AG$6),0,Table15[[#This Row],[Diagonal Flag]])</f>
        <v>58</v>
      </c>
      <c r="AP1066" s="6">
        <f>Graphing!$AO1066/$AP$6</f>
        <v>25.375</v>
      </c>
      <c r="AQ1066" s="6">
        <f>Graphing!$AO1066/$AQ$6</f>
        <v>-25.375</v>
      </c>
    </row>
    <row r="1067" spans="21:43" x14ac:dyDescent="0.25">
      <c r="U1067" s="6">
        <v>0</v>
      </c>
      <c r="V1067" s="6">
        <v>59</v>
      </c>
      <c r="W1067" s="6">
        <f>IF(AND($W$4 + 'Unlike Size Quad'!$F$2*$N$3&lt;Table13[[#This Row],[NS AXIS]],Table13[[#This Row],[NS AXIS]]&lt;$V$3 - 'Unlike Size Quad'!$F$2*$N$3), Table13[NS AXIS], 0)</f>
        <v>59</v>
      </c>
      <c r="X1067" s="6">
        <f>$V$6 - 'Unlike Size Quad'!$F$3*$N$4</f>
        <v>71.401690832311886</v>
      </c>
      <c r="Y1067" s="6">
        <f>$W$5 +'Unlike Size Quad'!$F$3*$N$4</f>
        <v>-71.406763299232722</v>
      </c>
      <c r="Z1067" s="6">
        <f>Table13[[#This Row],[NS AXIS]]</f>
        <v>59</v>
      </c>
      <c r="AA1067" s="6">
        <f>IF(AND($W$5 + 'Unlike Size Quad'!$F$3*$N$4&lt;Table13[[#This Row],[NS AXIS]],Table13[[#This Row],[NS AXIS]]&lt;$V$6 - 'Unlike Size Quad'!$F$3*$N$4), Table13[NS AXIS], 0)</f>
        <v>59</v>
      </c>
      <c r="AB1067" s="16">
        <f>$V$3 -'Unlike Size Quad'!$F$2*$N$3</f>
        <v>127.00056361139596</v>
      </c>
      <c r="AC1067" s="16">
        <f>$W$4 + 'Unlike Size Quad'!$F$2*$N$3</f>
        <v>-127.00507248755457</v>
      </c>
      <c r="AN1067" s="46">
        <v>59</v>
      </c>
      <c r="AO1067" s="6">
        <f>IF(OR(Table15[[#This Row],[Diagonal Flag]]&lt;-$AG$6, Table15[[#This Row],[Diagonal Flag]]&gt;$AG$6),0,Table15[[#This Row],[Diagonal Flag]])</f>
        <v>59</v>
      </c>
      <c r="AP1067" s="6">
        <f>Graphing!$AO1067/$AP$6</f>
        <v>25.8125</v>
      </c>
      <c r="AQ1067" s="6">
        <f>Graphing!$AO1067/$AQ$6</f>
        <v>-25.8125</v>
      </c>
    </row>
    <row r="1068" spans="21:43" x14ac:dyDescent="0.25">
      <c r="U1068" s="6">
        <v>0</v>
      </c>
      <c r="V1068" s="6">
        <v>60</v>
      </c>
      <c r="W1068" s="6">
        <f>IF(AND($W$4 + 'Unlike Size Quad'!$F$2*$N$3&lt;Table13[[#This Row],[NS AXIS]],Table13[[#This Row],[NS AXIS]]&lt;$V$3 - 'Unlike Size Quad'!$F$2*$N$3), Table13[NS AXIS], 0)</f>
        <v>60</v>
      </c>
      <c r="X1068" s="6">
        <f>$V$6 - 'Unlike Size Quad'!$F$3*$N$4</f>
        <v>71.401690832311886</v>
      </c>
      <c r="Y1068" s="6">
        <f>$W$5 +'Unlike Size Quad'!$F$3*$N$4</f>
        <v>-71.406763299232722</v>
      </c>
      <c r="Z1068" s="6">
        <f>Table13[[#This Row],[NS AXIS]]</f>
        <v>60</v>
      </c>
      <c r="AA1068" s="6">
        <f>IF(AND($W$5 + 'Unlike Size Quad'!$F$3*$N$4&lt;Table13[[#This Row],[NS AXIS]],Table13[[#This Row],[NS AXIS]]&lt;$V$6 - 'Unlike Size Quad'!$F$3*$N$4), Table13[NS AXIS], 0)</f>
        <v>60</v>
      </c>
      <c r="AB1068" s="16">
        <f>$V$3 -'Unlike Size Quad'!$F$2*$N$3</f>
        <v>127.00056361139596</v>
      </c>
      <c r="AC1068" s="16">
        <f>$W$4 + 'Unlike Size Quad'!$F$2*$N$3</f>
        <v>-127.00507248755457</v>
      </c>
      <c r="AN1068" s="46">
        <v>60</v>
      </c>
      <c r="AO1068" s="6">
        <f>IF(OR(Table15[[#This Row],[Diagonal Flag]]&lt;-$AG$6, Table15[[#This Row],[Diagonal Flag]]&gt;$AG$6),0,Table15[[#This Row],[Diagonal Flag]])</f>
        <v>60</v>
      </c>
      <c r="AP1068" s="6">
        <f>Graphing!$AO1068/$AP$6</f>
        <v>26.25</v>
      </c>
      <c r="AQ1068" s="6">
        <f>Graphing!$AO1068/$AQ$6</f>
        <v>-26.25</v>
      </c>
    </row>
    <row r="1069" spans="21:43" x14ac:dyDescent="0.25">
      <c r="U1069" s="6">
        <v>0</v>
      </c>
      <c r="V1069" s="6">
        <v>61</v>
      </c>
      <c r="W1069" s="6">
        <f>IF(AND($W$4 + 'Unlike Size Quad'!$F$2*$N$3&lt;Table13[[#This Row],[NS AXIS]],Table13[[#This Row],[NS AXIS]]&lt;$V$3 - 'Unlike Size Quad'!$F$2*$N$3), Table13[NS AXIS], 0)</f>
        <v>61</v>
      </c>
      <c r="X1069" s="6">
        <f>$V$6 - 'Unlike Size Quad'!$F$3*$N$4</f>
        <v>71.401690832311886</v>
      </c>
      <c r="Y1069" s="6">
        <f>$W$5 +'Unlike Size Quad'!$F$3*$N$4</f>
        <v>-71.406763299232722</v>
      </c>
      <c r="Z1069" s="6">
        <f>Table13[[#This Row],[NS AXIS]]</f>
        <v>61</v>
      </c>
      <c r="AA1069" s="6">
        <f>IF(AND($W$5 + 'Unlike Size Quad'!$F$3*$N$4&lt;Table13[[#This Row],[NS AXIS]],Table13[[#This Row],[NS AXIS]]&lt;$V$6 - 'Unlike Size Quad'!$F$3*$N$4), Table13[NS AXIS], 0)</f>
        <v>61</v>
      </c>
      <c r="AB1069" s="16">
        <f>$V$3 -'Unlike Size Quad'!$F$2*$N$3</f>
        <v>127.00056361139596</v>
      </c>
      <c r="AC1069" s="16">
        <f>$W$4 + 'Unlike Size Quad'!$F$2*$N$3</f>
        <v>-127.00507248755457</v>
      </c>
      <c r="AN1069" s="46">
        <v>61</v>
      </c>
      <c r="AO1069" s="6">
        <f>IF(OR(Table15[[#This Row],[Diagonal Flag]]&lt;-$AG$6, Table15[[#This Row],[Diagonal Flag]]&gt;$AG$6),0,Table15[[#This Row],[Diagonal Flag]])</f>
        <v>61</v>
      </c>
      <c r="AP1069" s="6">
        <f>Graphing!$AO1069/$AP$6</f>
        <v>26.6875</v>
      </c>
      <c r="AQ1069" s="6">
        <f>Graphing!$AO1069/$AQ$6</f>
        <v>-26.6875</v>
      </c>
    </row>
    <row r="1070" spans="21:43" x14ac:dyDescent="0.25">
      <c r="U1070" s="6">
        <v>0</v>
      </c>
      <c r="V1070" s="6">
        <v>62</v>
      </c>
      <c r="W1070" s="6">
        <f>IF(AND($W$4 + 'Unlike Size Quad'!$F$2*$N$3&lt;Table13[[#This Row],[NS AXIS]],Table13[[#This Row],[NS AXIS]]&lt;$V$3 - 'Unlike Size Quad'!$F$2*$N$3), Table13[NS AXIS], 0)</f>
        <v>62</v>
      </c>
      <c r="X1070" s="6">
        <f>$V$6 - 'Unlike Size Quad'!$F$3*$N$4</f>
        <v>71.401690832311886</v>
      </c>
      <c r="Y1070" s="6">
        <f>$W$5 +'Unlike Size Quad'!$F$3*$N$4</f>
        <v>-71.406763299232722</v>
      </c>
      <c r="Z1070" s="6">
        <f>Table13[[#This Row],[NS AXIS]]</f>
        <v>62</v>
      </c>
      <c r="AA1070" s="6">
        <f>IF(AND($W$5 + 'Unlike Size Quad'!$F$3*$N$4&lt;Table13[[#This Row],[NS AXIS]],Table13[[#This Row],[NS AXIS]]&lt;$V$6 - 'Unlike Size Quad'!$F$3*$N$4), Table13[NS AXIS], 0)</f>
        <v>62</v>
      </c>
      <c r="AB1070" s="16">
        <f>$V$3 -'Unlike Size Quad'!$F$2*$N$3</f>
        <v>127.00056361139596</v>
      </c>
      <c r="AC1070" s="16">
        <f>$W$4 + 'Unlike Size Quad'!$F$2*$N$3</f>
        <v>-127.00507248755457</v>
      </c>
      <c r="AN1070" s="46">
        <v>62</v>
      </c>
      <c r="AO1070" s="6">
        <f>IF(OR(Table15[[#This Row],[Diagonal Flag]]&lt;-$AG$6, Table15[[#This Row],[Diagonal Flag]]&gt;$AG$6),0,Table15[[#This Row],[Diagonal Flag]])</f>
        <v>62</v>
      </c>
      <c r="AP1070" s="6">
        <f>Graphing!$AO1070/$AP$6</f>
        <v>27.125</v>
      </c>
      <c r="AQ1070" s="6">
        <f>Graphing!$AO1070/$AQ$6</f>
        <v>-27.125</v>
      </c>
    </row>
    <row r="1071" spans="21:43" x14ac:dyDescent="0.25">
      <c r="U1071" s="6">
        <v>0</v>
      </c>
      <c r="V1071" s="6">
        <v>63</v>
      </c>
      <c r="W1071" s="6">
        <f>IF(AND($W$4 + 'Unlike Size Quad'!$F$2*$N$3&lt;Table13[[#This Row],[NS AXIS]],Table13[[#This Row],[NS AXIS]]&lt;$V$3 - 'Unlike Size Quad'!$F$2*$N$3), Table13[NS AXIS], 0)</f>
        <v>63</v>
      </c>
      <c r="X1071" s="6">
        <f>$V$6 - 'Unlike Size Quad'!$F$3*$N$4</f>
        <v>71.401690832311886</v>
      </c>
      <c r="Y1071" s="6">
        <f>$W$5 +'Unlike Size Quad'!$F$3*$N$4</f>
        <v>-71.406763299232722</v>
      </c>
      <c r="Z1071" s="6">
        <f>Table13[[#This Row],[NS AXIS]]</f>
        <v>63</v>
      </c>
      <c r="AA1071" s="6">
        <f>IF(AND($W$5 + 'Unlike Size Quad'!$F$3*$N$4&lt;Table13[[#This Row],[NS AXIS]],Table13[[#This Row],[NS AXIS]]&lt;$V$6 - 'Unlike Size Quad'!$F$3*$N$4), Table13[NS AXIS], 0)</f>
        <v>63</v>
      </c>
      <c r="AB1071" s="16">
        <f>$V$3 -'Unlike Size Quad'!$F$2*$N$3</f>
        <v>127.00056361139596</v>
      </c>
      <c r="AC1071" s="16">
        <f>$W$4 + 'Unlike Size Quad'!$F$2*$N$3</f>
        <v>-127.00507248755457</v>
      </c>
      <c r="AN1071" s="46">
        <v>63</v>
      </c>
      <c r="AO1071" s="6">
        <f>IF(OR(Table15[[#This Row],[Diagonal Flag]]&lt;-$AG$6, Table15[[#This Row],[Diagonal Flag]]&gt;$AG$6),0,Table15[[#This Row],[Diagonal Flag]])</f>
        <v>63</v>
      </c>
      <c r="AP1071" s="6">
        <f>Graphing!$AO1071/$AP$6</f>
        <v>27.5625</v>
      </c>
      <c r="AQ1071" s="6">
        <f>Graphing!$AO1071/$AQ$6</f>
        <v>-27.5625</v>
      </c>
    </row>
    <row r="1072" spans="21:43" x14ac:dyDescent="0.25">
      <c r="U1072" s="6">
        <v>0</v>
      </c>
      <c r="V1072" s="6">
        <v>64</v>
      </c>
      <c r="W1072" s="6">
        <f>IF(AND($W$4 + 'Unlike Size Quad'!$F$2*$N$3&lt;Table13[[#This Row],[NS AXIS]],Table13[[#This Row],[NS AXIS]]&lt;$V$3 - 'Unlike Size Quad'!$F$2*$N$3), Table13[NS AXIS], 0)</f>
        <v>64</v>
      </c>
      <c r="X1072" s="6">
        <f>$V$6 - 'Unlike Size Quad'!$F$3*$N$4</f>
        <v>71.401690832311886</v>
      </c>
      <c r="Y1072" s="6">
        <f>$W$5 +'Unlike Size Quad'!$F$3*$N$4</f>
        <v>-71.406763299232722</v>
      </c>
      <c r="Z1072" s="6">
        <f>Table13[[#This Row],[NS AXIS]]</f>
        <v>64</v>
      </c>
      <c r="AA1072" s="6">
        <f>IF(AND($W$5 + 'Unlike Size Quad'!$F$3*$N$4&lt;Table13[[#This Row],[NS AXIS]],Table13[[#This Row],[NS AXIS]]&lt;$V$6 - 'Unlike Size Quad'!$F$3*$N$4), Table13[NS AXIS], 0)</f>
        <v>64</v>
      </c>
      <c r="AB1072" s="16">
        <f>$V$3 -'Unlike Size Quad'!$F$2*$N$3</f>
        <v>127.00056361139596</v>
      </c>
      <c r="AC1072" s="16">
        <f>$W$4 + 'Unlike Size Quad'!$F$2*$N$3</f>
        <v>-127.00507248755457</v>
      </c>
      <c r="AN1072" s="46">
        <v>64</v>
      </c>
      <c r="AO1072" s="6">
        <f>IF(OR(Table15[[#This Row],[Diagonal Flag]]&lt;-$AG$6, Table15[[#This Row],[Diagonal Flag]]&gt;$AG$6),0,Table15[[#This Row],[Diagonal Flag]])</f>
        <v>64</v>
      </c>
      <c r="AP1072" s="6">
        <f>Graphing!$AO1072/$AP$6</f>
        <v>28</v>
      </c>
      <c r="AQ1072" s="6">
        <f>Graphing!$AO1072/$AQ$6</f>
        <v>-28</v>
      </c>
    </row>
    <row r="1073" spans="21:43" x14ac:dyDescent="0.25">
      <c r="U1073" s="6">
        <v>0</v>
      </c>
      <c r="V1073" s="6">
        <v>65</v>
      </c>
      <c r="W1073" s="6">
        <f>IF(AND($W$4 + 'Unlike Size Quad'!$F$2*$N$3&lt;Table13[[#This Row],[NS AXIS]],Table13[[#This Row],[NS AXIS]]&lt;$V$3 - 'Unlike Size Quad'!$F$2*$N$3), Table13[NS AXIS], 0)</f>
        <v>65</v>
      </c>
      <c r="X1073" s="6">
        <f>$V$6 - 'Unlike Size Quad'!$F$3*$N$4</f>
        <v>71.401690832311886</v>
      </c>
      <c r="Y1073" s="6">
        <f>$W$5 +'Unlike Size Quad'!$F$3*$N$4</f>
        <v>-71.406763299232722</v>
      </c>
      <c r="Z1073" s="6">
        <f>Table13[[#This Row],[NS AXIS]]</f>
        <v>65</v>
      </c>
      <c r="AA1073" s="6">
        <f>IF(AND($W$5 + 'Unlike Size Quad'!$F$3*$N$4&lt;Table13[[#This Row],[NS AXIS]],Table13[[#This Row],[NS AXIS]]&lt;$V$6 - 'Unlike Size Quad'!$F$3*$N$4), Table13[NS AXIS], 0)</f>
        <v>65</v>
      </c>
      <c r="AB1073" s="16">
        <f>$V$3 -'Unlike Size Quad'!$F$2*$N$3</f>
        <v>127.00056361139596</v>
      </c>
      <c r="AC1073" s="16">
        <f>$W$4 + 'Unlike Size Quad'!$F$2*$N$3</f>
        <v>-127.00507248755457</v>
      </c>
      <c r="AN1073" s="46">
        <v>65</v>
      </c>
      <c r="AO1073" s="6">
        <f>IF(OR(Table15[[#This Row],[Diagonal Flag]]&lt;-$AG$6, Table15[[#This Row],[Diagonal Flag]]&gt;$AG$6),0,Table15[[#This Row],[Diagonal Flag]])</f>
        <v>65</v>
      </c>
      <c r="AP1073" s="6">
        <f>Graphing!$AO1073/$AP$6</f>
        <v>28.4375</v>
      </c>
      <c r="AQ1073" s="6">
        <f>Graphing!$AO1073/$AQ$6</f>
        <v>-28.4375</v>
      </c>
    </row>
    <row r="1074" spans="21:43" x14ac:dyDescent="0.25">
      <c r="U1074" s="6">
        <v>0</v>
      </c>
      <c r="V1074" s="6">
        <v>66</v>
      </c>
      <c r="W1074" s="6">
        <f>IF(AND($W$4 + 'Unlike Size Quad'!$F$2*$N$3&lt;Table13[[#This Row],[NS AXIS]],Table13[[#This Row],[NS AXIS]]&lt;$V$3 - 'Unlike Size Quad'!$F$2*$N$3), Table13[NS AXIS], 0)</f>
        <v>66</v>
      </c>
      <c r="X1074" s="6">
        <f>$V$6 - 'Unlike Size Quad'!$F$3*$N$4</f>
        <v>71.401690832311886</v>
      </c>
      <c r="Y1074" s="6">
        <f>$W$5 +'Unlike Size Quad'!$F$3*$N$4</f>
        <v>-71.406763299232722</v>
      </c>
      <c r="Z1074" s="6">
        <f>Table13[[#This Row],[NS AXIS]]</f>
        <v>66</v>
      </c>
      <c r="AA1074" s="6">
        <f>IF(AND($W$5 + 'Unlike Size Quad'!$F$3*$N$4&lt;Table13[[#This Row],[NS AXIS]],Table13[[#This Row],[NS AXIS]]&lt;$V$6 - 'Unlike Size Quad'!$F$3*$N$4), Table13[NS AXIS], 0)</f>
        <v>66</v>
      </c>
      <c r="AB1074" s="16">
        <f>$V$3 -'Unlike Size Quad'!$F$2*$N$3</f>
        <v>127.00056361139596</v>
      </c>
      <c r="AC1074" s="16">
        <f>$W$4 + 'Unlike Size Quad'!$F$2*$N$3</f>
        <v>-127.00507248755457</v>
      </c>
      <c r="AN1074" s="46">
        <v>66</v>
      </c>
      <c r="AO1074" s="6">
        <f>IF(OR(Table15[[#This Row],[Diagonal Flag]]&lt;-$AG$6, Table15[[#This Row],[Diagonal Flag]]&gt;$AG$6),0,Table15[[#This Row],[Diagonal Flag]])</f>
        <v>66</v>
      </c>
      <c r="AP1074" s="6">
        <f>Graphing!$AO1074/$AP$6</f>
        <v>28.875</v>
      </c>
      <c r="AQ1074" s="6">
        <f>Graphing!$AO1074/$AQ$6</f>
        <v>-28.875</v>
      </c>
    </row>
    <row r="1075" spans="21:43" x14ac:dyDescent="0.25">
      <c r="U1075" s="6">
        <v>0</v>
      </c>
      <c r="V1075" s="6">
        <v>67</v>
      </c>
      <c r="W1075" s="6">
        <f>IF(AND($W$4 + 'Unlike Size Quad'!$F$2*$N$3&lt;Table13[[#This Row],[NS AXIS]],Table13[[#This Row],[NS AXIS]]&lt;$V$3 - 'Unlike Size Quad'!$F$2*$N$3), Table13[NS AXIS], 0)</f>
        <v>67</v>
      </c>
      <c r="X1075" s="6">
        <f>$V$6 - 'Unlike Size Quad'!$F$3*$N$4</f>
        <v>71.401690832311886</v>
      </c>
      <c r="Y1075" s="6">
        <f>$W$5 +'Unlike Size Quad'!$F$3*$N$4</f>
        <v>-71.406763299232722</v>
      </c>
      <c r="Z1075" s="6">
        <f>Table13[[#This Row],[NS AXIS]]</f>
        <v>67</v>
      </c>
      <c r="AA1075" s="6">
        <f>IF(AND($W$5 + 'Unlike Size Quad'!$F$3*$N$4&lt;Table13[[#This Row],[NS AXIS]],Table13[[#This Row],[NS AXIS]]&lt;$V$6 - 'Unlike Size Quad'!$F$3*$N$4), Table13[NS AXIS], 0)</f>
        <v>67</v>
      </c>
      <c r="AB1075" s="16">
        <f>$V$3 -'Unlike Size Quad'!$F$2*$N$3</f>
        <v>127.00056361139596</v>
      </c>
      <c r="AC1075" s="16">
        <f>$W$4 + 'Unlike Size Quad'!$F$2*$N$3</f>
        <v>-127.00507248755457</v>
      </c>
      <c r="AN1075" s="46">
        <v>67</v>
      </c>
      <c r="AO1075" s="6">
        <f>IF(OR(Table15[[#This Row],[Diagonal Flag]]&lt;-$AG$6, Table15[[#This Row],[Diagonal Flag]]&gt;$AG$6),0,Table15[[#This Row],[Diagonal Flag]])</f>
        <v>67</v>
      </c>
      <c r="AP1075" s="6">
        <f>Graphing!$AO1075/$AP$6</f>
        <v>29.3125</v>
      </c>
      <c r="AQ1075" s="6">
        <f>Graphing!$AO1075/$AQ$6</f>
        <v>-29.3125</v>
      </c>
    </row>
    <row r="1076" spans="21:43" x14ac:dyDescent="0.25">
      <c r="U1076" s="6">
        <v>0</v>
      </c>
      <c r="V1076" s="6">
        <v>68</v>
      </c>
      <c r="W1076" s="6">
        <f>IF(AND($W$4 + 'Unlike Size Quad'!$F$2*$N$3&lt;Table13[[#This Row],[NS AXIS]],Table13[[#This Row],[NS AXIS]]&lt;$V$3 - 'Unlike Size Quad'!$F$2*$N$3), Table13[NS AXIS], 0)</f>
        <v>68</v>
      </c>
      <c r="X1076" s="6">
        <f>$V$6 - 'Unlike Size Quad'!$F$3*$N$4</f>
        <v>71.401690832311886</v>
      </c>
      <c r="Y1076" s="6">
        <f>$W$5 +'Unlike Size Quad'!$F$3*$N$4</f>
        <v>-71.406763299232722</v>
      </c>
      <c r="Z1076" s="6">
        <f>Table13[[#This Row],[NS AXIS]]</f>
        <v>68</v>
      </c>
      <c r="AA1076" s="6">
        <f>IF(AND($W$5 + 'Unlike Size Quad'!$F$3*$N$4&lt;Table13[[#This Row],[NS AXIS]],Table13[[#This Row],[NS AXIS]]&lt;$V$6 - 'Unlike Size Quad'!$F$3*$N$4), Table13[NS AXIS], 0)</f>
        <v>68</v>
      </c>
      <c r="AB1076" s="16">
        <f>$V$3 -'Unlike Size Quad'!$F$2*$N$3</f>
        <v>127.00056361139596</v>
      </c>
      <c r="AC1076" s="16">
        <f>$W$4 + 'Unlike Size Quad'!$F$2*$N$3</f>
        <v>-127.00507248755457</v>
      </c>
      <c r="AN1076" s="46">
        <v>68</v>
      </c>
      <c r="AO1076" s="6">
        <f>IF(OR(Table15[[#This Row],[Diagonal Flag]]&lt;-$AG$6, Table15[[#This Row],[Diagonal Flag]]&gt;$AG$6),0,Table15[[#This Row],[Diagonal Flag]])</f>
        <v>68</v>
      </c>
      <c r="AP1076" s="6">
        <f>Graphing!$AO1076/$AP$6</f>
        <v>29.75</v>
      </c>
      <c r="AQ1076" s="6">
        <f>Graphing!$AO1076/$AQ$6</f>
        <v>-29.75</v>
      </c>
    </row>
    <row r="1077" spans="21:43" x14ac:dyDescent="0.25">
      <c r="U1077" s="6">
        <v>0</v>
      </c>
      <c r="V1077" s="6">
        <v>69</v>
      </c>
      <c r="W1077" s="6">
        <f>IF(AND($W$4 + 'Unlike Size Quad'!$F$2*$N$3&lt;Table13[[#This Row],[NS AXIS]],Table13[[#This Row],[NS AXIS]]&lt;$V$3 - 'Unlike Size Quad'!$F$2*$N$3), Table13[NS AXIS], 0)</f>
        <v>69</v>
      </c>
      <c r="X1077" s="6">
        <f>$V$6 - 'Unlike Size Quad'!$F$3*$N$4</f>
        <v>71.401690832311886</v>
      </c>
      <c r="Y1077" s="6">
        <f>$W$5 +'Unlike Size Quad'!$F$3*$N$4</f>
        <v>-71.406763299232722</v>
      </c>
      <c r="Z1077" s="6">
        <f>Table13[[#This Row],[NS AXIS]]</f>
        <v>69</v>
      </c>
      <c r="AA1077" s="6">
        <f>IF(AND($W$5 + 'Unlike Size Quad'!$F$3*$N$4&lt;Table13[[#This Row],[NS AXIS]],Table13[[#This Row],[NS AXIS]]&lt;$V$6 - 'Unlike Size Quad'!$F$3*$N$4), Table13[NS AXIS], 0)</f>
        <v>69</v>
      </c>
      <c r="AB1077" s="16">
        <f>$V$3 -'Unlike Size Quad'!$F$2*$N$3</f>
        <v>127.00056361139596</v>
      </c>
      <c r="AC1077" s="16">
        <f>$W$4 + 'Unlike Size Quad'!$F$2*$N$3</f>
        <v>-127.00507248755457</v>
      </c>
      <c r="AN1077" s="46">
        <v>69</v>
      </c>
      <c r="AO1077" s="6">
        <f>IF(OR(Table15[[#This Row],[Diagonal Flag]]&lt;-$AG$6, Table15[[#This Row],[Diagonal Flag]]&gt;$AG$6),0,Table15[[#This Row],[Diagonal Flag]])</f>
        <v>69</v>
      </c>
      <c r="AP1077" s="6">
        <f>Graphing!$AO1077/$AP$6</f>
        <v>30.1875</v>
      </c>
      <c r="AQ1077" s="6">
        <f>Graphing!$AO1077/$AQ$6</f>
        <v>-30.1875</v>
      </c>
    </row>
    <row r="1078" spans="21:43" x14ac:dyDescent="0.25">
      <c r="U1078" s="6">
        <v>0</v>
      </c>
      <c r="V1078" s="6">
        <v>70</v>
      </c>
      <c r="W1078" s="6">
        <f>IF(AND($W$4 + 'Unlike Size Quad'!$F$2*$N$3&lt;Table13[[#This Row],[NS AXIS]],Table13[[#This Row],[NS AXIS]]&lt;$V$3 - 'Unlike Size Quad'!$F$2*$N$3), Table13[NS AXIS], 0)</f>
        <v>70</v>
      </c>
      <c r="X1078" s="6">
        <f>$V$6 - 'Unlike Size Quad'!$F$3*$N$4</f>
        <v>71.401690832311886</v>
      </c>
      <c r="Y1078" s="6">
        <f>$W$5 +'Unlike Size Quad'!$F$3*$N$4</f>
        <v>-71.406763299232722</v>
      </c>
      <c r="Z1078" s="6">
        <f>Table13[[#This Row],[NS AXIS]]</f>
        <v>70</v>
      </c>
      <c r="AA1078" s="6">
        <f>IF(AND($W$5 + 'Unlike Size Quad'!$F$3*$N$4&lt;Table13[[#This Row],[NS AXIS]],Table13[[#This Row],[NS AXIS]]&lt;$V$6 - 'Unlike Size Quad'!$F$3*$N$4), Table13[NS AXIS], 0)</f>
        <v>70</v>
      </c>
      <c r="AB1078" s="16">
        <f>$V$3 -'Unlike Size Quad'!$F$2*$N$3</f>
        <v>127.00056361139596</v>
      </c>
      <c r="AC1078" s="16">
        <f>$W$4 + 'Unlike Size Quad'!$F$2*$N$3</f>
        <v>-127.00507248755457</v>
      </c>
      <c r="AN1078" s="46">
        <v>70</v>
      </c>
      <c r="AO1078" s="6">
        <f>IF(OR(Table15[[#This Row],[Diagonal Flag]]&lt;-$AG$6, Table15[[#This Row],[Diagonal Flag]]&gt;$AG$6),0,Table15[[#This Row],[Diagonal Flag]])</f>
        <v>70</v>
      </c>
      <c r="AP1078" s="6">
        <f>Graphing!$AO1078/$AP$6</f>
        <v>30.625</v>
      </c>
      <c r="AQ1078" s="6">
        <f>Graphing!$AO1078/$AQ$6</f>
        <v>-30.625</v>
      </c>
    </row>
    <row r="1079" spans="21:43" x14ac:dyDescent="0.25">
      <c r="U1079" s="6">
        <v>0</v>
      </c>
      <c r="V1079" s="6">
        <v>71</v>
      </c>
      <c r="W1079" s="6">
        <f>IF(AND($W$4 + 'Unlike Size Quad'!$F$2*$N$3&lt;Table13[[#This Row],[NS AXIS]],Table13[[#This Row],[NS AXIS]]&lt;$V$3 - 'Unlike Size Quad'!$F$2*$N$3), Table13[NS AXIS], 0)</f>
        <v>71</v>
      </c>
      <c r="X1079" s="6">
        <f>$V$6 - 'Unlike Size Quad'!$F$3*$N$4</f>
        <v>71.401690832311886</v>
      </c>
      <c r="Y1079" s="6">
        <f>$W$5 +'Unlike Size Quad'!$F$3*$N$4</f>
        <v>-71.406763299232722</v>
      </c>
      <c r="Z1079" s="6">
        <f>Table13[[#This Row],[NS AXIS]]</f>
        <v>71</v>
      </c>
      <c r="AA1079" s="6">
        <f>IF(AND($W$5 + 'Unlike Size Quad'!$F$3*$N$4&lt;Table13[[#This Row],[NS AXIS]],Table13[[#This Row],[NS AXIS]]&lt;$V$6 - 'Unlike Size Quad'!$F$3*$N$4), Table13[NS AXIS], 0)</f>
        <v>71</v>
      </c>
      <c r="AB1079" s="16">
        <f>$V$3 -'Unlike Size Quad'!$F$2*$N$3</f>
        <v>127.00056361139596</v>
      </c>
      <c r="AC1079" s="16">
        <f>$W$4 + 'Unlike Size Quad'!$F$2*$N$3</f>
        <v>-127.00507248755457</v>
      </c>
      <c r="AN1079" s="46">
        <v>71</v>
      </c>
      <c r="AO1079" s="6">
        <f>IF(OR(Table15[[#This Row],[Diagonal Flag]]&lt;-$AG$6, Table15[[#This Row],[Diagonal Flag]]&gt;$AG$6),0,Table15[[#This Row],[Diagonal Flag]])</f>
        <v>71</v>
      </c>
      <c r="AP1079" s="6">
        <f>Graphing!$AO1079/$AP$6</f>
        <v>31.0625</v>
      </c>
      <c r="AQ1079" s="6">
        <f>Graphing!$AO1079/$AQ$6</f>
        <v>-31.0625</v>
      </c>
    </row>
    <row r="1080" spans="21:43" x14ac:dyDescent="0.25">
      <c r="U1080" s="6">
        <v>0</v>
      </c>
      <c r="V1080" s="6">
        <v>72</v>
      </c>
      <c r="W1080" s="6">
        <f>IF(AND($W$4 + 'Unlike Size Quad'!$F$2*$N$3&lt;Table13[[#This Row],[NS AXIS]],Table13[[#This Row],[NS AXIS]]&lt;$V$3 - 'Unlike Size Quad'!$F$2*$N$3), Table13[NS AXIS], 0)</f>
        <v>72</v>
      </c>
      <c r="X1080" s="6">
        <f>$V$6 - 'Unlike Size Quad'!$F$3*$N$4</f>
        <v>71.401690832311886</v>
      </c>
      <c r="Y1080" s="6">
        <f>$W$5 +'Unlike Size Quad'!$F$3*$N$4</f>
        <v>-71.406763299232722</v>
      </c>
      <c r="Z1080" s="6">
        <f>Table13[[#This Row],[NS AXIS]]</f>
        <v>72</v>
      </c>
      <c r="AA1080" s="6">
        <f>IF(AND($W$5 + 'Unlike Size Quad'!$F$3*$N$4&lt;Table13[[#This Row],[NS AXIS]],Table13[[#This Row],[NS AXIS]]&lt;$V$6 - 'Unlike Size Quad'!$F$3*$N$4), Table13[NS AXIS], 0)</f>
        <v>0</v>
      </c>
      <c r="AB1080" s="16">
        <f>$V$3 -'Unlike Size Quad'!$F$2*$N$3</f>
        <v>127.00056361139596</v>
      </c>
      <c r="AC1080" s="16">
        <f>$W$4 + 'Unlike Size Quad'!$F$2*$N$3</f>
        <v>-127.00507248755457</v>
      </c>
      <c r="AN1080" s="46">
        <v>72</v>
      </c>
      <c r="AO1080" s="6">
        <f>IF(OR(Table15[[#This Row],[Diagonal Flag]]&lt;-$AG$6, Table15[[#This Row],[Diagonal Flag]]&gt;$AG$6),0,Table15[[#This Row],[Diagonal Flag]])</f>
        <v>72</v>
      </c>
      <c r="AP1080" s="6">
        <f>Graphing!$AO1080/$AP$6</f>
        <v>31.5</v>
      </c>
      <c r="AQ1080" s="6">
        <f>Graphing!$AO1080/$AQ$6</f>
        <v>-31.5</v>
      </c>
    </row>
    <row r="1081" spans="21:43" x14ac:dyDescent="0.25">
      <c r="U1081" s="6">
        <v>0</v>
      </c>
      <c r="V1081" s="6">
        <v>73</v>
      </c>
      <c r="W1081" s="6">
        <f>IF(AND($W$4 + 'Unlike Size Quad'!$F$2*$N$3&lt;Table13[[#This Row],[NS AXIS]],Table13[[#This Row],[NS AXIS]]&lt;$V$3 - 'Unlike Size Quad'!$F$2*$N$3), Table13[NS AXIS], 0)</f>
        <v>73</v>
      </c>
      <c r="X1081" s="6">
        <f>$V$6 - 'Unlike Size Quad'!$F$3*$N$4</f>
        <v>71.401690832311886</v>
      </c>
      <c r="Y1081" s="6">
        <f>$W$5 +'Unlike Size Quad'!$F$3*$N$4</f>
        <v>-71.406763299232722</v>
      </c>
      <c r="Z1081" s="6">
        <f>Table13[[#This Row],[NS AXIS]]</f>
        <v>73</v>
      </c>
      <c r="AA1081" s="6">
        <f>IF(AND($W$5 + 'Unlike Size Quad'!$F$3*$N$4&lt;Table13[[#This Row],[NS AXIS]],Table13[[#This Row],[NS AXIS]]&lt;$V$6 - 'Unlike Size Quad'!$F$3*$N$4), Table13[NS AXIS], 0)</f>
        <v>0</v>
      </c>
      <c r="AB1081" s="16">
        <f>$V$3 -'Unlike Size Quad'!$F$2*$N$3</f>
        <v>127.00056361139596</v>
      </c>
      <c r="AC1081" s="16">
        <f>$W$4 + 'Unlike Size Quad'!$F$2*$N$3</f>
        <v>-127.00507248755457</v>
      </c>
      <c r="AN1081" s="46">
        <v>73</v>
      </c>
      <c r="AO1081" s="6">
        <f>IF(OR(Table15[[#This Row],[Diagonal Flag]]&lt;-$AG$6, Table15[[#This Row],[Diagonal Flag]]&gt;$AG$6),0,Table15[[#This Row],[Diagonal Flag]])</f>
        <v>73</v>
      </c>
      <c r="AP1081" s="6">
        <f>Graphing!$AO1081/$AP$6</f>
        <v>31.9375</v>
      </c>
      <c r="AQ1081" s="6">
        <f>Graphing!$AO1081/$AQ$6</f>
        <v>-31.9375</v>
      </c>
    </row>
    <row r="1082" spans="21:43" x14ac:dyDescent="0.25">
      <c r="U1082" s="6">
        <v>0</v>
      </c>
      <c r="V1082" s="6">
        <v>74</v>
      </c>
      <c r="W1082" s="6">
        <f>IF(AND($W$4 + 'Unlike Size Quad'!$F$2*$N$3&lt;Table13[[#This Row],[NS AXIS]],Table13[[#This Row],[NS AXIS]]&lt;$V$3 - 'Unlike Size Quad'!$F$2*$N$3), Table13[NS AXIS], 0)</f>
        <v>74</v>
      </c>
      <c r="X1082" s="6">
        <f>$V$6 - 'Unlike Size Quad'!$F$3*$N$4</f>
        <v>71.401690832311886</v>
      </c>
      <c r="Y1082" s="6">
        <f>$W$5 +'Unlike Size Quad'!$F$3*$N$4</f>
        <v>-71.406763299232722</v>
      </c>
      <c r="Z1082" s="6">
        <f>Table13[[#This Row],[NS AXIS]]</f>
        <v>74</v>
      </c>
      <c r="AA1082" s="6">
        <f>IF(AND($W$5 + 'Unlike Size Quad'!$F$3*$N$4&lt;Table13[[#This Row],[NS AXIS]],Table13[[#This Row],[NS AXIS]]&lt;$V$6 - 'Unlike Size Quad'!$F$3*$N$4), Table13[NS AXIS], 0)</f>
        <v>0</v>
      </c>
      <c r="AB1082" s="16">
        <f>$V$3 -'Unlike Size Quad'!$F$2*$N$3</f>
        <v>127.00056361139596</v>
      </c>
      <c r="AC1082" s="16">
        <f>$W$4 + 'Unlike Size Quad'!$F$2*$N$3</f>
        <v>-127.00507248755457</v>
      </c>
      <c r="AN1082" s="46">
        <v>74</v>
      </c>
      <c r="AO1082" s="6">
        <f>IF(OR(Table15[[#This Row],[Diagonal Flag]]&lt;-$AG$6, Table15[[#This Row],[Diagonal Flag]]&gt;$AG$6),0,Table15[[#This Row],[Diagonal Flag]])</f>
        <v>74</v>
      </c>
      <c r="AP1082" s="6">
        <f>Graphing!$AO1082/$AP$6</f>
        <v>32.375</v>
      </c>
      <c r="AQ1082" s="6">
        <f>Graphing!$AO1082/$AQ$6</f>
        <v>-32.375</v>
      </c>
    </row>
    <row r="1083" spans="21:43" x14ac:dyDescent="0.25">
      <c r="U1083" s="6">
        <v>0</v>
      </c>
      <c r="V1083" s="6">
        <v>75</v>
      </c>
      <c r="W1083" s="6">
        <f>IF(AND($W$4 + 'Unlike Size Quad'!$F$2*$N$3&lt;Table13[[#This Row],[NS AXIS]],Table13[[#This Row],[NS AXIS]]&lt;$V$3 - 'Unlike Size Quad'!$F$2*$N$3), Table13[NS AXIS], 0)</f>
        <v>75</v>
      </c>
      <c r="X1083" s="6">
        <f>$V$6 - 'Unlike Size Quad'!$F$3*$N$4</f>
        <v>71.401690832311886</v>
      </c>
      <c r="Y1083" s="6">
        <f>$W$5 +'Unlike Size Quad'!$F$3*$N$4</f>
        <v>-71.406763299232722</v>
      </c>
      <c r="Z1083" s="6">
        <f>Table13[[#This Row],[NS AXIS]]</f>
        <v>75</v>
      </c>
      <c r="AA1083" s="6">
        <f>IF(AND($W$5 + 'Unlike Size Quad'!$F$3*$N$4&lt;Table13[[#This Row],[NS AXIS]],Table13[[#This Row],[NS AXIS]]&lt;$V$6 - 'Unlike Size Quad'!$F$3*$N$4), Table13[NS AXIS], 0)</f>
        <v>0</v>
      </c>
      <c r="AB1083" s="16">
        <f>$V$3 -'Unlike Size Quad'!$F$2*$N$3</f>
        <v>127.00056361139596</v>
      </c>
      <c r="AC1083" s="16">
        <f>$W$4 + 'Unlike Size Quad'!$F$2*$N$3</f>
        <v>-127.00507248755457</v>
      </c>
      <c r="AN1083" s="46">
        <v>75</v>
      </c>
      <c r="AO1083" s="6">
        <f>IF(OR(Table15[[#This Row],[Diagonal Flag]]&lt;-$AG$6, Table15[[#This Row],[Diagonal Flag]]&gt;$AG$6),0,Table15[[#This Row],[Diagonal Flag]])</f>
        <v>75</v>
      </c>
      <c r="AP1083" s="6">
        <f>Graphing!$AO1083/$AP$6</f>
        <v>32.8125</v>
      </c>
      <c r="AQ1083" s="6">
        <f>Graphing!$AO1083/$AQ$6</f>
        <v>-32.8125</v>
      </c>
    </row>
    <row r="1084" spans="21:43" x14ac:dyDescent="0.25">
      <c r="U1084" s="6">
        <v>0</v>
      </c>
      <c r="V1084" s="6">
        <v>76</v>
      </c>
      <c r="W1084" s="6">
        <f>IF(AND($W$4 + 'Unlike Size Quad'!$F$2*$N$3&lt;Table13[[#This Row],[NS AXIS]],Table13[[#This Row],[NS AXIS]]&lt;$V$3 - 'Unlike Size Quad'!$F$2*$N$3), Table13[NS AXIS], 0)</f>
        <v>76</v>
      </c>
      <c r="X1084" s="6">
        <f>$V$6 - 'Unlike Size Quad'!$F$3*$N$4</f>
        <v>71.401690832311886</v>
      </c>
      <c r="Y1084" s="6">
        <f>$W$5 +'Unlike Size Quad'!$F$3*$N$4</f>
        <v>-71.406763299232722</v>
      </c>
      <c r="Z1084" s="6">
        <f>Table13[[#This Row],[NS AXIS]]</f>
        <v>76</v>
      </c>
      <c r="AA1084" s="6">
        <f>IF(AND($W$5 + 'Unlike Size Quad'!$F$3*$N$4&lt;Table13[[#This Row],[NS AXIS]],Table13[[#This Row],[NS AXIS]]&lt;$V$6 - 'Unlike Size Quad'!$F$3*$N$4), Table13[NS AXIS], 0)</f>
        <v>0</v>
      </c>
      <c r="AB1084" s="16">
        <f>$V$3 -'Unlike Size Quad'!$F$2*$N$3</f>
        <v>127.00056361139596</v>
      </c>
      <c r="AC1084" s="16">
        <f>$W$4 + 'Unlike Size Quad'!$F$2*$N$3</f>
        <v>-127.00507248755457</v>
      </c>
      <c r="AN1084" s="46">
        <v>76</v>
      </c>
      <c r="AO1084" s="6">
        <f>IF(OR(Table15[[#This Row],[Diagonal Flag]]&lt;-$AG$6, Table15[[#This Row],[Diagonal Flag]]&gt;$AG$6),0,Table15[[#This Row],[Diagonal Flag]])</f>
        <v>76</v>
      </c>
      <c r="AP1084" s="6">
        <f>Graphing!$AO1084/$AP$6</f>
        <v>33.25</v>
      </c>
      <c r="AQ1084" s="6">
        <f>Graphing!$AO1084/$AQ$6</f>
        <v>-33.25</v>
      </c>
    </row>
    <row r="1085" spans="21:43" x14ac:dyDescent="0.25">
      <c r="U1085" s="6">
        <v>0</v>
      </c>
      <c r="V1085" s="6">
        <v>77</v>
      </c>
      <c r="W1085" s="6">
        <f>IF(AND($W$4 + 'Unlike Size Quad'!$F$2*$N$3&lt;Table13[[#This Row],[NS AXIS]],Table13[[#This Row],[NS AXIS]]&lt;$V$3 - 'Unlike Size Quad'!$F$2*$N$3), Table13[NS AXIS], 0)</f>
        <v>77</v>
      </c>
      <c r="X1085" s="6">
        <f>$V$6 - 'Unlike Size Quad'!$F$3*$N$4</f>
        <v>71.401690832311886</v>
      </c>
      <c r="Y1085" s="6">
        <f>$W$5 +'Unlike Size Quad'!$F$3*$N$4</f>
        <v>-71.406763299232722</v>
      </c>
      <c r="Z1085" s="6">
        <f>Table13[[#This Row],[NS AXIS]]</f>
        <v>77</v>
      </c>
      <c r="AA1085" s="6">
        <f>IF(AND($W$5 + 'Unlike Size Quad'!$F$3*$N$4&lt;Table13[[#This Row],[NS AXIS]],Table13[[#This Row],[NS AXIS]]&lt;$V$6 - 'Unlike Size Quad'!$F$3*$N$4), Table13[NS AXIS], 0)</f>
        <v>0</v>
      </c>
      <c r="AB1085" s="16">
        <f>$V$3 -'Unlike Size Quad'!$F$2*$N$3</f>
        <v>127.00056361139596</v>
      </c>
      <c r="AC1085" s="16">
        <f>$W$4 + 'Unlike Size Quad'!$F$2*$N$3</f>
        <v>-127.00507248755457</v>
      </c>
      <c r="AN1085" s="46">
        <v>77</v>
      </c>
      <c r="AO1085" s="6">
        <f>IF(OR(Table15[[#This Row],[Diagonal Flag]]&lt;-$AG$6, Table15[[#This Row],[Diagonal Flag]]&gt;$AG$6),0,Table15[[#This Row],[Diagonal Flag]])</f>
        <v>77</v>
      </c>
      <c r="AP1085" s="6">
        <f>Graphing!$AO1085/$AP$6</f>
        <v>33.6875</v>
      </c>
      <c r="AQ1085" s="6">
        <f>Graphing!$AO1085/$AQ$6</f>
        <v>-33.6875</v>
      </c>
    </row>
    <row r="1086" spans="21:43" x14ac:dyDescent="0.25">
      <c r="U1086" s="6">
        <v>0</v>
      </c>
      <c r="V1086" s="6">
        <v>78</v>
      </c>
      <c r="W1086" s="6">
        <f>IF(AND($W$4 + 'Unlike Size Quad'!$F$2*$N$3&lt;Table13[[#This Row],[NS AXIS]],Table13[[#This Row],[NS AXIS]]&lt;$V$3 - 'Unlike Size Quad'!$F$2*$N$3), Table13[NS AXIS], 0)</f>
        <v>78</v>
      </c>
      <c r="X1086" s="6">
        <f>$V$6 - 'Unlike Size Quad'!$F$3*$N$4</f>
        <v>71.401690832311886</v>
      </c>
      <c r="Y1086" s="6">
        <f>$W$5 +'Unlike Size Quad'!$F$3*$N$4</f>
        <v>-71.406763299232722</v>
      </c>
      <c r="Z1086" s="6">
        <f>Table13[[#This Row],[NS AXIS]]</f>
        <v>78</v>
      </c>
      <c r="AA1086" s="6">
        <f>IF(AND($W$5 + 'Unlike Size Quad'!$F$3*$N$4&lt;Table13[[#This Row],[NS AXIS]],Table13[[#This Row],[NS AXIS]]&lt;$V$6 - 'Unlike Size Quad'!$F$3*$N$4), Table13[NS AXIS], 0)</f>
        <v>0</v>
      </c>
      <c r="AB1086" s="16">
        <f>$V$3 -'Unlike Size Quad'!$F$2*$N$3</f>
        <v>127.00056361139596</v>
      </c>
      <c r="AC1086" s="16">
        <f>$W$4 + 'Unlike Size Quad'!$F$2*$N$3</f>
        <v>-127.00507248755457</v>
      </c>
      <c r="AN1086" s="46">
        <v>78</v>
      </c>
      <c r="AO1086" s="6">
        <f>IF(OR(Table15[[#This Row],[Diagonal Flag]]&lt;-$AG$6, Table15[[#This Row],[Diagonal Flag]]&gt;$AG$6),0,Table15[[#This Row],[Diagonal Flag]])</f>
        <v>78</v>
      </c>
      <c r="AP1086" s="6">
        <f>Graphing!$AO1086/$AP$6</f>
        <v>34.125</v>
      </c>
      <c r="AQ1086" s="6">
        <f>Graphing!$AO1086/$AQ$6</f>
        <v>-34.125</v>
      </c>
    </row>
    <row r="1087" spans="21:43" x14ac:dyDescent="0.25">
      <c r="U1087" s="6">
        <v>0</v>
      </c>
      <c r="V1087" s="6">
        <v>79</v>
      </c>
      <c r="W1087" s="6">
        <f>IF(AND($W$4 + 'Unlike Size Quad'!$F$2*$N$3&lt;Table13[[#This Row],[NS AXIS]],Table13[[#This Row],[NS AXIS]]&lt;$V$3 - 'Unlike Size Quad'!$F$2*$N$3), Table13[NS AXIS], 0)</f>
        <v>79</v>
      </c>
      <c r="X1087" s="6">
        <f>$V$6 - 'Unlike Size Quad'!$F$3*$N$4</f>
        <v>71.401690832311886</v>
      </c>
      <c r="Y1087" s="6">
        <f>$W$5 +'Unlike Size Quad'!$F$3*$N$4</f>
        <v>-71.406763299232722</v>
      </c>
      <c r="Z1087" s="6">
        <f>Table13[[#This Row],[NS AXIS]]</f>
        <v>79</v>
      </c>
      <c r="AA1087" s="6">
        <f>IF(AND($W$5 + 'Unlike Size Quad'!$F$3*$N$4&lt;Table13[[#This Row],[NS AXIS]],Table13[[#This Row],[NS AXIS]]&lt;$V$6 - 'Unlike Size Quad'!$F$3*$N$4), Table13[NS AXIS], 0)</f>
        <v>0</v>
      </c>
      <c r="AB1087" s="16">
        <f>$V$3 -'Unlike Size Quad'!$F$2*$N$3</f>
        <v>127.00056361139596</v>
      </c>
      <c r="AC1087" s="16">
        <f>$W$4 + 'Unlike Size Quad'!$F$2*$N$3</f>
        <v>-127.00507248755457</v>
      </c>
      <c r="AN1087" s="46">
        <v>79</v>
      </c>
      <c r="AO1087" s="6">
        <f>IF(OR(Table15[[#This Row],[Diagonal Flag]]&lt;-$AG$6, Table15[[#This Row],[Diagonal Flag]]&gt;$AG$6),0,Table15[[#This Row],[Diagonal Flag]])</f>
        <v>79</v>
      </c>
      <c r="AP1087" s="6">
        <f>Graphing!$AO1087/$AP$6</f>
        <v>34.5625</v>
      </c>
      <c r="AQ1087" s="6">
        <f>Graphing!$AO1087/$AQ$6</f>
        <v>-34.5625</v>
      </c>
    </row>
    <row r="1088" spans="21:43" x14ac:dyDescent="0.25">
      <c r="U1088" s="6">
        <v>0</v>
      </c>
      <c r="V1088" s="6">
        <v>80</v>
      </c>
      <c r="W1088" s="6">
        <f>IF(AND($W$4 + 'Unlike Size Quad'!$F$2*$N$3&lt;Table13[[#This Row],[NS AXIS]],Table13[[#This Row],[NS AXIS]]&lt;$V$3 - 'Unlike Size Quad'!$F$2*$N$3), Table13[NS AXIS], 0)</f>
        <v>80</v>
      </c>
      <c r="X1088" s="6">
        <f>$V$6 - 'Unlike Size Quad'!$F$3*$N$4</f>
        <v>71.401690832311886</v>
      </c>
      <c r="Y1088" s="6">
        <f>$W$5 +'Unlike Size Quad'!$F$3*$N$4</f>
        <v>-71.406763299232722</v>
      </c>
      <c r="Z1088" s="6">
        <f>Table13[[#This Row],[NS AXIS]]</f>
        <v>80</v>
      </c>
      <c r="AA1088" s="6">
        <f>IF(AND($W$5 + 'Unlike Size Quad'!$F$3*$N$4&lt;Table13[[#This Row],[NS AXIS]],Table13[[#This Row],[NS AXIS]]&lt;$V$6 - 'Unlike Size Quad'!$F$3*$N$4), Table13[NS AXIS], 0)</f>
        <v>0</v>
      </c>
      <c r="AB1088" s="16">
        <f>$V$3 -'Unlike Size Quad'!$F$2*$N$3</f>
        <v>127.00056361139596</v>
      </c>
      <c r="AC1088" s="16">
        <f>$W$4 + 'Unlike Size Quad'!$F$2*$N$3</f>
        <v>-127.00507248755457</v>
      </c>
      <c r="AN1088" s="46">
        <v>80</v>
      </c>
      <c r="AO1088" s="6">
        <f>IF(OR(Table15[[#This Row],[Diagonal Flag]]&lt;-$AG$6, Table15[[#This Row],[Diagonal Flag]]&gt;$AG$6),0,Table15[[#This Row],[Diagonal Flag]])</f>
        <v>80</v>
      </c>
      <c r="AP1088" s="6">
        <f>Graphing!$AO1088/$AP$6</f>
        <v>35</v>
      </c>
      <c r="AQ1088" s="6">
        <f>Graphing!$AO1088/$AQ$6</f>
        <v>-35</v>
      </c>
    </row>
    <row r="1089" spans="21:43" x14ac:dyDescent="0.25">
      <c r="U1089" s="6">
        <v>0</v>
      </c>
      <c r="V1089" s="6">
        <v>81</v>
      </c>
      <c r="W1089" s="6">
        <f>IF(AND($W$4 + 'Unlike Size Quad'!$F$2*$N$3&lt;Table13[[#This Row],[NS AXIS]],Table13[[#This Row],[NS AXIS]]&lt;$V$3 - 'Unlike Size Quad'!$F$2*$N$3), Table13[NS AXIS], 0)</f>
        <v>81</v>
      </c>
      <c r="X1089" s="6">
        <f>$V$6 - 'Unlike Size Quad'!$F$3*$N$4</f>
        <v>71.401690832311886</v>
      </c>
      <c r="Y1089" s="6">
        <f>$W$5 +'Unlike Size Quad'!$F$3*$N$4</f>
        <v>-71.406763299232722</v>
      </c>
      <c r="Z1089" s="6">
        <f>Table13[[#This Row],[NS AXIS]]</f>
        <v>81</v>
      </c>
      <c r="AA1089" s="6">
        <f>IF(AND($W$5 + 'Unlike Size Quad'!$F$3*$N$4&lt;Table13[[#This Row],[NS AXIS]],Table13[[#This Row],[NS AXIS]]&lt;$V$6 - 'Unlike Size Quad'!$F$3*$N$4), Table13[NS AXIS], 0)</f>
        <v>0</v>
      </c>
      <c r="AB1089" s="16">
        <f>$V$3 -'Unlike Size Quad'!$F$2*$N$3</f>
        <v>127.00056361139596</v>
      </c>
      <c r="AC1089" s="16">
        <f>$W$4 + 'Unlike Size Quad'!$F$2*$N$3</f>
        <v>-127.00507248755457</v>
      </c>
      <c r="AN1089" s="46">
        <v>81</v>
      </c>
      <c r="AO1089" s="6">
        <f>IF(OR(Table15[[#This Row],[Diagonal Flag]]&lt;-$AG$6, Table15[[#This Row],[Diagonal Flag]]&gt;$AG$6),0,Table15[[#This Row],[Diagonal Flag]])</f>
        <v>81</v>
      </c>
      <c r="AP1089" s="6">
        <f>Graphing!$AO1089/$AP$6</f>
        <v>35.4375</v>
      </c>
      <c r="AQ1089" s="6">
        <f>Graphing!$AO1089/$AQ$6</f>
        <v>-35.4375</v>
      </c>
    </row>
    <row r="1090" spans="21:43" x14ac:dyDescent="0.25">
      <c r="U1090" s="6">
        <v>0</v>
      </c>
      <c r="V1090" s="6">
        <v>82</v>
      </c>
      <c r="W1090" s="6">
        <f>IF(AND($W$4 + 'Unlike Size Quad'!$F$2*$N$3&lt;Table13[[#This Row],[NS AXIS]],Table13[[#This Row],[NS AXIS]]&lt;$V$3 - 'Unlike Size Quad'!$F$2*$N$3), Table13[NS AXIS], 0)</f>
        <v>82</v>
      </c>
      <c r="X1090" s="6">
        <f>$V$6 - 'Unlike Size Quad'!$F$3*$N$4</f>
        <v>71.401690832311886</v>
      </c>
      <c r="Y1090" s="6">
        <f>$W$5 +'Unlike Size Quad'!$F$3*$N$4</f>
        <v>-71.406763299232722</v>
      </c>
      <c r="Z1090" s="6">
        <f>Table13[[#This Row],[NS AXIS]]</f>
        <v>82</v>
      </c>
      <c r="AA1090" s="6">
        <f>IF(AND($W$5 + 'Unlike Size Quad'!$F$3*$N$4&lt;Table13[[#This Row],[NS AXIS]],Table13[[#This Row],[NS AXIS]]&lt;$V$6 - 'Unlike Size Quad'!$F$3*$N$4), Table13[NS AXIS], 0)</f>
        <v>0</v>
      </c>
      <c r="AB1090" s="16">
        <f>$V$3 -'Unlike Size Quad'!$F$2*$N$3</f>
        <v>127.00056361139596</v>
      </c>
      <c r="AC1090" s="16">
        <f>$W$4 + 'Unlike Size Quad'!$F$2*$N$3</f>
        <v>-127.00507248755457</v>
      </c>
      <c r="AN1090" s="46">
        <v>82</v>
      </c>
      <c r="AO1090" s="6">
        <f>IF(OR(Table15[[#This Row],[Diagonal Flag]]&lt;-$AG$6, Table15[[#This Row],[Diagonal Flag]]&gt;$AG$6),0,Table15[[#This Row],[Diagonal Flag]])</f>
        <v>82</v>
      </c>
      <c r="AP1090" s="6">
        <f>Graphing!$AO1090/$AP$6</f>
        <v>35.875</v>
      </c>
      <c r="AQ1090" s="6">
        <f>Graphing!$AO1090/$AQ$6</f>
        <v>-35.875</v>
      </c>
    </row>
    <row r="1091" spans="21:43" x14ac:dyDescent="0.25">
      <c r="U1091" s="6">
        <v>0</v>
      </c>
      <c r="V1091" s="6">
        <v>83</v>
      </c>
      <c r="W1091" s="6">
        <f>IF(AND($W$4 + 'Unlike Size Quad'!$F$2*$N$3&lt;Table13[[#This Row],[NS AXIS]],Table13[[#This Row],[NS AXIS]]&lt;$V$3 - 'Unlike Size Quad'!$F$2*$N$3), Table13[NS AXIS], 0)</f>
        <v>83</v>
      </c>
      <c r="X1091" s="6">
        <f>$V$6 - 'Unlike Size Quad'!$F$3*$N$4</f>
        <v>71.401690832311886</v>
      </c>
      <c r="Y1091" s="6">
        <f>$W$5 +'Unlike Size Quad'!$F$3*$N$4</f>
        <v>-71.406763299232722</v>
      </c>
      <c r="Z1091" s="6">
        <f>Table13[[#This Row],[NS AXIS]]</f>
        <v>83</v>
      </c>
      <c r="AA1091" s="6">
        <f>IF(AND($W$5 + 'Unlike Size Quad'!$F$3*$N$4&lt;Table13[[#This Row],[NS AXIS]],Table13[[#This Row],[NS AXIS]]&lt;$V$6 - 'Unlike Size Quad'!$F$3*$N$4), Table13[NS AXIS], 0)</f>
        <v>0</v>
      </c>
      <c r="AB1091" s="16">
        <f>$V$3 -'Unlike Size Quad'!$F$2*$N$3</f>
        <v>127.00056361139596</v>
      </c>
      <c r="AC1091" s="16">
        <f>$W$4 + 'Unlike Size Quad'!$F$2*$N$3</f>
        <v>-127.00507248755457</v>
      </c>
      <c r="AN1091" s="46">
        <v>83</v>
      </c>
      <c r="AO1091" s="6">
        <f>IF(OR(Table15[[#This Row],[Diagonal Flag]]&lt;-$AG$6, Table15[[#This Row],[Diagonal Flag]]&gt;$AG$6),0,Table15[[#This Row],[Diagonal Flag]])</f>
        <v>83</v>
      </c>
      <c r="AP1091" s="6">
        <f>Graphing!$AO1091/$AP$6</f>
        <v>36.3125</v>
      </c>
      <c r="AQ1091" s="6">
        <f>Graphing!$AO1091/$AQ$6</f>
        <v>-36.3125</v>
      </c>
    </row>
    <row r="1092" spans="21:43" x14ac:dyDescent="0.25">
      <c r="U1092" s="6">
        <v>0</v>
      </c>
      <c r="V1092" s="6">
        <v>84</v>
      </c>
      <c r="W1092" s="6">
        <f>IF(AND($W$4 + 'Unlike Size Quad'!$F$2*$N$3&lt;Table13[[#This Row],[NS AXIS]],Table13[[#This Row],[NS AXIS]]&lt;$V$3 - 'Unlike Size Quad'!$F$2*$N$3), Table13[NS AXIS], 0)</f>
        <v>84</v>
      </c>
      <c r="X1092" s="6">
        <f>$V$6 - 'Unlike Size Quad'!$F$3*$N$4</f>
        <v>71.401690832311886</v>
      </c>
      <c r="Y1092" s="6">
        <f>$W$5 +'Unlike Size Quad'!$F$3*$N$4</f>
        <v>-71.406763299232722</v>
      </c>
      <c r="Z1092" s="6">
        <f>Table13[[#This Row],[NS AXIS]]</f>
        <v>84</v>
      </c>
      <c r="AA1092" s="6">
        <f>IF(AND($W$5 + 'Unlike Size Quad'!$F$3*$N$4&lt;Table13[[#This Row],[NS AXIS]],Table13[[#This Row],[NS AXIS]]&lt;$V$6 - 'Unlike Size Quad'!$F$3*$N$4), Table13[NS AXIS], 0)</f>
        <v>0</v>
      </c>
      <c r="AB1092" s="16">
        <f>$V$3 -'Unlike Size Quad'!$F$2*$N$3</f>
        <v>127.00056361139596</v>
      </c>
      <c r="AC1092" s="16">
        <f>$W$4 + 'Unlike Size Quad'!$F$2*$N$3</f>
        <v>-127.00507248755457</v>
      </c>
      <c r="AN1092" s="46">
        <v>84</v>
      </c>
      <c r="AO1092" s="6">
        <f>IF(OR(Table15[[#This Row],[Diagonal Flag]]&lt;-$AG$6, Table15[[#This Row],[Diagonal Flag]]&gt;$AG$6),0,Table15[[#This Row],[Diagonal Flag]])</f>
        <v>84</v>
      </c>
      <c r="AP1092" s="6">
        <f>Graphing!$AO1092/$AP$6</f>
        <v>36.75</v>
      </c>
      <c r="AQ1092" s="6">
        <f>Graphing!$AO1092/$AQ$6</f>
        <v>-36.75</v>
      </c>
    </row>
    <row r="1093" spans="21:43" x14ac:dyDescent="0.25">
      <c r="U1093" s="6">
        <v>0</v>
      </c>
      <c r="V1093" s="6">
        <v>85</v>
      </c>
      <c r="W1093" s="6">
        <f>IF(AND($W$4 + 'Unlike Size Quad'!$F$2*$N$3&lt;Table13[[#This Row],[NS AXIS]],Table13[[#This Row],[NS AXIS]]&lt;$V$3 - 'Unlike Size Quad'!$F$2*$N$3), Table13[NS AXIS], 0)</f>
        <v>85</v>
      </c>
      <c r="X1093" s="6">
        <f>$V$6 - 'Unlike Size Quad'!$F$3*$N$4</f>
        <v>71.401690832311886</v>
      </c>
      <c r="Y1093" s="6">
        <f>$W$5 +'Unlike Size Quad'!$F$3*$N$4</f>
        <v>-71.406763299232722</v>
      </c>
      <c r="Z1093" s="6">
        <f>Table13[[#This Row],[NS AXIS]]</f>
        <v>85</v>
      </c>
      <c r="AA1093" s="6">
        <f>IF(AND($W$5 + 'Unlike Size Quad'!$F$3*$N$4&lt;Table13[[#This Row],[NS AXIS]],Table13[[#This Row],[NS AXIS]]&lt;$V$6 - 'Unlike Size Quad'!$F$3*$N$4), Table13[NS AXIS], 0)</f>
        <v>0</v>
      </c>
      <c r="AB1093" s="16">
        <f>$V$3 -'Unlike Size Quad'!$F$2*$N$3</f>
        <v>127.00056361139596</v>
      </c>
      <c r="AC1093" s="16">
        <f>$W$4 + 'Unlike Size Quad'!$F$2*$N$3</f>
        <v>-127.00507248755457</v>
      </c>
      <c r="AN1093" s="46">
        <v>85</v>
      </c>
      <c r="AO1093" s="6">
        <f>IF(OR(Table15[[#This Row],[Diagonal Flag]]&lt;-$AG$6, Table15[[#This Row],[Diagonal Flag]]&gt;$AG$6),0,Table15[[#This Row],[Diagonal Flag]])</f>
        <v>85</v>
      </c>
      <c r="AP1093" s="6">
        <f>Graphing!$AO1093/$AP$6</f>
        <v>37.1875</v>
      </c>
      <c r="AQ1093" s="6">
        <f>Graphing!$AO1093/$AQ$6</f>
        <v>-37.1875</v>
      </c>
    </row>
    <row r="1094" spans="21:43" x14ac:dyDescent="0.25">
      <c r="U1094" s="6">
        <v>0</v>
      </c>
      <c r="V1094" s="6">
        <v>86</v>
      </c>
      <c r="W1094" s="6">
        <f>IF(AND($W$4 + 'Unlike Size Quad'!$F$2*$N$3&lt;Table13[[#This Row],[NS AXIS]],Table13[[#This Row],[NS AXIS]]&lt;$V$3 - 'Unlike Size Quad'!$F$2*$N$3), Table13[NS AXIS], 0)</f>
        <v>86</v>
      </c>
      <c r="X1094" s="6">
        <f>$V$6 - 'Unlike Size Quad'!$F$3*$N$4</f>
        <v>71.401690832311886</v>
      </c>
      <c r="Y1094" s="6">
        <f>$W$5 +'Unlike Size Quad'!$F$3*$N$4</f>
        <v>-71.406763299232722</v>
      </c>
      <c r="Z1094" s="6">
        <f>Table13[[#This Row],[NS AXIS]]</f>
        <v>86</v>
      </c>
      <c r="AA1094" s="6">
        <f>IF(AND($W$5 + 'Unlike Size Quad'!$F$3*$N$4&lt;Table13[[#This Row],[NS AXIS]],Table13[[#This Row],[NS AXIS]]&lt;$V$6 - 'Unlike Size Quad'!$F$3*$N$4), Table13[NS AXIS], 0)</f>
        <v>0</v>
      </c>
      <c r="AB1094" s="16">
        <f>$V$3 -'Unlike Size Quad'!$F$2*$N$3</f>
        <v>127.00056361139596</v>
      </c>
      <c r="AC1094" s="16">
        <f>$W$4 + 'Unlike Size Quad'!$F$2*$N$3</f>
        <v>-127.00507248755457</v>
      </c>
      <c r="AN1094" s="46">
        <v>86</v>
      </c>
      <c r="AO1094" s="6">
        <f>IF(OR(Table15[[#This Row],[Diagonal Flag]]&lt;-$AG$6, Table15[[#This Row],[Diagonal Flag]]&gt;$AG$6),0,Table15[[#This Row],[Diagonal Flag]])</f>
        <v>86</v>
      </c>
      <c r="AP1094" s="6">
        <f>Graphing!$AO1094/$AP$6</f>
        <v>37.625</v>
      </c>
      <c r="AQ1094" s="6">
        <f>Graphing!$AO1094/$AQ$6</f>
        <v>-37.625</v>
      </c>
    </row>
    <row r="1095" spans="21:43" x14ac:dyDescent="0.25">
      <c r="U1095" s="6">
        <v>0</v>
      </c>
      <c r="V1095" s="6">
        <v>87</v>
      </c>
      <c r="W1095" s="6">
        <f>IF(AND($W$4 + 'Unlike Size Quad'!$F$2*$N$3&lt;Table13[[#This Row],[NS AXIS]],Table13[[#This Row],[NS AXIS]]&lt;$V$3 - 'Unlike Size Quad'!$F$2*$N$3), Table13[NS AXIS], 0)</f>
        <v>87</v>
      </c>
      <c r="X1095" s="6">
        <f>$V$6 - 'Unlike Size Quad'!$F$3*$N$4</f>
        <v>71.401690832311886</v>
      </c>
      <c r="Y1095" s="6">
        <f>$W$5 +'Unlike Size Quad'!$F$3*$N$4</f>
        <v>-71.406763299232722</v>
      </c>
      <c r="Z1095" s="6">
        <f>Table13[[#This Row],[NS AXIS]]</f>
        <v>87</v>
      </c>
      <c r="AA1095" s="6">
        <f>IF(AND($W$5 + 'Unlike Size Quad'!$F$3*$N$4&lt;Table13[[#This Row],[NS AXIS]],Table13[[#This Row],[NS AXIS]]&lt;$V$6 - 'Unlike Size Quad'!$F$3*$N$4), Table13[NS AXIS], 0)</f>
        <v>0</v>
      </c>
      <c r="AB1095" s="16">
        <f>$V$3 -'Unlike Size Quad'!$F$2*$N$3</f>
        <v>127.00056361139596</v>
      </c>
      <c r="AC1095" s="16">
        <f>$W$4 + 'Unlike Size Quad'!$F$2*$N$3</f>
        <v>-127.00507248755457</v>
      </c>
      <c r="AN1095" s="46">
        <v>87</v>
      </c>
      <c r="AO1095" s="6">
        <f>IF(OR(Table15[[#This Row],[Diagonal Flag]]&lt;-$AG$6, Table15[[#This Row],[Diagonal Flag]]&gt;$AG$6),0,Table15[[#This Row],[Diagonal Flag]])</f>
        <v>87</v>
      </c>
      <c r="AP1095" s="6">
        <f>Graphing!$AO1095/$AP$6</f>
        <v>38.0625</v>
      </c>
      <c r="AQ1095" s="6">
        <f>Graphing!$AO1095/$AQ$6</f>
        <v>-38.0625</v>
      </c>
    </row>
    <row r="1096" spans="21:43" x14ac:dyDescent="0.25">
      <c r="U1096" s="6">
        <v>0</v>
      </c>
      <c r="V1096" s="6">
        <v>88</v>
      </c>
      <c r="W1096" s="6">
        <f>IF(AND($W$4 + 'Unlike Size Quad'!$F$2*$N$3&lt;Table13[[#This Row],[NS AXIS]],Table13[[#This Row],[NS AXIS]]&lt;$V$3 - 'Unlike Size Quad'!$F$2*$N$3), Table13[NS AXIS], 0)</f>
        <v>88</v>
      </c>
      <c r="X1096" s="6">
        <f>$V$6 - 'Unlike Size Quad'!$F$3*$N$4</f>
        <v>71.401690832311886</v>
      </c>
      <c r="Y1096" s="6">
        <f>$W$5 +'Unlike Size Quad'!$F$3*$N$4</f>
        <v>-71.406763299232722</v>
      </c>
      <c r="Z1096" s="6">
        <f>Table13[[#This Row],[NS AXIS]]</f>
        <v>88</v>
      </c>
      <c r="AA1096" s="6">
        <f>IF(AND($W$5 + 'Unlike Size Quad'!$F$3*$N$4&lt;Table13[[#This Row],[NS AXIS]],Table13[[#This Row],[NS AXIS]]&lt;$V$6 - 'Unlike Size Quad'!$F$3*$N$4), Table13[NS AXIS], 0)</f>
        <v>0</v>
      </c>
      <c r="AB1096" s="16">
        <f>$V$3 -'Unlike Size Quad'!$F$2*$N$3</f>
        <v>127.00056361139596</v>
      </c>
      <c r="AC1096" s="16">
        <f>$W$4 + 'Unlike Size Quad'!$F$2*$N$3</f>
        <v>-127.00507248755457</v>
      </c>
      <c r="AN1096" s="46">
        <v>88</v>
      </c>
      <c r="AO1096" s="6">
        <f>IF(OR(Table15[[#This Row],[Diagonal Flag]]&lt;-$AG$6, Table15[[#This Row],[Diagonal Flag]]&gt;$AG$6),0,Table15[[#This Row],[Diagonal Flag]])</f>
        <v>88</v>
      </c>
      <c r="AP1096" s="6">
        <f>Graphing!$AO1096/$AP$6</f>
        <v>38.5</v>
      </c>
      <c r="AQ1096" s="6">
        <f>Graphing!$AO1096/$AQ$6</f>
        <v>-38.5</v>
      </c>
    </row>
    <row r="1097" spans="21:43" x14ac:dyDescent="0.25">
      <c r="U1097" s="6">
        <v>0</v>
      </c>
      <c r="V1097" s="6">
        <v>89</v>
      </c>
      <c r="W1097" s="6">
        <f>IF(AND($W$4 + 'Unlike Size Quad'!$F$2*$N$3&lt;Table13[[#This Row],[NS AXIS]],Table13[[#This Row],[NS AXIS]]&lt;$V$3 - 'Unlike Size Quad'!$F$2*$N$3), Table13[NS AXIS], 0)</f>
        <v>89</v>
      </c>
      <c r="X1097" s="6">
        <f>$V$6 - 'Unlike Size Quad'!$F$3*$N$4</f>
        <v>71.401690832311886</v>
      </c>
      <c r="Y1097" s="6">
        <f>$W$5 +'Unlike Size Quad'!$F$3*$N$4</f>
        <v>-71.406763299232722</v>
      </c>
      <c r="Z1097" s="6">
        <f>Table13[[#This Row],[NS AXIS]]</f>
        <v>89</v>
      </c>
      <c r="AA1097" s="6">
        <f>IF(AND($W$5 + 'Unlike Size Quad'!$F$3*$N$4&lt;Table13[[#This Row],[NS AXIS]],Table13[[#This Row],[NS AXIS]]&lt;$V$6 - 'Unlike Size Quad'!$F$3*$N$4), Table13[NS AXIS], 0)</f>
        <v>0</v>
      </c>
      <c r="AB1097" s="16">
        <f>$V$3 -'Unlike Size Quad'!$F$2*$N$3</f>
        <v>127.00056361139596</v>
      </c>
      <c r="AC1097" s="16">
        <f>$W$4 + 'Unlike Size Quad'!$F$2*$N$3</f>
        <v>-127.00507248755457</v>
      </c>
      <c r="AN1097" s="46">
        <v>89</v>
      </c>
      <c r="AO1097" s="6">
        <f>IF(OR(Table15[[#This Row],[Diagonal Flag]]&lt;-$AG$6, Table15[[#This Row],[Diagonal Flag]]&gt;$AG$6),0,Table15[[#This Row],[Diagonal Flag]])</f>
        <v>89</v>
      </c>
      <c r="AP1097" s="6">
        <f>Graphing!$AO1097/$AP$6</f>
        <v>38.9375</v>
      </c>
      <c r="AQ1097" s="6">
        <f>Graphing!$AO1097/$AQ$6</f>
        <v>-38.9375</v>
      </c>
    </row>
    <row r="1098" spans="21:43" x14ac:dyDescent="0.25">
      <c r="U1098" s="6">
        <v>0</v>
      </c>
      <c r="V1098" s="6">
        <v>90</v>
      </c>
      <c r="W1098" s="6">
        <f>IF(AND($W$4 + 'Unlike Size Quad'!$F$2*$N$3&lt;Table13[[#This Row],[NS AXIS]],Table13[[#This Row],[NS AXIS]]&lt;$V$3 - 'Unlike Size Quad'!$F$2*$N$3), Table13[NS AXIS], 0)</f>
        <v>90</v>
      </c>
      <c r="X1098" s="6">
        <f>$V$6 - 'Unlike Size Quad'!$F$3*$N$4</f>
        <v>71.401690832311886</v>
      </c>
      <c r="Y1098" s="6">
        <f>$W$5 +'Unlike Size Quad'!$F$3*$N$4</f>
        <v>-71.406763299232722</v>
      </c>
      <c r="Z1098" s="6">
        <f>Table13[[#This Row],[NS AXIS]]</f>
        <v>90</v>
      </c>
      <c r="AA1098" s="6">
        <f>IF(AND($W$5 + 'Unlike Size Quad'!$F$3*$N$4&lt;Table13[[#This Row],[NS AXIS]],Table13[[#This Row],[NS AXIS]]&lt;$V$6 - 'Unlike Size Quad'!$F$3*$N$4), Table13[NS AXIS], 0)</f>
        <v>0</v>
      </c>
      <c r="AB1098" s="16">
        <f>$V$3 -'Unlike Size Quad'!$F$2*$N$3</f>
        <v>127.00056361139596</v>
      </c>
      <c r="AC1098" s="16">
        <f>$W$4 + 'Unlike Size Quad'!$F$2*$N$3</f>
        <v>-127.00507248755457</v>
      </c>
      <c r="AN1098" s="46">
        <v>90</v>
      </c>
      <c r="AO1098" s="6">
        <f>IF(OR(Table15[[#This Row],[Diagonal Flag]]&lt;-$AG$6, Table15[[#This Row],[Diagonal Flag]]&gt;$AG$6),0,Table15[[#This Row],[Diagonal Flag]])</f>
        <v>90</v>
      </c>
      <c r="AP1098" s="6">
        <f>Graphing!$AO1098/$AP$6</f>
        <v>39.375</v>
      </c>
      <c r="AQ1098" s="6">
        <f>Graphing!$AO1098/$AQ$6</f>
        <v>-39.375</v>
      </c>
    </row>
    <row r="1099" spans="21:43" x14ac:dyDescent="0.25">
      <c r="U1099" s="6">
        <v>0</v>
      </c>
      <c r="V1099" s="6">
        <v>91</v>
      </c>
      <c r="W1099" s="6">
        <f>IF(AND($W$4 + 'Unlike Size Quad'!$F$2*$N$3&lt;Table13[[#This Row],[NS AXIS]],Table13[[#This Row],[NS AXIS]]&lt;$V$3 - 'Unlike Size Quad'!$F$2*$N$3), Table13[NS AXIS], 0)</f>
        <v>91</v>
      </c>
      <c r="X1099" s="6">
        <f>$V$6 - 'Unlike Size Quad'!$F$3*$N$4</f>
        <v>71.401690832311886</v>
      </c>
      <c r="Y1099" s="6">
        <f>$W$5 +'Unlike Size Quad'!$F$3*$N$4</f>
        <v>-71.406763299232722</v>
      </c>
      <c r="Z1099" s="6">
        <f>Table13[[#This Row],[NS AXIS]]</f>
        <v>91</v>
      </c>
      <c r="AA1099" s="6">
        <f>IF(AND($W$5 + 'Unlike Size Quad'!$F$3*$N$4&lt;Table13[[#This Row],[NS AXIS]],Table13[[#This Row],[NS AXIS]]&lt;$V$6 - 'Unlike Size Quad'!$F$3*$N$4), Table13[NS AXIS], 0)</f>
        <v>0</v>
      </c>
      <c r="AB1099" s="16">
        <f>$V$3 -'Unlike Size Quad'!$F$2*$N$3</f>
        <v>127.00056361139596</v>
      </c>
      <c r="AC1099" s="16">
        <f>$W$4 + 'Unlike Size Quad'!$F$2*$N$3</f>
        <v>-127.00507248755457</v>
      </c>
      <c r="AN1099" s="46">
        <v>91</v>
      </c>
      <c r="AO1099" s="6">
        <f>IF(OR(Table15[[#This Row],[Diagonal Flag]]&lt;-$AG$6, Table15[[#This Row],[Diagonal Flag]]&gt;$AG$6),0,Table15[[#This Row],[Diagonal Flag]])</f>
        <v>91</v>
      </c>
      <c r="AP1099" s="6">
        <f>Graphing!$AO1099/$AP$6</f>
        <v>39.8125</v>
      </c>
      <c r="AQ1099" s="6">
        <f>Graphing!$AO1099/$AQ$6</f>
        <v>-39.8125</v>
      </c>
    </row>
    <row r="1100" spans="21:43" x14ac:dyDescent="0.25">
      <c r="U1100" s="6">
        <v>0</v>
      </c>
      <c r="V1100" s="6">
        <v>92</v>
      </c>
      <c r="W1100" s="6">
        <f>IF(AND($W$4 + 'Unlike Size Quad'!$F$2*$N$3&lt;Table13[[#This Row],[NS AXIS]],Table13[[#This Row],[NS AXIS]]&lt;$V$3 - 'Unlike Size Quad'!$F$2*$N$3), Table13[NS AXIS], 0)</f>
        <v>92</v>
      </c>
      <c r="X1100" s="6">
        <f>$V$6 - 'Unlike Size Quad'!$F$3*$N$4</f>
        <v>71.401690832311886</v>
      </c>
      <c r="Y1100" s="6">
        <f>$W$5 +'Unlike Size Quad'!$F$3*$N$4</f>
        <v>-71.406763299232722</v>
      </c>
      <c r="Z1100" s="6">
        <f>Table13[[#This Row],[NS AXIS]]</f>
        <v>92</v>
      </c>
      <c r="AA1100" s="6">
        <f>IF(AND($W$5 + 'Unlike Size Quad'!$F$3*$N$4&lt;Table13[[#This Row],[NS AXIS]],Table13[[#This Row],[NS AXIS]]&lt;$V$6 - 'Unlike Size Quad'!$F$3*$N$4), Table13[NS AXIS], 0)</f>
        <v>0</v>
      </c>
      <c r="AB1100" s="16">
        <f>$V$3 -'Unlike Size Quad'!$F$2*$N$3</f>
        <v>127.00056361139596</v>
      </c>
      <c r="AC1100" s="16">
        <f>$W$4 + 'Unlike Size Quad'!$F$2*$N$3</f>
        <v>-127.00507248755457</v>
      </c>
      <c r="AN1100" s="46">
        <v>92</v>
      </c>
      <c r="AO1100" s="6">
        <f>IF(OR(Table15[[#This Row],[Diagonal Flag]]&lt;-$AG$6, Table15[[#This Row],[Diagonal Flag]]&gt;$AG$6),0,Table15[[#This Row],[Diagonal Flag]])</f>
        <v>92</v>
      </c>
      <c r="AP1100" s="6">
        <f>Graphing!$AO1100/$AP$6</f>
        <v>40.25</v>
      </c>
      <c r="AQ1100" s="6">
        <f>Graphing!$AO1100/$AQ$6</f>
        <v>-40.25</v>
      </c>
    </row>
    <row r="1101" spans="21:43" x14ac:dyDescent="0.25">
      <c r="U1101" s="6">
        <v>0</v>
      </c>
      <c r="V1101" s="6">
        <v>93</v>
      </c>
      <c r="W1101" s="6">
        <f>IF(AND($W$4 + 'Unlike Size Quad'!$F$2*$N$3&lt;Table13[[#This Row],[NS AXIS]],Table13[[#This Row],[NS AXIS]]&lt;$V$3 - 'Unlike Size Quad'!$F$2*$N$3), Table13[NS AXIS], 0)</f>
        <v>93</v>
      </c>
      <c r="X1101" s="6">
        <f>$V$6 - 'Unlike Size Quad'!$F$3*$N$4</f>
        <v>71.401690832311886</v>
      </c>
      <c r="Y1101" s="6">
        <f>$W$5 +'Unlike Size Quad'!$F$3*$N$4</f>
        <v>-71.406763299232722</v>
      </c>
      <c r="Z1101" s="6">
        <f>Table13[[#This Row],[NS AXIS]]</f>
        <v>93</v>
      </c>
      <c r="AA1101" s="6">
        <f>IF(AND($W$5 + 'Unlike Size Quad'!$F$3*$N$4&lt;Table13[[#This Row],[NS AXIS]],Table13[[#This Row],[NS AXIS]]&lt;$V$6 - 'Unlike Size Quad'!$F$3*$N$4), Table13[NS AXIS], 0)</f>
        <v>0</v>
      </c>
      <c r="AB1101" s="16">
        <f>$V$3 -'Unlike Size Quad'!$F$2*$N$3</f>
        <v>127.00056361139596</v>
      </c>
      <c r="AC1101" s="16">
        <f>$W$4 + 'Unlike Size Quad'!$F$2*$N$3</f>
        <v>-127.00507248755457</v>
      </c>
      <c r="AN1101" s="46">
        <v>93</v>
      </c>
      <c r="AO1101" s="6">
        <f>IF(OR(Table15[[#This Row],[Diagonal Flag]]&lt;-$AG$6, Table15[[#This Row],[Diagonal Flag]]&gt;$AG$6),0,Table15[[#This Row],[Diagonal Flag]])</f>
        <v>93</v>
      </c>
      <c r="AP1101" s="6">
        <f>Graphing!$AO1101/$AP$6</f>
        <v>40.6875</v>
      </c>
      <c r="AQ1101" s="6">
        <f>Graphing!$AO1101/$AQ$6</f>
        <v>-40.6875</v>
      </c>
    </row>
    <row r="1102" spans="21:43" x14ac:dyDescent="0.25">
      <c r="U1102" s="6">
        <v>0</v>
      </c>
      <c r="V1102" s="6">
        <v>94</v>
      </c>
      <c r="W1102" s="6">
        <f>IF(AND($W$4 + 'Unlike Size Quad'!$F$2*$N$3&lt;Table13[[#This Row],[NS AXIS]],Table13[[#This Row],[NS AXIS]]&lt;$V$3 - 'Unlike Size Quad'!$F$2*$N$3), Table13[NS AXIS], 0)</f>
        <v>94</v>
      </c>
      <c r="X1102" s="6">
        <f>$V$6 - 'Unlike Size Quad'!$F$3*$N$4</f>
        <v>71.401690832311886</v>
      </c>
      <c r="Y1102" s="6">
        <f>$W$5 +'Unlike Size Quad'!$F$3*$N$4</f>
        <v>-71.406763299232722</v>
      </c>
      <c r="Z1102" s="6">
        <f>Table13[[#This Row],[NS AXIS]]</f>
        <v>94</v>
      </c>
      <c r="AA1102" s="6">
        <f>IF(AND($W$5 + 'Unlike Size Quad'!$F$3*$N$4&lt;Table13[[#This Row],[NS AXIS]],Table13[[#This Row],[NS AXIS]]&lt;$V$6 - 'Unlike Size Quad'!$F$3*$N$4), Table13[NS AXIS], 0)</f>
        <v>0</v>
      </c>
      <c r="AB1102" s="16">
        <f>$V$3 -'Unlike Size Quad'!$F$2*$N$3</f>
        <v>127.00056361139596</v>
      </c>
      <c r="AC1102" s="16">
        <f>$W$4 + 'Unlike Size Quad'!$F$2*$N$3</f>
        <v>-127.00507248755457</v>
      </c>
      <c r="AN1102" s="46">
        <v>94</v>
      </c>
      <c r="AO1102" s="6">
        <f>IF(OR(Table15[[#This Row],[Diagonal Flag]]&lt;-$AG$6, Table15[[#This Row],[Diagonal Flag]]&gt;$AG$6),0,Table15[[#This Row],[Diagonal Flag]])</f>
        <v>94</v>
      </c>
      <c r="AP1102" s="6">
        <f>Graphing!$AO1102/$AP$6</f>
        <v>41.125</v>
      </c>
      <c r="AQ1102" s="6">
        <f>Graphing!$AO1102/$AQ$6</f>
        <v>-41.125</v>
      </c>
    </row>
    <row r="1103" spans="21:43" x14ac:dyDescent="0.25">
      <c r="U1103" s="6">
        <v>0</v>
      </c>
      <c r="V1103" s="6">
        <v>95</v>
      </c>
      <c r="W1103" s="6">
        <f>IF(AND($W$4 + 'Unlike Size Quad'!$F$2*$N$3&lt;Table13[[#This Row],[NS AXIS]],Table13[[#This Row],[NS AXIS]]&lt;$V$3 - 'Unlike Size Quad'!$F$2*$N$3), Table13[NS AXIS], 0)</f>
        <v>95</v>
      </c>
      <c r="X1103" s="6">
        <f>$V$6 - 'Unlike Size Quad'!$F$3*$N$4</f>
        <v>71.401690832311886</v>
      </c>
      <c r="Y1103" s="6">
        <f>$W$5 +'Unlike Size Quad'!$F$3*$N$4</f>
        <v>-71.406763299232722</v>
      </c>
      <c r="Z1103" s="6">
        <f>Table13[[#This Row],[NS AXIS]]</f>
        <v>95</v>
      </c>
      <c r="AA1103" s="6">
        <f>IF(AND($W$5 + 'Unlike Size Quad'!$F$3*$N$4&lt;Table13[[#This Row],[NS AXIS]],Table13[[#This Row],[NS AXIS]]&lt;$V$6 - 'Unlike Size Quad'!$F$3*$N$4), Table13[NS AXIS], 0)</f>
        <v>0</v>
      </c>
      <c r="AB1103" s="16">
        <f>$V$3 -'Unlike Size Quad'!$F$2*$N$3</f>
        <v>127.00056361139596</v>
      </c>
      <c r="AC1103" s="16">
        <f>$W$4 + 'Unlike Size Quad'!$F$2*$N$3</f>
        <v>-127.00507248755457</v>
      </c>
      <c r="AN1103" s="46">
        <v>95</v>
      </c>
      <c r="AO1103" s="6">
        <f>IF(OR(Table15[[#This Row],[Diagonal Flag]]&lt;-$AG$6, Table15[[#This Row],[Diagonal Flag]]&gt;$AG$6),0,Table15[[#This Row],[Diagonal Flag]])</f>
        <v>95</v>
      </c>
      <c r="AP1103" s="6">
        <f>Graphing!$AO1103/$AP$6</f>
        <v>41.5625</v>
      </c>
      <c r="AQ1103" s="6">
        <f>Graphing!$AO1103/$AQ$6</f>
        <v>-41.5625</v>
      </c>
    </row>
    <row r="1104" spans="21:43" x14ac:dyDescent="0.25">
      <c r="U1104" s="6">
        <v>0</v>
      </c>
      <c r="V1104" s="6">
        <v>96</v>
      </c>
      <c r="W1104" s="6">
        <f>IF(AND($W$4 + 'Unlike Size Quad'!$F$2*$N$3&lt;Table13[[#This Row],[NS AXIS]],Table13[[#This Row],[NS AXIS]]&lt;$V$3 - 'Unlike Size Quad'!$F$2*$N$3), Table13[NS AXIS], 0)</f>
        <v>96</v>
      </c>
      <c r="X1104" s="6">
        <f>$V$6 - 'Unlike Size Quad'!$F$3*$N$4</f>
        <v>71.401690832311886</v>
      </c>
      <c r="Y1104" s="6">
        <f>$W$5 +'Unlike Size Quad'!$F$3*$N$4</f>
        <v>-71.406763299232722</v>
      </c>
      <c r="Z1104" s="6">
        <f>Table13[[#This Row],[NS AXIS]]</f>
        <v>96</v>
      </c>
      <c r="AA1104" s="6">
        <f>IF(AND($W$5 + 'Unlike Size Quad'!$F$3*$N$4&lt;Table13[[#This Row],[NS AXIS]],Table13[[#This Row],[NS AXIS]]&lt;$V$6 - 'Unlike Size Quad'!$F$3*$N$4), Table13[NS AXIS], 0)</f>
        <v>0</v>
      </c>
      <c r="AB1104" s="16">
        <f>$V$3 -'Unlike Size Quad'!$F$2*$N$3</f>
        <v>127.00056361139596</v>
      </c>
      <c r="AC1104" s="16">
        <f>$W$4 + 'Unlike Size Quad'!$F$2*$N$3</f>
        <v>-127.00507248755457</v>
      </c>
      <c r="AN1104" s="46">
        <v>96</v>
      </c>
      <c r="AO1104" s="6">
        <f>IF(OR(Table15[[#This Row],[Diagonal Flag]]&lt;-$AG$6, Table15[[#This Row],[Diagonal Flag]]&gt;$AG$6),0,Table15[[#This Row],[Diagonal Flag]])</f>
        <v>96</v>
      </c>
      <c r="AP1104" s="6">
        <f>Graphing!$AO1104/$AP$6</f>
        <v>42</v>
      </c>
      <c r="AQ1104" s="6">
        <f>Graphing!$AO1104/$AQ$6</f>
        <v>-42</v>
      </c>
    </row>
    <row r="1105" spans="21:43" x14ac:dyDescent="0.25">
      <c r="U1105" s="6">
        <v>0</v>
      </c>
      <c r="V1105" s="6">
        <v>97</v>
      </c>
      <c r="W1105" s="6">
        <f>IF(AND($W$4 + 'Unlike Size Quad'!$F$2*$N$3&lt;Table13[[#This Row],[NS AXIS]],Table13[[#This Row],[NS AXIS]]&lt;$V$3 - 'Unlike Size Quad'!$F$2*$N$3), Table13[NS AXIS], 0)</f>
        <v>97</v>
      </c>
      <c r="X1105" s="6">
        <f>$V$6 - 'Unlike Size Quad'!$F$3*$N$4</f>
        <v>71.401690832311886</v>
      </c>
      <c r="Y1105" s="6">
        <f>$W$5 +'Unlike Size Quad'!$F$3*$N$4</f>
        <v>-71.406763299232722</v>
      </c>
      <c r="Z1105" s="6">
        <f>Table13[[#This Row],[NS AXIS]]</f>
        <v>97</v>
      </c>
      <c r="AA1105" s="6">
        <f>IF(AND($W$5 + 'Unlike Size Quad'!$F$3*$N$4&lt;Table13[[#This Row],[NS AXIS]],Table13[[#This Row],[NS AXIS]]&lt;$V$6 - 'Unlike Size Quad'!$F$3*$N$4), Table13[NS AXIS], 0)</f>
        <v>0</v>
      </c>
      <c r="AB1105" s="16">
        <f>$V$3 -'Unlike Size Quad'!$F$2*$N$3</f>
        <v>127.00056361139596</v>
      </c>
      <c r="AC1105" s="16">
        <f>$W$4 + 'Unlike Size Quad'!$F$2*$N$3</f>
        <v>-127.00507248755457</v>
      </c>
      <c r="AN1105" s="46">
        <v>97</v>
      </c>
      <c r="AO1105" s="6">
        <f>IF(OR(Table15[[#This Row],[Diagonal Flag]]&lt;-$AG$6, Table15[[#This Row],[Diagonal Flag]]&gt;$AG$6),0,Table15[[#This Row],[Diagonal Flag]])</f>
        <v>97</v>
      </c>
      <c r="AP1105" s="6">
        <f>Graphing!$AO1105/$AP$6</f>
        <v>42.4375</v>
      </c>
      <c r="AQ1105" s="6">
        <f>Graphing!$AO1105/$AQ$6</f>
        <v>-42.4375</v>
      </c>
    </row>
    <row r="1106" spans="21:43" x14ac:dyDescent="0.25">
      <c r="U1106" s="6">
        <v>0</v>
      </c>
      <c r="V1106" s="6">
        <v>98</v>
      </c>
      <c r="W1106" s="6">
        <f>IF(AND($W$4 + 'Unlike Size Quad'!$F$2*$N$3&lt;Table13[[#This Row],[NS AXIS]],Table13[[#This Row],[NS AXIS]]&lt;$V$3 - 'Unlike Size Quad'!$F$2*$N$3), Table13[NS AXIS], 0)</f>
        <v>98</v>
      </c>
      <c r="X1106" s="6">
        <f>$V$6 - 'Unlike Size Quad'!$F$3*$N$4</f>
        <v>71.401690832311886</v>
      </c>
      <c r="Y1106" s="6">
        <f>$W$5 +'Unlike Size Quad'!$F$3*$N$4</f>
        <v>-71.406763299232722</v>
      </c>
      <c r="Z1106" s="6">
        <f>Table13[[#This Row],[NS AXIS]]</f>
        <v>98</v>
      </c>
      <c r="AA1106" s="6">
        <f>IF(AND($W$5 + 'Unlike Size Quad'!$F$3*$N$4&lt;Table13[[#This Row],[NS AXIS]],Table13[[#This Row],[NS AXIS]]&lt;$V$6 - 'Unlike Size Quad'!$F$3*$N$4), Table13[NS AXIS], 0)</f>
        <v>0</v>
      </c>
      <c r="AB1106" s="16">
        <f>$V$3 -'Unlike Size Quad'!$F$2*$N$3</f>
        <v>127.00056361139596</v>
      </c>
      <c r="AC1106" s="16">
        <f>$W$4 + 'Unlike Size Quad'!$F$2*$N$3</f>
        <v>-127.00507248755457</v>
      </c>
      <c r="AN1106" s="46">
        <v>98</v>
      </c>
      <c r="AO1106" s="6">
        <f>IF(OR(Table15[[#This Row],[Diagonal Flag]]&lt;-$AG$6, Table15[[#This Row],[Diagonal Flag]]&gt;$AG$6),0,Table15[[#This Row],[Diagonal Flag]])</f>
        <v>98</v>
      </c>
      <c r="AP1106" s="6">
        <f>Graphing!$AO1106/$AP$6</f>
        <v>42.875</v>
      </c>
      <c r="AQ1106" s="6">
        <f>Graphing!$AO1106/$AQ$6</f>
        <v>-42.875</v>
      </c>
    </row>
    <row r="1107" spans="21:43" x14ac:dyDescent="0.25">
      <c r="U1107" s="6">
        <v>0</v>
      </c>
      <c r="V1107" s="6">
        <v>99</v>
      </c>
      <c r="W1107" s="6">
        <f>IF(AND($W$4 + 'Unlike Size Quad'!$F$2*$N$3&lt;Table13[[#This Row],[NS AXIS]],Table13[[#This Row],[NS AXIS]]&lt;$V$3 - 'Unlike Size Quad'!$F$2*$N$3), Table13[NS AXIS], 0)</f>
        <v>99</v>
      </c>
      <c r="X1107" s="6">
        <f>$V$6 - 'Unlike Size Quad'!$F$3*$N$4</f>
        <v>71.401690832311886</v>
      </c>
      <c r="Y1107" s="6">
        <f>$W$5 +'Unlike Size Quad'!$F$3*$N$4</f>
        <v>-71.406763299232722</v>
      </c>
      <c r="Z1107" s="6">
        <f>Table13[[#This Row],[NS AXIS]]</f>
        <v>99</v>
      </c>
      <c r="AA1107" s="6">
        <f>IF(AND($W$5 + 'Unlike Size Quad'!$F$3*$N$4&lt;Table13[[#This Row],[NS AXIS]],Table13[[#This Row],[NS AXIS]]&lt;$V$6 - 'Unlike Size Quad'!$F$3*$N$4), Table13[NS AXIS], 0)</f>
        <v>0</v>
      </c>
      <c r="AB1107" s="16">
        <f>$V$3 -'Unlike Size Quad'!$F$2*$N$3</f>
        <v>127.00056361139596</v>
      </c>
      <c r="AC1107" s="16">
        <f>$W$4 + 'Unlike Size Quad'!$F$2*$N$3</f>
        <v>-127.00507248755457</v>
      </c>
      <c r="AN1107" s="46">
        <v>99</v>
      </c>
      <c r="AO1107" s="6">
        <f>IF(OR(Table15[[#This Row],[Diagonal Flag]]&lt;-$AG$6, Table15[[#This Row],[Diagonal Flag]]&gt;$AG$6),0,Table15[[#This Row],[Diagonal Flag]])</f>
        <v>99</v>
      </c>
      <c r="AP1107" s="6">
        <f>Graphing!$AO1107/$AP$6</f>
        <v>43.3125</v>
      </c>
      <c r="AQ1107" s="6">
        <f>Graphing!$AO1107/$AQ$6</f>
        <v>-43.3125</v>
      </c>
    </row>
    <row r="1108" spans="21:43" x14ac:dyDescent="0.25">
      <c r="U1108" s="6">
        <v>0</v>
      </c>
      <c r="V1108" s="6">
        <v>100</v>
      </c>
      <c r="W1108" s="6">
        <f>IF(AND($W$4 + 'Unlike Size Quad'!$F$2*$N$3&lt;Table13[[#This Row],[NS AXIS]],Table13[[#This Row],[NS AXIS]]&lt;$V$3 - 'Unlike Size Quad'!$F$2*$N$3), Table13[NS AXIS], 0)</f>
        <v>100</v>
      </c>
      <c r="X1108" s="6">
        <f>$V$6 - 'Unlike Size Quad'!$F$3*$N$4</f>
        <v>71.401690832311886</v>
      </c>
      <c r="Y1108" s="6">
        <f>$W$5 +'Unlike Size Quad'!$F$3*$N$4</f>
        <v>-71.406763299232722</v>
      </c>
      <c r="Z1108" s="6">
        <f>Table13[[#This Row],[NS AXIS]]</f>
        <v>100</v>
      </c>
      <c r="AA1108" s="6">
        <f>IF(AND($W$5 + 'Unlike Size Quad'!$F$3*$N$4&lt;Table13[[#This Row],[NS AXIS]],Table13[[#This Row],[NS AXIS]]&lt;$V$6 - 'Unlike Size Quad'!$F$3*$N$4), Table13[NS AXIS], 0)</f>
        <v>0</v>
      </c>
      <c r="AB1108" s="16">
        <f>$V$3 -'Unlike Size Quad'!$F$2*$N$3</f>
        <v>127.00056361139596</v>
      </c>
      <c r="AC1108" s="16">
        <f>$W$4 + 'Unlike Size Quad'!$F$2*$N$3</f>
        <v>-127.00507248755457</v>
      </c>
      <c r="AN1108" s="46">
        <v>100</v>
      </c>
      <c r="AO1108" s="6">
        <f>IF(OR(Table15[[#This Row],[Diagonal Flag]]&lt;-$AG$6, Table15[[#This Row],[Diagonal Flag]]&gt;$AG$6),0,Table15[[#This Row],[Diagonal Flag]])</f>
        <v>100</v>
      </c>
      <c r="AP1108" s="6">
        <f>Graphing!$AO1108/$AP$6</f>
        <v>43.75</v>
      </c>
      <c r="AQ1108" s="6">
        <f>Graphing!$AO1108/$AQ$6</f>
        <v>-43.75</v>
      </c>
    </row>
    <row r="1109" spans="21:43" x14ac:dyDescent="0.25">
      <c r="U1109" s="6">
        <v>0</v>
      </c>
      <c r="V1109" s="6">
        <v>101</v>
      </c>
      <c r="W1109" s="6">
        <f>IF(AND($W$4 + 'Unlike Size Quad'!$F$2*$N$3&lt;Table13[[#This Row],[NS AXIS]],Table13[[#This Row],[NS AXIS]]&lt;$V$3 - 'Unlike Size Quad'!$F$2*$N$3), Table13[NS AXIS], 0)</f>
        <v>101</v>
      </c>
      <c r="X1109" s="6">
        <f>$V$6 - 'Unlike Size Quad'!$F$3*$N$4</f>
        <v>71.401690832311886</v>
      </c>
      <c r="Y1109" s="6">
        <f>$W$5 +'Unlike Size Quad'!$F$3*$N$4</f>
        <v>-71.406763299232722</v>
      </c>
      <c r="Z1109" s="6">
        <f>Table13[[#This Row],[NS AXIS]]</f>
        <v>101</v>
      </c>
      <c r="AA1109" s="6">
        <f>IF(AND($W$5 + 'Unlike Size Quad'!$F$3*$N$4&lt;Table13[[#This Row],[NS AXIS]],Table13[[#This Row],[NS AXIS]]&lt;$V$6 - 'Unlike Size Quad'!$F$3*$N$4), Table13[NS AXIS], 0)</f>
        <v>0</v>
      </c>
      <c r="AB1109" s="16">
        <f>$V$3 -'Unlike Size Quad'!$F$2*$N$3</f>
        <v>127.00056361139596</v>
      </c>
      <c r="AC1109" s="16">
        <f>$W$4 + 'Unlike Size Quad'!$F$2*$N$3</f>
        <v>-127.00507248755457</v>
      </c>
      <c r="AN1109" s="46">
        <v>101</v>
      </c>
      <c r="AO1109" s="6">
        <f>IF(OR(Table15[[#This Row],[Diagonal Flag]]&lt;-$AG$6, Table15[[#This Row],[Diagonal Flag]]&gt;$AG$6),0,Table15[[#This Row],[Diagonal Flag]])</f>
        <v>101</v>
      </c>
      <c r="AP1109" s="6">
        <f>Graphing!$AO1109/$AP$6</f>
        <v>44.1875</v>
      </c>
      <c r="AQ1109" s="6">
        <f>Graphing!$AO1109/$AQ$6</f>
        <v>-44.1875</v>
      </c>
    </row>
    <row r="1110" spans="21:43" x14ac:dyDescent="0.25">
      <c r="U1110" s="6">
        <v>0</v>
      </c>
      <c r="V1110" s="6">
        <v>102</v>
      </c>
      <c r="W1110" s="6">
        <f>IF(AND($W$4 + 'Unlike Size Quad'!$F$2*$N$3&lt;Table13[[#This Row],[NS AXIS]],Table13[[#This Row],[NS AXIS]]&lt;$V$3 - 'Unlike Size Quad'!$F$2*$N$3), Table13[NS AXIS], 0)</f>
        <v>102</v>
      </c>
      <c r="X1110" s="6">
        <f>$V$6 - 'Unlike Size Quad'!$F$3*$N$4</f>
        <v>71.401690832311886</v>
      </c>
      <c r="Y1110" s="6">
        <f>$W$5 +'Unlike Size Quad'!$F$3*$N$4</f>
        <v>-71.406763299232722</v>
      </c>
      <c r="Z1110" s="6">
        <f>Table13[[#This Row],[NS AXIS]]</f>
        <v>102</v>
      </c>
      <c r="AA1110" s="6">
        <f>IF(AND($W$5 + 'Unlike Size Quad'!$F$3*$N$4&lt;Table13[[#This Row],[NS AXIS]],Table13[[#This Row],[NS AXIS]]&lt;$V$6 - 'Unlike Size Quad'!$F$3*$N$4), Table13[NS AXIS], 0)</f>
        <v>0</v>
      </c>
      <c r="AB1110" s="16">
        <f>$V$3 -'Unlike Size Quad'!$F$2*$N$3</f>
        <v>127.00056361139596</v>
      </c>
      <c r="AC1110" s="16">
        <f>$W$4 + 'Unlike Size Quad'!$F$2*$N$3</f>
        <v>-127.00507248755457</v>
      </c>
      <c r="AN1110" s="46">
        <v>102</v>
      </c>
      <c r="AO1110" s="6">
        <f>IF(OR(Table15[[#This Row],[Diagonal Flag]]&lt;-$AG$6, Table15[[#This Row],[Diagonal Flag]]&gt;$AG$6),0,Table15[[#This Row],[Diagonal Flag]])</f>
        <v>102</v>
      </c>
      <c r="AP1110" s="6">
        <f>Graphing!$AO1110/$AP$6</f>
        <v>44.625</v>
      </c>
      <c r="AQ1110" s="6">
        <f>Graphing!$AO1110/$AQ$6</f>
        <v>-44.625</v>
      </c>
    </row>
    <row r="1111" spans="21:43" x14ac:dyDescent="0.25">
      <c r="U1111" s="6">
        <v>0</v>
      </c>
      <c r="V1111" s="6">
        <v>103</v>
      </c>
      <c r="W1111" s="6">
        <f>IF(AND($W$4 + 'Unlike Size Quad'!$F$2*$N$3&lt;Table13[[#This Row],[NS AXIS]],Table13[[#This Row],[NS AXIS]]&lt;$V$3 - 'Unlike Size Quad'!$F$2*$N$3), Table13[NS AXIS], 0)</f>
        <v>103</v>
      </c>
      <c r="X1111" s="6">
        <f>$V$6 - 'Unlike Size Quad'!$F$3*$N$4</f>
        <v>71.401690832311886</v>
      </c>
      <c r="Y1111" s="6">
        <f>$W$5 +'Unlike Size Quad'!$F$3*$N$4</f>
        <v>-71.406763299232722</v>
      </c>
      <c r="Z1111" s="6">
        <f>Table13[[#This Row],[NS AXIS]]</f>
        <v>103</v>
      </c>
      <c r="AA1111" s="6">
        <f>IF(AND($W$5 + 'Unlike Size Quad'!$F$3*$N$4&lt;Table13[[#This Row],[NS AXIS]],Table13[[#This Row],[NS AXIS]]&lt;$V$6 - 'Unlike Size Quad'!$F$3*$N$4), Table13[NS AXIS], 0)</f>
        <v>0</v>
      </c>
      <c r="AB1111" s="16">
        <f>$V$3 -'Unlike Size Quad'!$F$2*$N$3</f>
        <v>127.00056361139596</v>
      </c>
      <c r="AC1111" s="16">
        <f>$W$4 + 'Unlike Size Quad'!$F$2*$N$3</f>
        <v>-127.00507248755457</v>
      </c>
      <c r="AN1111" s="46">
        <v>103</v>
      </c>
      <c r="AO1111" s="6">
        <f>IF(OR(Table15[[#This Row],[Diagonal Flag]]&lt;-$AG$6, Table15[[#This Row],[Diagonal Flag]]&gt;$AG$6),0,Table15[[#This Row],[Diagonal Flag]])</f>
        <v>103</v>
      </c>
      <c r="AP1111" s="6">
        <f>Graphing!$AO1111/$AP$6</f>
        <v>45.0625</v>
      </c>
      <c r="AQ1111" s="6">
        <f>Graphing!$AO1111/$AQ$6</f>
        <v>-45.0625</v>
      </c>
    </row>
    <row r="1112" spans="21:43" x14ac:dyDescent="0.25">
      <c r="U1112" s="6">
        <v>0</v>
      </c>
      <c r="V1112" s="6">
        <v>104</v>
      </c>
      <c r="W1112" s="6">
        <f>IF(AND($W$4 + 'Unlike Size Quad'!$F$2*$N$3&lt;Table13[[#This Row],[NS AXIS]],Table13[[#This Row],[NS AXIS]]&lt;$V$3 - 'Unlike Size Quad'!$F$2*$N$3), Table13[NS AXIS], 0)</f>
        <v>104</v>
      </c>
      <c r="X1112" s="6">
        <f>$V$6 - 'Unlike Size Quad'!$F$3*$N$4</f>
        <v>71.401690832311886</v>
      </c>
      <c r="Y1112" s="6">
        <f>$W$5 +'Unlike Size Quad'!$F$3*$N$4</f>
        <v>-71.406763299232722</v>
      </c>
      <c r="Z1112" s="6">
        <f>Table13[[#This Row],[NS AXIS]]</f>
        <v>104</v>
      </c>
      <c r="AA1112" s="6">
        <f>IF(AND($W$5 + 'Unlike Size Quad'!$F$3*$N$4&lt;Table13[[#This Row],[NS AXIS]],Table13[[#This Row],[NS AXIS]]&lt;$V$6 - 'Unlike Size Quad'!$F$3*$N$4), Table13[NS AXIS], 0)</f>
        <v>0</v>
      </c>
      <c r="AB1112" s="16">
        <f>$V$3 -'Unlike Size Quad'!$F$2*$N$3</f>
        <v>127.00056361139596</v>
      </c>
      <c r="AC1112" s="16">
        <f>$W$4 + 'Unlike Size Quad'!$F$2*$N$3</f>
        <v>-127.00507248755457</v>
      </c>
      <c r="AN1112" s="46">
        <v>104</v>
      </c>
      <c r="AO1112" s="6">
        <f>IF(OR(Table15[[#This Row],[Diagonal Flag]]&lt;-$AG$6, Table15[[#This Row],[Diagonal Flag]]&gt;$AG$6),0,Table15[[#This Row],[Diagonal Flag]])</f>
        <v>104</v>
      </c>
      <c r="AP1112" s="6">
        <f>Graphing!$AO1112/$AP$6</f>
        <v>45.5</v>
      </c>
      <c r="AQ1112" s="6">
        <f>Graphing!$AO1112/$AQ$6</f>
        <v>-45.5</v>
      </c>
    </row>
    <row r="1113" spans="21:43" x14ac:dyDescent="0.25">
      <c r="U1113" s="6">
        <v>0</v>
      </c>
      <c r="V1113" s="6">
        <v>105</v>
      </c>
      <c r="W1113" s="6">
        <f>IF(AND($W$4 + 'Unlike Size Quad'!$F$2*$N$3&lt;Table13[[#This Row],[NS AXIS]],Table13[[#This Row],[NS AXIS]]&lt;$V$3 - 'Unlike Size Quad'!$F$2*$N$3), Table13[NS AXIS], 0)</f>
        <v>105</v>
      </c>
      <c r="X1113" s="6">
        <f>$V$6 - 'Unlike Size Quad'!$F$3*$N$4</f>
        <v>71.401690832311886</v>
      </c>
      <c r="Y1113" s="6">
        <f>$W$5 +'Unlike Size Quad'!$F$3*$N$4</f>
        <v>-71.406763299232722</v>
      </c>
      <c r="Z1113" s="6">
        <f>Table13[[#This Row],[NS AXIS]]</f>
        <v>105</v>
      </c>
      <c r="AA1113" s="6">
        <f>IF(AND($W$5 + 'Unlike Size Quad'!$F$3*$N$4&lt;Table13[[#This Row],[NS AXIS]],Table13[[#This Row],[NS AXIS]]&lt;$V$6 - 'Unlike Size Quad'!$F$3*$N$4), Table13[NS AXIS], 0)</f>
        <v>0</v>
      </c>
      <c r="AB1113" s="16">
        <f>$V$3 -'Unlike Size Quad'!$F$2*$N$3</f>
        <v>127.00056361139596</v>
      </c>
      <c r="AC1113" s="16">
        <f>$W$4 + 'Unlike Size Quad'!$F$2*$N$3</f>
        <v>-127.00507248755457</v>
      </c>
      <c r="AN1113" s="46">
        <v>105</v>
      </c>
      <c r="AO1113" s="6">
        <f>IF(OR(Table15[[#This Row],[Diagonal Flag]]&lt;-$AG$6, Table15[[#This Row],[Diagonal Flag]]&gt;$AG$6),0,Table15[[#This Row],[Diagonal Flag]])</f>
        <v>105</v>
      </c>
      <c r="AP1113" s="6">
        <f>Graphing!$AO1113/$AP$6</f>
        <v>45.9375</v>
      </c>
      <c r="AQ1113" s="6">
        <f>Graphing!$AO1113/$AQ$6</f>
        <v>-45.9375</v>
      </c>
    </row>
    <row r="1114" spans="21:43" x14ac:dyDescent="0.25">
      <c r="U1114" s="6">
        <v>0</v>
      </c>
      <c r="V1114" s="6">
        <v>106</v>
      </c>
      <c r="W1114" s="6">
        <f>IF(AND($W$4 + 'Unlike Size Quad'!$F$2*$N$3&lt;Table13[[#This Row],[NS AXIS]],Table13[[#This Row],[NS AXIS]]&lt;$V$3 - 'Unlike Size Quad'!$F$2*$N$3), Table13[NS AXIS], 0)</f>
        <v>106</v>
      </c>
      <c r="X1114" s="6">
        <f>$V$6 - 'Unlike Size Quad'!$F$3*$N$4</f>
        <v>71.401690832311886</v>
      </c>
      <c r="Y1114" s="6">
        <f>$W$5 +'Unlike Size Quad'!$F$3*$N$4</f>
        <v>-71.406763299232722</v>
      </c>
      <c r="Z1114" s="6">
        <f>Table13[[#This Row],[NS AXIS]]</f>
        <v>106</v>
      </c>
      <c r="AA1114" s="6">
        <f>IF(AND($W$5 + 'Unlike Size Quad'!$F$3*$N$4&lt;Table13[[#This Row],[NS AXIS]],Table13[[#This Row],[NS AXIS]]&lt;$V$6 - 'Unlike Size Quad'!$F$3*$N$4), Table13[NS AXIS], 0)</f>
        <v>0</v>
      </c>
      <c r="AB1114" s="16">
        <f>$V$3 -'Unlike Size Quad'!$F$2*$N$3</f>
        <v>127.00056361139596</v>
      </c>
      <c r="AC1114" s="16">
        <f>$W$4 + 'Unlike Size Quad'!$F$2*$N$3</f>
        <v>-127.00507248755457</v>
      </c>
      <c r="AN1114" s="46">
        <v>106</v>
      </c>
      <c r="AO1114" s="6">
        <f>IF(OR(Table15[[#This Row],[Diagonal Flag]]&lt;-$AG$6, Table15[[#This Row],[Diagonal Flag]]&gt;$AG$6),0,Table15[[#This Row],[Diagonal Flag]])</f>
        <v>106</v>
      </c>
      <c r="AP1114" s="6">
        <f>Graphing!$AO1114/$AP$6</f>
        <v>46.375</v>
      </c>
      <c r="AQ1114" s="6">
        <f>Graphing!$AO1114/$AQ$6</f>
        <v>-46.375</v>
      </c>
    </row>
    <row r="1115" spans="21:43" x14ac:dyDescent="0.25">
      <c r="U1115" s="6">
        <v>0</v>
      </c>
      <c r="V1115" s="6">
        <v>107</v>
      </c>
      <c r="W1115" s="6">
        <f>IF(AND($W$4 + 'Unlike Size Quad'!$F$2*$N$3&lt;Table13[[#This Row],[NS AXIS]],Table13[[#This Row],[NS AXIS]]&lt;$V$3 - 'Unlike Size Quad'!$F$2*$N$3), Table13[NS AXIS], 0)</f>
        <v>107</v>
      </c>
      <c r="X1115" s="6">
        <f>$V$6 - 'Unlike Size Quad'!$F$3*$N$4</f>
        <v>71.401690832311886</v>
      </c>
      <c r="Y1115" s="6">
        <f>$W$5 +'Unlike Size Quad'!$F$3*$N$4</f>
        <v>-71.406763299232722</v>
      </c>
      <c r="Z1115" s="6">
        <f>Table13[[#This Row],[NS AXIS]]</f>
        <v>107</v>
      </c>
      <c r="AA1115" s="6">
        <f>IF(AND($W$5 + 'Unlike Size Quad'!$F$3*$N$4&lt;Table13[[#This Row],[NS AXIS]],Table13[[#This Row],[NS AXIS]]&lt;$V$6 - 'Unlike Size Quad'!$F$3*$N$4), Table13[NS AXIS], 0)</f>
        <v>0</v>
      </c>
      <c r="AB1115" s="16">
        <f>$V$3 -'Unlike Size Quad'!$F$2*$N$3</f>
        <v>127.00056361139596</v>
      </c>
      <c r="AC1115" s="16">
        <f>$W$4 + 'Unlike Size Quad'!$F$2*$N$3</f>
        <v>-127.00507248755457</v>
      </c>
      <c r="AN1115" s="46">
        <v>107</v>
      </c>
      <c r="AO1115" s="6">
        <f>IF(OR(Table15[[#This Row],[Diagonal Flag]]&lt;-$AG$6, Table15[[#This Row],[Diagonal Flag]]&gt;$AG$6),0,Table15[[#This Row],[Diagonal Flag]])</f>
        <v>107</v>
      </c>
      <c r="AP1115" s="6">
        <f>Graphing!$AO1115/$AP$6</f>
        <v>46.8125</v>
      </c>
      <c r="AQ1115" s="6">
        <f>Graphing!$AO1115/$AQ$6</f>
        <v>-46.8125</v>
      </c>
    </row>
    <row r="1116" spans="21:43" x14ac:dyDescent="0.25">
      <c r="U1116" s="6">
        <v>0</v>
      </c>
      <c r="V1116" s="6">
        <v>108</v>
      </c>
      <c r="W1116" s="6">
        <f>IF(AND($W$4 + 'Unlike Size Quad'!$F$2*$N$3&lt;Table13[[#This Row],[NS AXIS]],Table13[[#This Row],[NS AXIS]]&lt;$V$3 - 'Unlike Size Quad'!$F$2*$N$3), Table13[NS AXIS], 0)</f>
        <v>108</v>
      </c>
      <c r="X1116" s="6">
        <f>$V$6 - 'Unlike Size Quad'!$F$3*$N$4</f>
        <v>71.401690832311886</v>
      </c>
      <c r="Y1116" s="6">
        <f>$W$5 +'Unlike Size Quad'!$F$3*$N$4</f>
        <v>-71.406763299232722</v>
      </c>
      <c r="Z1116" s="6">
        <f>Table13[[#This Row],[NS AXIS]]</f>
        <v>108</v>
      </c>
      <c r="AA1116" s="6">
        <f>IF(AND($W$5 + 'Unlike Size Quad'!$F$3*$N$4&lt;Table13[[#This Row],[NS AXIS]],Table13[[#This Row],[NS AXIS]]&lt;$V$6 - 'Unlike Size Quad'!$F$3*$N$4), Table13[NS AXIS], 0)</f>
        <v>0</v>
      </c>
      <c r="AB1116" s="16">
        <f>$V$3 -'Unlike Size Quad'!$F$2*$N$3</f>
        <v>127.00056361139596</v>
      </c>
      <c r="AC1116" s="16">
        <f>$W$4 + 'Unlike Size Quad'!$F$2*$N$3</f>
        <v>-127.00507248755457</v>
      </c>
      <c r="AN1116" s="46">
        <v>108</v>
      </c>
      <c r="AO1116" s="6">
        <f>IF(OR(Table15[[#This Row],[Diagonal Flag]]&lt;-$AG$6, Table15[[#This Row],[Diagonal Flag]]&gt;$AG$6),0,Table15[[#This Row],[Diagonal Flag]])</f>
        <v>108</v>
      </c>
      <c r="AP1116" s="6">
        <f>Graphing!$AO1116/$AP$6</f>
        <v>47.25</v>
      </c>
      <c r="AQ1116" s="6">
        <f>Graphing!$AO1116/$AQ$6</f>
        <v>-47.25</v>
      </c>
    </row>
    <row r="1117" spans="21:43" x14ac:dyDescent="0.25">
      <c r="U1117" s="6">
        <v>0</v>
      </c>
      <c r="V1117" s="6">
        <v>109</v>
      </c>
      <c r="W1117" s="6">
        <f>IF(AND($W$4 + 'Unlike Size Quad'!$F$2*$N$3&lt;Table13[[#This Row],[NS AXIS]],Table13[[#This Row],[NS AXIS]]&lt;$V$3 - 'Unlike Size Quad'!$F$2*$N$3), Table13[NS AXIS], 0)</f>
        <v>109</v>
      </c>
      <c r="X1117" s="6">
        <f>$V$6 - 'Unlike Size Quad'!$F$3*$N$4</f>
        <v>71.401690832311886</v>
      </c>
      <c r="Y1117" s="6">
        <f>$W$5 +'Unlike Size Quad'!$F$3*$N$4</f>
        <v>-71.406763299232722</v>
      </c>
      <c r="Z1117" s="6">
        <f>Table13[[#This Row],[NS AXIS]]</f>
        <v>109</v>
      </c>
      <c r="AA1117" s="6">
        <f>IF(AND($W$5 + 'Unlike Size Quad'!$F$3*$N$4&lt;Table13[[#This Row],[NS AXIS]],Table13[[#This Row],[NS AXIS]]&lt;$V$6 - 'Unlike Size Quad'!$F$3*$N$4), Table13[NS AXIS], 0)</f>
        <v>0</v>
      </c>
      <c r="AB1117" s="16">
        <f>$V$3 -'Unlike Size Quad'!$F$2*$N$3</f>
        <v>127.00056361139596</v>
      </c>
      <c r="AC1117" s="16">
        <f>$W$4 + 'Unlike Size Quad'!$F$2*$N$3</f>
        <v>-127.00507248755457</v>
      </c>
      <c r="AN1117" s="46">
        <v>109</v>
      </c>
      <c r="AO1117" s="6">
        <f>IF(OR(Table15[[#This Row],[Diagonal Flag]]&lt;-$AG$6, Table15[[#This Row],[Diagonal Flag]]&gt;$AG$6),0,Table15[[#This Row],[Diagonal Flag]])</f>
        <v>109</v>
      </c>
      <c r="AP1117" s="6">
        <f>Graphing!$AO1117/$AP$6</f>
        <v>47.6875</v>
      </c>
      <c r="AQ1117" s="6">
        <f>Graphing!$AO1117/$AQ$6</f>
        <v>-47.6875</v>
      </c>
    </row>
    <row r="1118" spans="21:43" x14ac:dyDescent="0.25">
      <c r="U1118" s="6">
        <v>0</v>
      </c>
      <c r="V1118" s="6">
        <v>110</v>
      </c>
      <c r="W1118" s="6">
        <f>IF(AND($W$4 + 'Unlike Size Quad'!$F$2*$N$3&lt;Table13[[#This Row],[NS AXIS]],Table13[[#This Row],[NS AXIS]]&lt;$V$3 - 'Unlike Size Quad'!$F$2*$N$3), Table13[NS AXIS], 0)</f>
        <v>110</v>
      </c>
      <c r="X1118" s="6">
        <f>$V$6 - 'Unlike Size Quad'!$F$3*$N$4</f>
        <v>71.401690832311886</v>
      </c>
      <c r="Y1118" s="6">
        <f>$W$5 +'Unlike Size Quad'!$F$3*$N$4</f>
        <v>-71.406763299232722</v>
      </c>
      <c r="Z1118" s="6">
        <f>Table13[[#This Row],[NS AXIS]]</f>
        <v>110</v>
      </c>
      <c r="AA1118" s="6">
        <f>IF(AND($W$5 + 'Unlike Size Quad'!$F$3*$N$4&lt;Table13[[#This Row],[NS AXIS]],Table13[[#This Row],[NS AXIS]]&lt;$V$6 - 'Unlike Size Quad'!$F$3*$N$4), Table13[NS AXIS], 0)</f>
        <v>0</v>
      </c>
      <c r="AB1118" s="16">
        <f>$V$3 -'Unlike Size Quad'!$F$2*$N$3</f>
        <v>127.00056361139596</v>
      </c>
      <c r="AC1118" s="16">
        <f>$W$4 + 'Unlike Size Quad'!$F$2*$N$3</f>
        <v>-127.00507248755457</v>
      </c>
      <c r="AN1118" s="46">
        <v>110</v>
      </c>
      <c r="AO1118" s="6">
        <f>IF(OR(Table15[[#This Row],[Diagonal Flag]]&lt;-$AG$6, Table15[[#This Row],[Diagonal Flag]]&gt;$AG$6),0,Table15[[#This Row],[Diagonal Flag]])</f>
        <v>110</v>
      </c>
      <c r="AP1118" s="6">
        <f>Graphing!$AO1118/$AP$6</f>
        <v>48.125</v>
      </c>
      <c r="AQ1118" s="6">
        <f>Graphing!$AO1118/$AQ$6</f>
        <v>-48.125</v>
      </c>
    </row>
    <row r="1119" spans="21:43" x14ac:dyDescent="0.25">
      <c r="U1119" s="6">
        <v>0</v>
      </c>
      <c r="V1119" s="6">
        <v>111</v>
      </c>
      <c r="W1119" s="6">
        <f>IF(AND($W$4 + 'Unlike Size Quad'!$F$2*$N$3&lt;Table13[[#This Row],[NS AXIS]],Table13[[#This Row],[NS AXIS]]&lt;$V$3 - 'Unlike Size Quad'!$F$2*$N$3), Table13[NS AXIS], 0)</f>
        <v>111</v>
      </c>
      <c r="X1119" s="6">
        <f>$V$6 - 'Unlike Size Quad'!$F$3*$N$4</f>
        <v>71.401690832311886</v>
      </c>
      <c r="Y1119" s="6">
        <f>$W$5 +'Unlike Size Quad'!$F$3*$N$4</f>
        <v>-71.406763299232722</v>
      </c>
      <c r="Z1119" s="6">
        <f>Table13[[#This Row],[NS AXIS]]</f>
        <v>111</v>
      </c>
      <c r="AA1119" s="6">
        <f>IF(AND($W$5 + 'Unlike Size Quad'!$F$3*$N$4&lt;Table13[[#This Row],[NS AXIS]],Table13[[#This Row],[NS AXIS]]&lt;$V$6 - 'Unlike Size Quad'!$F$3*$N$4), Table13[NS AXIS], 0)</f>
        <v>0</v>
      </c>
      <c r="AB1119" s="16">
        <f>$V$3 -'Unlike Size Quad'!$F$2*$N$3</f>
        <v>127.00056361139596</v>
      </c>
      <c r="AC1119" s="16">
        <f>$W$4 + 'Unlike Size Quad'!$F$2*$N$3</f>
        <v>-127.00507248755457</v>
      </c>
      <c r="AN1119" s="46">
        <v>111</v>
      </c>
      <c r="AO1119" s="6">
        <f>IF(OR(Table15[[#This Row],[Diagonal Flag]]&lt;-$AG$6, Table15[[#This Row],[Diagonal Flag]]&gt;$AG$6),0,Table15[[#This Row],[Diagonal Flag]])</f>
        <v>111</v>
      </c>
      <c r="AP1119" s="6">
        <f>Graphing!$AO1119/$AP$6</f>
        <v>48.5625</v>
      </c>
      <c r="AQ1119" s="6">
        <f>Graphing!$AO1119/$AQ$6</f>
        <v>-48.5625</v>
      </c>
    </row>
    <row r="1120" spans="21:43" x14ac:dyDescent="0.25">
      <c r="U1120" s="6">
        <v>0</v>
      </c>
      <c r="V1120" s="6">
        <v>112</v>
      </c>
      <c r="W1120" s="6">
        <f>IF(AND($W$4 + 'Unlike Size Quad'!$F$2*$N$3&lt;Table13[[#This Row],[NS AXIS]],Table13[[#This Row],[NS AXIS]]&lt;$V$3 - 'Unlike Size Quad'!$F$2*$N$3), Table13[NS AXIS], 0)</f>
        <v>112</v>
      </c>
      <c r="X1120" s="6">
        <f>$V$6 - 'Unlike Size Quad'!$F$3*$N$4</f>
        <v>71.401690832311886</v>
      </c>
      <c r="Y1120" s="6">
        <f>$W$5 +'Unlike Size Quad'!$F$3*$N$4</f>
        <v>-71.406763299232722</v>
      </c>
      <c r="Z1120" s="6">
        <f>Table13[[#This Row],[NS AXIS]]</f>
        <v>112</v>
      </c>
      <c r="AA1120" s="6">
        <f>IF(AND($W$5 + 'Unlike Size Quad'!$F$3*$N$4&lt;Table13[[#This Row],[NS AXIS]],Table13[[#This Row],[NS AXIS]]&lt;$V$6 - 'Unlike Size Quad'!$F$3*$N$4), Table13[NS AXIS], 0)</f>
        <v>0</v>
      </c>
      <c r="AB1120" s="16">
        <f>$V$3 -'Unlike Size Quad'!$F$2*$N$3</f>
        <v>127.00056361139596</v>
      </c>
      <c r="AC1120" s="16">
        <f>$W$4 + 'Unlike Size Quad'!$F$2*$N$3</f>
        <v>-127.00507248755457</v>
      </c>
      <c r="AN1120" s="46">
        <v>112</v>
      </c>
      <c r="AO1120" s="6">
        <f>IF(OR(Table15[[#This Row],[Diagonal Flag]]&lt;-$AG$6, Table15[[#This Row],[Diagonal Flag]]&gt;$AG$6),0,Table15[[#This Row],[Diagonal Flag]])</f>
        <v>112</v>
      </c>
      <c r="AP1120" s="6">
        <f>Graphing!$AO1120/$AP$6</f>
        <v>49</v>
      </c>
      <c r="AQ1120" s="6">
        <f>Graphing!$AO1120/$AQ$6</f>
        <v>-49</v>
      </c>
    </row>
    <row r="1121" spans="21:43" x14ac:dyDescent="0.25">
      <c r="U1121" s="6">
        <v>0</v>
      </c>
      <c r="V1121" s="6">
        <v>113</v>
      </c>
      <c r="W1121" s="6">
        <f>IF(AND($W$4 + 'Unlike Size Quad'!$F$2*$N$3&lt;Table13[[#This Row],[NS AXIS]],Table13[[#This Row],[NS AXIS]]&lt;$V$3 - 'Unlike Size Quad'!$F$2*$N$3), Table13[NS AXIS], 0)</f>
        <v>113</v>
      </c>
      <c r="X1121" s="6">
        <f>$V$6 - 'Unlike Size Quad'!$F$3*$N$4</f>
        <v>71.401690832311886</v>
      </c>
      <c r="Y1121" s="6">
        <f>$W$5 +'Unlike Size Quad'!$F$3*$N$4</f>
        <v>-71.406763299232722</v>
      </c>
      <c r="Z1121" s="6">
        <f>Table13[[#This Row],[NS AXIS]]</f>
        <v>113</v>
      </c>
      <c r="AA1121" s="6">
        <f>IF(AND($W$5 + 'Unlike Size Quad'!$F$3*$N$4&lt;Table13[[#This Row],[NS AXIS]],Table13[[#This Row],[NS AXIS]]&lt;$V$6 - 'Unlike Size Quad'!$F$3*$N$4), Table13[NS AXIS], 0)</f>
        <v>0</v>
      </c>
      <c r="AB1121" s="16">
        <f>$V$3 -'Unlike Size Quad'!$F$2*$N$3</f>
        <v>127.00056361139596</v>
      </c>
      <c r="AC1121" s="16">
        <f>$W$4 + 'Unlike Size Quad'!$F$2*$N$3</f>
        <v>-127.00507248755457</v>
      </c>
      <c r="AN1121" s="46">
        <v>113</v>
      </c>
      <c r="AO1121" s="6">
        <f>IF(OR(Table15[[#This Row],[Diagonal Flag]]&lt;-$AG$6, Table15[[#This Row],[Diagonal Flag]]&gt;$AG$6),0,Table15[[#This Row],[Diagonal Flag]])</f>
        <v>113</v>
      </c>
      <c r="AP1121" s="6">
        <f>Graphing!$AO1121/$AP$6</f>
        <v>49.4375</v>
      </c>
      <c r="AQ1121" s="6">
        <f>Graphing!$AO1121/$AQ$6</f>
        <v>-49.4375</v>
      </c>
    </row>
    <row r="1122" spans="21:43" x14ac:dyDescent="0.25">
      <c r="U1122" s="6">
        <v>0</v>
      </c>
      <c r="V1122" s="6">
        <v>114</v>
      </c>
      <c r="W1122" s="6">
        <f>IF(AND($W$4 + 'Unlike Size Quad'!$F$2*$N$3&lt;Table13[[#This Row],[NS AXIS]],Table13[[#This Row],[NS AXIS]]&lt;$V$3 - 'Unlike Size Quad'!$F$2*$N$3), Table13[NS AXIS], 0)</f>
        <v>114</v>
      </c>
      <c r="X1122" s="6">
        <f>$V$6 - 'Unlike Size Quad'!$F$3*$N$4</f>
        <v>71.401690832311886</v>
      </c>
      <c r="Y1122" s="6">
        <f>$W$5 +'Unlike Size Quad'!$F$3*$N$4</f>
        <v>-71.406763299232722</v>
      </c>
      <c r="Z1122" s="6">
        <f>Table13[[#This Row],[NS AXIS]]</f>
        <v>114</v>
      </c>
      <c r="AA1122" s="6">
        <f>IF(AND($W$5 + 'Unlike Size Quad'!$F$3*$N$4&lt;Table13[[#This Row],[NS AXIS]],Table13[[#This Row],[NS AXIS]]&lt;$V$6 - 'Unlike Size Quad'!$F$3*$N$4), Table13[NS AXIS], 0)</f>
        <v>0</v>
      </c>
      <c r="AB1122" s="16">
        <f>$V$3 -'Unlike Size Quad'!$F$2*$N$3</f>
        <v>127.00056361139596</v>
      </c>
      <c r="AC1122" s="16">
        <f>$W$4 + 'Unlike Size Quad'!$F$2*$N$3</f>
        <v>-127.00507248755457</v>
      </c>
      <c r="AN1122" s="46">
        <v>114</v>
      </c>
      <c r="AO1122" s="6">
        <f>IF(OR(Table15[[#This Row],[Diagonal Flag]]&lt;-$AG$6, Table15[[#This Row],[Diagonal Flag]]&gt;$AG$6),0,Table15[[#This Row],[Diagonal Flag]])</f>
        <v>114</v>
      </c>
      <c r="AP1122" s="6">
        <f>Graphing!$AO1122/$AP$6</f>
        <v>49.875</v>
      </c>
      <c r="AQ1122" s="6">
        <f>Graphing!$AO1122/$AQ$6</f>
        <v>-49.875</v>
      </c>
    </row>
    <row r="1123" spans="21:43" x14ac:dyDescent="0.25">
      <c r="U1123" s="6">
        <v>0</v>
      </c>
      <c r="V1123" s="6">
        <v>115</v>
      </c>
      <c r="W1123" s="6">
        <f>IF(AND($W$4 + 'Unlike Size Quad'!$F$2*$N$3&lt;Table13[[#This Row],[NS AXIS]],Table13[[#This Row],[NS AXIS]]&lt;$V$3 - 'Unlike Size Quad'!$F$2*$N$3), Table13[NS AXIS], 0)</f>
        <v>115</v>
      </c>
      <c r="X1123" s="6">
        <f>$V$6 - 'Unlike Size Quad'!$F$3*$N$4</f>
        <v>71.401690832311886</v>
      </c>
      <c r="Y1123" s="6">
        <f>$W$5 +'Unlike Size Quad'!$F$3*$N$4</f>
        <v>-71.406763299232722</v>
      </c>
      <c r="Z1123" s="6">
        <f>Table13[[#This Row],[NS AXIS]]</f>
        <v>115</v>
      </c>
      <c r="AA1123" s="6">
        <f>IF(AND($W$5 + 'Unlike Size Quad'!$F$3*$N$4&lt;Table13[[#This Row],[NS AXIS]],Table13[[#This Row],[NS AXIS]]&lt;$V$6 - 'Unlike Size Quad'!$F$3*$N$4), Table13[NS AXIS], 0)</f>
        <v>0</v>
      </c>
      <c r="AB1123" s="16">
        <f>$V$3 -'Unlike Size Quad'!$F$2*$N$3</f>
        <v>127.00056361139596</v>
      </c>
      <c r="AC1123" s="16">
        <f>$W$4 + 'Unlike Size Quad'!$F$2*$N$3</f>
        <v>-127.00507248755457</v>
      </c>
      <c r="AN1123" s="46">
        <v>115</v>
      </c>
      <c r="AO1123" s="6">
        <f>IF(OR(Table15[[#This Row],[Diagonal Flag]]&lt;-$AG$6, Table15[[#This Row],[Diagonal Flag]]&gt;$AG$6),0,Table15[[#This Row],[Diagonal Flag]])</f>
        <v>115</v>
      </c>
      <c r="AP1123" s="6">
        <f>Graphing!$AO1123/$AP$6</f>
        <v>50.3125</v>
      </c>
      <c r="AQ1123" s="6">
        <f>Graphing!$AO1123/$AQ$6</f>
        <v>-50.3125</v>
      </c>
    </row>
    <row r="1124" spans="21:43" x14ac:dyDescent="0.25">
      <c r="U1124" s="6">
        <v>0</v>
      </c>
      <c r="V1124" s="6">
        <v>116</v>
      </c>
      <c r="W1124" s="6">
        <f>IF(AND($W$4 + 'Unlike Size Quad'!$F$2*$N$3&lt;Table13[[#This Row],[NS AXIS]],Table13[[#This Row],[NS AXIS]]&lt;$V$3 - 'Unlike Size Quad'!$F$2*$N$3), Table13[NS AXIS], 0)</f>
        <v>116</v>
      </c>
      <c r="X1124" s="6">
        <f>$V$6 - 'Unlike Size Quad'!$F$3*$N$4</f>
        <v>71.401690832311886</v>
      </c>
      <c r="Y1124" s="6">
        <f>$W$5 +'Unlike Size Quad'!$F$3*$N$4</f>
        <v>-71.406763299232722</v>
      </c>
      <c r="Z1124" s="6">
        <f>Table13[[#This Row],[NS AXIS]]</f>
        <v>116</v>
      </c>
      <c r="AA1124" s="6">
        <f>IF(AND($W$5 + 'Unlike Size Quad'!$F$3*$N$4&lt;Table13[[#This Row],[NS AXIS]],Table13[[#This Row],[NS AXIS]]&lt;$V$6 - 'Unlike Size Quad'!$F$3*$N$4), Table13[NS AXIS], 0)</f>
        <v>0</v>
      </c>
      <c r="AB1124" s="16">
        <f>$V$3 -'Unlike Size Quad'!$F$2*$N$3</f>
        <v>127.00056361139596</v>
      </c>
      <c r="AC1124" s="16">
        <f>$W$4 + 'Unlike Size Quad'!$F$2*$N$3</f>
        <v>-127.00507248755457</v>
      </c>
      <c r="AN1124" s="46">
        <v>116</v>
      </c>
      <c r="AO1124" s="6">
        <f>IF(OR(Table15[[#This Row],[Diagonal Flag]]&lt;-$AG$6, Table15[[#This Row],[Diagonal Flag]]&gt;$AG$6),0,Table15[[#This Row],[Diagonal Flag]])</f>
        <v>116</v>
      </c>
      <c r="AP1124" s="6">
        <f>Graphing!$AO1124/$AP$6</f>
        <v>50.75</v>
      </c>
      <c r="AQ1124" s="6">
        <f>Graphing!$AO1124/$AQ$6</f>
        <v>-50.75</v>
      </c>
    </row>
    <row r="1125" spans="21:43" x14ac:dyDescent="0.25">
      <c r="U1125" s="6">
        <v>0</v>
      </c>
      <c r="V1125" s="6">
        <v>117</v>
      </c>
      <c r="W1125" s="6">
        <f>IF(AND($W$4 + 'Unlike Size Quad'!$F$2*$N$3&lt;Table13[[#This Row],[NS AXIS]],Table13[[#This Row],[NS AXIS]]&lt;$V$3 - 'Unlike Size Quad'!$F$2*$N$3), Table13[NS AXIS], 0)</f>
        <v>117</v>
      </c>
      <c r="X1125" s="6">
        <f>$V$6 - 'Unlike Size Quad'!$F$3*$N$4</f>
        <v>71.401690832311886</v>
      </c>
      <c r="Y1125" s="6">
        <f>$W$5 +'Unlike Size Quad'!$F$3*$N$4</f>
        <v>-71.406763299232722</v>
      </c>
      <c r="Z1125" s="6">
        <f>Table13[[#This Row],[NS AXIS]]</f>
        <v>117</v>
      </c>
      <c r="AA1125" s="6">
        <f>IF(AND($W$5 + 'Unlike Size Quad'!$F$3*$N$4&lt;Table13[[#This Row],[NS AXIS]],Table13[[#This Row],[NS AXIS]]&lt;$V$6 - 'Unlike Size Quad'!$F$3*$N$4), Table13[NS AXIS], 0)</f>
        <v>0</v>
      </c>
      <c r="AB1125" s="16">
        <f>$V$3 -'Unlike Size Quad'!$F$2*$N$3</f>
        <v>127.00056361139596</v>
      </c>
      <c r="AC1125" s="16">
        <f>$W$4 + 'Unlike Size Quad'!$F$2*$N$3</f>
        <v>-127.00507248755457</v>
      </c>
      <c r="AN1125" s="46">
        <v>117</v>
      </c>
      <c r="AO1125" s="6">
        <f>IF(OR(Table15[[#This Row],[Diagonal Flag]]&lt;-$AG$6, Table15[[#This Row],[Diagonal Flag]]&gt;$AG$6),0,Table15[[#This Row],[Diagonal Flag]])</f>
        <v>117</v>
      </c>
      <c r="AP1125" s="6">
        <f>Graphing!$AO1125/$AP$6</f>
        <v>51.1875</v>
      </c>
      <c r="AQ1125" s="6">
        <f>Graphing!$AO1125/$AQ$6</f>
        <v>-51.1875</v>
      </c>
    </row>
    <row r="1126" spans="21:43" x14ac:dyDescent="0.25">
      <c r="U1126" s="6">
        <v>0</v>
      </c>
      <c r="V1126" s="6">
        <v>118</v>
      </c>
      <c r="W1126" s="6">
        <f>IF(AND($W$4 + 'Unlike Size Quad'!$F$2*$N$3&lt;Table13[[#This Row],[NS AXIS]],Table13[[#This Row],[NS AXIS]]&lt;$V$3 - 'Unlike Size Quad'!$F$2*$N$3), Table13[NS AXIS], 0)</f>
        <v>118</v>
      </c>
      <c r="X1126" s="6">
        <f>$V$6 - 'Unlike Size Quad'!$F$3*$N$4</f>
        <v>71.401690832311886</v>
      </c>
      <c r="Y1126" s="6">
        <f>$W$5 +'Unlike Size Quad'!$F$3*$N$4</f>
        <v>-71.406763299232722</v>
      </c>
      <c r="Z1126" s="6">
        <f>Table13[[#This Row],[NS AXIS]]</f>
        <v>118</v>
      </c>
      <c r="AA1126" s="6">
        <f>IF(AND($W$5 + 'Unlike Size Quad'!$F$3*$N$4&lt;Table13[[#This Row],[NS AXIS]],Table13[[#This Row],[NS AXIS]]&lt;$V$6 - 'Unlike Size Quad'!$F$3*$N$4), Table13[NS AXIS], 0)</f>
        <v>0</v>
      </c>
      <c r="AB1126" s="16">
        <f>$V$3 -'Unlike Size Quad'!$F$2*$N$3</f>
        <v>127.00056361139596</v>
      </c>
      <c r="AC1126" s="16">
        <f>$W$4 + 'Unlike Size Quad'!$F$2*$N$3</f>
        <v>-127.00507248755457</v>
      </c>
      <c r="AN1126" s="46">
        <v>118</v>
      </c>
      <c r="AO1126" s="6">
        <f>IF(OR(Table15[[#This Row],[Diagonal Flag]]&lt;-$AG$6, Table15[[#This Row],[Diagonal Flag]]&gt;$AG$6),0,Table15[[#This Row],[Diagonal Flag]])</f>
        <v>118</v>
      </c>
      <c r="AP1126" s="6">
        <f>Graphing!$AO1126/$AP$6</f>
        <v>51.625</v>
      </c>
      <c r="AQ1126" s="6">
        <f>Graphing!$AO1126/$AQ$6</f>
        <v>-51.625</v>
      </c>
    </row>
    <row r="1127" spans="21:43" x14ac:dyDescent="0.25">
      <c r="U1127" s="6">
        <v>0</v>
      </c>
      <c r="V1127" s="6">
        <v>119</v>
      </c>
      <c r="W1127" s="6">
        <f>IF(AND($W$4 + 'Unlike Size Quad'!$F$2*$N$3&lt;Table13[[#This Row],[NS AXIS]],Table13[[#This Row],[NS AXIS]]&lt;$V$3 - 'Unlike Size Quad'!$F$2*$N$3), Table13[NS AXIS], 0)</f>
        <v>119</v>
      </c>
      <c r="X1127" s="6">
        <f>$V$6 - 'Unlike Size Quad'!$F$3*$N$4</f>
        <v>71.401690832311886</v>
      </c>
      <c r="Y1127" s="6">
        <f>$W$5 +'Unlike Size Quad'!$F$3*$N$4</f>
        <v>-71.406763299232722</v>
      </c>
      <c r="Z1127" s="6">
        <f>Table13[[#This Row],[NS AXIS]]</f>
        <v>119</v>
      </c>
      <c r="AA1127" s="6">
        <f>IF(AND($W$5 + 'Unlike Size Quad'!$F$3*$N$4&lt;Table13[[#This Row],[NS AXIS]],Table13[[#This Row],[NS AXIS]]&lt;$V$6 - 'Unlike Size Quad'!$F$3*$N$4), Table13[NS AXIS], 0)</f>
        <v>0</v>
      </c>
      <c r="AB1127" s="16">
        <f>$V$3 -'Unlike Size Quad'!$F$2*$N$3</f>
        <v>127.00056361139596</v>
      </c>
      <c r="AC1127" s="16">
        <f>$W$4 + 'Unlike Size Quad'!$F$2*$N$3</f>
        <v>-127.00507248755457</v>
      </c>
      <c r="AN1127" s="46">
        <v>119</v>
      </c>
      <c r="AO1127" s="6">
        <f>IF(OR(Table15[[#This Row],[Diagonal Flag]]&lt;-$AG$6, Table15[[#This Row],[Diagonal Flag]]&gt;$AG$6),0,Table15[[#This Row],[Diagonal Flag]])</f>
        <v>119</v>
      </c>
      <c r="AP1127" s="6">
        <f>Graphing!$AO1127/$AP$6</f>
        <v>52.0625</v>
      </c>
      <c r="AQ1127" s="6">
        <f>Graphing!$AO1127/$AQ$6</f>
        <v>-52.0625</v>
      </c>
    </row>
    <row r="1128" spans="21:43" x14ac:dyDescent="0.25">
      <c r="U1128" s="6">
        <v>0</v>
      </c>
      <c r="V1128" s="6">
        <v>120</v>
      </c>
      <c r="W1128" s="6">
        <f>IF(AND($W$4 + 'Unlike Size Quad'!$F$2*$N$3&lt;Table13[[#This Row],[NS AXIS]],Table13[[#This Row],[NS AXIS]]&lt;$V$3 - 'Unlike Size Quad'!$F$2*$N$3), Table13[NS AXIS], 0)</f>
        <v>120</v>
      </c>
      <c r="X1128" s="6">
        <f>$V$6 - 'Unlike Size Quad'!$F$3*$N$4</f>
        <v>71.401690832311886</v>
      </c>
      <c r="Y1128" s="6">
        <f>$W$5 +'Unlike Size Quad'!$F$3*$N$4</f>
        <v>-71.406763299232722</v>
      </c>
      <c r="Z1128" s="6">
        <f>Table13[[#This Row],[NS AXIS]]</f>
        <v>120</v>
      </c>
      <c r="AA1128" s="6">
        <f>IF(AND($W$5 + 'Unlike Size Quad'!$F$3*$N$4&lt;Table13[[#This Row],[NS AXIS]],Table13[[#This Row],[NS AXIS]]&lt;$V$6 - 'Unlike Size Quad'!$F$3*$N$4), Table13[NS AXIS], 0)</f>
        <v>0</v>
      </c>
      <c r="AB1128" s="16">
        <f>$V$3 -'Unlike Size Quad'!$F$2*$N$3</f>
        <v>127.00056361139596</v>
      </c>
      <c r="AC1128" s="16">
        <f>$W$4 + 'Unlike Size Quad'!$F$2*$N$3</f>
        <v>-127.00507248755457</v>
      </c>
      <c r="AN1128" s="46">
        <v>120</v>
      </c>
      <c r="AO1128" s="6">
        <f>IF(OR(Table15[[#This Row],[Diagonal Flag]]&lt;-$AG$6, Table15[[#This Row],[Diagonal Flag]]&gt;$AG$6),0,Table15[[#This Row],[Diagonal Flag]])</f>
        <v>120</v>
      </c>
      <c r="AP1128" s="6">
        <f>Graphing!$AO1128/$AP$6</f>
        <v>52.5</v>
      </c>
      <c r="AQ1128" s="6">
        <f>Graphing!$AO1128/$AQ$6</f>
        <v>-52.5</v>
      </c>
    </row>
    <row r="1129" spans="21:43" x14ac:dyDescent="0.25">
      <c r="U1129" s="6">
        <v>0</v>
      </c>
      <c r="V1129" s="6">
        <v>121</v>
      </c>
      <c r="W1129" s="6">
        <f>IF(AND($W$4 + 'Unlike Size Quad'!$F$2*$N$3&lt;Table13[[#This Row],[NS AXIS]],Table13[[#This Row],[NS AXIS]]&lt;$V$3 - 'Unlike Size Quad'!$F$2*$N$3), Table13[NS AXIS], 0)</f>
        <v>121</v>
      </c>
      <c r="X1129" s="6">
        <f>$V$6 - 'Unlike Size Quad'!$F$3*$N$4</f>
        <v>71.401690832311886</v>
      </c>
      <c r="Y1129" s="6">
        <f>$W$5 +'Unlike Size Quad'!$F$3*$N$4</f>
        <v>-71.406763299232722</v>
      </c>
      <c r="Z1129" s="6">
        <f>Table13[[#This Row],[NS AXIS]]</f>
        <v>121</v>
      </c>
      <c r="AA1129" s="6">
        <f>IF(AND($W$5 + 'Unlike Size Quad'!$F$3*$N$4&lt;Table13[[#This Row],[NS AXIS]],Table13[[#This Row],[NS AXIS]]&lt;$V$6 - 'Unlike Size Quad'!$F$3*$N$4), Table13[NS AXIS], 0)</f>
        <v>0</v>
      </c>
      <c r="AB1129" s="16">
        <f>$V$3 -'Unlike Size Quad'!$F$2*$N$3</f>
        <v>127.00056361139596</v>
      </c>
      <c r="AC1129" s="16">
        <f>$W$4 + 'Unlike Size Quad'!$F$2*$N$3</f>
        <v>-127.00507248755457</v>
      </c>
      <c r="AN1129" s="46">
        <v>121</v>
      </c>
      <c r="AO1129" s="6">
        <f>IF(OR(Table15[[#This Row],[Diagonal Flag]]&lt;-$AG$6, Table15[[#This Row],[Diagonal Flag]]&gt;$AG$6),0,Table15[[#This Row],[Diagonal Flag]])</f>
        <v>121</v>
      </c>
      <c r="AP1129" s="6">
        <f>Graphing!$AO1129/$AP$6</f>
        <v>52.9375</v>
      </c>
      <c r="AQ1129" s="6">
        <f>Graphing!$AO1129/$AQ$6</f>
        <v>-52.9375</v>
      </c>
    </row>
    <row r="1130" spans="21:43" x14ac:dyDescent="0.25">
      <c r="U1130" s="6">
        <v>0</v>
      </c>
      <c r="V1130" s="6">
        <v>122</v>
      </c>
      <c r="W1130" s="6">
        <f>IF(AND($W$4 + 'Unlike Size Quad'!$F$2*$N$3&lt;Table13[[#This Row],[NS AXIS]],Table13[[#This Row],[NS AXIS]]&lt;$V$3 - 'Unlike Size Quad'!$F$2*$N$3), Table13[NS AXIS], 0)</f>
        <v>122</v>
      </c>
      <c r="X1130" s="6">
        <f>$V$6 - 'Unlike Size Quad'!$F$3*$N$4</f>
        <v>71.401690832311886</v>
      </c>
      <c r="Y1130" s="6">
        <f>$W$5 +'Unlike Size Quad'!$F$3*$N$4</f>
        <v>-71.406763299232722</v>
      </c>
      <c r="Z1130" s="6">
        <f>Table13[[#This Row],[NS AXIS]]</f>
        <v>122</v>
      </c>
      <c r="AA1130" s="6">
        <f>IF(AND($W$5 + 'Unlike Size Quad'!$F$3*$N$4&lt;Table13[[#This Row],[NS AXIS]],Table13[[#This Row],[NS AXIS]]&lt;$V$6 - 'Unlike Size Quad'!$F$3*$N$4), Table13[NS AXIS], 0)</f>
        <v>0</v>
      </c>
      <c r="AB1130" s="16">
        <f>$V$3 -'Unlike Size Quad'!$F$2*$N$3</f>
        <v>127.00056361139596</v>
      </c>
      <c r="AC1130" s="16">
        <f>$W$4 + 'Unlike Size Quad'!$F$2*$N$3</f>
        <v>-127.00507248755457</v>
      </c>
      <c r="AN1130" s="46">
        <v>122</v>
      </c>
      <c r="AO1130" s="6">
        <f>IF(OR(Table15[[#This Row],[Diagonal Flag]]&lt;-$AG$6, Table15[[#This Row],[Diagonal Flag]]&gt;$AG$6),0,Table15[[#This Row],[Diagonal Flag]])</f>
        <v>122</v>
      </c>
      <c r="AP1130" s="6">
        <f>Graphing!$AO1130/$AP$6</f>
        <v>53.375</v>
      </c>
      <c r="AQ1130" s="6">
        <f>Graphing!$AO1130/$AQ$6</f>
        <v>-53.375</v>
      </c>
    </row>
    <row r="1131" spans="21:43" x14ac:dyDescent="0.25">
      <c r="U1131" s="6">
        <v>0</v>
      </c>
      <c r="V1131" s="6">
        <v>123</v>
      </c>
      <c r="W1131" s="6">
        <f>IF(AND($W$4 + 'Unlike Size Quad'!$F$2*$N$3&lt;Table13[[#This Row],[NS AXIS]],Table13[[#This Row],[NS AXIS]]&lt;$V$3 - 'Unlike Size Quad'!$F$2*$N$3), Table13[NS AXIS], 0)</f>
        <v>123</v>
      </c>
      <c r="X1131" s="6">
        <f>$V$6 - 'Unlike Size Quad'!$F$3*$N$4</f>
        <v>71.401690832311886</v>
      </c>
      <c r="Y1131" s="6">
        <f>$W$5 +'Unlike Size Quad'!$F$3*$N$4</f>
        <v>-71.406763299232722</v>
      </c>
      <c r="Z1131" s="6">
        <f>Table13[[#This Row],[NS AXIS]]</f>
        <v>123</v>
      </c>
      <c r="AA1131" s="6">
        <f>IF(AND($W$5 + 'Unlike Size Quad'!$F$3*$N$4&lt;Table13[[#This Row],[NS AXIS]],Table13[[#This Row],[NS AXIS]]&lt;$V$6 - 'Unlike Size Quad'!$F$3*$N$4), Table13[NS AXIS], 0)</f>
        <v>0</v>
      </c>
      <c r="AB1131" s="16">
        <f>$V$3 -'Unlike Size Quad'!$F$2*$N$3</f>
        <v>127.00056361139596</v>
      </c>
      <c r="AC1131" s="16">
        <f>$W$4 + 'Unlike Size Quad'!$F$2*$N$3</f>
        <v>-127.00507248755457</v>
      </c>
      <c r="AN1131" s="46">
        <v>123</v>
      </c>
      <c r="AO1131" s="6">
        <f>IF(OR(Table15[[#This Row],[Diagonal Flag]]&lt;-$AG$6, Table15[[#This Row],[Diagonal Flag]]&gt;$AG$6),0,Table15[[#This Row],[Diagonal Flag]])</f>
        <v>123</v>
      </c>
      <c r="AP1131" s="6">
        <f>Graphing!$AO1131/$AP$6</f>
        <v>53.8125</v>
      </c>
      <c r="AQ1131" s="6">
        <f>Graphing!$AO1131/$AQ$6</f>
        <v>-53.8125</v>
      </c>
    </row>
    <row r="1132" spans="21:43" x14ac:dyDescent="0.25">
      <c r="U1132" s="6">
        <v>0</v>
      </c>
      <c r="V1132" s="6">
        <v>124</v>
      </c>
      <c r="W1132" s="6">
        <f>IF(AND($W$4 + 'Unlike Size Quad'!$F$2*$N$3&lt;Table13[[#This Row],[NS AXIS]],Table13[[#This Row],[NS AXIS]]&lt;$V$3 - 'Unlike Size Quad'!$F$2*$N$3), Table13[NS AXIS], 0)</f>
        <v>124</v>
      </c>
      <c r="X1132" s="6">
        <f>$V$6 - 'Unlike Size Quad'!$F$3*$N$4</f>
        <v>71.401690832311886</v>
      </c>
      <c r="Y1132" s="6">
        <f>$W$5 +'Unlike Size Quad'!$F$3*$N$4</f>
        <v>-71.406763299232722</v>
      </c>
      <c r="Z1132" s="6">
        <f>Table13[[#This Row],[NS AXIS]]</f>
        <v>124</v>
      </c>
      <c r="AA1132" s="6">
        <f>IF(AND($W$5 + 'Unlike Size Quad'!$F$3*$N$4&lt;Table13[[#This Row],[NS AXIS]],Table13[[#This Row],[NS AXIS]]&lt;$V$6 - 'Unlike Size Quad'!$F$3*$N$4), Table13[NS AXIS], 0)</f>
        <v>0</v>
      </c>
      <c r="AB1132" s="16">
        <f>$V$3 -'Unlike Size Quad'!$F$2*$N$3</f>
        <v>127.00056361139596</v>
      </c>
      <c r="AC1132" s="16">
        <f>$W$4 + 'Unlike Size Quad'!$F$2*$N$3</f>
        <v>-127.00507248755457</v>
      </c>
      <c r="AN1132" s="46">
        <v>124</v>
      </c>
      <c r="AO1132" s="6">
        <f>IF(OR(Table15[[#This Row],[Diagonal Flag]]&lt;-$AG$6, Table15[[#This Row],[Diagonal Flag]]&gt;$AG$6),0,Table15[[#This Row],[Diagonal Flag]])</f>
        <v>124</v>
      </c>
      <c r="AP1132" s="6">
        <f>Graphing!$AO1132/$AP$6</f>
        <v>54.25</v>
      </c>
      <c r="AQ1132" s="6">
        <f>Graphing!$AO1132/$AQ$6</f>
        <v>-54.25</v>
      </c>
    </row>
    <row r="1133" spans="21:43" x14ac:dyDescent="0.25">
      <c r="U1133" s="6">
        <v>0</v>
      </c>
      <c r="V1133" s="6">
        <v>125</v>
      </c>
      <c r="W1133" s="6">
        <f>IF(AND($W$4 + 'Unlike Size Quad'!$F$2*$N$3&lt;Table13[[#This Row],[NS AXIS]],Table13[[#This Row],[NS AXIS]]&lt;$V$3 - 'Unlike Size Quad'!$F$2*$N$3), Table13[NS AXIS], 0)</f>
        <v>125</v>
      </c>
      <c r="X1133" s="6">
        <f>$V$6 - 'Unlike Size Quad'!$F$3*$N$4</f>
        <v>71.401690832311886</v>
      </c>
      <c r="Y1133" s="6">
        <f>$W$5 +'Unlike Size Quad'!$F$3*$N$4</f>
        <v>-71.406763299232722</v>
      </c>
      <c r="Z1133" s="6">
        <f>Table13[[#This Row],[NS AXIS]]</f>
        <v>125</v>
      </c>
      <c r="AA1133" s="6">
        <f>IF(AND($W$5 + 'Unlike Size Quad'!$F$3*$N$4&lt;Table13[[#This Row],[NS AXIS]],Table13[[#This Row],[NS AXIS]]&lt;$V$6 - 'Unlike Size Quad'!$F$3*$N$4), Table13[NS AXIS], 0)</f>
        <v>0</v>
      </c>
      <c r="AB1133" s="16">
        <f>$V$3 -'Unlike Size Quad'!$F$2*$N$3</f>
        <v>127.00056361139596</v>
      </c>
      <c r="AC1133" s="16">
        <f>$W$4 + 'Unlike Size Quad'!$F$2*$N$3</f>
        <v>-127.00507248755457</v>
      </c>
      <c r="AN1133" s="46">
        <v>125</v>
      </c>
      <c r="AO1133" s="6">
        <f>IF(OR(Table15[[#This Row],[Diagonal Flag]]&lt;-$AG$6, Table15[[#This Row],[Diagonal Flag]]&gt;$AG$6),0,Table15[[#This Row],[Diagonal Flag]])</f>
        <v>125</v>
      </c>
      <c r="AP1133" s="6">
        <f>Graphing!$AO1133/$AP$6</f>
        <v>54.6875</v>
      </c>
      <c r="AQ1133" s="6">
        <f>Graphing!$AO1133/$AQ$6</f>
        <v>-54.6875</v>
      </c>
    </row>
    <row r="1134" spans="21:43" x14ac:dyDescent="0.25">
      <c r="U1134" s="6">
        <v>0</v>
      </c>
      <c r="V1134" s="6">
        <v>126</v>
      </c>
      <c r="W1134" s="6">
        <f>IF(AND($W$4 + 'Unlike Size Quad'!$F$2*$N$3&lt;Table13[[#This Row],[NS AXIS]],Table13[[#This Row],[NS AXIS]]&lt;$V$3 - 'Unlike Size Quad'!$F$2*$N$3), Table13[NS AXIS], 0)</f>
        <v>126</v>
      </c>
      <c r="X1134" s="6">
        <f>$V$6 - 'Unlike Size Quad'!$F$3*$N$4</f>
        <v>71.401690832311886</v>
      </c>
      <c r="Y1134" s="6">
        <f>$W$5 +'Unlike Size Quad'!$F$3*$N$4</f>
        <v>-71.406763299232722</v>
      </c>
      <c r="Z1134" s="6">
        <f>Table13[[#This Row],[NS AXIS]]</f>
        <v>126</v>
      </c>
      <c r="AA1134" s="6">
        <f>IF(AND($W$5 + 'Unlike Size Quad'!$F$3*$N$4&lt;Table13[[#This Row],[NS AXIS]],Table13[[#This Row],[NS AXIS]]&lt;$V$6 - 'Unlike Size Quad'!$F$3*$N$4), Table13[NS AXIS], 0)</f>
        <v>0</v>
      </c>
      <c r="AB1134" s="16">
        <f>$V$3 -'Unlike Size Quad'!$F$2*$N$3</f>
        <v>127.00056361139596</v>
      </c>
      <c r="AC1134" s="16">
        <f>$W$4 + 'Unlike Size Quad'!$F$2*$N$3</f>
        <v>-127.00507248755457</v>
      </c>
      <c r="AN1134" s="46">
        <v>126</v>
      </c>
      <c r="AO1134" s="6">
        <f>IF(OR(Table15[[#This Row],[Diagonal Flag]]&lt;-$AG$6, Table15[[#This Row],[Diagonal Flag]]&gt;$AG$6),0,Table15[[#This Row],[Diagonal Flag]])</f>
        <v>126</v>
      </c>
      <c r="AP1134" s="6">
        <f>Graphing!$AO1134/$AP$6</f>
        <v>55.125</v>
      </c>
      <c r="AQ1134" s="6">
        <f>Graphing!$AO1134/$AQ$6</f>
        <v>-55.125</v>
      </c>
    </row>
    <row r="1135" spans="21:43" x14ac:dyDescent="0.25">
      <c r="U1135" s="6">
        <v>0</v>
      </c>
      <c r="V1135" s="6">
        <v>127</v>
      </c>
      <c r="W1135" s="6">
        <f>IF(AND($W$4 + 'Unlike Size Quad'!$F$2*$N$3&lt;Table13[[#This Row],[NS AXIS]],Table13[[#This Row],[NS AXIS]]&lt;$V$3 - 'Unlike Size Quad'!$F$2*$N$3), Table13[NS AXIS], 0)</f>
        <v>127</v>
      </c>
      <c r="X1135" s="6">
        <f>$V$6 - 'Unlike Size Quad'!$F$3*$N$4</f>
        <v>71.401690832311886</v>
      </c>
      <c r="Y1135" s="6">
        <f>$W$5 +'Unlike Size Quad'!$F$3*$N$4</f>
        <v>-71.406763299232722</v>
      </c>
      <c r="Z1135" s="6">
        <f>Table13[[#This Row],[NS AXIS]]</f>
        <v>127</v>
      </c>
      <c r="AA1135" s="6">
        <f>IF(AND($W$5 + 'Unlike Size Quad'!$F$3*$N$4&lt;Table13[[#This Row],[NS AXIS]],Table13[[#This Row],[NS AXIS]]&lt;$V$6 - 'Unlike Size Quad'!$F$3*$N$4), Table13[NS AXIS], 0)</f>
        <v>0</v>
      </c>
      <c r="AB1135" s="16">
        <f>$V$3 -'Unlike Size Quad'!$F$2*$N$3</f>
        <v>127.00056361139596</v>
      </c>
      <c r="AC1135" s="16">
        <f>$W$4 + 'Unlike Size Quad'!$F$2*$N$3</f>
        <v>-127.00507248755457</v>
      </c>
      <c r="AN1135" s="46">
        <v>127</v>
      </c>
      <c r="AO1135" s="6">
        <f>IF(OR(Table15[[#This Row],[Diagonal Flag]]&lt;-$AG$6, Table15[[#This Row],[Diagonal Flag]]&gt;$AG$6),0,Table15[[#This Row],[Diagonal Flag]])</f>
        <v>127</v>
      </c>
      <c r="AP1135" s="6">
        <f>Graphing!$AO1135/$AP$6</f>
        <v>55.5625</v>
      </c>
      <c r="AQ1135" s="6">
        <f>Graphing!$AO1135/$AQ$6</f>
        <v>-55.5625</v>
      </c>
    </row>
    <row r="1136" spans="21:43" x14ac:dyDescent="0.25">
      <c r="U1136" s="6">
        <v>0</v>
      </c>
      <c r="V1136" s="6">
        <v>128</v>
      </c>
      <c r="W1136" s="6">
        <f>IF(AND($W$4 + 'Unlike Size Quad'!$F$2*$N$3&lt;Table13[[#This Row],[NS AXIS]],Table13[[#This Row],[NS AXIS]]&lt;$V$3 - 'Unlike Size Quad'!$F$2*$N$3), Table13[NS AXIS], 0)</f>
        <v>0</v>
      </c>
      <c r="X1136" s="6">
        <f>$V$6 - 'Unlike Size Quad'!$F$3*$N$4</f>
        <v>71.401690832311886</v>
      </c>
      <c r="Y1136" s="6">
        <f>$W$5 +'Unlike Size Quad'!$F$3*$N$4</f>
        <v>-71.406763299232722</v>
      </c>
      <c r="Z1136" s="6">
        <f>Table13[[#This Row],[NS AXIS]]</f>
        <v>128</v>
      </c>
      <c r="AA1136" s="6">
        <f>IF(AND($W$5 + 'Unlike Size Quad'!$F$3*$N$4&lt;Table13[[#This Row],[NS AXIS]],Table13[[#This Row],[NS AXIS]]&lt;$V$6 - 'Unlike Size Quad'!$F$3*$N$4), Table13[NS AXIS], 0)</f>
        <v>0</v>
      </c>
      <c r="AB1136" s="16">
        <f>$V$3 -'Unlike Size Quad'!$F$2*$N$3</f>
        <v>127.00056361139596</v>
      </c>
      <c r="AC1136" s="16">
        <f>$W$4 + 'Unlike Size Quad'!$F$2*$N$3</f>
        <v>-127.00507248755457</v>
      </c>
      <c r="AN1136" s="46">
        <v>128</v>
      </c>
      <c r="AO1136" s="6">
        <f>IF(OR(Table15[[#This Row],[Diagonal Flag]]&lt;-$AG$6, Table15[[#This Row],[Diagonal Flag]]&gt;$AG$6),0,Table15[[#This Row],[Diagonal Flag]])</f>
        <v>128</v>
      </c>
      <c r="AP1136" s="6">
        <f>Graphing!$AO1136/$AP$6</f>
        <v>56</v>
      </c>
      <c r="AQ1136" s="6">
        <f>Graphing!$AO1136/$AQ$6</f>
        <v>-56</v>
      </c>
    </row>
    <row r="1137" spans="21:43" x14ac:dyDescent="0.25">
      <c r="U1137" s="6">
        <v>0</v>
      </c>
      <c r="V1137" s="6">
        <v>129</v>
      </c>
      <c r="W1137" s="6">
        <f>IF(AND($W$4 + 'Unlike Size Quad'!$F$2*$N$3&lt;Table13[[#This Row],[NS AXIS]],Table13[[#This Row],[NS AXIS]]&lt;$V$3 - 'Unlike Size Quad'!$F$2*$N$3), Table13[NS AXIS], 0)</f>
        <v>0</v>
      </c>
      <c r="X1137" s="6">
        <f>$V$6 - 'Unlike Size Quad'!$F$3*$N$4</f>
        <v>71.401690832311886</v>
      </c>
      <c r="Y1137" s="6">
        <f>$W$5 +'Unlike Size Quad'!$F$3*$N$4</f>
        <v>-71.406763299232722</v>
      </c>
      <c r="Z1137" s="6">
        <f>Table13[[#This Row],[NS AXIS]]</f>
        <v>129</v>
      </c>
      <c r="AA1137" s="6">
        <f>IF(AND($W$5 + 'Unlike Size Quad'!$F$3*$N$4&lt;Table13[[#This Row],[NS AXIS]],Table13[[#This Row],[NS AXIS]]&lt;$V$6 - 'Unlike Size Quad'!$F$3*$N$4), Table13[NS AXIS], 0)</f>
        <v>0</v>
      </c>
      <c r="AB1137" s="16">
        <f>$V$3 -'Unlike Size Quad'!$F$2*$N$3</f>
        <v>127.00056361139596</v>
      </c>
      <c r="AC1137" s="16">
        <f>$W$4 + 'Unlike Size Quad'!$F$2*$N$3</f>
        <v>-127.00507248755457</v>
      </c>
      <c r="AN1137" s="46">
        <v>129</v>
      </c>
      <c r="AO1137" s="6">
        <f>IF(OR(Table15[[#This Row],[Diagonal Flag]]&lt;-$AG$6, Table15[[#This Row],[Diagonal Flag]]&gt;$AG$6),0,Table15[[#This Row],[Diagonal Flag]])</f>
        <v>129</v>
      </c>
      <c r="AP1137" s="6">
        <f>Graphing!$AO1137/$AP$6</f>
        <v>56.4375</v>
      </c>
      <c r="AQ1137" s="6">
        <f>Graphing!$AO1137/$AQ$6</f>
        <v>-56.4375</v>
      </c>
    </row>
    <row r="1138" spans="21:43" x14ac:dyDescent="0.25">
      <c r="U1138" s="6">
        <v>0</v>
      </c>
      <c r="V1138" s="6">
        <v>130</v>
      </c>
      <c r="W1138" s="6">
        <f>IF(AND($W$4 + 'Unlike Size Quad'!$F$2*$N$3&lt;Table13[[#This Row],[NS AXIS]],Table13[[#This Row],[NS AXIS]]&lt;$V$3 - 'Unlike Size Quad'!$F$2*$N$3), Table13[NS AXIS], 0)</f>
        <v>0</v>
      </c>
      <c r="X1138" s="6">
        <f>$V$6 - 'Unlike Size Quad'!$F$3*$N$4</f>
        <v>71.401690832311886</v>
      </c>
      <c r="Y1138" s="6">
        <f>$W$5 +'Unlike Size Quad'!$F$3*$N$4</f>
        <v>-71.406763299232722</v>
      </c>
      <c r="Z1138" s="6">
        <f>Table13[[#This Row],[NS AXIS]]</f>
        <v>130</v>
      </c>
      <c r="AA1138" s="6">
        <f>IF(AND($W$5 + 'Unlike Size Quad'!$F$3*$N$4&lt;Table13[[#This Row],[NS AXIS]],Table13[[#This Row],[NS AXIS]]&lt;$V$6 - 'Unlike Size Quad'!$F$3*$N$4), Table13[NS AXIS], 0)</f>
        <v>0</v>
      </c>
      <c r="AB1138" s="16">
        <f>$V$3 -'Unlike Size Quad'!$F$2*$N$3</f>
        <v>127.00056361139596</v>
      </c>
      <c r="AC1138" s="16">
        <f>$W$4 + 'Unlike Size Quad'!$F$2*$N$3</f>
        <v>-127.00507248755457</v>
      </c>
      <c r="AN1138" s="46">
        <v>130</v>
      </c>
      <c r="AO1138" s="6">
        <f>IF(OR(Table15[[#This Row],[Diagonal Flag]]&lt;-$AG$6, Table15[[#This Row],[Diagonal Flag]]&gt;$AG$6),0,Table15[[#This Row],[Diagonal Flag]])</f>
        <v>130</v>
      </c>
      <c r="AP1138" s="6">
        <f>Graphing!$AO1138/$AP$6</f>
        <v>56.875</v>
      </c>
      <c r="AQ1138" s="6">
        <f>Graphing!$AO1138/$AQ$6</f>
        <v>-56.875</v>
      </c>
    </row>
    <row r="1139" spans="21:43" x14ac:dyDescent="0.25">
      <c r="U1139" s="6">
        <v>0</v>
      </c>
      <c r="V1139" s="6">
        <v>131</v>
      </c>
      <c r="W1139" s="6">
        <f>IF(AND($W$4 + 'Unlike Size Quad'!$F$2*$N$3&lt;Table13[[#This Row],[NS AXIS]],Table13[[#This Row],[NS AXIS]]&lt;$V$3 - 'Unlike Size Quad'!$F$2*$N$3), Table13[NS AXIS], 0)</f>
        <v>0</v>
      </c>
      <c r="X1139" s="6">
        <f>$V$6 - 'Unlike Size Quad'!$F$3*$N$4</f>
        <v>71.401690832311886</v>
      </c>
      <c r="Y1139" s="6">
        <f>$W$5 +'Unlike Size Quad'!$F$3*$N$4</f>
        <v>-71.406763299232722</v>
      </c>
      <c r="Z1139" s="6">
        <f>Table13[[#This Row],[NS AXIS]]</f>
        <v>131</v>
      </c>
      <c r="AA1139" s="6">
        <f>IF(AND($W$5 + 'Unlike Size Quad'!$F$3*$N$4&lt;Table13[[#This Row],[NS AXIS]],Table13[[#This Row],[NS AXIS]]&lt;$V$6 - 'Unlike Size Quad'!$F$3*$N$4), Table13[NS AXIS], 0)</f>
        <v>0</v>
      </c>
      <c r="AB1139" s="16">
        <f>$V$3 -'Unlike Size Quad'!$F$2*$N$3</f>
        <v>127.00056361139596</v>
      </c>
      <c r="AC1139" s="16">
        <f>$W$4 + 'Unlike Size Quad'!$F$2*$N$3</f>
        <v>-127.00507248755457</v>
      </c>
      <c r="AN1139" s="46">
        <v>131</v>
      </c>
      <c r="AO1139" s="6">
        <f>IF(OR(Table15[[#This Row],[Diagonal Flag]]&lt;-$AG$6, Table15[[#This Row],[Diagonal Flag]]&gt;$AG$6),0,Table15[[#This Row],[Diagonal Flag]])</f>
        <v>131</v>
      </c>
      <c r="AP1139" s="6">
        <f>Graphing!$AO1139/$AP$6</f>
        <v>57.3125</v>
      </c>
      <c r="AQ1139" s="6">
        <f>Graphing!$AO1139/$AQ$6</f>
        <v>-57.3125</v>
      </c>
    </row>
    <row r="1140" spans="21:43" x14ac:dyDescent="0.25">
      <c r="U1140" s="6">
        <v>0</v>
      </c>
      <c r="V1140" s="6">
        <v>132</v>
      </c>
      <c r="W1140" s="6">
        <f>IF(AND($W$4 + 'Unlike Size Quad'!$F$2*$N$3&lt;Table13[[#This Row],[NS AXIS]],Table13[[#This Row],[NS AXIS]]&lt;$V$3 - 'Unlike Size Quad'!$F$2*$N$3), Table13[NS AXIS], 0)</f>
        <v>0</v>
      </c>
      <c r="X1140" s="6">
        <f>$V$6 - 'Unlike Size Quad'!$F$3*$N$4</f>
        <v>71.401690832311886</v>
      </c>
      <c r="Y1140" s="6">
        <f>$W$5 +'Unlike Size Quad'!$F$3*$N$4</f>
        <v>-71.406763299232722</v>
      </c>
      <c r="Z1140" s="6">
        <f>Table13[[#This Row],[NS AXIS]]</f>
        <v>132</v>
      </c>
      <c r="AA1140" s="6">
        <f>IF(AND($W$5 + 'Unlike Size Quad'!$F$3*$N$4&lt;Table13[[#This Row],[NS AXIS]],Table13[[#This Row],[NS AXIS]]&lt;$V$6 - 'Unlike Size Quad'!$F$3*$N$4), Table13[NS AXIS], 0)</f>
        <v>0</v>
      </c>
      <c r="AB1140" s="16">
        <f>$V$3 -'Unlike Size Quad'!$F$2*$N$3</f>
        <v>127.00056361139596</v>
      </c>
      <c r="AC1140" s="16">
        <f>$W$4 + 'Unlike Size Quad'!$F$2*$N$3</f>
        <v>-127.00507248755457</v>
      </c>
      <c r="AN1140" s="46">
        <v>132</v>
      </c>
      <c r="AO1140" s="6">
        <f>IF(OR(Table15[[#This Row],[Diagonal Flag]]&lt;-$AG$6, Table15[[#This Row],[Diagonal Flag]]&gt;$AG$6),0,Table15[[#This Row],[Diagonal Flag]])</f>
        <v>132</v>
      </c>
      <c r="AP1140" s="6">
        <f>Graphing!$AO1140/$AP$6</f>
        <v>57.75</v>
      </c>
      <c r="AQ1140" s="6">
        <f>Graphing!$AO1140/$AQ$6</f>
        <v>-57.75</v>
      </c>
    </row>
    <row r="1141" spans="21:43" x14ac:dyDescent="0.25">
      <c r="U1141" s="6">
        <v>0</v>
      </c>
      <c r="V1141" s="6">
        <v>133</v>
      </c>
      <c r="W1141" s="6">
        <f>IF(AND($W$4 + 'Unlike Size Quad'!$F$2*$N$3&lt;Table13[[#This Row],[NS AXIS]],Table13[[#This Row],[NS AXIS]]&lt;$V$3 - 'Unlike Size Quad'!$F$2*$N$3), Table13[NS AXIS], 0)</f>
        <v>0</v>
      </c>
      <c r="X1141" s="6">
        <f>$V$6 - 'Unlike Size Quad'!$F$3*$N$4</f>
        <v>71.401690832311886</v>
      </c>
      <c r="Y1141" s="6">
        <f>$W$5 +'Unlike Size Quad'!$F$3*$N$4</f>
        <v>-71.406763299232722</v>
      </c>
      <c r="Z1141" s="6">
        <f>Table13[[#This Row],[NS AXIS]]</f>
        <v>133</v>
      </c>
      <c r="AA1141" s="6">
        <f>IF(AND($W$5 + 'Unlike Size Quad'!$F$3*$N$4&lt;Table13[[#This Row],[NS AXIS]],Table13[[#This Row],[NS AXIS]]&lt;$V$6 - 'Unlike Size Quad'!$F$3*$N$4), Table13[NS AXIS], 0)</f>
        <v>0</v>
      </c>
      <c r="AB1141" s="16">
        <f>$V$3 -'Unlike Size Quad'!$F$2*$N$3</f>
        <v>127.00056361139596</v>
      </c>
      <c r="AC1141" s="16">
        <f>$W$4 + 'Unlike Size Quad'!$F$2*$N$3</f>
        <v>-127.00507248755457</v>
      </c>
      <c r="AN1141" s="46">
        <v>133</v>
      </c>
      <c r="AO1141" s="6">
        <f>IF(OR(Table15[[#This Row],[Diagonal Flag]]&lt;-$AG$6, Table15[[#This Row],[Diagonal Flag]]&gt;$AG$6),0,Table15[[#This Row],[Diagonal Flag]])</f>
        <v>133</v>
      </c>
      <c r="AP1141" s="6">
        <f>Graphing!$AO1141/$AP$6</f>
        <v>58.1875</v>
      </c>
      <c r="AQ1141" s="6">
        <f>Graphing!$AO1141/$AQ$6</f>
        <v>-58.1875</v>
      </c>
    </row>
    <row r="1142" spans="21:43" x14ac:dyDescent="0.25">
      <c r="U1142" s="6">
        <v>0</v>
      </c>
      <c r="V1142" s="6">
        <v>134</v>
      </c>
      <c r="W1142" s="6">
        <f>IF(AND($W$4 + 'Unlike Size Quad'!$F$2*$N$3&lt;Table13[[#This Row],[NS AXIS]],Table13[[#This Row],[NS AXIS]]&lt;$V$3 - 'Unlike Size Quad'!$F$2*$N$3), Table13[NS AXIS], 0)</f>
        <v>0</v>
      </c>
      <c r="X1142" s="6">
        <f>$V$6 - 'Unlike Size Quad'!$F$3*$N$4</f>
        <v>71.401690832311886</v>
      </c>
      <c r="Y1142" s="6">
        <f>$W$5 +'Unlike Size Quad'!$F$3*$N$4</f>
        <v>-71.406763299232722</v>
      </c>
      <c r="Z1142" s="6">
        <f>Table13[[#This Row],[NS AXIS]]</f>
        <v>134</v>
      </c>
      <c r="AA1142" s="6">
        <f>IF(AND($W$5 + 'Unlike Size Quad'!$F$3*$N$4&lt;Table13[[#This Row],[NS AXIS]],Table13[[#This Row],[NS AXIS]]&lt;$V$6 - 'Unlike Size Quad'!$F$3*$N$4), Table13[NS AXIS], 0)</f>
        <v>0</v>
      </c>
      <c r="AB1142" s="16">
        <f>$V$3 -'Unlike Size Quad'!$F$2*$N$3</f>
        <v>127.00056361139596</v>
      </c>
      <c r="AC1142" s="16">
        <f>$W$4 + 'Unlike Size Quad'!$F$2*$N$3</f>
        <v>-127.00507248755457</v>
      </c>
      <c r="AN1142" s="46">
        <v>134</v>
      </c>
      <c r="AO1142" s="6">
        <f>IF(OR(Table15[[#This Row],[Diagonal Flag]]&lt;-$AG$6, Table15[[#This Row],[Diagonal Flag]]&gt;$AG$6),0,Table15[[#This Row],[Diagonal Flag]])</f>
        <v>134</v>
      </c>
      <c r="AP1142" s="6">
        <f>Graphing!$AO1142/$AP$6</f>
        <v>58.625</v>
      </c>
      <c r="AQ1142" s="6">
        <f>Graphing!$AO1142/$AQ$6</f>
        <v>-58.625</v>
      </c>
    </row>
    <row r="1143" spans="21:43" x14ac:dyDescent="0.25">
      <c r="U1143" s="6">
        <v>0</v>
      </c>
      <c r="V1143" s="6">
        <v>135</v>
      </c>
      <c r="W1143" s="6">
        <f>IF(AND($W$4 + 'Unlike Size Quad'!$F$2*$N$3&lt;Table13[[#This Row],[NS AXIS]],Table13[[#This Row],[NS AXIS]]&lt;$V$3 - 'Unlike Size Quad'!$F$2*$N$3), Table13[NS AXIS], 0)</f>
        <v>0</v>
      </c>
      <c r="X1143" s="6">
        <f>$V$6 - 'Unlike Size Quad'!$F$3*$N$4</f>
        <v>71.401690832311886</v>
      </c>
      <c r="Y1143" s="6">
        <f>$W$5 +'Unlike Size Quad'!$F$3*$N$4</f>
        <v>-71.406763299232722</v>
      </c>
      <c r="Z1143" s="6">
        <f>Table13[[#This Row],[NS AXIS]]</f>
        <v>135</v>
      </c>
      <c r="AA1143" s="6">
        <f>IF(AND($W$5 + 'Unlike Size Quad'!$F$3*$N$4&lt;Table13[[#This Row],[NS AXIS]],Table13[[#This Row],[NS AXIS]]&lt;$V$6 - 'Unlike Size Quad'!$F$3*$N$4), Table13[NS AXIS], 0)</f>
        <v>0</v>
      </c>
      <c r="AB1143" s="16">
        <f>$V$3 -'Unlike Size Quad'!$F$2*$N$3</f>
        <v>127.00056361139596</v>
      </c>
      <c r="AC1143" s="16">
        <f>$W$4 + 'Unlike Size Quad'!$F$2*$N$3</f>
        <v>-127.00507248755457</v>
      </c>
      <c r="AN1143" s="46">
        <v>135</v>
      </c>
      <c r="AO1143" s="6">
        <f>IF(OR(Table15[[#This Row],[Diagonal Flag]]&lt;-$AG$6, Table15[[#This Row],[Diagonal Flag]]&gt;$AG$6),0,Table15[[#This Row],[Diagonal Flag]])</f>
        <v>135</v>
      </c>
      <c r="AP1143" s="6">
        <f>Graphing!$AO1143/$AP$6</f>
        <v>59.0625</v>
      </c>
      <c r="AQ1143" s="6">
        <f>Graphing!$AO1143/$AQ$6</f>
        <v>-59.0625</v>
      </c>
    </row>
    <row r="1144" spans="21:43" x14ac:dyDescent="0.25">
      <c r="U1144" s="6">
        <v>0</v>
      </c>
      <c r="V1144" s="6">
        <v>136</v>
      </c>
      <c r="W1144" s="6">
        <f>IF(AND($W$4 + 'Unlike Size Quad'!$F$2*$N$3&lt;Table13[[#This Row],[NS AXIS]],Table13[[#This Row],[NS AXIS]]&lt;$V$3 - 'Unlike Size Quad'!$F$2*$N$3), Table13[NS AXIS], 0)</f>
        <v>0</v>
      </c>
      <c r="X1144" s="6">
        <f>$V$6 - 'Unlike Size Quad'!$F$3*$N$4</f>
        <v>71.401690832311886</v>
      </c>
      <c r="Y1144" s="6">
        <f>$W$5 +'Unlike Size Quad'!$F$3*$N$4</f>
        <v>-71.406763299232722</v>
      </c>
      <c r="Z1144" s="6">
        <f>Table13[[#This Row],[NS AXIS]]</f>
        <v>136</v>
      </c>
      <c r="AA1144" s="6">
        <f>IF(AND($W$5 + 'Unlike Size Quad'!$F$3*$N$4&lt;Table13[[#This Row],[NS AXIS]],Table13[[#This Row],[NS AXIS]]&lt;$V$6 - 'Unlike Size Quad'!$F$3*$N$4), Table13[NS AXIS], 0)</f>
        <v>0</v>
      </c>
      <c r="AB1144" s="16">
        <f>$V$3 -'Unlike Size Quad'!$F$2*$N$3</f>
        <v>127.00056361139596</v>
      </c>
      <c r="AC1144" s="16">
        <f>$W$4 + 'Unlike Size Quad'!$F$2*$N$3</f>
        <v>-127.00507248755457</v>
      </c>
      <c r="AN1144" s="46">
        <v>136</v>
      </c>
      <c r="AO1144" s="6">
        <f>IF(OR(Table15[[#This Row],[Diagonal Flag]]&lt;-$AG$6, Table15[[#This Row],[Diagonal Flag]]&gt;$AG$6),0,Table15[[#This Row],[Diagonal Flag]])</f>
        <v>136</v>
      </c>
      <c r="AP1144" s="6">
        <f>Graphing!$AO1144/$AP$6</f>
        <v>59.5</v>
      </c>
      <c r="AQ1144" s="6">
        <f>Graphing!$AO1144/$AQ$6</f>
        <v>-59.5</v>
      </c>
    </row>
    <row r="1145" spans="21:43" x14ac:dyDescent="0.25">
      <c r="U1145" s="6">
        <v>0</v>
      </c>
      <c r="V1145" s="6">
        <v>137</v>
      </c>
      <c r="W1145" s="6">
        <f>IF(AND($W$4 + 'Unlike Size Quad'!$F$2*$N$3&lt;Table13[[#This Row],[NS AXIS]],Table13[[#This Row],[NS AXIS]]&lt;$V$3 - 'Unlike Size Quad'!$F$2*$N$3), Table13[NS AXIS], 0)</f>
        <v>0</v>
      </c>
      <c r="X1145" s="6">
        <f>$V$6 - 'Unlike Size Quad'!$F$3*$N$4</f>
        <v>71.401690832311886</v>
      </c>
      <c r="Y1145" s="6">
        <f>$W$5 +'Unlike Size Quad'!$F$3*$N$4</f>
        <v>-71.406763299232722</v>
      </c>
      <c r="Z1145" s="6">
        <f>Table13[[#This Row],[NS AXIS]]</f>
        <v>137</v>
      </c>
      <c r="AA1145" s="6">
        <f>IF(AND($W$5 + 'Unlike Size Quad'!$F$3*$N$4&lt;Table13[[#This Row],[NS AXIS]],Table13[[#This Row],[NS AXIS]]&lt;$V$6 - 'Unlike Size Quad'!$F$3*$N$4), Table13[NS AXIS], 0)</f>
        <v>0</v>
      </c>
      <c r="AB1145" s="16">
        <f>$V$3 -'Unlike Size Quad'!$F$2*$N$3</f>
        <v>127.00056361139596</v>
      </c>
      <c r="AC1145" s="16">
        <f>$W$4 + 'Unlike Size Quad'!$F$2*$N$3</f>
        <v>-127.00507248755457</v>
      </c>
      <c r="AN1145" s="46">
        <v>137</v>
      </c>
      <c r="AO1145" s="6">
        <f>IF(OR(Table15[[#This Row],[Diagonal Flag]]&lt;-$AG$6, Table15[[#This Row],[Diagonal Flag]]&gt;$AG$6),0,Table15[[#This Row],[Diagonal Flag]])</f>
        <v>137</v>
      </c>
      <c r="AP1145" s="6">
        <f>Graphing!$AO1145/$AP$6</f>
        <v>59.9375</v>
      </c>
      <c r="AQ1145" s="6">
        <f>Graphing!$AO1145/$AQ$6</f>
        <v>-59.9375</v>
      </c>
    </row>
    <row r="1146" spans="21:43" x14ac:dyDescent="0.25">
      <c r="U1146" s="6">
        <v>0</v>
      </c>
      <c r="V1146" s="6">
        <v>138</v>
      </c>
      <c r="W1146" s="6">
        <f>IF(AND($W$4 + 'Unlike Size Quad'!$F$2*$N$3&lt;Table13[[#This Row],[NS AXIS]],Table13[[#This Row],[NS AXIS]]&lt;$V$3 - 'Unlike Size Quad'!$F$2*$N$3), Table13[NS AXIS], 0)</f>
        <v>0</v>
      </c>
      <c r="X1146" s="6">
        <f>$V$6 - 'Unlike Size Quad'!$F$3*$N$4</f>
        <v>71.401690832311886</v>
      </c>
      <c r="Y1146" s="6">
        <f>$W$5 +'Unlike Size Quad'!$F$3*$N$4</f>
        <v>-71.406763299232722</v>
      </c>
      <c r="Z1146" s="6">
        <f>Table13[[#This Row],[NS AXIS]]</f>
        <v>138</v>
      </c>
      <c r="AA1146" s="6">
        <f>IF(AND($W$5 + 'Unlike Size Quad'!$F$3*$N$4&lt;Table13[[#This Row],[NS AXIS]],Table13[[#This Row],[NS AXIS]]&lt;$V$6 - 'Unlike Size Quad'!$F$3*$N$4), Table13[NS AXIS], 0)</f>
        <v>0</v>
      </c>
      <c r="AB1146" s="16">
        <f>$V$3 -'Unlike Size Quad'!$F$2*$N$3</f>
        <v>127.00056361139596</v>
      </c>
      <c r="AC1146" s="16">
        <f>$W$4 + 'Unlike Size Quad'!$F$2*$N$3</f>
        <v>-127.00507248755457</v>
      </c>
      <c r="AN1146" s="46">
        <v>138</v>
      </c>
      <c r="AO1146" s="6">
        <f>IF(OR(Table15[[#This Row],[Diagonal Flag]]&lt;-$AG$6, Table15[[#This Row],[Diagonal Flag]]&gt;$AG$6),0,Table15[[#This Row],[Diagonal Flag]])</f>
        <v>138</v>
      </c>
      <c r="AP1146" s="6">
        <f>Graphing!$AO1146/$AP$6</f>
        <v>60.375</v>
      </c>
      <c r="AQ1146" s="6">
        <f>Graphing!$AO1146/$AQ$6</f>
        <v>-60.375</v>
      </c>
    </row>
    <row r="1147" spans="21:43" x14ac:dyDescent="0.25">
      <c r="U1147" s="6">
        <v>0</v>
      </c>
      <c r="V1147" s="6">
        <v>139</v>
      </c>
      <c r="W1147" s="6">
        <f>IF(AND($W$4 + 'Unlike Size Quad'!$F$2*$N$3&lt;Table13[[#This Row],[NS AXIS]],Table13[[#This Row],[NS AXIS]]&lt;$V$3 - 'Unlike Size Quad'!$F$2*$N$3), Table13[NS AXIS], 0)</f>
        <v>0</v>
      </c>
      <c r="X1147" s="6">
        <f>$V$6 - 'Unlike Size Quad'!$F$3*$N$4</f>
        <v>71.401690832311886</v>
      </c>
      <c r="Y1147" s="6">
        <f>$W$5 +'Unlike Size Quad'!$F$3*$N$4</f>
        <v>-71.406763299232722</v>
      </c>
      <c r="Z1147" s="6">
        <f>Table13[[#This Row],[NS AXIS]]</f>
        <v>139</v>
      </c>
      <c r="AA1147" s="6">
        <f>IF(AND($W$5 + 'Unlike Size Quad'!$F$3*$N$4&lt;Table13[[#This Row],[NS AXIS]],Table13[[#This Row],[NS AXIS]]&lt;$V$6 - 'Unlike Size Quad'!$F$3*$N$4), Table13[NS AXIS], 0)</f>
        <v>0</v>
      </c>
      <c r="AB1147" s="16">
        <f>$V$3 -'Unlike Size Quad'!$F$2*$N$3</f>
        <v>127.00056361139596</v>
      </c>
      <c r="AC1147" s="16">
        <f>$W$4 + 'Unlike Size Quad'!$F$2*$N$3</f>
        <v>-127.00507248755457</v>
      </c>
      <c r="AN1147" s="46">
        <v>139</v>
      </c>
      <c r="AO1147" s="6">
        <f>IF(OR(Table15[[#This Row],[Diagonal Flag]]&lt;-$AG$6, Table15[[#This Row],[Diagonal Flag]]&gt;$AG$6),0,Table15[[#This Row],[Diagonal Flag]])</f>
        <v>139</v>
      </c>
      <c r="AP1147" s="6">
        <f>Graphing!$AO1147/$AP$6</f>
        <v>60.8125</v>
      </c>
      <c r="AQ1147" s="6">
        <f>Graphing!$AO1147/$AQ$6</f>
        <v>-60.8125</v>
      </c>
    </row>
    <row r="1148" spans="21:43" x14ac:dyDescent="0.25">
      <c r="U1148" s="6">
        <v>0</v>
      </c>
      <c r="V1148" s="6">
        <v>140</v>
      </c>
      <c r="W1148" s="6">
        <f>IF(AND($W$4 + 'Unlike Size Quad'!$F$2*$N$3&lt;Table13[[#This Row],[NS AXIS]],Table13[[#This Row],[NS AXIS]]&lt;$V$3 - 'Unlike Size Quad'!$F$2*$N$3), Table13[NS AXIS], 0)</f>
        <v>0</v>
      </c>
      <c r="X1148" s="6">
        <f>$V$6 - 'Unlike Size Quad'!$F$3*$N$4</f>
        <v>71.401690832311886</v>
      </c>
      <c r="Y1148" s="6">
        <f>$W$5 +'Unlike Size Quad'!$F$3*$N$4</f>
        <v>-71.406763299232722</v>
      </c>
      <c r="Z1148" s="6">
        <f>Table13[[#This Row],[NS AXIS]]</f>
        <v>140</v>
      </c>
      <c r="AA1148" s="6">
        <f>IF(AND($W$5 + 'Unlike Size Quad'!$F$3*$N$4&lt;Table13[[#This Row],[NS AXIS]],Table13[[#This Row],[NS AXIS]]&lt;$V$6 - 'Unlike Size Quad'!$F$3*$N$4), Table13[NS AXIS], 0)</f>
        <v>0</v>
      </c>
      <c r="AB1148" s="16">
        <f>$V$3 -'Unlike Size Quad'!$F$2*$N$3</f>
        <v>127.00056361139596</v>
      </c>
      <c r="AC1148" s="16">
        <f>$W$4 + 'Unlike Size Quad'!$F$2*$N$3</f>
        <v>-127.00507248755457</v>
      </c>
      <c r="AN1148" s="46">
        <v>140</v>
      </c>
      <c r="AO1148" s="6">
        <f>IF(OR(Table15[[#This Row],[Diagonal Flag]]&lt;-$AG$6, Table15[[#This Row],[Diagonal Flag]]&gt;$AG$6),0,Table15[[#This Row],[Diagonal Flag]])</f>
        <v>140</v>
      </c>
      <c r="AP1148" s="6">
        <f>Graphing!$AO1148/$AP$6</f>
        <v>61.25</v>
      </c>
      <c r="AQ1148" s="6">
        <f>Graphing!$AO1148/$AQ$6</f>
        <v>-61.25</v>
      </c>
    </row>
    <row r="1149" spans="21:43" x14ac:dyDescent="0.25">
      <c r="U1149" s="6">
        <v>0</v>
      </c>
      <c r="V1149" s="6">
        <v>141</v>
      </c>
      <c r="W1149" s="6">
        <f>IF(AND($W$4 + 'Unlike Size Quad'!$F$2*$N$3&lt;Table13[[#This Row],[NS AXIS]],Table13[[#This Row],[NS AXIS]]&lt;$V$3 - 'Unlike Size Quad'!$F$2*$N$3), Table13[NS AXIS], 0)</f>
        <v>0</v>
      </c>
      <c r="X1149" s="6">
        <f>$V$6 - 'Unlike Size Quad'!$F$3*$N$4</f>
        <v>71.401690832311886</v>
      </c>
      <c r="Y1149" s="6">
        <f>$W$5 +'Unlike Size Quad'!$F$3*$N$4</f>
        <v>-71.406763299232722</v>
      </c>
      <c r="Z1149" s="6">
        <f>Table13[[#This Row],[NS AXIS]]</f>
        <v>141</v>
      </c>
      <c r="AA1149" s="6">
        <f>IF(AND($W$5 + 'Unlike Size Quad'!$F$3*$N$4&lt;Table13[[#This Row],[NS AXIS]],Table13[[#This Row],[NS AXIS]]&lt;$V$6 - 'Unlike Size Quad'!$F$3*$N$4), Table13[NS AXIS], 0)</f>
        <v>0</v>
      </c>
      <c r="AB1149" s="16">
        <f>$V$3 -'Unlike Size Quad'!$F$2*$N$3</f>
        <v>127.00056361139596</v>
      </c>
      <c r="AC1149" s="16">
        <f>$W$4 + 'Unlike Size Quad'!$F$2*$N$3</f>
        <v>-127.00507248755457</v>
      </c>
      <c r="AN1149" s="46">
        <v>141</v>
      </c>
      <c r="AO1149" s="6">
        <f>IF(OR(Table15[[#This Row],[Diagonal Flag]]&lt;-$AG$6, Table15[[#This Row],[Diagonal Flag]]&gt;$AG$6),0,Table15[[#This Row],[Diagonal Flag]])</f>
        <v>141</v>
      </c>
      <c r="AP1149" s="6">
        <f>Graphing!$AO1149/$AP$6</f>
        <v>61.6875</v>
      </c>
      <c r="AQ1149" s="6">
        <f>Graphing!$AO1149/$AQ$6</f>
        <v>-61.6875</v>
      </c>
    </row>
    <row r="1150" spans="21:43" x14ac:dyDescent="0.25">
      <c r="U1150" s="6">
        <v>0</v>
      </c>
      <c r="V1150" s="6">
        <v>142</v>
      </c>
      <c r="W1150" s="6">
        <f>IF(AND($W$4 + 'Unlike Size Quad'!$F$2*$N$3&lt;Table13[[#This Row],[NS AXIS]],Table13[[#This Row],[NS AXIS]]&lt;$V$3 - 'Unlike Size Quad'!$F$2*$N$3), Table13[NS AXIS], 0)</f>
        <v>0</v>
      </c>
      <c r="X1150" s="6">
        <f>$V$6 - 'Unlike Size Quad'!$F$3*$N$4</f>
        <v>71.401690832311886</v>
      </c>
      <c r="Y1150" s="6">
        <f>$W$5 +'Unlike Size Quad'!$F$3*$N$4</f>
        <v>-71.406763299232722</v>
      </c>
      <c r="Z1150" s="6">
        <f>Table13[[#This Row],[NS AXIS]]</f>
        <v>142</v>
      </c>
      <c r="AA1150" s="6">
        <f>IF(AND($W$5 + 'Unlike Size Quad'!$F$3*$N$4&lt;Table13[[#This Row],[NS AXIS]],Table13[[#This Row],[NS AXIS]]&lt;$V$6 - 'Unlike Size Quad'!$F$3*$N$4), Table13[NS AXIS], 0)</f>
        <v>0</v>
      </c>
      <c r="AB1150" s="16">
        <f>$V$3 -'Unlike Size Quad'!$F$2*$N$3</f>
        <v>127.00056361139596</v>
      </c>
      <c r="AC1150" s="16">
        <f>$W$4 + 'Unlike Size Quad'!$F$2*$N$3</f>
        <v>-127.00507248755457</v>
      </c>
      <c r="AN1150" s="46">
        <v>142</v>
      </c>
      <c r="AO1150" s="6">
        <f>IF(OR(Table15[[#This Row],[Diagonal Flag]]&lt;-$AG$6, Table15[[#This Row],[Diagonal Flag]]&gt;$AG$6),0,Table15[[#This Row],[Diagonal Flag]])</f>
        <v>142</v>
      </c>
      <c r="AP1150" s="6">
        <f>Graphing!$AO1150/$AP$6</f>
        <v>62.125</v>
      </c>
      <c r="AQ1150" s="6">
        <f>Graphing!$AO1150/$AQ$6</f>
        <v>-62.125</v>
      </c>
    </row>
    <row r="1151" spans="21:43" x14ac:dyDescent="0.25">
      <c r="U1151" s="6">
        <v>0</v>
      </c>
      <c r="V1151" s="6">
        <v>143</v>
      </c>
      <c r="W1151" s="6">
        <f>IF(AND($W$4 + 'Unlike Size Quad'!$F$2*$N$3&lt;Table13[[#This Row],[NS AXIS]],Table13[[#This Row],[NS AXIS]]&lt;$V$3 - 'Unlike Size Quad'!$F$2*$N$3), Table13[NS AXIS], 0)</f>
        <v>0</v>
      </c>
      <c r="X1151" s="6">
        <f>$V$6 - 'Unlike Size Quad'!$F$3*$N$4</f>
        <v>71.401690832311886</v>
      </c>
      <c r="Y1151" s="6">
        <f>$W$5 +'Unlike Size Quad'!$F$3*$N$4</f>
        <v>-71.406763299232722</v>
      </c>
      <c r="Z1151" s="6">
        <f>Table13[[#This Row],[NS AXIS]]</f>
        <v>143</v>
      </c>
      <c r="AA1151" s="6">
        <f>IF(AND($W$5 + 'Unlike Size Quad'!$F$3*$N$4&lt;Table13[[#This Row],[NS AXIS]],Table13[[#This Row],[NS AXIS]]&lt;$V$6 - 'Unlike Size Quad'!$F$3*$N$4), Table13[NS AXIS], 0)</f>
        <v>0</v>
      </c>
      <c r="AB1151" s="16">
        <f>$V$3 -'Unlike Size Quad'!$F$2*$N$3</f>
        <v>127.00056361139596</v>
      </c>
      <c r="AC1151" s="16">
        <f>$W$4 + 'Unlike Size Quad'!$F$2*$N$3</f>
        <v>-127.00507248755457</v>
      </c>
      <c r="AN1151" s="46">
        <v>143</v>
      </c>
      <c r="AO1151" s="6">
        <f>IF(OR(Table15[[#This Row],[Diagonal Flag]]&lt;-$AG$6, Table15[[#This Row],[Diagonal Flag]]&gt;$AG$6),0,Table15[[#This Row],[Diagonal Flag]])</f>
        <v>143</v>
      </c>
      <c r="AP1151" s="6">
        <f>Graphing!$AO1151/$AP$6</f>
        <v>62.5625</v>
      </c>
      <c r="AQ1151" s="6">
        <f>Graphing!$AO1151/$AQ$6</f>
        <v>-62.5625</v>
      </c>
    </row>
    <row r="1152" spans="21:43" x14ac:dyDescent="0.25">
      <c r="U1152" s="6">
        <v>0</v>
      </c>
      <c r="V1152" s="6">
        <v>144</v>
      </c>
      <c r="W1152" s="6">
        <f>IF(AND($W$4 + 'Unlike Size Quad'!$F$2*$N$3&lt;Table13[[#This Row],[NS AXIS]],Table13[[#This Row],[NS AXIS]]&lt;$V$3 - 'Unlike Size Quad'!$F$2*$N$3), Table13[NS AXIS], 0)</f>
        <v>0</v>
      </c>
      <c r="X1152" s="6">
        <f>$V$6 - 'Unlike Size Quad'!$F$3*$N$4</f>
        <v>71.401690832311886</v>
      </c>
      <c r="Y1152" s="6">
        <f>$W$5 +'Unlike Size Quad'!$F$3*$N$4</f>
        <v>-71.406763299232722</v>
      </c>
      <c r="Z1152" s="6">
        <f>Table13[[#This Row],[NS AXIS]]</f>
        <v>144</v>
      </c>
      <c r="AA1152" s="6">
        <f>IF(AND($W$5 + 'Unlike Size Quad'!$F$3*$N$4&lt;Table13[[#This Row],[NS AXIS]],Table13[[#This Row],[NS AXIS]]&lt;$V$6 - 'Unlike Size Quad'!$F$3*$N$4), Table13[NS AXIS], 0)</f>
        <v>0</v>
      </c>
      <c r="AB1152" s="16">
        <f>$V$3 -'Unlike Size Quad'!$F$2*$N$3</f>
        <v>127.00056361139596</v>
      </c>
      <c r="AC1152" s="16">
        <f>$W$4 + 'Unlike Size Quad'!$F$2*$N$3</f>
        <v>-127.00507248755457</v>
      </c>
      <c r="AN1152" s="46">
        <v>144</v>
      </c>
      <c r="AO1152" s="6">
        <f>IF(OR(Table15[[#This Row],[Diagonal Flag]]&lt;-$AG$6, Table15[[#This Row],[Diagonal Flag]]&gt;$AG$6),0,Table15[[#This Row],[Diagonal Flag]])</f>
        <v>144</v>
      </c>
      <c r="AP1152" s="6">
        <f>Graphing!$AO1152/$AP$6</f>
        <v>63</v>
      </c>
      <c r="AQ1152" s="6">
        <f>Graphing!$AO1152/$AQ$6</f>
        <v>-63</v>
      </c>
    </row>
    <row r="1153" spans="21:43" x14ac:dyDescent="0.25">
      <c r="U1153" s="6">
        <v>0</v>
      </c>
      <c r="V1153" s="6">
        <v>145</v>
      </c>
      <c r="W1153" s="6">
        <f>IF(AND($W$4 + 'Unlike Size Quad'!$F$2*$N$3&lt;Table13[[#This Row],[NS AXIS]],Table13[[#This Row],[NS AXIS]]&lt;$V$3 - 'Unlike Size Quad'!$F$2*$N$3), Table13[NS AXIS], 0)</f>
        <v>0</v>
      </c>
      <c r="X1153" s="6">
        <f>$V$6 - 'Unlike Size Quad'!$F$3*$N$4</f>
        <v>71.401690832311886</v>
      </c>
      <c r="Y1153" s="6">
        <f>$W$5 +'Unlike Size Quad'!$F$3*$N$4</f>
        <v>-71.406763299232722</v>
      </c>
      <c r="Z1153" s="6">
        <f>Table13[[#This Row],[NS AXIS]]</f>
        <v>145</v>
      </c>
      <c r="AA1153" s="6">
        <f>IF(AND($W$5 + 'Unlike Size Quad'!$F$3*$N$4&lt;Table13[[#This Row],[NS AXIS]],Table13[[#This Row],[NS AXIS]]&lt;$V$6 - 'Unlike Size Quad'!$F$3*$N$4), Table13[NS AXIS], 0)</f>
        <v>0</v>
      </c>
      <c r="AB1153" s="16">
        <f>$V$3 -'Unlike Size Quad'!$F$2*$N$3</f>
        <v>127.00056361139596</v>
      </c>
      <c r="AC1153" s="16">
        <f>$W$4 + 'Unlike Size Quad'!$F$2*$N$3</f>
        <v>-127.00507248755457</v>
      </c>
      <c r="AN1153" s="46">
        <v>145</v>
      </c>
      <c r="AO1153" s="6">
        <f>IF(OR(Table15[[#This Row],[Diagonal Flag]]&lt;-$AG$6, Table15[[#This Row],[Diagonal Flag]]&gt;$AG$6),0,Table15[[#This Row],[Diagonal Flag]])</f>
        <v>145</v>
      </c>
      <c r="AP1153" s="6">
        <f>Graphing!$AO1153/$AP$6</f>
        <v>63.4375</v>
      </c>
      <c r="AQ1153" s="6">
        <f>Graphing!$AO1153/$AQ$6</f>
        <v>-63.4375</v>
      </c>
    </row>
    <row r="1154" spans="21:43" x14ac:dyDescent="0.25">
      <c r="U1154" s="6">
        <v>0</v>
      </c>
      <c r="V1154" s="6">
        <v>146</v>
      </c>
      <c r="W1154" s="6">
        <f>IF(AND($W$4 + 'Unlike Size Quad'!$F$2*$N$3&lt;Table13[[#This Row],[NS AXIS]],Table13[[#This Row],[NS AXIS]]&lt;$V$3 - 'Unlike Size Quad'!$F$2*$N$3), Table13[NS AXIS], 0)</f>
        <v>0</v>
      </c>
      <c r="X1154" s="6">
        <f>$V$6 - 'Unlike Size Quad'!$F$3*$N$4</f>
        <v>71.401690832311886</v>
      </c>
      <c r="Y1154" s="6">
        <f>$W$5 +'Unlike Size Quad'!$F$3*$N$4</f>
        <v>-71.406763299232722</v>
      </c>
      <c r="Z1154" s="6">
        <f>Table13[[#This Row],[NS AXIS]]</f>
        <v>146</v>
      </c>
      <c r="AA1154" s="6">
        <f>IF(AND($W$5 + 'Unlike Size Quad'!$F$3*$N$4&lt;Table13[[#This Row],[NS AXIS]],Table13[[#This Row],[NS AXIS]]&lt;$V$6 - 'Unlike Size Quad'!$F$3*$N$4), Table13[NS AXIS], 0)</f>
        <v>0</v>
      </c>
      <c r="AB1154" s="16">
        <f>$V$3 -'Unlike Size Quad'!$F$2*$N$3</f>
        <v>127.00056361139596</v>
      </c>
      <c r="AC1154" s="16">
        <f>$W$4 + 'Unlike Size Quad'!$F$2*$N$3</f>
        <v>-127.00507248755457</v>
      </c>
      <c r="AN1154" s="46">
        <v>146</v>
      </c>
      <c r="AO1154" s="6">
        <f>IF(OR(Table15[[#This Row],[Diagonal Flag]]&lt;-$AG$6, Table15[[#This Row],[Diagonal Flag]]&gt;$AG$6),0,Table15[[#This Row],[Diagonal Flag]])</f>
        <v>146</v>
      </c>
      <c r="AP1154" s="6">
        <f>Graphing!$AO1154/$AP$6</f>
        <v>63.875</v>
      </c>
      <c r="AQ1154" s="6">
        <f>Graphing!$AO1154/$AQ$6</f>
        <v>-63.875</v>
      </c>
    </row>
    <row r="1155" spans="21:43" x14ac:dyDescent="0.25">
      <c r="U1155" s="6">
        <v>0</v>
      </c>
      <c r="V1155" s="6">
        <v>147</v>
      </c>
      <c r="W1155" s="6">
        <f>IF(AND($W$4 + 'Unlike Size Quad'!$F$2*$N$3&lt;Table13[[#This Row],[NS AXIS]],Table13[[#This Row],[NS AXIS]]&lt;$V$3 - 'Unlike Size Quad'!$F$2*$N$3), Table13[NS AXIS], 0)</f>
        <v>0</v>
      </c>
      <c r="X1155" s="6">
        <f>$V$6 - 'Unlike Size Quad'!$F$3*$N$4</f>
        <v>71.401690832311886</v>
      </c>
      <c r="Y1155" s="6">
        <f>$W$5 +'Unlike Size Quad'!$F$3*$N$4</f>
        <v>-71.406763299232722</v>
      </c>
      <c r="Z1155" s="6">
        <f>Table13[[#This Row],[NS AXIS]]</f>
        <v>147</v>
      </c>
      <c r="AA1155" s="6">
        <f>IF(AND($W$5 + 'Unlike Size Quad'!$F$3*$N$4&lt;Table13[[#This Row],[NS AXIS]],Table13[[#This Row],[NS AXIS]]&lt;$V$6 - 'Unlike Size Quad'!$F$3*$N$4), Table13[NS AXIS], 0)</f>
        <v>0</v>
      </c>
      <c r="AB1155" s="16">
        <f>$V$3 -'Unlike Size Quad'!$F$2*$N$3</f>
        <v>127.00056361139596</v>
      </c>
      <c r="AC1155" s="16">
        <f>$W$4 + 'Unlike Size Quad'!$F$2*$N$3</f>
        <v>-127.00507248755457</v>
      </c>
      <c r="AN1155" s="46">
        <v>147</v>
      </c>
      <c r="AO1155" s="6">
        <f>IF(OR(Table15[[#This Row],[Diagonal Flag]]&lt;-$AG$6, Table15[[#This Row],[Diagonal Flag]]&gt;$AG$6),0,Table15[[#This Row],[Diagonal Flag]])</f>
        <v>147</v>
      </c>
      <c r="AP1155" s="6">
        <f>Graphing!$AO1155/$AP$6</f>
        <v>64.3125</v>
      </c>
      <c r="AQ1155" s="6">
        <f>Graphing!$AO1155/$AQ$6</f>
        <v>-64.3125</v>
      </c>
    </row>
    <row r="1156" spans="21:43" x14ac:dyDescent="0.25">
      <c r="U1156" s="6">
        <v>0</v>
      </c>
      <c r="V1156" s="6">
        <v>148</v>
      </c>
      <c r="W1156" s="6">
        <f>IF(AND($W$4 + 'Unlike Size Quad'!$F$2*$N$3&lt;Table13[[#This Row],[NS AXIS]],Table13[[#This Row],[NS AXIS]]&lt;$V$3 - 'Unlike Size Quad'!$F$2*$N$3), Table13[NS AXIS], 0)</f>
        <v>0</v>
      </c>
      <c r="X1156" s="6">
        <f>$V$6 - 'Unlike Size Quad'!$F$3*$N$4</f>
        <v>71.401690832311886</v>
      </c>
      <c r="Y1156" s="6">
        <f>$W$5 +'Unlike Size Quad'!$F$3*$N$4</f>
        <v>-71.406763299232722</v>
      </c>
      <c r="Z1156" s="6">
        <f>Table13[[#This Row],[NS AXIS]]</f>
        <v>148</v>
      </c>
      <c r="AA1156" s="6">
        <f>IF(AND($W$5 + 'Unlike Size Quad'!$F$3*$N$4&lt;Table13[[#This Row],[NS AXIS]],Table13[[#This Row],[NS AXIS]]&lt;$V$6 - 'Unlike Size Quad'!$F$3*$N$4), Table13[NS AXIS], 0)</f>
        <v>0</v>
      </c>
      <c r="AB1156" s="16">
        <f>$V$3 -'Unlike Size Quad'!$F$2*$N$3</f>
        <v>127.00056361139596</v>
      </c>
      <c r="AC1156" s="16">
        <f>$W$4 + 'Unlike Size Quad'!$F$2*$N$3</f>
        <v>-127.00507248755457</v>
      </c>
      <c r="AN1156" s="46">
        <v>148</v>
      </c>
      <c r="AO1156" s="6">
        <f>IF(OR(Table15[[#This Row],[Diagonal Flag]]&lt;-$AG$6, Table15[[#This Row],[Diagonal Flag]]&gt;$AG$6),0,Table15[[#This Row],[Diagonal Flag]])</f>
        <v>148</v>
      </c>
      <c r="AP1156" s="6">
        <f>Graphing!$AO1156/$AP$6</f>
        <v>64.75</v>
      </c>
      <c r="AQ1156" s="6">
        <f>Graphing!$AO1156/$AQ$6</f>
        <v>-64.75</v>
      </c>
    </row>
    <row r="1157" spans="21:43" x14ac:dyDescent="0.25">
      <c r="U1157" s="6">
        <v>0</v>
      </c>
      <c r="V1157" s="6">
        <v>149</v>
      </c>
      <c r="W1157" s="6">
        <f>IF(AND($W$4 + 'Unlike Size Quad'!$F$2*$N$3&lt;Table13[[#This Row],[NS AXIS]],Table13[[#This Row],[NS AXIS]]&lt;$V$3 - 'Unlike Size Quad'!$F$2*$N$3), Table13[NS AXIS], 0)</f>
        <v>0</v>
      </c>
      <c r="X1157" s="6">
        <f>$V$6 - 'Unlike Size Quad'!$F$3*$N$4</f>
        <v>71.401690832311886</v>
      </c>
      <c r="Y1157" s="6">
        <f>$W$5 +'Unlike Size Quad'!$F$3*$N$4</f>
        <v>-71.406763299232722</v>
      </c>
      <c r="Z1157" s="6">
        <f>Table13[[#This Row],[NS AXIS]]</f>
        <v>149</v>
      </c>
      <c r="AA1157" s="6">
        <f>IF(AND($W$5 + 'Unlike Size Quad'!$F$3*$N$4&lt;Table13[[#This Row],[NS AXIS]],Table13[[#This Row],[NS AXIS]]&lt;$V$6 - 'Unlike Size Quad'!$F$3*$N$4), Table13[NS AXIS], 0)</f>
        <v>0</v>
      </c>
      <c r="AB1157" s="16">
        <f>$V$3 -'Unlike Size Quad'!$F$2*$N$3</f>
        <v>127.00056361139596</v>
      </c>
      <c r="AC1157" s="16">
        <f>$W$4 + 'Unlike Size Quad'!$F$2*$N$3</f>
        <v>-127.00507248755457</v>
      </c>
      <c r="AN1157" s="46">
        <v>149</v>
      </c>
      <c r="AO1157" s="6">
        <f>IF(OR(Table15[[#This Row],[Diagonal Flag]]&lt;-$AG$6, Table15[[#This Row],[Diagonal Flag]]&gt;$AG$6),0,Table15[[#This Row],[Diagonal Flag]])</f>
        <v>149</v>
      </c>
      <c r="AP1157" s="6">
        <f>Graphing!$AO1157/$AP$6</f>
        <v>65.1875</v>
      </c>
      <c r="AQ1157" s="6">
        <f>Graphing!$AO1157/$AQ$6</f>
        <v>-65.1875</v>
      </c>
    </row>
    <row r="1158" spans="21:43" x14ac:dyDescent="0.25">
      <c r="U1158" s="6">
        <v>0</v>
      </c>
      <c r="V1158" s="6">
        <v>150</v>
      </c>
      <c r="W1158" s="6">
        <f>IF(AND($W$4 + 'Unlike Size Quad'!$F$2*$N$3&lt;Table13[[#This Row],[NS AXIS]],Table13[[#This Row],[NS AXIS]]&lt;$V$3 - 'Unlike Size Quad'!$F$2*$N$3), Table13[NS AXIS], 0)</f>
        <v>0</v>
      </c>
      <c r="X1158" s="6">
        <f>$V$6 - 'Unlike Size Quad'!$F$3*$N$4</f>
        <v>71.401690832311886</v>
      </c>
      <c r="Y1158" s="6">
        <f>$W$5 +'Unlike Size Quad'!$F$3*$N$4</f>
        <v>-71.406763299232722</v>
      </c>
      <c r="Z1158" s="6">
        <f>Table13[[#This Row],[NS AXIS]]</f>
        <v>150</v>
      </c>
      <c r="AA1158" s="6">
        <f>IF(AND($W$5 + 'Unlike Size Quad'!$F$3*$N$4&lt;Table13[[#This Row],[NS AXIS]],Table13[[#This Row],[NS AXIS]]&lt;$V$6 - 'Unlike Size Quad'!$F$3*$N$4), Table13[NS AXIS], 0)</f>
        <v>0</v>
      </c>
      <c r="AB1158" s="16">
        <f>$V$3 -'Unlike Size Quad'!$F$2*$N$3</f>
        <v>127.00056361139596</v>
      </c>
      <c r="AC1158" s="16">
        <f>$W$4 + 'Unlike Size Quad'!$F$2*$N$3</f>
        <v>-127.00507248755457</v>
      </c>
      <c r="AN1158" s="46">
        <v>150</v>
      </c>
      <c r="AO1158" s="6">
        <f>IF(OR(Table15[[#This Row],[Diagonal Flag]]&lt;-$AG$6, Table15[[#This Row],[Diagonal Flag]]&gt;$AG$6),0,Table15[[#This Row],[Diagonal Flag]])</f>
        <v>150</v>
      </c>
      <c r="AP1158" s="6">
        <f>Graphing!$AO1158/$AP$6</f>
        <v>65.625</v>
      </c>
      <c r="AQ1158" s="6">
        <f>Graphing!$AO1158/$AQ$6</f>
        <v>-65.625</v>
      </c>
    </row>
    <row r="1159" spans="21:43" x14ac:dyDescent="0.25">
      <c r="U1159" s="6">
        <v>0</v>
      </c>
      <c r="V1159" s="6">
        <v>151</v>
      </c>
      <c r="W1159" s="6">
        <f>IF(AND($W$4 + 'Unlike Size Quad'!$F$2*$N$3&lt;Table13[[#This Row],[NS AXIS]],Table13[[#This Row],[NS AXIS]]&lt;$V$3 - 'Unlike Size Quad'!$F$2*$N$3), Table13[NS AXIS], 0)</f>
        <v>0</v>
      </c>
      <c r="X1159" s="6">
        <f>$V$6 - 'Unlike Size Quad'!$F$3*$N$4</f>
        <v>71.401690832311886</v>
      </c>
      <c r="Y1159" s="6">
        <f>$W$5 +'Unlike Size Quad'!$F$3*$N$4</f>
        <v>-71.406763299232722</v>
      </c>
      <c r="Z1159" s="6">
        <f>Table13[[#This Row],[NS AXIS]]</f>
        <v>151</v>
      </c>
      <c r="AA1159" s="6">
        <f>IF(AND($W$5 + 'Unlike Size Quad'!$F$3*$N$4&lt;Table13[[#This Row],[NS AXIS]],Table13[[#This Row],[NS AXIS]]&lt;$V$6 - 'Unlike Size Quad'!$F$3*$N$4), Table13[NS AXIS], 0)</f>
        <v>0</v>
      </c>
      <c r="AB1159" s="16">
        <f>$V$3 -'Unlike Size Quad'!$F$2*$N$3</f>
        <v>127.00056361139596</v>
      </c>
      <c r="AC1159" s="16">
        <f>$W$4 + 'Unlike Size Quad'!$F$2*$N$3</f>
        <v>-127.00507248755457</v>
      </c>
      <c r="AN1159" s="46">
        <v>151</v>
      </c>
      <c r="AO1159" s="6">
        <f>IF(OR(Table15[[#This Row],[Diagonal Flag]]&lt;-$AG$6, Table15[[#This Row],[Diagonal Flag]]&gt;$AG$6),0,Table15[[#This Row],[Diagonal Flag]])</f>
        <v>151</v>
      </c>
      <c r="AP1159" s="6">
        <f>Graphing!$AO1159/$AP$6</f>
        <v>66.0625</v>
      </c>
      <c r="AQ1159" s="6">
        <f>Graphing!$AO1159/$AQ$6</f>
        <v>-66.0625</v>
      </c>
    </row>
    <row r="1160" spans="21:43" x14ac:dyDescent="0.25">
      <c r="U1160" s="6">
        <v>0</v>
      </c>
      <c r="V1160" s="6">
        <v>152</v>
      </c>
      <c r="W1160" s="6">
        <f>IF(AND($W$4 + 'Unlike Size Quad'!$F$2*$N$3&lt;Table13[[#This Row],[NS AXIS]],Table13[[#This Row],[NS AXIS]]&lt;$V$3 - 'Unlike Size Quad'!$F$2*$N$3), Table13[NS AXIS], 0)</f>
        <v>0</v>
      </c>
      <c r="X1160" s="6">
        <f>$V$6 - 'Unlike Size Quad'!$F$3*$N$4</f>
        <v>71.401690832311886</v>
      </c>
      <c r="Y1160" s="6">
        <f>$W$5 +'Unlike Size Quad'!$F$3*$N$4</f>
        <v>-71.406763299232722</v>
      </c>
      <c r="Z1160" s="6">
        <f>Table13[[#This Row],[NS AXIS]]</f>
        <v>152</v>
      </c>
      <c r="AA1160" s="6">
        <f>IF(AND($W$5 + 'Unlike Size Quad'!$F$3*$N$4&lt;Table13[[#This Row],[NS AXIS]],Table13[[#This Row],[NS AXIS]]&lt;$V$6 - 'Unlike Size Quad'!$F$3*$N$4), Table13[NS AXIS], 0)</f>
        <v>0</v>
      </c>
      <c r="AB1160" s="16">
        <f>$V$3 -'Unlike Size Quad'!$F$2*$N$3</f>
        <v>127.00056361139596</v>
      </c>
      <c r="AC1160" s="16">
        <f>$W$4 + 'Unlike Size Quad'!$F$2*$N$3</f>
        <v>-127.00507248755457</v>
      </c>
      <c r="AN1160" s="46">
        <v>152</v>
      </c>
      <c r="AO1160" s="6">
        <f>IF(OR(Table15[[#This Row],[Diagonal Flag]]&lt;-$AG$6, Table15[[#This Row],[Diagonal Flag]]&gt;$AG$6),0,Table15[[#This Row],[Diagonal Flag]])</f>
        <v>152</v>
      </c>
      <c r="AP1160" s="6">
        <f>Graphing!$AO1160/$AP$6</f>
        <v>66.5</v>
      </c>
      <c r="AQ1160" s="6">
        <f>Graphing!$AO1160/$AQ$6</f>
        <v>-66.5</v>
      </c>
    </row>
    <row r="1161" spans="21:43" x14ac:dyDescent="0.25">
      <c r="U1161" s="6">
        <v>0</v>
      </c>
      <c r="V1161" s="6">
        <v>153</v>
      </c>
      <c r="W1161" s="6">
        <f>IF(AND($W$4 + 'Unlike Size Quad'!$F$2*$N$3&lt;Table13[[#This Row],[NS AXIS]],Table13[[#This Row],[NS AXIS]]&lt;$V$3 - 'Unlike Size Quad'!$F$2*$N$3), Table13[NS AXIS], 0)</f>
        <v>0</v>
      </c>
      <c r="X1161" s="6">
        <f>$V$6 - 'Unlike Size Quad'!$F$3*$N$4</f>
        <v>71.401690832311886</v>
      </c>
      <c r="Y1161" s="6">
        <f>$W$5 +'Unlike Size Quad'!$F$3*$N$4</f>
        <v>-71.406763299232722</v>
      </c>
      <c r="Z1161" s="6">
        <f>Table13[[#This Row],[NS AXIS]]</f>
        <v>153</v>
      </c>
      <c r="AA1161" s="6">
        <f>IF(AND($W$5 + 'Unlike Size Quad'!$F$3*$N$4&lt;Table13[[#This Row],[NS AXIS]],Table13[[#This Row],[NS AXIS]]&lt;$V$6 - 'Unlike Size Quad'!$F$3*$N$4), Table13[NS AXIS], 0)</f>
        <v>0</v>
      </c>
      <c r="AB1161" s="16">
        <f>$V$3 -'Unlike Size Quad'!$F$2*$N$3</f>
        <v>127.00056361139596</v>
      </c>
      <c r="AC1161" s="16">
        <f>$W$4 + 'Unlike Size Quad'!$F$2*$N$3</f>
        <v>-127.00507248755457</v>
      </c>
      <c r="AN1161" s="46">
        <v>153</v>
      </c>
      <c r="AO1161" s="6">
        <f>IF(OR(Table15[[#This Row],[Diagonal Flag]]&lt;-$AG$6, Table15[[#This Row],[Diagonal Flag]]&gt;$AG$6),0,Table15[[#This Row],[Diagonal Flag]])</f>
        <v>153</v>
      </c>
      <c r="AP1161" s="6">
        <f>Graphing!$AO1161/$AP$6</f>
        <v>66.9375</v>
      </c>
      <c r="AQ1161" s="6">
        <f>Graphing!$AO1161/$AQ$6</f>
        <v>-66.9375</v>
      </c>
    </row>
    <row r="1162" spans="21:43" x14ac:dyDescent="0.25">
      <c r="U1162" s="6">
        <v>0</v>
      </c>
      <c r="V1162" s="6">
        <v>154</v>
      </c>
      <c r="W1162" s="6">
        <f>IF(AND($W$4 + 'Unlike Size Quad'!$F$2*$N$3&lt;Table13[[#This Row],[NS AXIS]],Table13[[#This Row],[NS AXIS]]&lt;$V$3 - 'Unlike Size Quad'!$F$2*$N$3), Table13[NS AXIS], 0)</f>
        <v>0</v>
      </c>
      <c r="X1162" s="6">
        <f>$V$6 - 'Unlike Size Quad'!$F$3*$N$4</f>
        <v>71.401690832311886</v>
      </c>
      <c r="Y1162" s="6">
        <f>$W$5 +'Unlike Size Quad'!$F$3*$N$4</f>
        <v>-71.406763299232722</v>
      </c>
      <c r="Z1162" s="6">
        <f>Table13[[#This Row],[NS AXIS]]</f>
        <v>154</v>
      </c>
      <c r="AA1162" s="6">
        <f>IF(AND($W$5 + 'Unlike Size Quad'!$F$3*$N$4&lt;Table13[[#This Row],[NS AXIS]],Table13[[#This Row],[NS AXIS]]&lt;$V$6 - 'Unlike Size Quad'!$F$3*$N$4), Table13[NS AXIS], 0)</f>
        <v>0</v>
      </c>
      <c r="AB1162" s="16">
        <f>$V$3 -'Unlike Size Quad'!$F$2*$N$3</f>
        <v>127.00056361139596</v>
      </c>
      <c r="AC1162" s="16">
        <f>$W$4 + 'Unlike Size Quad'!$F$2*$N$3</f>
        <v>-127.00507248755457</v>
      </c>
      <c r="AN1162" s="46">
        <v>154</v>
      </c>
      <c r="AO1162" s="6">
        <f>IF(OR(Table15[[#This Row],[Diagonal Flag]]&lt;-$AG$6, Table15[[#This Row],[Diagonal Flag]]&gt;$AG$6),0,Table15[[#This Row],[Diagonal Flag]])</f>
        <v>154</v>
      </c>
      <c r="AP1162" s="6">
        <f>Graphing!$AO1162/$AP$6</f>
        <v>67.375</v>
      </c>
      <c r="AQ1162" s="6">
        <f>Graphing!$AO1162/$AQ$6</f>
        <v>-67.375</v>
      </c>
    </row>
    <row r="1163" spans="21:43" x14ac:dyDescent="0.25">
      <c r="U1163" s="6">
        <v>0</v>
      </c>
      <c r="V1163" s="6">
        <v>155</v>
      </c>
      <c r="W1163" s="6">
        <f>IF(AND($W$4 + 'Unlike Size Quad'!$F$2*$N$3&lt;Table13[[#This Row],[NS AXIS]],Table13[[#This Row],[NS AXIS]]&lt;$V$3 - 'Unlike Size Quad'!$F$2*$N$3), Table13[NS AXIS], 0)</f>
        <v>0</v>
      </c>
      <c r="X1163" s="6">
        <f>$V$6 - 'Unlike Size Quad'!$F$3*$N$4</f>
        <v>71.401690832311886</v>
      </c>
      <c r="Y1163" s="6">
        <f>$W$5 +'Unlike Size Quad'!$F$3*$N$4</f>
        <v>-71.406763299232722</v>
      </c>
      <c r="Z1163" s="6">
        <f>Table13[[#This Row],[NS AXIS]]</f>
        <v>155</v>
      </c>
      <c r="AA1163" s="6">
        <f>IF(AND($W$5 + 'Unlike Size Quad'!$F$3*$N$4&lt;Table13[[#This Row],[NS AXIS]],Table13[[#This Row],[NS AXIS]]&lt;$V$6 - 'Unlike Size Quad'!$F$3*$N$4), Table13[NS AXIS], 0)</f>
        <v>0</v>
      </c>
      <c r="AB1163" s="16">
        <f>$V$3 -'Unlike Size Quad'!$F$2*$N$3</f>
        <v>127.00056361139596</v>
      </c>
      <c r="AC1163" s="16">
        <f>$W$4 + 'Unlike Size Quad'!$F$2*$N$3</f>
        <v>-127.00507248755457</v>
      </c>
      <c r="AN1163" s="46">
        <v>155</v>
      </c>
      <c r="AO1163" s="6">
        <f>IF(OR(Table15[[#This Row],[Diagonal Flag]]&lt;-$AG$6, Table15[[#This Row],[Diagonal Flag]]&gt;$AG$6),0,Table15[[#This Row],[Diagonal Flag]])</f>
        <v>155</v>
      </c>
      <c r="AP1163" s="6">
        <f>Graphing!$AO1163/$AP$6</f>
        <v>67.8125</v>
      </c>
      <c r="AQ1163" s="6">
        <f>Graphing!$AO1163/$AQ$6</f>
        <v>-67.8125</v>
      </c>
    </row>
    <row r="1164" spans="21:43" x14ac:dyDescent="0.25">
      <c r="U1164" s="6">
        <v>0</v>
      </c>
      <c r="V1164" s="6">
        <v>156</v>
      </c>
      <c r="W1164" s="6">
        <f>IF(AND($W$4 + 'Unlike Size Quad'!$F$2*$N$3&lt;Table13[[#This Row],[NS AXIS]],Table13[[#This Row],[NS AXIS]]&lt;$V$3 - 'Unlike Size Quad'!$F$2*$N$3), Table13[NS AXIS], 0)</f>
        <v>0</v>
      </c>
      <c r="X1164" s="6">
        <f>$V$6 - 'Unlike Size Quad'!$F$3*$N$4</f>
        <v>71.401690832311886</v>
      </c>
      <c r="Y1164" s="6">
        <f>$W$5 +'Unlike Size Quad'!$F$3*$N$4</f>
        <v>-71.406763299232722</v>
      </c>
      <c r="Z1164" s="6">
        <f>Table13[[#This Row],[NS AXIS]]</f>
        <v>156</v>
      </c>
      <c r="AA1164" s="6">
        <f>IF(AND($W$5 + 'Unlike Size Quad'!$F$3*$N$4&lt;Table13[[#This Row],[NS AXIS]],Table13[[#This Row],[NS AXIS]]&lt;$V$6 - 'Unlike Size Quad'!$F$3*$N$4), Table13[NS AXIS], 0)</f>
        <v>0</v>
      </c>
      <c r="AB1164" s="16">
        <f>$V$3 -'Unlike Size Quad'!$F$2*$N$3</f>
        <v>127.00056361139596</v>
      </c>
      <c r="AC1164" s="16">
        <f>$W$4 + 'Unlike Size Quad'!$F$2*$N$3</f>
        <v>-127.00507248755457</v>
      </c>
      <c r="AN1164" s="46">
        <v>156</v>
      </c>
      <c r="AO1164" s="6">
        <f>IF(OR(Table15[[#This Row],[Diagonal Flag]]&lt;-$AG$6, Table15[[#This Row],[Diagonal Flag]]&gt;$AG$6),0,Table15[[#This Row],[Diagonal Flag]])</f>
        <v>156</v>
      </c>
      <c r="AP1164" s="6">
        <f>Graphing!$AO1164/$AP$6</f>
        <v>68.25</v>
      </c>
      <c r="AQ1164" s="6">
        <f>Graphing!$AO1164/$AQ$6</f>
        <v>-68.25</v>
      </c>
    </row>
    <row r="1165" spans="21:43" x14ac:dyDescent="0.25">
      <c r="U1165" s="6">
        <v>0</v>
      </c>
      <c r="V1165" s="6">
        <v>157</v>
      </c>
      <c r="W1165" s="6">
        <f>IF(AND($W$4 + 'Unlike Size Quad'!$F$2*$N$3&lt;Table13[[#This Row],[NS AXIS]],Table13[[#This Row],[NS AXIS]]&lt;$V$3 - 'Unlike Size Quad'!$F$2*$N$3), Table13[NS AXIS], 0)</f>
        <v>0</v>
      </c>
      <c r="X1165" s="6">
        <f>$V$6 - 'Unlike Size Quad'!$F$3*$N$4</f>
        <v>71.401690832311886</v>
      </c>
      <c r="Y1165" s="6">
        <f>$W$5 +'Unlike Size Quad'!$F$3*$N$4</f>
        <v>-71.406763299232722</v>
      </c>
      <c r="Z1165" s="6">
        <f>Table13[[#This Row],[NS AXIS]]</f>
        <v>157</v>
      </c>
      <c r="AA1165" s="6">
        <f>IF(AND($W$5 + 'Unlike Size Quad'!$F$3*$N$4&lt;Table13[[#This Row],[NS AXIS]],Table13[[#This Row],[NS AXIS]]&lt;$V$6 - 'Unlike Size Quad'!$F$3*$N$4), Table13[NS AXIS], 0)</f>
        <v>0</v>
      </c>
      <c r="AB1165" s="16">
        <f>$V$3 -'Unlike Size Quad'!$F$2*$N$3</f>
        <v>127.00056361139596</v>
      </c>
      <c r="AC1165" s="16">
        <f>$W$4 + 'Unlike Size Quad'!$F$2*$N$3</f>
        <v>-127.00507248755457</v>
      </c>
      <c r="AN1165" s="46">
        <v>157</v>
      </c>
      <c r="AO1165" s="6">
        <f>IF(OR(Table15[[#This Row],[Diagonal Flag]]&lt;-$AG$6, Table15[[#This Row],[Diagonal Flag]]&gt;$AG$6),0,Table15[[#This Row],[Diagonal Flag]])</f>
        <v>157</v>
      </c>
      <c r="AP1165" s="6">
        <f>Graphing!$AO1165/$AP$6</f>
        <v>68.6875</v>
      </c>
      <c r="AQ1165" s="6">
        <f>Graphing!$AO1165/$AQ$6</f>
        <v>-68.6875</v>
      </c>
    </row>
    <row r="1166" spans="21:43" x14ac:dyDescent="0.25">
      <c r="U1166" s="6">
        <v>0</v>
      </c>
      <c r="V1166" s="6">
        <v>158</v>
      </c>
      <c r="W1166" s="6">
        <f>IF(AND($W$4 + 'Unlike Size Quad'!$F$2*$N$3&lt;Table13[[#This Row],[NS AXIS]],Table13[[#This Row],[NS AXIS]]&lt;$V$3 - 'Unlike Size Quad'!$F$2*$N$3), Table13[NS AXIS], 0)</f>
        <v>0</v>
      </c>
      <c r="X1166" s="6">
        <f>$V$6 - 'Unlike Size Quad'!$F$3*$N$4</f>
        <v>71.401690832311886</v>
      </c>
      <c r="Y1166" s="6">
        <f>$W$5 +'Unlike Size Quad'!$F$3*$N$4</f>
        <v>-71.406763299232722</v>
      </c>
      <c r="Z1166" s="6">
        <f>Table13[[#This Row],[NS AXIS]]</f>
        <v>158</v>
      </c>
      <c r="AA1166" s="6">
        <f>IF(AND($W$5 + 'Unlike Size Quad'!$F$3*$N$4&lt;Table13[[#This Row],[NS AXIS]],Table13[[#This Row],[NS AXIS]]&lt;$V$6 - 'Unlike Size Quad'!$F$3*$N$4), Table13[NS AXIS], 0)</f>
        <v>0</v>
      </c>
      <c r="AB1166" s="16">
        <f>$V$3 -'Unlike Size Quad'!$F$2*$N$3</f>
        <v>127.00056361139596</v>
      </c>
      <c r="AC1166" s="16">
        <f>$W$4 + 'Unlike Size Quad'!$F$2*$N$3</f>
        <v>-127.00507248755457</v>
      </c>
      <c r="AN1166" s="46">
        <v>158</v>
      </c>
      <c r="AO1166" s="6">
        <f>IF(OR(Table15[[#This Row],[Diagonal Flag]]&lt;-$AG$6, Table15[[#This Row],[Diagonal Flag]]&gt;$AG$6),0,Table15[[#This Row],[Diagonal Flag]])</f>
        <v>158</v>
      </c>
      <c r="AP1166" s="6">
        <f>Graphing!$AO1166/$AP$6</f>
        <v>69.125</v>
      </c>
      <c r="AQ1166" s="6">
        <f>Graphing!$AO1166/$AQ$6</f>
        <v>-69.125</v>
      </c>
    </row>
    <row r="1167" spans="21:43" x14ac:dyDescent="0.25">
      <c r="U1167" s="6">
        <v>0</v>
      </c>
      <c r="V1167" s="6">
        <v>159</v>
      </c>
      <c r="W1167" s="6">
        <f>IF(AND($W$4 + 'Unlike Size Quad'!$F$2*$N$3&lt;Table13[[#This Row],[NS AXIS]],Table13[[#This Row],[NS AXIS]]&lt;$V$3 - 'Unlike Size Quad'!$F$2*$N$3), Table13[NS AXIS], 0)</f>
        <v>0</v>
      </c>
      <c r="X1167" s="6">
        <f>$V$6 - 'Unlike Size Quad'!$F$3*$N$4</f>
        <v>71.401690832311886</v>
      </c>
      <c r="Y1167" s="6">
        <f>$W$5 +'Unlike Size Quad'!$F$3*$N$4</f>
        <v>-71.406763299232722</v>
      </c>
      <c r="Z1167" s="6">
        <f>Table13[[#This Row],[NS AXIS]]</f>
        <v>159</v>
      </c>
      <c r="AA1167" s="6">
        <f>IF(AND($W$5 + 'Unlike Size Quad'!$F$3*$N$4&lt;Table13[[#This Row],[NS AXIS]],Table13[[#This Row],[NS AXIS]]&lt;$V$6 - 'Unlike Size Quad'!$F$3*$N$4), Table13[NS AXIS], 0)</f>
        <v>0</v>
      </c>
      <c r="AB1167" s="16">
        <f>$V$3 -'Unlike Size Quad'!$F$2*$N$3</f>
        <v>127.00056361139596</v>
      </c>
      <c r="AC1167" s="16">
        <f>$W$4 + 'Unlike Size Quad'!$F$2*$N$3</f>
        <v>-127.00507248755457</v>
      </c>
      <c r="AN1167" s="46">
        <v>159</v>
      </c>
      <c r="AO1167" s="6">
        <f>IF(OR(Table15[[#This Row],[Diagonal Flag]]&lt;-$AG$6, Table15[[#This Row],[Diagonal Flag]]&gt;$AG$6),0,Table15[[#This Row],[Diagonal Flag]])</f>
        <v>159</v>
      </c>
      <c r="AP1167" s="6">
        <f>Graphing!$AO1167/$AP$6</f>
        <v>69.5625</v>
      </c>
      <c r="AQ1167" s="6">
        <f>Graphing!$AO1167/$AQ$6</f>
        <v>-69.5625</v>
      </c>
    </row>
    <row r="1168" spans="21:43" x14ac:dyDescent="0.25">
      <c r="U1168" s="6">
        <v>0</v>
      </c>
      <c r="V1168" s="6">
        <v>160</v>
      </c>
      <c r="W1168" s="6">
        <f>IF(AND($W$4 + 'Unlike Size Quad'!$F$2*$N$3&lt;Table13[[#This Row],[NS AXIS]],Table13[[#This Row],[NS AXIS]]&lt;$V$3 - 'Unlike Size Quad'!$F$2*$N$3), Table13[NS AXIS], 0)</f>
        <v>0</v>
      </c>
      <c r="X1168" s="6">
        <f>$V$6 - 'Unlike Size Quad'!$F$3*$N$4</f>
        <v>71.401690832311886</v>
      </c>
      <c r="Y1168" s="6">
        <f>$W$5 +'Unlike Size Quad'!$F$3*$N$4</f>
        <v>-71.406763299232722</v>
      </c>
      <c r="Z1168" s="6">
        <f>Table13[[#This Row],[NS AXIS]]</f>
        <v>160</v>
      </c>
      <c r="AA1168" s="6">
        <f>IF(AND($W$5 + 'Unlike Size Quad'!$F$3*$N$4&lt;Table13[[#This Row],[NS AXIS]],Table13[[#This Row],[NS AXIS]]&lt;$V$6 - 'Unlike Size Quad'!$F$3*$N$4), Table13[NS AXIS], 0)</f>
        <v>0</v>
      </c>
      <c r="AB1168" s="16">
        <f>$V$3 -'Unlike Size Quad'!$F$2*$N$3</f>
        <v>127.00056361139596</v>
      </c>
      <c r="AC1168" s="16">
        <f>$W$4 + 'Unlike Size Quad'!$F$2*$N$3</f>
        <v>-127.00507248755457</v>
      </c>
      <c r="AN1168" s="46">
        <v>160</v>
      </c>
      <c r="AO1168" s="6">
        <f>IF(OR(Table15[[#This Row],[Diagonal Flag]]&lt;-$AG$6, Table15[[#This Row],[Diagonal Flag]]&gt;$AG$6),0,Table15[[#This Row],[Diagonal Flag]])</f>
        <v>160</v>
      </c>
      <c r="AP1168" s="6">
        <f>Graphing!$AO1168/$AP$6</f>
        <v>70</v>
      </c>
      <c r="AQ1168" s="6">
        <f>Graphing!$AO1168/$AQ$6</f>
        <v>-70</v>
      </c>
    </row>
    <row r="1169" spans="21:43" x14ac:dyDescent="0.25">
      <c r="U1169" s="6">
        <v>0</v>
      </c>
      <c r="V1169" s="6">
        <v>161</v>
      </c>
      <c r="W1169" s="6">
        <f>IF(AND($W$4 + 'Unlike Size Quad'!$F$2*$N$3&lt;Table13[[#This Row],[NS AXIS]],Table13[[#This Row],[NS AXIS]]&lt;$V$3 - 'Unlike Size Quad'!$F$2*$N$3), Table13[NS AXIS], 0)</f>
        <v>0</v>
      </c>
      <c r="X1169" s="6">
        <f>$V$6 - 'Unlike Size Quad'!$F$3*$N$4</f>
        <v>71.401690832311886</v>
      </c>
      <c r="Y1169" s="6">
        <f>$W$5 +'Unlike Size Quad'!$F$3*$N$4</f>
        <v>-71.406763299232722</v>
      </c>
      <c r="Z1169" s="6">
        <f>Table13[[#This Row],[NS AXIS]]</f>
        <v>161</v>
      </c>
      <c r="AA1169" s="6">
        <f>IF(AND($W$5 + 'Unlike Size Quad'!$F$3*$N$4&lt;Table13[[#This Row],[NS AXIS]],Table13[[#This Row],[NS AXIS]]&lt;$V$6 - 'Unlike Size Quad'!$F$3*$N$4), Table13[NS AXIS], 0)</f>
        <v>0</v>
      </c>
      <c r="AB1169" s="16">
        <f>$V$3 -'Unlike Size Quad'!$F$2*$N$3</f>
        <v>127.00056361139596</v>
      </c>
      <c r="AC1169" s="16">
        <f>$W$4 + 'Unlike Size Quad'!$F$2*$N$3</f>
        <v>-127.00507248755457</v>
      </c>
      <c r="AN1169" s="46">
        <v>161</v>
      </c>
      <c r="AO1169" s="6">
        <f>IF(OR(Table15[[#This Row],[Diagonal Flag]]&lt;-$AG$6, Table15[[#This Row],[Diagonal Flag]]&gt;$AG$6),0,Table15[[#This Row],[Diagonal Flag]])</f>
        <v>161</v>
      </c>
      <c r="AP1169" s="6">
        <f>Graphing!$AO1169/$AP$6</f>
        <v>70.4375</v>
      </c>
      <c r="AQ1169" s="6">
        <f>Graphing!$AO1169/$AQ$6</f>
        <v>-70.4375</v>
      </c>
    </row>
    <row r="1170" spans="21:43" x14ac:dyDescent="0.25">
      <c r="U1170" s="6">
        <v>0</v>
      </c>
      <c r="V1170" s="6">
        <v>162</v>
      </c>
      <c r="W1170" s="6">
        <f>IF(AND($W$4 + 'Unlike Size Quad'!$F$2*$N$3&lt;Table13[[#This Row],[NS AXIS]],Table13[[#This Row],[NS AXIS]]&lt;$V$3 - 'Unlike Size Quad'!$F$2*$N$3), Table13[NS AXIS], 0)</f>
        <v>0</v>
      </c>
      <c r="X1170" s="6">
        <f>$V$6 - 'Unlike Size Quad'!$F$3*$N$4</f>
        <v>71.401690832311886</v>
      </c>
      <c r="Y1170" s="6">
        <f>$W$5 +'Unlike Size Quad'!$F$3*$N$4</f>
        <v>-71.406763299232722</v>
      </c>
      <c r="Z1170" s="6">
        <f>Table13[[#This Row],[NS AXIS]]</f>
        <v>162</v>
      </c>
      <c r="AA1170" s="6">
        <f>IF(AND($W$5 + 'Unlike Size Quad'!$F$3*$N$4&lt;Table13[[#This Row],[NS AXIS]],Table13[[#This Row],[NS AXIS]]&lt;$V$6 - 'Unlike Size Quad'!$F$3*$N$4), Table13[NS AXIS], 0)</f>
        <v>0</v>
      </c>
      <c r="AB1170" s="16">
        <f>$V$3 -'Unlike Size Quad'!$F$2*$N$3</f>
        <v>127.00056361139596</v>
      </c>
      <c r="AC1170" s="16">
        <f>$W$4 + 'Unlike Size Quad'!$F$2*$N$3</f>
        <v>-127.00507248755457</v>
      </c>
      <c r="AN1170" s="46">
        <v>162</v>
      </c>
      <c r="AO1170" s="6">
        <f>IF(OR(Table15[[#This Row],[Diagonal Flag]]&lt;-$AG$6, Table15[[#This Row],[Diagonal Flag]]&gt;$AG$6),0,Table15[[#This Row],[Diagonal Flag]])</f>
        <v>162</v>
      </c>
      <c r="AP1170" s="6">
        <f>Graphing!$AO1170/$AP$6</f>
        <v>70.875</v>
      </c>
      <c r="AQ1170" s="6">
        <f>Graphing!$AO1170/$AQ$6</f>
        <v>-70.875</v>
      </c>
    </row>
    <row r="1171" spans="21:43" x14ac:dyDescent="0.25">
      <c r="U1171" s="6">
        <v>0</v>
      </c>
      <c r="V1171" s="6">
        <v>163</v>
      </c>
      <c r="W1171" s="6">
        <f>IF(AND($W$4 + 'Unlike Size Quad'!$F$2*$N$3&lt;Table13[[#This Row],[NS AXIS]],Table13[[#This Row],[NS AXIS]]&lt;$V$3 - 'Unlike Size Quad'!$F$2*$N$3), Table13[NS AXIS], 0)</f>
        <v>0</v>
      </c>
      <c r="X1171" s="6">
        <f>$V$6 - 'Unlike Size Quad'!$F$3*$N$4</f>
        <v>71.401690832311886</v>
      </c>
      <c r="Y1171" s="6">
        <f>$W$5 +'Unlike Size Quad'!$F$3*$N$4</f>
        <v>-71.406763299232722</v>
      </c>
      <c r="Z1171" s="6">
        <f>Table13[[#This Row],[NS AXIS]]</f>
        <v>163</v>
      </c>
      <c r="AA1171" s="6">
        <f>IF(AND($W$5 + 'Unlike Size Quad'!$F$3*$N$4&lt;Table13[[#This Row],[NS AXIS]],Table13[[#This Row],[NS AXIS]]&lt;$V$6 - 'Unlike Size Quad'!$F$3*$N$4), Table13[NS AXIS], 0)</f>
        <v>0</v>
      </c>
      <c r="AB1171" s="16">
        <f>$V$3 -'Unlike Size Quad'!$F$2*$N$3</f>
        <v>127.00056361139596</v>
      </c>
      <c r="AC1171" s="16">
        <f>$W$4 + 'Unlike Size Quad'!$F$2*$N$3</f>
        <v>-127.00507248755457</v>
      </c>
      <c r="AN1171" s="46">
        <v>163</v>
      </c>
      <c r="AO1171" s="6">
        <f>IF(OR(Table15[[#This Row],[Diagonal Flag]]&lt;-$AG$6, Table15[[#This Row],[Diagonal Flag]]&gt;$AG$6),0,Table15[[#This Row],[Diagonal Flag]])</f>
        <v>163</v>
      </c>
      <c r="AP1171" s="6">
        <f>Graphing!$AO1171/$AP$6</f>
        <v>71.3125</v>
      </c>
      <c r="AQ1171" s="6">
        <f>Graphing!$AO1171/$AQ$6</f>
        <v>-71.3125</v>
      </c>
    </row>
    <row r="1172" spans="21:43" x14ac:dyDescent="0.25">
      <c r="U1172" s="6">
        <v>0</v>
      </c>
      <c r="V1172" s="6">
        <v>164</v>
      </c>
      <c r="W1172" s="6">
        <f>IF(AND($W$4 + 'Unlike Size Quad'!$F$2*$N$3&lt;Table13[[#This Row],[NS AXIS]],Table13[[#This Row],[NS AXIS]]&lt;$V$3 - 'Unlike Size Quad'!$F$2*$N$3), Table13[NS AXIS], 0)</f>
        <v>0</v>
      </c>
      <c r="X1172" s="6">
        <f>$V$6 - 'Unlike Size Quad'!$F$3*$N$4</f>
        <v>71.401690832311886</v>
      </c>
      <c r="Y1172" s="6">
        <f>$W$5 +'Unlike Size Quad'!$F$3*$N$4</f>
        <v>-71.406763299232722</v>
      </c>
      <c r="Z1172" s="6">
        <f>Table13[[#This Row],[NS AXIS]]</f>
        <v>164</v>
      </c>
      <c r="AA1172" s="6">
        <f>IF(AND($W$5 + 'Unlike Size Quad'!$F$3*$N$4&lt;Table13[[#This Row],[NS AXIS]],Table13[[#This Row],[NS AXIS]]&lt;$V$6 - 'Unlike Size Quad'!$F$3*$N$4), Table13[NS AXIS], 0)</f>
        <v>0</v>
      </c>
      <c r="AB1172" s="16">
        <f>$V$3 -'Unlike Size Quad'!$F$2*$N$3</f>
        <v>127.00056361139596</v>
      </c>
      <c r="AC1172" s="16">
        <f>$W$4 + 'Unlike Size Quad'!$F$2*$N$3</f>
        <v>-127.00507248755457</v>
      </c>
      <c r="AN1172" s="46">
        <v>164</v>
      </c>
      <c r="AO1172" s="6">
        <f>IF(OR(Table15[[#This Row],[Diagonal Flag]]&lt;-$AG$6, Table15[[#This Row],[Diagonal Flag]]&gt;$AG$6),0,Table15[[#This Row],[Diagonal Flag]])</f>
        <v>164</v>
      </c>
      <c r="AP1172" s="6">
        <f>Graphing!$AO1172/$AP$6</f>
        <v>71.75</v>
      </c>
      <c r="AQ1172" s="6">
        <f>Graphing!$AO1172/$AQ$6</f>
        <v>-71.75</v>
      </c>
    </row>
    <row r="1173" spans="21:43" x14ac:dyDescent="0.25">
      <c r="U1173" s="6">
        <v>0</v>
      </c>
      <c r="V1173" s="6">
        <v>165</v>
      </c>
      <c r="W1173" s="6">
        <f>IF(AND($W$4 + 'Unlike Size Quad'!$F$2*$N$3&lt;Table13[[#This Row],[NS AXIS]],Table13[[#This Row],[NS AXIS]]&lt;$V$3 - 'Unlike Size Quad'!$F$2*$N$3), Table13[NS AXIS], 0)</f>
        <v>0</v>
      </c>
      <c r="X1173" s="6">
        <f>$V$6 - 'Unlike Size Quad'!$F$3*$N$4</f>
        <v>71.401690832311886</v>
      </c>
      <c r="Y1173" s="6">
        <f>$W$5 +'Unlike Size Quad'!$F$3*$N$4</f>
        <v>-71.406763299232722</v>
      </c>
      <c r="Z1173" s="6">
        <f>Table13[[#This Row],[NS AXIS]]</f>
        <v>165</v>
      </c>
      <c r="AA1173" s="6">
        <f>IF(AND($W$5 + 'Unlike Size Quad'!$F$3*$N$4&lt;Table13[[#This Row],[NS AXIS]],Table13[[#This Row],[NS AXIS]]&lt;$V$6 - 'Unlike Size Quad'!$F$3*$N$4), Table13[NS AXIS], 0)</f>
        <v>0</v>
      </c>
      <c r="AB1173" s="16">
        <f>$V$3 -'Unlike Size Quad'!$F$2*$N$3</f>
        <v>127.00056361139596</v>
      </c>
      <c r="AC1173" s="16">
        <f>$W$4 + 'Unlike Size Quad'!$F$2*$N$3</f>
        <v>-127.00507248755457</v>
      </c>
      <c r="AN1173" s="46">
        <v>165</v>
      </c>
      <c r="AO1173" s="6">
        <f>IF(OR(Table15[[#This Row],[Diagonal Flag]]&lt;-$AG$6, Table15[[#This Row],[Diagonal Flag]]&gt;$AG$6),0,Table15[[#This Row],[Diagonal Flag]])</f>
        <v>165</v>
      </c>
      <c r="AP1173" s="6">
        <f>Graphing!$AO1173/$AP$6</f>
        <v>72.1875</v>
      </c>
      <c r="AQ1173" s="6">
        <f>Graphing!$AO1173/$AQ$6</f>
        <v>-72.1875</v>
      </c>
    </row>
    <row r="1174" spans="21:43" x14ac:dyDescent="0.25">
      <c r="U1174" s="6">
        <v>0</v>
      </c>
      <c r="V1174" s="6">
        <v>166</v>
      </c>
      <c r="W1174" s="6">
        <f>IF(AND($W$4 + 'Unlike Size Quad'!$F$2*$N$3&lt;Table13[[#This Row],[NS AXIS]],Table13[[#This Row],[NS AXIS]]&lt;$V$3 - 'Unlike Size Quad'!$F$2*$N$3), Table13[NS AXIS], 0)</f>
        <v>0</v>
      </c>
      <c r="X1174" s="6">
        <f>$V$6 - 'Unlike Size Quad'!$F$3*$N$4</f>
        <v>71.401690832311886</v>
      </c>
      <c r="Y1174" s="6">
        <f>$W$5 +'Unlike Size Quad'!$F$3*$N$4</f>
        <v>-71.406763299232722</v>
      </c>
      <c r="Z1174" s="6">
        <f>Table13[[#This Row],[NS AXIS]]</f>
        <v>166</v>
      </c>
      <c r="AA1174" s="6">
        <f>IF(AND($W$5 + 'Unlike Size Quad'!$F$3*$N$4&lt;Table13[[#This Row],[NS AXIS]],Table13[[#This Row],[NS AXIS]]&lt;$V$6 - 'Unlike Size Quad'!$F$3*$N$4), Table13[NS AXIS], 0)</f>
        <v>0</v>
      </c>
      <c r="AB1174" s="16">
        <f>$V$3 -'Unlike Size Quad'!$F$2*$N$3</f>
        <v>127.00056361139596</v>
      </c>
      <c r="AC1174" s="16">
        <f>$W$4 + 'Unlike Size Quad'!$F$2*$N$3</f>
        <v>-127.00507248755457</v>
      </c>
      <c r="AN1174" s="46">
        <v>166</v>
      </c>
      <c r="AO1174" s="6">
        <f>IF(OR(Table15[[#This Row],[Diagonal Flag]]&lt;-$AG$6, Table15[[#This Row],[Diagonal Flag]]&gt;$AG$6),0,Table15[[#This Row],[Diagonal Flag]])</f>
        <v>166</v>
      </c>
      <c r="AP1174" s="6">
        <f>Graphing!$AO1174/$AP$6</f>
        <v>72.625</v>
      </c>
      <c r="AQ1174" s="6">
        <f>Graphing!$AO1174/$AQ$6</f>
        <v>-72.625</v>
      </c>
    </row>
    <row r="1175" spans="21:43" x14ac:dyDescent="0.25">
      <c r="U1175" s="6">
        <v>0</v>
      </c>
      <c r="V1175" s="6">
        <v>167</v>
      </c>
      <c r="W1175" s="6">
        <f>IF(AND($W$4 + 'Unlike Size Quad'!$F$2*$N$3&lt;Table13[[#This Row],[NS AXIS]],Table13[[#This Row],[NS AXIS]]&lt;$V$3 - 'Unlike Size Quad'!$F$2*$N$3), Table13[NS AXIS], 0)</f>
        <v>0</v>
      </c>
      <c r="X1175" s="6">
        <f>$V$6 - 'Unlike Size Quad'!$F$3*$N$4</f>
        <v>71.401690832311886</v>
      </c>
      <c r="Y1175" s="6">
        <f>$W$5 +'Unlike Size Quad'!$F$3*$N$4</f>
        <v>-71.406763299232722</v>
      </c>
      <c r="Z1175" s="6">
        <f>Table13[[#This Row],[NS AXIS]]</f>
        <v>167</v>
      </c>
      <c r="AA1175" s="6">
        <f>IF(AND($W$5 + 'Unlike Size Quad'!$F$3*$N$4&lt;Table13[[#This Row],[NS AXIS]],Table13[[#This Row],[NS AXIS]]&lt;$V$6 - 'Unlike Size Quad'!$F$3*$N$4), Table13[NS AXIS], 0)</f>
        <v>0</v>
      </c>
      <c r="AB1175" s="16">
        <f>$V$3 -'Unlike Size Quad'!$F$2*$N$3</f>
        <v>127.00056361139596</v>
      </c>
      <c r="AC1175" s="16">
        <f>$W$4 + 'Unlike Size Quad'!$F$2*$N$3</f>
        <v>-127.00507248755457</v>
      </c>
      <c r="AN1175" s="46">
        <v>167</v>
      </c>
      <c r="AO1175" s="6">
        <f>IF(OR(Table15[[#This Row],[Diagonal Flag]]&lt;-$AG$6, Table15[[#This Row],[Diagonal Flag]]&gt;$AG$6),0,Table15[[#This Row],[Diagonal Flag]])</f>
        <v>167</v>
      </c>
      <c r="AP1175" s="6">
        <f>Graphing!$AO1175/$AP$6</f>
        <v>73.0625</v>
      </c>
      <c r="AQ1175" s="6">
        <f>Graphing!$AO1175/$AQ$6</f>
        <v>-73.0625</v>
      </c>
    </row>
    <row r="1176" spans="21:43" x14ac:dyDescent="0.25">
      <c r="U1176" s="6">
        <v>0</v>
      </c>
      <c r="V1176" s="6">
        <v>168</v>
      </c>
      <c r="W1176" s="6">
        <f>IF(AND($W$4 + 'Unlike Size Quad'!$F$2*$N$3&lt;Table13[[#This Row],[NS AXIS]],Table13[[#This Row],[NS AXIS]]&lt;$V$3 - 'Unlike Size Quad'!$F$2*$N$3), Table13[NS AXIS], 0)</f>
        <v>0</v>
      </c>
      <c r="X1176" s="6">
        <f>$V$6 - 'Unlike Size Quad'!$F$3*$N$4</f>
        <v>71.401690832311886</v>
      </c>
      <c r="Y1176" s="6">
        <f>$W$5 +'Unlike Size Quad'!$F$3*$N$4</f>
        <v>-71.406763299232722</v>
      </c>
      <c r="Z1176" s="6">
        <f>Table13[[#This Row],[NS AXIS]]</f>
        <v>168</v>
      </c>
      <c r="AA1176" s="6">
        <f>IF(AND($W$5 + 'Unlike Size Quad'!$F$3*$N$4&lt;Table13[[#This Row],[NS AXIS]],Table13[[#This Row],[NS AXIS]]&lt;$V$6 - 'Unlike Size Quad'!$F$3*$N$4), Table13[NS AXIS], 0)</f>
        <v>0</v>
      </c>
      <c r="AB1176" s="16">
        <f>$V$3 -'Unlike Size Quad'!$F$2*$N$3</f>
        <v>127.00056361139596</v>
      </c>
      <c r="AC1176" s="16">
        <f>$W$4 + 'Unlike Size Quad'!$F$2*$N$3</f>
        <v>-127.00507248755457</v>
      </c>
      <c r="AN1176" s="46">
        <v>168</v>
      </c>
      <c r="AO1176" s="6">
        <f>IF(OR(Table15[[#This Row],[Diagonal Flag]]&lt;-$AG$6, Table15[[#This Row],[Diagonal Flag]]&gt;$AG$6),0,Table15[[#This Row],[Diagonal Flag]])</f>
        <v>168</v>
      </c>
      <c r="AP1176" s="6">
        <f>Graphing!$AO1176/$AP$6</f>
        <v>73.5</v>
      </c>
      <c r="AQ1176" s="6">
        <f>Graphing!$AO1176/$AQ$6</f>
        <v>-73.5</v>
      </c>
    </row>
    <row r="1177" spans="21:43" x14ac:dyDescent="0.25">
      <c r="U1177" s="6">
        <v>0</v>
      </c>
      <c r="V1177" s="6">
        <v>169</v>
      </c>
      <c r="W1177" s="6">
        <f>IF(AND($W$4 + 'Unlike Size Quad'!$F$2*$N$3&lt;Table13[[#This Row],[NS AXIS]],Table13[[#This Row],[NS AXIS]]&lt;$V$3 - 'Unlike Size Quad'!$F$2*$N$3), Table13[NS AXIS], 0)</f>
        <v>0</v>
      </c>
      <c r="X1177" s="6">
        <f>$V$6 - 'Unlike Size Quad'!$F$3*$N$4</f>
        <v>71.401690832311886</v>
      </c>
      <c r="Y1177" s="6">
        <f>$W$5 +'Unlike Size Quad'!$F$3*$N$4</f>
        <v>-71.406763299232722</v>
      </c>
      <c r="Z1177" s="6">
        <f>Table13[[#This Row],[NS AXIS]]</f>
        <v>169</v>
      </c>
      <c r="AA1177" s="6">
        <f>IF(AND($W$5 + 'Unlike Size Quad'!$F$3*$N$4&lt;Table13[[#This Row],[NS AXIS]],Table13[[#This Row],[NS AXIS]]&lt;$V$6 - 'Unlike Size Quad'!$F$3*$N$4), Table13[NS AXIS], 0)</f>
        <v>0</v>
      </c>
      <c r="AB1177" s="16">
        <f>$V$3 -'Unlike Size Quad'!$F$2*$N$3</f>
        <v>127.00056361139596</v>
      </c>
      <c r="AC1177" s="16">
        <f>$W$4 + 'Unlike Size Quad'!$F$2*$N$3</f>
        <v>-127.00507248755457</v>
      </c>
      <c r="AN1177" s="46">
        <v>169</v>
      </c>
      <c r="AO1177" s="6">
        <f>IF(OR(Table15[[#This Row],[Diagonal Flag]]&lt;-$AG$6, Table15[[#This Row],[Diagonal Flag]]&gt;$AG$6),0,Table15[[#This Row],[Diagonal Flag]])</f>
        <v>169</v>
      </c>
      <c r="AP1177" s="6">
        <f>Graphing!$AO1177/$AP$6</f>
        <v>73.9375</v>
      </c>
      <c r="AQ1177" s="6">
        <f>Graphing!$AO1177/$AQ$6</f>
        <v>-73.9375</v>
      </c>
    </row>
    <row r="1178" spans="21:43" x14ac:dyDescent="0.25">
      <c r="U1178" s="6">
        <v>0</v>
      </c>
      <c r="V1178" s="6">
        <v>170</v>
      </c>
      <c r="W1178" s="6">
        <f>IF(AND($W$4 + 'Unlike Size Quad'!$F$2*$N$3&lt;Table13[[#This Row],[NS AXIS]],Table13[[#This Row],[NS AXIS]]&lt;$V$3 - 'Unlike Size Quad'!$F$2*$N$3), Table13[NS AXIS], 0)</f>
        <v>0</v>
      </c>
      <c r="X1178" s="6">
        <f>$V$6 - 'Unlike Size Quad'!$F$3*$N$4</f>
        <v>71.401690832311886</v>
      </c>
      <c r="Y1178" s="6">
        <f>$W$5 +'Unlike Size Quad'!$F$3*$N$4</f>
        <v>-71.406763299232722</v>
      </c>
      <c r="Z1178" s="6">
        <f>Table13[[#This Row],[NS AXIS]]</f>
        <v>170</v>
      </c>
      <c r="AA1178" s="6">
        <f>IF(AND($W$5 + 'Unlike Size Quad'!$F$3*$N$4&lt;Table13[[#This Row],[NS AXIS]],Table13[[#This Row],[NS AXIS]]&lt;$V$6 - 'Unlike Size Quad'!$F$3*$N$4), Table13[NS AXIS], 0)</f>
        <v>0</v>
      </c>
      <c r="AB1178" s="16">
        <f>$V$3 -'Unlike Size Quad'!$F$2*$N$3</f>
        <v>127.00056361139596</v>
      </c>
      <c r="AC1178" s="16">
        <f>$W$4 + 'Unlike Size Quad'!$F$2*$N$3</f>
        <v>-127.00507248755457</v>
      </c>
      <c r="AN1178" s="46">
        <v>170</v>
      </c>
      <c r="AO1178" s="6">
        <f>IF(OR(Table15[[#This Row],[Diagonal Flag]]&lt;-$AG$6, Table15[[#This Row],[Diagonal Flag]]&gt;$AG$6),0,Table15[[#This Row],[Diagonal Flag]])</f>
        <v>170</v>
      </c>
      <c r="AP1178" s="6">
        <f>Graphing!$AO1178/$AP$6</f>
        <v>74.375</v>
      </c>
      <c r="AQ1178" s="6">
        <f>Graphing!$AO1178/$AQ$6</f>
        <v>-74.375</v>
      </c>
    </row>
    <row r="1179" spans="21:43" x14ac:dyDescent="0.25">
      <c r="U1179" s="6">
        <v>0</v>
      </c>
      <c r="V1179" s="6">
        <v>171</v>
      </c>
      <c r="W1179" s="6">
        <f>IF(AND($W$4 + 'Unlike Size Quad'!$F$2*$N$3&lt;Table13[[#This Row],[NS AXIS]],Table13[[#This Row],[NS AXIS]]&lt;$V$3 - 'Unlike Size Quad'!$F$2*$N$3), Table13[NS AXIS], 0)</f>
        <v>0</v>
      </c>
      <c r="X1179" s="6">
        <f>$V$6 - 'Unlike Size Quad'!$F$3*$N$4</f>
        <v>71.401690832311886</v>
      </c>
      <c r="Y1179" s="6">
        <f>$W$5 +'Unlike Size Quad'!$F$3*$N$4</f>
        <v>-71.406763299232722</v>
      </c>
      <c r="Z1179" s="6">
        <f>Table13[[#This Row],[NS AXIS]]</f>
        <v>171</v>
      </c>
      <c r="AA1179" s="6">
        <f>IF(AND($W$5 + 'Unlike Size Quad'!$F$3*$N$4&lt;Table13[[#This Row],[NS AXIS]],Table13[[#This Row],[NS AXIS]]&lt;$V$6 - 'Unlike Size Quad'!$F$3*$N$4), Table13[NS AXIS], 0)</f>
        <v>0</v>
      </c>
      <c r="AB1179" s="16">
        <f>$V$3 -'Unlike Size Quad'!$F$2*$N$3</f>
        <v>127.00056361139596</v>
      </c>
      <c r="AC1179" s="16">
        <f>$W$4 + 'Unlike Size Quad'!$F$2*$N$3</f>
        <v>-127.00507248755457</v>
      </c>
      <c r="AN1179" s="46">
        <v>171</v>
      </c>
      <c r="AO1179" s="6">
        <f>IF(OR(Table15[[#This Row],[Diagonal Flag]]&lt;-$AG$6, Table15[[#This Row],[Diagonal Flag]]&gt;$AG$6),0,Table15[[#This Row],[Diagonal Flag]])</f>
        <v>171</v>
      </c>
      <c r="AP1179" s="6">
        <f>Graphing!$AO1179/$AP$6</f>
        <v>74.8125</v>
      </c>
      <c r="AQ1179" s="6">
        <f>Graphing!$AO1179/$AQ$6</f>
        <v>-74.8125</v>
      </c>
    </row>
    <row r="1180" spans="21:43" x14ac:dyDescent="0.25">
      <c r="U1180" s="6">
        <v>0</v>
      </c>
      <c r="V1180" s="6">
        <v>172</v>
      </c>
      <c r="W1180" s="6">
        <f>IF(AND($W$4 + 'Unlike Size Quad'!$F$2*$N$3&lt;Table13[[#This Row],[NS AXIS]],Table13[[#This Row],[NS AXIS]]&lt;$V$3 - 'Unlike Size Quad'!$F$2*$N$3), Table13[NS AXIS], 0)</f>
        <v>0</v>
      </c>
      <c r="X1180" s="6">
        <f>$V$6 - 'Unlike Size Quad'!$F$3*$N$4</f>
        <v>71.401690832311886</v>
      </c>
      <c r="Y1180" s="6">
        <f>$W$5 +'Unlike Size Quad'!$F$3*$N$4</f>
        <v>-71.406763299232722</v>
      </c>
      <c r="Z1180" s="6">
        <f>Table13[[#This Row],[NS AXIS]]</f>
        <v>172</v>
      </c>
      <c r="AA1180" s="6">
        <f>IF(AND($W$5 + 'Unlike Size Quad'!$F$3*$N$4&lt;Table13[[#This Row],[NS AXIS]],Table13[[#This Row],[NS AXIS]]&lt;$V$6 - 'Unlike Size Quad'!$F$3*$N$4), Table13[NS AXIS], 0)</f>
        <v>0</v>
      </c>
      <c r="AB1180" s="16">
        <f>$V$3 -'Unlike Size Quad'!$F$2*$N$3</f>
        <v>127.00056361139596</v>
      </c>
      <c r="AC1180" s="16">
        <f>$W$4 + 'Unlike Size Quad'!$F$2*$N$3</f>
        <v>-127.00507248755457</v>
      </c>
      <c r="AN1180" s="46">
        <v>172</v>
      </c>
      <c r="AO1180" s="6">
        <f>IF(OR(Table15[[#This Row],[Diagonal Flag]]&lt;-$AG$6, Table15[[#This Row],[Diagonal Flag]]&gt;$AG$6),0,Table15[[#This Row],[Diagonal Flag]])</f>
        <v>172</v>
      </c>
      <c r="AP1180" s="6">
        <f>Graphing!$AO1180/$AP$6</f>
        <v>75.25</v>
      </c>
      <c r="AQ1180" s="6">
        <f>Graphing!$AO1180/$AQ$6</f>
        <v>-75.25</v>
      </c>
    </row>
    <row r="1181" spans="21:43" x14ac:dyDescent="0.25">
      <c r="U1181" s="6">
        <v>0</v>
      </c>
      <c r="V1181" s="6">
        <v>173</v>
      </c>
      <c r="W1181" s="6">
        <f>IF(AND($W$4 + 'Unlike Size Quad'!$F$2*$N$3&lt;Table13[[#This Row],[NS AXIS]],Table13[[#This Row],[NS AXIS]]&lt;$V$3 - 'Unlike Size Quad'!$F$2*$N$3), Table13[NS AXIS], 0)</f>
        <v>0</v>
      </c>
      <c r="X1181" s="6">
        <f>$V$6 - 'Unlike Size Quad'!$F$3*$N$4</f>
        <v>71.401690832311886</v>
      </c>
      <c r="Y1181" s="6">
        <f>$W$5 +'Unlike Size Quad'!$F$3*$N$4</f>
        <v>-71.406763299232722</v>
      </c>
      <c r="Z1181" s="6">
        <f>Table13[[#This Row],[NS AXIS]]</f>
        <v>173</v>
      </c>
      <c r="AA1181" s="6">
        <f>IF(AND($W$5 + 'Unlike Size Quad'!$F$3*$N$4&lt;Table13[[#This Row],[NS AXIS]],Table13[[#This Row],[NS AXIS]]&lt;$V$6 - 'Unlike Size Quad'!$F$3*$N$4), Table13[NS AXIS], 0)</f>
        <v>0</v>
      </c>
      <c r="AB1181" s="16">
        <f>$V$3 -'Unlike Size Quad'!$F$2*$N$3</f>
        <v>127.00056361139596</v>
      </c>
      <c r="AC1181" s="16">
        <f>$W$4 + 'Unlike Size Quad'!$F$2*$N$3</f>
        <v>-127.00507248755457</v>
      </c>
      <c r="AN1181" s="46">
        <v>173</v>
      </c>
      <c r="AO1181" s="6">
        <f>IF(OR(Table15[[#This Row],[Diagonal Flag]]&lt;-$AG$6, Table15[[#This Row],[Diagonal Flag]]&gt;$AG$6),0,Table15[[#This Row],[Diagonal Flag]])</f>
        <v>173</v>
      </c>
      <c r="AP1181" s="6">
        <f>Graphing!$AO1181/$AP$6</f>
        <v>75.6875</v>
      </c>
      <c r="AQ1181" s="6">
        <f>Graphing!$AO1181/$AQ$6</f>
        <v>-75.6875</v>
      </c>
    </row>
    <row r="1182" spans="21:43" x14ac:dyDescent="0.25">
      <c r="U1182" s="6">
        <v>0</v>
      </c>
      <c r="V1182" s="6">
        <v>174</v>
      </c>
      <c r="W1182" s="6">
        <f>IF(AND($W$4 + 'Unlike Size Quad'!$F$2*$N$3&lt;Table13[[#This Row],[NS AXIS]],Table13[[#This Row],[NS AXIS]]&lt;$V$3 - 'Unlike Size Quad'!$F$2*$N$3), Table13[NS AXIS], 0)</f>
        <v>0</v>
      </c>
      <c r="X1182" s="6">
        <f>$V$6 - 'Unlike Size Quad'!$F$3*$N$4</f>
        <v>71.401690832311886</v>
      </c>
      <c r="Y1182" s="6">
        <f>$W$5 +'Unlike Size Quad'!$F$3*$N$4</f>
        <v>-71.406763299232722</v>
      </c>
      <c r="Z1182" s="6">
        <f>Table13[[#This Row],[NS AXIS]]</f>
        <v>174</v>
      </c>
      <c r="AA1182" s="6">
        <f>IF(AND($W$5 + 'Unlike Size Quad'!$F$3*$N$4&lt;Table13[[#This Row],[NS AXIS]],Table13[[#This Row],[NS AXIS]]&lt;$V$6 - 'Unlike Size Quad'!$F$3*$N$4), Table13[NS AXIS], 0)</f>
        <v>0</v>
      </c>
      <c r="AB1182" s="16">
        <f>$V$3 -'Unlike Size Quad'!$F$2*$N$3</f>
        <v>127.00056361139596</v>
      </c>
      <c r="AC1182" s="16">
        <f>$W$4 + 'Unlike Size Quad'!$F$2*$N$3</f>
        <v>-127.00507248755457</v>
      </c>
      <c r="AN1182" s="46">
        <v>174</v>
      </c>
      <c r="AO1182" s="6">
        <f>IF(OR(Table15[[#This Row],[Diagonal Flag]]&lt;-$AG$6, Table15[[#This Row],[Diagonal Flag]]&gt;$AG$6),0,Table15[[#This Row],[Diagonal Flag]])</f>
        <v>174</v>
      </c>
      <c r="AP1182" s="6">
        <f>Graphing!$AO1182/$AP$6</f>
        <v>76.125</v>
      </c>
      <c r="AQ1182" s="6">
        <f>Graphing!$AO1182/$AQ$6</f>
        <v>-76.125</v>
      </c>
    </row>
    <row r="1183" spans="21:43" x14ac:dyDescent="0.25">
      <c r="U1183" s="6">
        <v>0</v>
      </c>
      <c r="V1183" s="6">
        <v>175</v>
      </c>
      <c r="W1183" s="6">
        <f>IF(AND($W$4 + 'Unlike Size Quad'!$F$2*$N$3&lt;Table13[[#This Row],[NS AXIS]],Table13[[#This Row],[NS AXIS]]&lt;$V$3 - 'Unlike Size Quad'!$F$2*$N$3), Table13[NS AXIS], 0)</f>
        <v>0</v>
      </c>
      <c r="X1183" s="6">
        <f>$V$6 - 'Unlike Size Quad'!$F$3*$N$4</f>
        <v>71.401690832311886</v>
      </c>
      <c r="Y1183" s="6">
        <f>$W$5 +'Unlike Size Quad'!$F$3*$N$4</f>
        <v>-71.406763299232722</v>
      </c>
      <c r="Z1183" s="6">
        <f>Table13[[#This Row],[NS AXIS]]</f>
        <v>175</v>
      </c>
      <c r="AA1183" s="6">
        <f>IF(AND($W$5 + 'Unlike Size Quad'!$F$3*$N$4&lt;Table13[[#This Row],[NS AXIS]],Table13[[#This Row],[NS AXIS]]&lt;$V$6 - 'Unlike Size Quad'!$F$3*$N$4), Table13[NS AXIS], 0)</f>
        <v>0</v>
      </c>
      <c r="AB1183" s="16">
        <f>$V$3 -'Unlike Size Quad'!$F$2*$N$3</f>
        <v>127.00056361139596</v>
      </c>
      <c r="AC1183" s="16">
        <f>$W$4 + 'Unlike Size Quad'!$F$2*$N$3</f>
        <v>-127.00507248755457</v>
      </c>
      <c r="AN1183" s="46">
        <v>175</v>
      </c>
      <c r="AO1183" s="6">
        <f>IF(OR(Table15[[#This Row],[Diagonal Flag]]&lt;-$AG$6, Table15[[#This Row],[Diagonal Flag]]&gt;$AG$6),0,Table15[[#This Row],[Diagonal Flag]])</f>
        <v>175</v>
      </c>
      <c r="AP1183" s="6">
        <f>Graphing!$AO1183/$AP$6</f>
        <v>76.5625</v>
      </c>
      <c r="AQ1183" s="6">
        <f>Graphing!$AO1183/$AQ$6</f>
        <v>-76.5625</v>
      </c>
    </row>
    <row r="1184" spans="21:43" x14ac:dyDescent="0.25">
      <c r="U1184" s="6">
        <v>0</v>
      </c>
      <c r="V1184" s="6">
        <v>176</v>
      </c>
      <c r="W1184" s="6">
        <f>IF(AND($W$4 + 'Unlike Size Quad'!$F$2*$N$3&lt;Table13[[#This Row],[NS AXIS]],Table13[[#This Row],[NS AXIS]]&lt;$V$3 - 'Unlike Size Quad'!$F$2*$N$3), Table13[NS AXIS], 0)</f>
        <v>0</v>
      </c>
      <c r="X1184" s="6">
        <f>$V$6 - 'Unlike Size Quad'!$F$3*$N$4</f>
        <v>71.401690832311886</v>
      </c>
      <c r="Y1184" s="6">
        <f>$W$5 +'Unlike Size Quad'!$F$3*$N$4</f>
        <v>-71.406763299232722</v>
      </c>
      <c r="Z1184" s="6">
        <f>Table13[[#This Row],[NS AXIS]]</f>
        <v>176</v>
      </c>
      <c r="AA1184" s="6">
        <f>IF(AND($W$5 + 'Unlike Size Quad'!$F$3*$N$4&lt;Table13[[#This Row],[NS AXIS]],Table13[[#This Row],[NS AXIS]]&lt;$V$6 - 'Unlike Size Quad'!$F$3*$N$4), Table13[NS AXIS], 0)</f>
        <v>0</v>
      </c>
      <c r="AB1184" s="16">
        <f>$V$3 -'Unlike Size Quad'!$F$2*$N$3</f>
        <v>127.00056361139596</v>
      </c>
      <c r="AC1184" s="16">
        <f>$W$4 + 'Unlike Size Quad'!$F$2*$N$3</f>
        <v>-127.00507248755457</v>
      </c>
      <c r="AN1184" s="46">
        <v>176</v>
      </c>
      <c r="AO1184" s="6">
        <f>IF(OR(Table15[[#This Row],[Diagonal Flag]]&lt;-$AG$6, Table15[[#This Row],[Diagonal Flag]]&gt;$AG$6),0,Table15[[#This Row],[Diagonal Flag]])</f>
        <v>176</v>
      </c>
      <c r="AP1184" s="6">
        <f>Graphing!$AO1184/$AP$6</f>
        <v>77</v>
      </c>
      <c r="AQ1184" s="6">
        <f>Graphing!$AO1184/$AQ$6</f>
        <v>-77</v>
      </c>
    </row>
    <row r="1185" spans="21:43" x14ac:dyDescent="0.25">
      <c r="U1185" s="6">
        <v>0</v>
      </c>
      <c r="V1185" s="6">
        <v>177</v>
      </c>
      <c r="W1185" s="6">
        <f>IF(AND($W$4 + 'Unlike Size Quad'!$F$2*$N$3&lt;Table13[[#This Row],[NS AXIS]],Table13[[#This Row],[NS AXIS]]&lt;$V$3 - 'Unlike Size Quad'!$F$2*$N$3), Table13[NS AXIS], 0)</f>
        <v>0</v>
      </c>
      <c r="X1185" s="6">
        <f>$V$6 - 'Unlike Size Quad'!$F$3*$N$4</f>
        <v>71.401690832311886</v>
      </c>
      <c r="Y1185" s="6">
        <f>$W$5 +'Unlike Size Quad'!$F$3*$N$4</f>
        <v>-71.406763299232722</v>
      </c>
      <c r="Z1185" s="6">
        <f>Table13[[#This Row],[NS AXIS]]</f>
        <v>177</v>
      </c>
      <c r="AA1185" s="6">
        <f>IF(AND($W$5 + 'Unlike Size Quad'!$F$3*$N$4&lt;Table13[[#This Row],[NS AXIS]],Table13[[#This Row],[NS AXIS]]&lt;$V$6 - 'Unlike Size Quad'!$F$3*$N$4), Table13[NS AXIS], 0)</f>
        <v>0</v>
      </c>
      <c r="AB1185" s="16">
        <f>$V$3 -'Unlike Size Quad'!$F$2*$N$3</f>
        <v>127.00056361139596</v>
      </c>
      <c r="AC1185" s="16">
        <f>$W$4 + 'Unlike Size Quad'!$F$2*$N$3</f>
        <v>-127.00507248755457</v>
      </c>
      <c r="AN1185" s="46">
        <v>177</v>
      </c>
      <c r="AO1185" s="6">
        <f>IF(OR(Table15[[#This Row],[Diagonal Flag]]&lt;-$AG$6, Table15[[#This Row],[Diagonal Flag]]&gt;$AG$6),0,Table15[[#This Row],[Diagonal Flag]])</f>
        <v>177</v>
      </c>
      <c r="AP1185" s="6">
        <f>Graphing!$AO1185/$AP$6</f>
        <v>77.4375</v>
      </c>
      <c r="AQ1185" s="6">
        <f>Graphing!$AO1185/$AQ$6</f>
        <v>-77.4375</v>
      </c>
    </row>
    <row r="1186" spans="21:43" x14ac:dyDescent="0.25">
      <c r="U1186" s="6">
        <v>0</v>
      </c>
      <c r="V1186" s="6">
        <v>178</v>
      </c>
      <c r="W1186" s="6">
        <f>IF(AND($W$4 + 'Unlike Size Quad'!$F$2*$N$3&lt;Table13[[#This Row],[NS AXIS]],Table13[[#This Row],[NS AXIS]]&lt;$V$3 - 'Unlike Size Quad'!$F$2*$N$3), Table13[NS AXIS], 0)</f>
        <v>0</v>
      </c>
      <c r="X1186" s="6">
        <f>$V$6 - 'Unlike Size Quad'!$F$3*$N$4</f>
        <v>71.401690832311886</v>
      </c>
      <c r="Y1186" s="6">
        <f>$W$5 +'Unlike Size Quad'!$F$3*$N$4</f>
        <v>-71.406763299232722</v>
      </c>
      <c r="Z1186" s="6">
        <f>Table13[[#This Row],[NS AXIS]]</f>
        <v>178</v>
      </c>
      <c r="AA1186" s="6">
        <f>IF(AND($W$5 + 'Unlike Size Quad'!$F$3*$N$4&lt;Table13[[#This Row],[NS AXIS]],Table13[[#This Row],[NS AXIS]]&lt;$V$6 - 'Unlike Size Quad'!$F$3*$N$4), Table13[NS AXIS], 0)</f>
        <v>0</v>
      </c>
      <c r="AB1186" s="16">
        <f>$V$3 -'Unlike Size Quad'!$F$2*$N$3</f>
        <v>127.00056361139596</v>
      </c>
      <c r="AC1186" s="16">
        <f>$W$4 + 'Unlike Size Quad'!$F$2*$N$3</f>
        <v>-127.00507248755457</v>
      </c>
      <c r="AN1186" s="46">
        <v>178</v>
      </c>
      <c r="AO1186" s="6">
        <f>IF(OR(Table15[[#This Row],[Diagonal Flag]]&lt;-$AG$6, Table15[[#This Row],[Diagonal Flag]]&gt;$AG$6),0,Table15[[#This Row],[Diagonal Flag]])</f>
        <v>178</v>
      </c>
      <c r="AP1186" s="6">
        <f>Graphing!$AO1186/$AP$6</f>
        <v>77.875</v>
      </c>
      <c r="AQ1186" s="6">
        <f>Graphing!$AO1186/$AQ$6</f>
        <v>-77.875</v>
      </c>
    </row>
    <row r="1187" spans="21:43" x14ac:dyDescent="0.25">
      <c r="U1187" s="6">
        <v>0</v>
      </c>
      <c r="V1187" s="6">
        <v>179</v>
      </c>
      <c r="W1187" s="6">
        <f>IF(AND($W$4 + 'Unlike Size Quad'!$F$2*$N$3&lt;Table13[[#This Row],[NS AXIS]],Table13[[#This Row],[NS AXIS]]&lt;$V$3 - 'Unlike Size Quad'!$F$2*$N$3), Table13[NS AXIS], 0)</f>
        <v>0</v>
      </c>
      <c r="X1187" s="6">
        <f>$V$6 - 'Unlike Size Quad'!$F$3*$N$4</f>
        <v>71.401690832311886</v>
      </c>
      <c r="Y1187" s="6">
        <f>$W$5 +'Unlike Size Quad'!$F$3*$N$4</f>
        <v>-71.406763299232722</v>
      </c>
      <c r="Z1187" s="6">
        <f>Table13[[#This Row],[NS AXIS]]</f>
        <v>179</v>
      </c>
      <c r="AA1187" s="6">
        <f>IF(AND($W$5 + 'Unlike Size Quad'!$F$3*$N$4&lt;Table13[[#This Row],[NS AXIS]],Table13[[#This Row],[NS AXIS]]&lt;$V$6 - 'Unlike Size Quad'!$F$3*$N$4), Table13[NS AXIS], 0)</f>
        <v>0</v>
      </c>
      <c r="AB1187" s="16">
        <f>$V$3 -'Unlike Size Quad'!$F$2*$N$3</f>
        <v>127.00056361139596</v>
      </c>
      <c r="AC1187" s="16">
        <f>$W$4 + 'Unlike Size Quad'!$F$2*$N$3</f>
        <v>-127.00507248755457</v>
      </c>
      <c r="AN1187" s="46">
        <v>179</v>
      </c>
      <c r="AO1187" s="6">
        <f>IF(OR(Table15[[#This Row],[Diagonal Flag]]&lt;-$AG$6, Table15[[#This Row],[Diagonal Flag]]&gt;$AG$6),0,Table15[[#This Row],[Diagonal Flag]])</f>
        <v>179</v>
      </c>
      <c r="AP1187" s="6">
        <f>Graphing!$AO1187/$AP$6</f>
        <v>78.3125</v>
      </c>
      <c r="AQ1187" s="6">
        <f>Graphing!$AO1187/$AQ$6</f>
        <v>-78.3125</v>
      </c>
    </row>
    <row r="1188" spans="21:43" x14ac:dyDescent="0.25">
      <c r="U1188" s="6">
        <v>0</v>
      </c>
      <c r="V1188" s="6">
        <v>180</v>
      </c>
      <c r="W1188" s="6">
        <f>IF(AND($W$4 + 'Unlike Size Quad'!$F$2*$N$3&lt;Table13[[#This Row],[NS AXIS]],Table13[[#This Row],[NS AXIS]]&lt;$V$3 - 'Unlike Size Quad'!$F$2*$N$3), Table13[NS AXIS], 0)</f>
        <v>0</v>
      </c>
      <c r="X1188" s="6">
        <f>$V$6 - 'Unlike Size Quad'!$F$3*$N$4</f>
        <v>71.401690832311886</v>
      </c>
      <c r="Y1188" s="6">
        <f>$W$5 +'Unlike Size Quad'!$F$3*$N$4</f>
        <v>-71.406763299232722</v>
      </c>
      <c r="Z1188" s="6">
        <f>Table13[[#This Row],[NS AXIS]]</f>
        <v>180</v>
      </c>
      <c r="AA1188" s="6">
        <f>IF(AND($W$5 + 'Unlike Size Quad'!$F$3*$N$4&lt;Table13[[#This Row],[NS AXIS]],Table13[[#This Row],[NS AXIS]]&lt;$V$6 - 'Unlike Size Quad'!$F$3*$N$4), Table13[NS AXIS], 0)</f>
        <v>0</v>
      </c>
      <c r="AB1188" s="16">
        <f>$V$3 -'Unlike Size Quad'!$F$2*$N$3</f>
        <v>127.00056361139596</v>
      </c>
      <c r="AC1188" s="16">
        <f>$W$4 + 'Unlike Size Quad'!$F$2*$N$3</f>
        <v>-127.00507248755457</v>
      </c>
      <c r="AN1188" s="46">
        <v>180</v>
      </c>
      <c r="AO1188" s="6">
        <f>IF(OR(Table15[[#This Row],[Diagonal Flag]]&lt;-$AG$6, Table15[[#This Row],[Diagonal Flag]]&gt;$AG$6),0,Table15[[#This Row],[Diagonal Flag]])</f>
        <v>180</v>
      </c>
      <c r="AP1188" s="6">
        <f>Graphing!$AO1188/$AP$6</f>
        <v>78.75</v>
      </c>
      <c r="AQ1188" s="6">
        <f>Graphing!$AO1188/$AQ$6</f>
        <v>-78.75</v>
      </c>
    </row>
    <row r="1189" spans="21:43" x14ac:dyDescent="0.25">
      <c r="U1189" s="6">
        <v>0</v>
      </c>
      <c r="V1189" s="6">
        <v>181</v>
      </c>
      <c r="W1189" s="6">
        <f>IF(AND($W$4 + 'Unlike Size Quad'!$F$2*$N$3&lt;Table13[[#This Row],[NS AXIS]],Table13[[#This Row],[NS AXIS]]&lt;$V$3 - 'Unlike Size Quad'!$F$2*$N$3), Table13[NS AXIS], 0)</f>
        <v>0</v>
      </c>
      <c r="X1189" s="6">
        <f>$V$6 - 'Unlike Size Quad'!$F$3*$N$4</f>
        <v>71.401690832311886</v>
      </c>
      <c r="Y1189" s="6">
        <f>$W$5 +'Unlike Size Quad'!$F$3*$N$4</f>
        <v>-71.406763299232722</v>
      </c>
      <c r="Z1189" s="6">
        <f>Table13[[#This Row],[NS AXIS]]</f>
        <v>181</v>
      </c>
      <c r="AA1189" s="6">
        <f>IF(AND($W$5 + 'Unlike Size Quad'!$F$3*$N$4&lt;Table13[[#This Row],[NS AXIS]],Table13[[#This Row],[NS AXIS]]&lt;$V$6 - 'Unlike Size Quad'!$F$3*$N$4), Table13[NS AXIS], 0)</f>
        <v>0</v>
      </c>
      <c r="AB1189" s="16">
        <f>$V$3 -'Unlike Size Quad'!$F$2*$N$3</f>
        <v>127.00056361139596</v>
      </c>
      <c r="AC1189" s="16">
        <f>$W$4 + 'Unlike Size Quad'!$F$2*$N$3</f>
        <v>-127.00507248755457</v>
      </c>
      <c r="AN1189" s="46">
        <v>181</v>
      </c>
      <c r="AO1189" s="6">
        <f>IF(OR(Table15[[#This Row],[Diagonal Flag]]&lt;-$AG$6, Table15[[#This Row],[Diagonal Flag]]&gt;$AG$6),0,Table15[[#This Row],[Diagonal Flag]])</f>
        <v>181</v>
      </c>
      <c r="AP1189" s="6">
        <f>Graphing!$AO1189/$AP$6</f>
        <v>79.1875</v>
      </c>
      <c r="AQ1189" s="6">
        <f>Graphing!$AO1189/$AQ$6</f>
        <v>-79.1875</v>
      </c>
    </row>
    <row r="1190" spans="21:43" x14ac:dyDescent="0.25">
      <c r="U1190" s="6">
        <v>0</v>
      </c>
      <c r="V1190" s="6">
        <v>182</v>
      </c>
      <c r="W1190" s="6">
        <f>IF(AND($W$4 + 'Unlike Size Quad'!$F$2*$N$3&lt;Table13[[#This Row],[NS AXIS]],Table13[[#This Row],[NS AXIS]]&lt;$V$3 - 'Unlike Size Quad'!$F$2*$N$3), Table13[NS AXIS], 0)</f>
        <v>0</v>
      </c>
      <c r="X1190" s="6">
        <f>$V$6 - 'Unlike Size Quad'!$F$3*$N$4</f>
        <v>71.401690832311886</v>
      </c>
      <c r="Y1190" s="6">
        <f>$W$5 +'Unlike Size Quad'!$F$3*$N$4</f>
        <v>-71.406763299232722</v>
      </c>
      <c r="Z1190" s="6">
        <f>Table13[[#This Row],[NS AXIS]]</f>
        <v>182</v>
      </c>
      <c r="AA1190" s="6">
        <f>IF(AND($W$5 + 'Unlike Size Quad'!$F$3*$N$4&lt;Table13[[#This Row],[NS AXIS]],Table13[[#This Row],[NS AXIS]]&lt;$V$6 - 'Unlike Size Quad'!$F$3*$N$4), Table13[NS AXIS], 0)</f>
        <v>0</v>
      </c>
      <c r="AB1190" s="16">
        <f>$V$3 -'Unlike Size Quad'!$F$2*$N$3</f>
        <v>127.00056361139596</v>
      </c>
      <c r="AC1190" s="16">
        <f>$W$4 + 'Unlike Size Quad'!$F$2*$N$3</f>
        <v>-127.00507248755457</v>
      </c>
      <c r="AN1190" s="46">
        <v>182</v>
      </c>
      <c r="AO1190" s="6">
        <f>IF(OR(Table15[[#This Row],[Diagonal Flag]]&lt;-$AG$6, Table15[[#This Row],[Diagonal Flag]]&gt;$AG$6),0,Table15[[#This Row],[Diagonal Flag]])</f>
        <v>182</v>
      </c>
      <c r="AP1190" s="6">
        <f>Graphing!$AO1190/$AP$6</f>
        <v>79.625</v>
      </c>
      <c r="AQ1190" s="6">
        <f>Graphing!$AO1190/$AQ$6</f>
        <v>-79.625</v>
      </c>
    </row>
    <row r="1191" spans="21:43" x14ac:dyDescent="0.25">
      <c r="U1191" s="6">
        <v>0</v>
      </c>
      <c r="V1191" s="6">
        <v>183</v>
      </c>
      <c r="W1191" s="6">
        <f>IF(AND($W$4 + 'Unlike Size Quad'!$F$2*$N$3&lt;Table13[[#This Row],[NS AXIS]],Table13[[#This Row],[NS AXIS]]&lt;$V$3 - 'Unlike Size Quad'!$F$2*$N$3), Table13[NS AXIS], 0)</f>
        <v>0</v>
      </c>
      <c r="X1191" s="6">
        <f>$V$6 - 'Unlike Size Quad'!$F$3*$N$4</f>
        <v>71.401690832311886</v>
      </c>
      <c r="Y1191" s="6">
        <f>$W$5 +'Unlike Size Quad'!$F$3*$N$4</f>
        <v>-71.406763299232722</v>
      </c>
      <c r="Z1191" s="6">
        <f>Table13[[#This Row],[NS AXIS]]</f>
        <v>183</v>
      </c>
      <c r="AA1191" s="6">
        <f>IF(AND($W$5 + 'Unlike Size Quad'!$F$3*$N$4&lt;Table13[[#This Row],[NS AXIS]],Table13[[#This Row],[NS AXIS]]&lt;$V$6 - 'Unlike Size Quad'!$F$3*$N$4), Table13[NS AXIS], 0)</f>
        <v>0</v>
      </c>
      <c r="AB1191" s="16">
        <f>$V$3 -'Unlike Size Quad'!$F$2*$N$3</f>
        <v>127.00056361139596</v>
      </c>
      <c r="AC1191" s="16">
        <f>$W$4 + 'Unlike Size Quad'!$F$2*$N$3</f>
        <v>-127.00507248755457</v>
      </c>
      <c r="AN1191" s="46">
        <v>183</v>
      </c>
      <c r="AO1191" s="6">
        <f>IF(OR(Table15[[#This Row],[Diagonal Flag]]&lt;-$AG$6, Table15[[#This Row],[Diagonal Flag]]&gt;$AG$6),0,Table15[[#This Row],[Diagonal Flag]])</f>
        <v>183</v>
      </c>
      <c r="AP1191" s="6">
        <f>Graphing!$AO1191/$AP$6</f>
        <v>80.0625</v>
      </c>
      <c r="AQ1191" s="6">
        <f>Graphing!$AO1191/$AQ$6</f>
        <v>-80.0625</v>
      </c>
    </row>
    <row r="1192" spans="21:43" x14ac:dyDescent="0.25">
      <c r="U1192" s="6">
        <v>0</v>
      </c>
      <c r="V1192" s="6">
        <v>184</v>
      </c>
      <c r="W1192" s="6">
        <f>IF(AND($W$4 + 'Unlike Size Quad'!$F$2*$N$3&lt;Table13[[#This Row],[NS AXIS]],Table13[[#This Row],[NS AXIS]]&lt;$V$3 - 'Unlike Size Quad'!$F$2*$N$3), Table13[NS AXIS], 0)</f>
        <v>0</v>
      </c>
      <c r="X1192" s="6">
        <f>$V$6 - 'Unlike Size Quad'!$F$3*$N$4</f>
        <v>71.401690832311886</v>
      </c>
      <c r="Y1192" s="6">
        <f>$W$5 +'Unlike Size Quad'!$F$3*$N$4</f>
        <v>-71.406763299232722</v>
      </c>
      <c r="Z1192" s="6">
        <f>Table13[[#This Row],[NS AXIS]]</f>
        <v>184</v>
      </c>
      <c r="AA1192" s="6">
        <f>IF(AND($W$5 + 'Unlike Size Quad'!$F$3*$N$4&lt;Table13[[#This Row],[NS AXIS]],Table13[[#This Row],[NS AXIS]]&lt;$V$6 - 'Unlike Size Quad'!$F$3*$N$4), Table13[NS AXIS], 0)</f>
        <v>0</v>
      </c>
      <c r="AB1192" s="16">
        <f>$V$3 -'Unlike Size Quad'!$F$2*$N$3</f>
        <v>127.00056361139596</v>
      </c>
      <c r="AC1192" s="16">
        <f>$W$4 + 'Unlike Size Quad'!$F$2*$N$3</f>
        <v>-127.00507248755457</v>
      </c>
      <c r="AN1192" s="46">
        <v>184</v>
      </c>
      <c r="AO1192" s="6">
        <f>IF(OR(Table15[[#This Row],[Diagonal Flag]]&lt;-$AG$6, Table15[[#This Row],[Diagonal Flag]]&gt;$AG$6),0,Table15[[#This Row],[Diagonal Flag]])</f>
        <v>184</v>
      </c>
      <c r="AP1192" s="6">
        <f>Graphing!$AO1192/$AP$6</f>
        <v>80.5</v>
      </c>
      <c r="AQ1192" s="6">
        <f>Graphing!$AO1192/$AQ$6</f>
        <v>-80.5</v>
      </c>
    </row>
    <row r="1193" spans="21:43" x14ac:dyDescent="0.25">
      <c r="U1193" s="6">
        <v>0</v>
      </c>
      <c r="V1193" s="6">
        <v>185</v>
      </c>
      <c r="W1193" s="6">
        <f>IF(AND($W$4 + 'Unlike Size Quad'!$F$2*$N$3&lt;Table13[[#This Row],[NS AXIS]],Table13[[#This Row],[NS AXIS]]&lt;$V$3 - 'Unlike Size Quad'!$F$2*$N$3), Table13[NS AXIS], 0)</f>
        <v>0</v>
      </c>
      <c r="X1193" s="6">
        <f>$V$6 - 'Unlike Size Quad'!$F$3*$N$4</f>
        <v>71.401690832311886</v>
      </c>
      <c r="Y1193" s="6">
        <f>$W$5 +'Unlike Size Quad'!$F$3*$N$4</f>
        <v>-71.406763299232722</v>
      </c>
      <c r="Z1193" s="6">
        <f>Table13[[#This Row],[NS AXIS]]</f>
        <v>185</v>
      </c>
      <c r="AA1193" s="6">
        <f>IF(AND($W$5 + 'Unlike Size Quad'!$F$3*$N$4&lt;Table13[[#This Row],[NS AXIS]],Table13[[#This Row],[NS AXIS]]&lt;$V$6 - 'Unlike Size Quad'!$F$3*$N$4), Table13[NS AXIS], 0)</f>
        <v>0</v>
      </c>
      <c r="AB1193" s="16">
        <f>$V$3 -'Unlike Size Quad'!$F$2*$N$3</f>
        <v>127.00056361139596</v>
      </c>
      <c r="AC1193" s="16">
        <f>$W$4 + 'Unlike Size Quad'!$F$2*$N$3</f>
        <v>-127.00507248755457</v>
      </c>
      <c r="AN1193" s="46">
        <v>185</v>
      </c>
      <c r="AO1193" s="6">
        <f>IF(OR(Table15[[#This Row],[Diagonal Flag]]&lt;-$AG$6, Table15[[#This Row],[Diagonal Flag]]&gt;$AG$6),0,Table15[[#This Row],[Diagonal Flag]])</f>
        <v>185</v>
      </c>
      <c r="AP1193" s="6">
        <f>Graphing!$AO1193/$AP$6</f>
        <v>80.9375</v>
      </c>
      <c r="AQ1193" s="6">
        <f>Graphing!$AO1193/$AQ$6</f>
        <v>-80.9375</v>
      </c>
    </row>
    <row r="1194" spans="21:43" x14ac:dyDescent="0.25">
      <c r="U1194" s="6">
        <v>0</v>
      </c>
      <c r="V1194" s="6">
        <v>186</v>
      </c>
      <c r="W1194" s="6">
        <f>IF(AND($W$4 + 'Unlike Size Quad'!$F$2*$N$3&lt;Table13[[#This Row],[NS AXIS]],Table13[[#This Row],[NS AXIS]]&lt;$V$3 - 'Unlike Size Quad'!$F$2*$N$3), Table13[NS AXIS], 0)</f>
        <v>0</v>
      </c>
      <c r="X1194" s="6">
        <f>$V$6 - 'Unlike Size Quad'!$F$3*$N$4</f>
        <v>71.401690832311886</v>
      </c>
      <c r="Y1194" s="6">
        <f>$W$5 +'Unlike Size Quad'!$F$3*$N$4</f>
        <v>-71.406763299232722</v>
      </c>
      <c r="Z1194" s="6">
        <f>Table13[[#This Row],[NS AXIS]]</f>
        <v>186</v>
      </c>
      <c r="AA1194" s="6">
        <f>IF(AND($W$5 + 'Unlike Size Quad'!$F$3*$N$4&lt;Table13[[#This Row],[NS AXIS]],Table13[[#This Row],[NS AXIS]]&lt;$V$6 - 'Unlike Size Quad'!$F$3*$N$4), Table13[NS AXIS], 0)</f>
        <v>0</v>
      </c>
      <c r="AB1194" s="16">
        <f>$V$3 -'Unlike Size Quad'!$F$2*$N$3</f>
        <v>127.00056361139596</v>
      </c>
      <c r="AC1194" s="16">
        <f>$W$4 + 'Unlike Size Quad'!$F$2*$N$3</f>
        <v>-127.00507248755457</v>
      </c>
      <c r="AN1194" s="46">
        <v>186</v>
      </c>
      <c r="AO1194" s="6">
        <f>IF(OR(Table15[[#This Row],[Diagonal Flag]]&lt;-$AG$6, Table15[[#This Row],[Diagonal Flag]]&gt;$AG$6),0,Table15[[#This Row],[Diagonal Flag]])</f>
        <v>186</v>
      </c>
      <c r="AP1194" s="6">
        <f>Graphing!$AO1194/$AP$6</f>
        <v>81.375</v>
      </c>
      <c r="AQ1194" s="6">
        <f>Graphing!$AO1194/$AQ$6</f>
        <v>-81.375</v>
      </c>
    </row>
    <row r="1195" spans="21:43" x14ac:dyDescent="0.25">
      <c r="U1195" s="6">
        <v>0</v>
      </c>
      <c r="V1195" s="6">
        <v>187</v>
      </c>
      <c r="W1195" s="6">
        <f>IF(AND($W$4 + 'Unlike Size Quad'!$F$2*$N$3&lt;Table13[[#This Row],[NS AXIS]],Table13[[#This Row],[NS AXIS]]&lt;$V$3 - 'Unlike Size Quad'!$F$2*$N$3), Table13[NS AXIS], 0)</f>
        <v>0</v>
      </c>
      <c r="X1195" s="6">
        <f>$V$6 - 'Unlike Size Quad'!$F$3*$N$4</f>
        <v>71.401690832311886</v>
      </c>
      <c r="Y1195" s="6">
        <f>$W$5 +'Unlike Size Quad'!$F$3*$N$4</f>
        <v>-71.406763299232722</v>
      </c>
      <c r="Z1195" s="6">
        <f>Table13[[#This Row],[NS AXIS]]</f>
        <v>187</v>
      </c>
      <c r="AA1195" s="6">
        <f>IF(AND($W$5 + 'Unlike Size Quad'!$F$3*$N$4&lt;Table13[[#This Row],[NS AXIS]],Table13[[#This Row],[NS AXIS]]&lt;$V$6 - 'Unlike Size Quad'!$F$3*$N$4), Table13[NS AXIS], 0)</f>
        <v>0</v>
      </c>
      <c r="AB1195" s="16">
        <f>$V$3 -'Unlike Size Quad'!$F$2*$N$3</f>
        <v>127.00056361139596</v>
      </c>
      <c r="AC1195" s="16">
        <f>$W$4 + 'Unlike Size Quad'!$F$2*$N$3</f>
        <v>-127.00507248755457</v>
      </c>
      <c r="AN1195" s="46">
        <v>187</v>
      </c>
      <c r="AO1195" s="6">
        <f>IF(OR(Table15[[#This Row],[Diagonal Flag]]&lt;-$AG$6, Table15[[#This Row],[Diagonal Flag]]&gt;$AG$6),0,Table15[[#This Row],[Diagonal Flag]])</f>
        <v>187</v>
      </c>
      <c r="AP1195" s="6">
        <f>Graphing!$AO1195/$AP$6</f>
        <v>81.8125</v>
      </c>
      <c r="AQ1195" s="6">
        <f>Graphing!$AO1195/$AQ$6</f>
        <v>-81.8125</v>
      </c>
    </row>
    <row r="1196" spans="21:43" x14ac:dyDescent="0.25">
      <c r="U1196" s="6">
        <v>0</v>
      </c>
      <c r="V1196" s="6">
        <v>188</v>
      </c>
      <c r="W1196" s="6">
        <f>IF(AND($W$4 + 'Unlike Size Quad'!$F$2*$N$3&lt;Table13[[#This Row],[NS AXIS]],Table13[[#This Row],[NS AXIS]]&lt;$V$3 - 'Unlike Size Quad'!$F$2*$N$3), Table13[NS AXIS], 0)</f>
        <v>0</v>
      </c>
      <c r="X1196" s="6">
        <f>$V$6 - 'Unlike Size Quad'!$F$3*$N$4</f>
        <v>71.401690832311886</v>
      </c>
      <c r="Y1196" s="6">
        <f>$W$5 +'Unlike Size Quad'!$F$3*$N$4</f>
        <v>-71.406763299232722</v>
      </c>
      <c r="Z1196" s="6">
        <f>Table13[[#This Row],[NS AXIS]]</f>
        <v>188</v>
      </c>
      <c r="AA1196" s="6">
        <f>IF(AND($W$5 + 'Unlike Size Quad'!$F$3*$N$4&lt;Table13[[#This Row],[NS AXIS]],Table13[[#This Row],[NS AXIS]]&lt;$V$6 - 'Unlike Size Quad'!$F$3*$N$4), Table13[NS AXIS], 0)</f>
        <v>0</v>
      </c>
      <c r="AB1196" s="16">
        <f>$V$3 -'Unlike Size Quad'!$F$2*$N$3</f>
        <v>127.00056361139596</v>
      </c>
      <c r="AC1196" s="16">
        <f>$W$4 + 'Unlike Size Quad'!$F$2*$N$3</f>
        <v>-127.00507248755457</v>
      </c>
      <c r="AN1196" s="46">
        <v>188</v>
      </c>
      <c r="AO1196" s="6">
        <f>IF(OR(Table15[[#This Row],[Diagonal Flag]]&lt;-$AG$6, Table15[[#This Row],[Diagonal Flag]]&gt;$AG$6),0,Table15[[#This Row],[Diagonal Flag]])</f>
        <v>188</v>
      </c>
      <c r="AP1196" s="6">
        <f>Graphing!$AO1196/$AP$6</f>
        <v>82.25</v>
      </c>
      <c r="AQ1196" s="6">
        <f>Graphing!$AO1196/$AQ$6</f>
        <v>-82.25</v>
      </c>
    </row>
    <row r="1197" spans="21:43" x14ac:dyDescent="0.25">
      <c r="U1197" s="6">
        <v>0</v>
      </c>
      <c r="V1197" s="6">
        <v>189</v>
      </c>
      <c r="W1197" s="6">
        <f>IF(AND($W$4 + 'Unlike Size Quad'!$F$2*$N$3&lt;Table13[[#This Row],[NS AXIS]],Table13[[#This Row],[NS AXIS]]&lt;$V$3 - 'Unlike Size Quad'!$F$2*$N$3), Table13[NS AXIS], 0)</f>
        <v>0</v>
      </c>
      <c r="X1197" s="6">
        <f>$V$6 - 'Unlike Size Quad'!$F$3*$N$4</f>
        <v>71.401690832311886</v>
      </c>
      <c r="Y1197" s="6">
        <f>$W$5 +'Unlike Size Quad'!$F$3*$N$4</f>
        <v>-71.406763299232722</v>
      </c>
      <c r="Z1197" s="6">
        <f>Table13[[#This Row],[NS AXIS]]</f>
        <v>189</v>
      </c>
      <c r="AA1197" s="6">
        <f>IF(AND($W$5 + 'Unlike Size Quad'!$F$3*$N$4&lt;Table13[[#This Row],[NS AXIS]],Table13[[#This Row],[NS AXIS]]&lt;$V$6 - 'Unlike Size Quad'!$F$3*$N$4), Table13[NS AXIS], 0)</f>
        <v>0</v>
      </c>
      <c r="AB1197" s="16">
        <f>$V$3 -'Unlike Size Quad'!$F$2*$N$3</f>
        <v>127.00056361139596</v>
      </c>
      <c r="AC1197" s="16">
        <f>$W$4 + 'Unlike Size Quad'!$F$2*$N$3</f>
        <v>-127.00507248755457</v>
      </c>
      <c r="AN1197" s="46">
        <v>189</v>
      </c>
      <c r="AO1197" s="6">
        <f>IF(OR(Table15[[#This Row],[Diagonal Flag]]&lt;-$AG$6, Table15[[#This Row],[Diagonal Flag]]&gt;$AG$6),0,Table15[[#This Row],[Diagonal Flag]])</f>
        <v>189</v>
      </c>
      <c r="AP1197" s="6">
        <f>Graphing!$AO1197/$AP$6</f>
        <v>82.6875</v>
      </c>
      <c r="AQ1197" s="6">
        <f>Graphing!$AO1197/$AQ$6</f>
        <v>-82.6875</v>
      </c>
    </row>
    <row r="1198" spans="21:43" x14ac:dyDescent="0.25">
      <c r="U1198" s="6">
        <v>0</v>
      </c>
      <c r="V1198" s="6">
        <v>190</v>
      </c>
      <c r="W1198" s="6">
        <f>IF(AND($W$4 + 'Unlike Size Quad'!$F$2*$N$3&lt;Table13[[#This Row],[NS AXIS]],Table13[[#This Row],[NS AXIS]]&lt;$V$3 - 'Unlike Size Quad'!$F$2*$N$3), Table13[NS AXIS], 0)</f>
        <v>0</v>
      </c>
      <c r="X1198" s="6">
        <f>$V$6 - 'Unlike Size Quad'!$F$3*$N$4</f>
        <v>71.401690832311886</v>
      </c>
      <c r="Y1198" s="6">
        <f>$W$5 +'Unlike Size Quad'!$F$3*$N$4</f>
        <v>-71.406763299232722</v>
      </c>
      <c r="Z1198" s="6">
        <f>Table13[[#This Row],[NS AXIS]]</f>
        <v>190</v>
      </c>
      <c r="AA1198" s="6">
        <f>IF(AND($W$5 + 'Unlike Size Quad'!$F$3*$N$4&lt;Table13[[#This Row],[NS AXIS]],Table13[[#This Row],[NS AXIS]]&lt;$V$6 - 'Unlike Size Quad'!$F$3*$N$4), Table13[NS AXIS], 0)</f>
        <v>0</v>
      </c>
      <c r="AB1198" s="16">
        <f>$V$3 -'Unlike Size Quad'!$F$2*$N$3</f>
        <v>127.00056361139596</v>
      </c>
      <c r="AC1198" s="16">
        <f>$W$4 + 'Unlike Size Quad'!$F$2*$N$3</f>
        <v>-127.00507248755457</v>
      </c>
      <c r="AN1198" s="46">
        <v>190</v>
      </c>
      <c r="AO1198" s="6">
        <f>IF(OR(Table15[[#This Row],[Diagonal Flag]]&lt;-$AG$6, Table15[[#This Row],[Diagonal Flag]]&gt;$AG$6),0,Table15[[#This Row],[Diagonal Flag]])</f>
        <v>190</v>
      </c>
      <c r="AP1198" s="6">
        <f>Graphing!$AO1198/$AP$6</f>
        <v>83.125</v>
      </c>
      <c r="AQ1198" s="6">
        <f>Graphing!$AO1198/$AQ$6</f>
        <v>-83.125</v>
      </c>
    </row>
    <row r="1199" spans="21:43" x14ac:dyDescent="0.25">
      <c r="U1199" s="6">
        <v>0</v>
      </c>
      <c r="V1199" s="6">
        <v>191</v>
      </c>
      <c r="W1199" s="6">
        <f>IF(AND($W$4 + 'Unlike Size Quad'!$F$2*$N$3&lt;Table13[[#This Row],[NS AXIS]],Table13[[#This Row],[NS AXIS]]&lt;$V$3 - 'Unlike Size Quad'!$F$2*$N$3), Table13[NS AXIS], 0)</f>
        <v>0</v>
      </c>
      <c r="X1199" s="6">
        <f>$V$6 - 'Unlike Size Quad'!$F$3*$N$4</f>
        <v>71.401690832311886</v>
      </c>
      <c r="Y1199" s="6">
        <f>$W$5 +'Unlike Size Quad'!$F$3*$N$4</f>
        <v>-71.406763299232722</v>
      </c>
      <c r="Z1199" s="6">
        <f>Table13[[#This Row],[NS AXIS]]</f>
        <v>191</v>
      </c>
      <c r="AA1199" s="6">
        <f>IF(AND($W$5 + 'Unlike Size Quad'!$F$3*$N$4&lt;Table13[[#This Row],[NS AXIS]],Table13[[#This Row],[NS AXIS]]&lt;$V$6 - 'Unlike Size Quad'!$F$3*$N$4), Table13[NS AXIS], 0)</f>
        <v>0</v>
      </c>
      <c r="AB1199" s="16">
        <f>$V$3 -'Unlike Size Quad'!$F$2*$N$3</f>
        <v>127.00056361139596</v>
      </c>
      <c r="AC1199" s="16">
        <f>$W$4 + 'Unlike Size Quad'!$F$2*$N$3</f>
        <v>-127.00507248755457</v>
      </c>
      <c r="AN1199" s="46">
        <v>191</v>
      </c>
      <c r="AO1199" s="6">
        <f>IF(OR(Table15[[#This Row],[Diagonal Flag]]&lt;-$AG$6, Table15[[#This Row],[Diagonal Flag]]&gt;$AG$6),0,Table15[[#This Row],[Diagonal Flag]])</f>
        <v>191</v>
      </c>
      <c r="AP1199" s="6">
        <f>Graphing!$AO1199/$AP$6</f>
        <v>83.5625</v>
      </c>
      <c r="AQ1199" s="6">
        <f>Graphing!$AO1199/$AQ$6</f>
        <v>-83.5625</v>
      </c>
    </row>
    <row r="1200" spans="21:43" x14ac:dyDescent="0.25">
      <c r="U1200" s="6">
        <v>0</v>
      </c>
      <c r="V1200" s="6">
        <v>192</v>
      </c>
      <c r="W1200" s="6">
        <f>IF(AND($W$4 + 'Unlike Size Quad'!$F$2*$N$3&lt;Table13[[#This Row],[NS AXIS]],Table13[[#This Row],[NS AXIS]]&lt;$V$3 - 'Unlike Size Quad'!$F$2*$N$3), Table13[NS AXIS], 0)</f>
        <v>0</v>
      </c>
      <c r="X1200" s="6">
        <f>$V$6 - 'Unlike Size Quad'!$F$3*$N$4</f>
        <v>71.401690832311886</v>
      </c>
      <c r="Y1200" s="6">
        <f>$W$5 +'Unlike Size Quad'!$F$3*$N$4</f>
        <v>-71.406763299232722</v>
      </c>
      <c r="Z1200" s="6">
        <f>Table13[[#This Row],[NS AXIS]]</f>
        <v>192</v>
      </c>
      <c r="AA1200" s="6">
        <f>IF(AND($W$5 + 'Unlike Size Quad'!$F$3*$N$4&lt;Table13[[#This Row],[NS AXIS]],Table13[[#This Row],[NS AXIS]]&lt;$V$6 - 'Unlike Size Quad'!$F$3*$N$4), Table13[NS AXIS], 0)</f>
        <v>0</v>
      </c>
      <c r="AB1200" s="16">
        <f>$V$3 -'Unlike Size Quad'!$F$2*$N$3</f>
        <v>127.00056361139596</v>
      </c>
      <c r="AC1200" s="16">
        <f>$W$4 + 'Unlike Size Quad'!$F$2*$N$3</f>
        <v>-127.00507248755457</v>
      </c>
      <c r="AN1200" s="46">
        <v>192</v>
      </c>
      <c r="AO1200" s="6">
        <f>IF(OR(Table15[[#This Row],[Diagonal Flag]]&lt;-$AG$6, Table15[[#This Row],[Diagonal Flag]]&gt;$AG$6),0,Table15[[#This Row],[Diagonal Flag]])</f>
        <v>192</v>
      </c>
      <c r="AP1200" s="6">
        <f>Graphing!$AO1200/$AP$6</f>
        <v>84</v>
      </c>
      <c r="AQ1200" s="6">
        <f>Graphing!$AO1200/$AQ$6</f>
        <v>-84</v>
      </c>
    </row>
    <row r="1201" spans="21:43" x14ac:dyDescent="0.25">
      <c r="U1201" s="6">
        <v>0</v>
      </c>
      <c r="V1201" s="6">
        <v>193</v>
      </c>
      <c r="W1201" s="6">
        <f>IF(AND($W$4 + 'Unlike Size Quad'!$F$2*$N$3&lt;Table13[[#This Row],[NS AXIS]],Table13[[#This Row],[NS AXIS]]&lt;$V$3 - 'Unlike Size Quad'!$F$2*$N$3), Table13[NS AXIS], 0)</f>
        <v>0</v>
      </c>
      <c r="X1201" s="6">
        <f>$V$6 - 'Unlike Size Quad'!$F$3*$N$4</f>
        <v>71.401690832311886</v>
      </c>
      <c r="Y1201" s="6">
        <f>$W$5 +'Unlike Size Quad'!$F$3*$N$4</f>
        <v>-71.406763299232722</v>
      </c>
      <c r="Z1201" s="6">
        <f>Table13[[#This Row],[NS AXIS]]</f>
        <v>193</v>
      </c>
      <c r="AA1201" s="6">
        <f>IF(AND($W$5 + 'Unlike Size Quad'!$F$3*$N$4&lt;Table13[[#This Row],[NS AXIS]],Table13[[#This Row],[NS AXIS]]&lt;$V$6 - 'Unlike Size Quad'!$F$3*$N$4), Table13[NS AXIS], 0)</f>
        <v>0</v>
      </c>
      <c r="AB1201" s="16">
        <f>$V$3 -'Unlike Size Quad'!$F$2*$N$3</f>
        <v>127.00056361139596</v>
      </c>
      <c r="AC1201" s="16">
        <f>$W$4 + 'Unlike Size Quad'!$F$2*$N$3</f>
        <v>-127.00507248755457</v>
      </c>
      <c r="AN1201" s="46">
        <v>193</v>
      </c>
      <c r="AO1201" s="6">
        <f>IF(OR(Table15[[#This Row],[Diagonal Flag]]&lt;-$AG$6, Table15[[#This Row],[Diagonal Flag]]&gt;$AG$6),0,Table15[[#This Row],[Diagonal Flag]])</f>
        <v>193</v>
      </c>
      <c r="AP1201" s="6">
        <f>Graphing!$AO1201/$AP$6</f>
        <v>84.4375</v>
      </c>
      <c r="AQ1201" s="6">
        <f>Graphing!$AO1201/$AQ$6</f>
        <v>-84.4375</v>
      </c>
    </row>
    <row r="1202" spans="21:43" x14ac:dyDescent="0.25">
      <c r="U1202" s="6">
        <v>0</v>
      </c>
      <c r="V1202" s="6">
        <v>194</v>
      </c>
      <c r="W1202" s="6">
        <f>IF(AND($W$4 + 'Unlike Size Quad'!$F$2*$N$3&lt;Table13[[#This Row],[NS AXIS]],Table13[[#This Row],[NS AXIS]]&lt;$V$3 - 'Unlike Size Quad'!$F$2*$N$3), Table13[NS AXIS], 0)</f>
        <v>0</v>
      </c>
      <c r="X1202" s="6">
        <f>$V$6 - 'Unlike Size Quad'!$F$3*$N$4</f>
        <v>71.401690832311886</v>
      </c>
      <c r="Y1202" s="6">
        <f>$W$5 +'Unlike Size Quad'!$F$3*$N$4</f>
        <v>-71.406763299232722</v>
      </c>
      <c r="Z1202" s="6">
        <f>Table13[[#This Row],[NS AXIS]]</f>
        <v>194</v>
      </c>
      <c r="AA1202" s="6">
        <f>IF(AND($W$5 + 'Unlike Size Quad'!$F$3*$N$4&lt;Table13[[#This Row],[NS AXIS]],Table13[[#This Row],[NS AXIS]]&lt;$V$6 - 'Unlike Size Quad'!$F$3*$N$4), Table13[NS AXIS], 0)</f>
        <v>0</v>
      </c>
      <c r="AB1202" s="16">
        <f>$V$3 -'Unlike Size Quad'!$F$2*$N$3</f>
        <v>127.00056361139596</v>
      </c>
      <c r="AC1202" s="16">
        <f>$W$4 + 'Unlike Size Quad'!$F$2*$N$3</f>
        <v>-127.00507248755457</v>
      </c>
      <c r="AN1202" s="46">
        <v>194</v>
      </c>
      <c r="AO1202" s="6">
        <f>IF(OR(Table15[[#This Row],[Diagonal Flag]]&lt;-$AG$6, Table15[[#This Row],[Diagonal Flag]]&gt;$AG$6),0,Table15[[#This Row],[Diagonal Flag]])</f>
        <v>194</v>
      </c>
      <c r="AP1202" s="6">
        <f>Graphing!$AO1202/$AP$6</f>
        <v>84.875</v>
      </c>
      <c r="AQ1202" s="6">
        <f>Graphing!$AO1202/$AQ$6</f>
        <v>-84.875</v>
      </c>
    </row>
    <row r="1203" spans="21:43" x14ac:dyDescent="0.25">
      <c r="U1203" s="6">
        <v>0</v>
      </c>
      <c r="V1203" s="6">
        <v>195</v>
      </c>
      <c r="W1203" s="6">
        <f>IF(AND($W$4 + 'Unlike Size Quad'!$F$2*$N$3&lt;Table13[[#This Row],[NS AXIS]],Table13[[#This Row],[NS AXIS]]&lt;$V$3 - 'Unlike Size Quad'!$F$2*$N$3), Table13[NS AXIS], 0)</f>
        <v>0</v>
      </c>
      <c r="X1203" s="6">
        <f>$V$6 - 'Unlike Size Quad'!$F$3*$N$4</f>
        <v>71.401690832311886</v>
      </c>
      <c r="Y1203" s="6">
        <f>$W$5 +'Unlike Size Quad'!$F$3*$N$4</f>
        <v>-71.406763299232722</v>
      </c>
      <c r="Z1203" s="6">
        <f>Table13[[#This Row],[NS AXIS]]</f>
        <v>195</v>
      </c>
      <c r="AA1203" s="6">
        <f>IF(AND($W$5 + 'Unlike Size Quad'!$F$3*$N$4&lt;Table13[[#This Row],[NS AXIS]],Table13[[#This Row],[NS AXIS]]&lt;$V$6 - 'Unlike Size Quad'!$F$3*$N$4), Table13[NS AXIS], 0)</f>
        <v>0</v>
      </c>
      <c r="AB1203" s="16">
        <f>$V$3 -'Unlike Size Quad'!$F$2*$N$3</f>
        <v>127.00056361139596</v>
      </c>
      <c r="AC1203" s="16">
        <f>$W$4 + 'Unlike Size Quad'!$F$2*$N$3</f>
        <v>-127.00507248755457</v>
      </c>
      <c r="AN1203" s="46">
        <v>195</v>
      </c>
      <c r="AO1203" s="6">
        <f>IF(OR(Table15[[#This Row],[Diagonal Flag]]&lt;-$AG$6, Table15[[#This Row],[Diagonal Flag]]&gt;$AG$6),0,Table15[[#This Row],[Diagonal Flag]])</f>
        <v>195</v>
      </c>
      <c r="AP1203" s="6">
        <f>Graphing!$AO1203/$AP$6</f>
        <v>85.3125</v>
      </c>
      <c r="AQ1203" s="6">
        <f>Graphing!$AO1203/$AQ$6</f>
        <v>-85.3125</v>
      </c>
    </row>
    <row r="1204" spans="21:43" x14ac:dyDescent="0.25">
      <c r="U1204" s="6">
        <v>0</v>
      </c>
      <c r="V1204" s="6">
        <v>196</v>
      </c>
      <c r="W1204" s="6">
        <f>IF(AND($W$4 + 'Unlike Size Quad'!$F$2*$N$3&lt;Table13[[#This Row],[NS AXIS]],Table13[[#This Row],[NS AXIS]]&lt;$V$3 - 'Unlike Size Quad'!$F$2*$N$3), Table13[NS AXIS], 0)</f>
        <v>0</v>
      </c>
      <c r="X1204" s="6">
        <f>$V$6 - 'Unlike Size Quad'!$F$3*$N$4</f>
        <v>71.401690832311886</v>
      </c>
      <c r="Y1204" s="6">
        <f>$W$5 +'Unlike Size Quad'!$F$3*$N$4</f>
        <v>-71.406763299232722</v>
      </c>
      <c r="Z1204" s="6">
        <f>Table13[[#This Row],[NS AXIS]]</f>
        <v>196</v>
      </c>
      <c r="AA1204" s="6">
        <f>IF(AND($W$5 + 'Unlike Size Quad'!$F$3*$N$4&lt;Table13[[#This Row],[NS AXIS]],Table13[[#This Row],[NS AXIS]]&lt;$V$6 - 'Unlike Size Quad'!$F$3*$N$4), Table13[NS AXIS], 0)</f>
        <v>0</v>
      </c>
      <c r="AB1204" s="16">
        <f>$V$3 -'Unlike Size Quad'!$F$2*$N$3</f>
        <v>127.00056361139596</v>
      </c>
      <c r="AC1204" s="16">
        <f>$W$4 + 'Unlike Size Quad'!$F$2*$N$3</f>
        <v>-127.00507248755457</v>
      </c>
      <c r="AN1204" s="46">
        <v>196</v>
      </c>
      <c r="AO1204" s="6">
        <f>IF(OR(Table15[[#This Row],[Diagonal Flag]]&lt;-$AG$6, Table15[[#This Row],[Diagonal Flag]]&gt;$AG$6),0,Table15[[#This Row],[Diagonal Flag]])</f>
        <v>196</v>
      </c>
      <c r="AP1204" s="6">
        <f>Graphing!$AO1204/$AP$6</f>
        <v>85.75</v>
      </c>
      <c r="AQ1204" s="6">
        <f>Graphing!$AO1204/$AQ$6</f>
        <v>-85.75</v>
      </c>
    </row>
    <row r="1205" spans="21:43" x14ac:dyDescent="0.25">
      <c r="U1205" s="6">
        <v>0</v>
      </c>
      <c r="V1205" s="6">
        <v>197</v>
      </c>
      <c r="W1205" s="6">
        <f>IF(AND($W$4 + 'Unlike Size Quad'!$F$2*$N$3&lt;Table13[[#This Row],[NS AXIS]],Table13[[#This Row],[NS AXIS]]&lt;$V$3 - 'Unlike Size Quad'!$F$2*$N$3), Table13[NS AXIS], 0)</f>
        <v>0</v>
      </c>
      <c r="X1205" s="6">
        <f>$V$6 - 'Unlike Size Quad'!$F$3*$N$4</f>
        <v>71.401690832311886</v>
      </c>
      <c r="Y1205" s="6">
        <f>$W$5 +'Unlike Size Quad'!$F$3*$N$4</f>
        <v>-71.406763299232722</v>
      </c>
      <c r="Z1205" s="6">
        <f>Table13[[#This Row],[NS AXIS]]</f>
        <v>197</v>
      </c>
      <c r="AA1205" s="6">
        <f>IF(AND($W$5 + 'Unlike Size Quad'!$F$3*$N$4&lt;Table13[[#This Row],[NS AXIS]],Table13[[#This Row],[NS AXIS]]&lt;$V$6 - 'Unlike Size Quad'!$F$3*$N$4), Table13[NS AXIS], 0)</f>
        <v>0</v>
      </c>
      <c r="AB1205" s="16">
        <f>$V$3 -'Unlike Size Quad'!$F$2*$N$3</f>
        <v>127.00056361139596</v>
      </c>
      <c r="AC1205" s="16">
        <f>$W$4 + 'Unlike Size Quad'!$F$2*$N$3</f>
        <v>-127.00507248755457</v>
      </c>
      <c r="AN1205" s="46">
        <v>197</v>
      </c>
      <c r="AO1205" s="6">
        <f>IF(OR(Table15[[#This Row],[Diagonal Flag]]&lt;-$AG$6, Table15[[#This Row],[Diagonal Flag]]&gt;$AG$6),0,Table15[[#This Row],[Diagonal Flag]])</f>
        <v>197</v>
      </c>
      <c r="AP1205" s="6">
        <f>Graphing!$AO1205/$AP$6</f>
        <v>86.1875</v>
      </c>
      <c r="AQ1205" s="6">
        <f>Graphing!$AO1205/$AQ$6</f>
        <v>-86.1875</v>
      </c>
    </row>
    <row r="1206" spans="21:43" x14ac:dyDescent="0.25">
      <c r="U1206" s="6">
        <v>0</v>
      </c>
      <c r="V1206" s="6">
        <v>198</v>
      </c>
      <c r="W1206" s="6">
        <f>IF(AND($W$4 + 'Unlike Size Quad'!$F$2*$N$3&lt;Table13[[#This Row],[NS AXIS]],Table13[[#This Row],[NS AXIS]]&lt;$V$3 - 'Unlike Size Quad'!$F$2*$N$3), Table13[NS AXIS], 0)</f>
        <v>0</v>
      </c>
      <c r="X1206" s="6">
        <f>$V$6 - 'Unlike Size Quad'!$F$3*$N$4</f>
        <v>71.401690832311886</v>
      </c>
      <c r="Y1206" s="6">
        <f>$W$5 +'Unlike Size Quad'!$F$3*$N$4</f>
        <v>-71.406763299232722</v>
      </c>
      <c r="Z1206" s="6">
        <f>Table13[[#This Row],[NS AXIS]]</f>
        <v>198</v>
      </c>
      <c r="AA1206" s="6">
        <f>IF(AND($W$5 + 'Unlike Size Quad'!$F$3*$N$4&lt;Table13[[#This Row],[NS AXIS]],Table13[[#This Row],[NS AXIS]]&lt;$V$6 - 'Unlike Size Quad'!$F$3*$N$4), Table13[NS AXIS], 0)</f>
        <v>0</v>
      </c>
      <c r="AB1206" s="16">
        <f>$V$3 -'Unlike Size Quad'!$F$2*$N$3</f>
        <v>127.00056361139596</v>
      </c>
      <c r="AC1206" s="16">
        <f>$W$4 + 'Unlike Size Quad'!$F$2*$N$3</f>
        <v>-127.00507248755457</v>
      </c>
      <c r="AN1206" s="46">
        <v>198</v>
      </c>
      <c r="AO1206" s="6">
        <f>IF(OR(Table15[[#This Row],[Diagonal Flag]]&lt;-$AG$6, Table15[[#This Row],[Diagonal Flag]]&gt;$AG$6),0,Table15[[#This Row],[Diagonal Flag]])</f>
        <v>198</v>
      </c>
      <c r="AP1206" s="6">
        <f>Graphing!$AO1206/$AP$6</f>
        <v>86.625</v>
      </c>
      <c r="AQ1206" s="6">
        <f>Graphing!$AO1206/$AQ$6</f>
        <v>-86.625</v>
      </c>
    </row>
    <row r="1207" spans="21:43" x14ac:dyDescent="0.25">
      <c r="U1207" s="6">
        <v>0</v>
      </c>
      <c r="V1207" s="6">
        <v>199</v>
      </c>
      <c r="W1207" s="6">
        <f>IF(AND($W$4 + 'Unlike Size Quad'!$F$2*$N$3&lt;Table13[[#This Row],[NS AXIS]],Table13[[#This Row],[NS AXIS]]&lt;$V$3 - 'Unlike Size Quad'!$F$2*$N$3), Table13[NS AXIS], 0)</f>
        <v>0</v>
      </c>
      <c r="X1207" s="6">
        <f>$V$6 - 'Unlike Size Quad'!$F$3*$N$4</f>
        <v>71.401690832311886</v>
      </c>
      <c r="Y1207" s="6">
        <f>$W$5 +'Unlike Size Quad'!$F$3*$N$4</f>
        <v>-71.406763299232722</v>
      </c>
      <c r="Z1207" s="6">
        <f>Table13[[#This Row],[NS AXIS]]</f>
        <v>199</v>
      </c>
      <c r="AA1207" s="6">
        <f>IF(AND($W$5 + 'Unlike Size Quad'!$F$3*$N$4&lt;Table13[[#This Row],[NS AXIS]],Table13[[#This Row],[NS AXIS]]&lt;$V$6 - 'Unlike Size Quad'!$F$3*$N$4), Table13[NS AXIS], 0)</f>
        <v>0</v>
      </c>
      <c r="AB1207" s="16">
        <f>$V$3 -'Unlike Size Quad'!$F$2*$N$3</f>
        <v>127.00056361139596</v>
      </c>
      <c r="AC1207" s="16">
        <f>$W$4 + 'Unlike Size Quad'!$F$2*$N$3</f>
        <v>-127.00507248755457</v>
      </c>
      <c r="AN1207" s="46">
        <v>199</v>
      </c>
      <c r="AO1207" s="6">
        <f>IF(OR(Table15[[#This Row],[Diagonal Flag]]&lt;-$AG$6, Table15[[#This Row],[Diagonal Flag]]&gt;$AG$6),0,Table15[[#This Row],[Diagonal Flag]])</f>
        <v>199</v>
      </c>
      <c r="AP1207" s="6">
        <f>Graphing!$AO1207/$AP$6</f>
        <v>87.0625</v>
      </c>
      <c r="AQ1207" s="6">
        <f>Graphing!$AO1207/$AQ$6</f>
        <v>-87.0625</v>
      </c>
    </row>
    <row r="1208" spans="21:43" x14ac:dyDescent="0.25">
      <c r="U1208" s="6">
        <v>0</v>
      </c>
      <c r="V1208" s="6">
        <v>200</v>
      </c>
      <c r="W1208" s="6">
        <f>IF(AND($W$4 + 'Unlike Size Quad'!$F$2*$N$3&lt;Table13[[#This Row],[NS AXIS]],Table13[[#This Row],[NS AXIS]]&lt;$V$3 - 'Unlike Size Quad'!$F$2*$N$3), Table13[NS AXIS], 0)</f>
        <v>0</v>
      </c>
      <c r="X1208" s="6">
        <f>$V$6 - 'Unlike Size Quad'!$F$3*$N$4</f>
        <v>71.401690832311886</v>
      </c>
      <c r="Y1208" s="6">
        <f>$W$5 +'Unlike Size Quad'!$F$3*$N$4</f>
        <v>-71.406763299232722</v>
      </c>
      <c r="Z1208" s="6">
        <f>Table13[[#This Row],[NS AXIS]]</f>
        <v>200</v>
      </c>
      <c r="AA1208" s="6">
        <f>IF(AND($W$5 + 'Unlike Size Quad'!$F$3*$N$4&lt;Table13[[#This Row],[NS AXIS]],Table13[[#This Row],[NS AXIS]]&lt;$V$6 - 'Unlike Size Quad'!$F$3*$N$4), Table13[NS AXIS], 0)</f>
        <v>0</v>
      </c>
      <c r="AB1208" s="16">
        <f>$V$3 -'Unlike Size Quad'!$F$2*$N$3</f>
        <v>127.00056361139596</v>
      </c>
      <c r="AC1208" s="16">
        <f>$W$4 + 'Unlike Size Quad'!$F$2*$N$3</f>
        <v>-127.00507248755457</v>
      </c>
      <c r="AN1208" s="46">
        <v>200</v>
      </c>
      <c r="AO1208" s="6">
        <f>IF(OR(Table15[[#This Row],[Diagonal Flag]]&lt;-$AG$6, Table15[[#This Row],[Diagonal Flag]]&gt;$AG$6),0,Table15[[#This Row],[Diagonal Flag]])</f>
        <v>200</v>
      </c>
      <c r="AP1208" s="6">
        <f>Graphing!$AO1208/$AP$6</f>
        <v>87.5</v>
      </c>
      <c r="AQ1208" s="6">
        <f>Graphing!$AO1208/$AQ$6</f>
        <v>-87.5</v>
      </c>
    </row>
    <row r="1209" spans="21:43" x14ac:dyDescent="0.25">
      <c r="U1209" s="6">
        <v>0</v>
      </c>
      <c r="V1209" s="6">
        <v>201</v>
      </c>
      <c r="W1209" s="6">
        <f>IF(AND($W$4 + 'Unlike Size Quad'!$F$2*$N$3&lt;Table13[[#This Row],[NS AXIS]],Table13[[#This Row],[NS AXIS]]&lt;$V$3 - 'Unlike Size Quad'!$F$2*$N$3), Table13[NS AXIS], 0)</f>
        <v>0</v>
      </c>
      <c r="X1209" s="6">
        <f>$V$6 - 'Unlike Size Quad'!$F$3*$N$4</f>
        <v>71.401690832311886</v>
      </c>
      <c r="Y1209" s="6">
        <f>$W$5 +'Unlike Size Quad'!$F$3*$N$4</f>
        <v>-71.406763299232722</v>
      </c>
      <c r="Z1209" s="6">
        <f>Table13[[#This Row],[NS AXIS]]</f>
        <v>201</v>
      </c>
      <c r="AA1209" s="6">
        <f>IF(AND($W$5 + 'Unlike Size Quad'!$F$3*$N$4&lt;Table13[[#This Row],[NS AXIS]],Table13[[#This Row],[NS AXIS]]&lt;$V$6 - 'Unlike Size Quad'!$F$3*$N$4), Table13[NS AXIS], 0)</f>
        <v>0</v>
      </c>
      <c r="AB1209" s="16">
        <f>$V$3 -'Unlike Size Quad'!$F$2*$N$3</f>
        <v>127.00056361139596</v>
      </c>
      <c r="AC1209" s="16">
        <f>$W$4 + 'Unlike Size Quad'!$F$2*$N$3</f>
        <v>-127.00507248755457</v>
      </c>
      <c r="AN1209" s="46">
        <v>201</v>
      </c>
      <c r="AO1209" s="6">
        <f>IF(OR(Table15[[#This Row],[Diagonal Flag]]&lt;-$AG$6, Table15[[#This Row],[Diagonal Flag]]&gt;$AG$6),0,Table15[[#This Row],[Diagonal Flag]])</f>
        <v>201</v>
      </c>
      <c r="AP1209" s="6">
        <f>Graphing!$AO1209/$AP$6</f>
        <v>87.9375</v>
      </c>
      <c r="AQ1209" s="6">
        <f>Graphing!$AO1209/$AQ$6</f>
        <v>-87.9375</v>
      </c>
    </row>
    <row r="1210" spans="21:43" x14ac:dyDescent="0.25">
      <c r="U1210" s="6">
        <v>0</v>
      </c>
      <c r="V1210" s="6">
        <v>202</v>
      </c>
      <c r="W1210" s="6">
        <f>IF(AND($W$4 + 'Unlike Size Quad'!$F$2*$N$3&lt;Table13[[#This Row],[NS AXIS]],Table13[[#This Row],[NS AXIS]]&lt;$V$3 - 'Unlike Size Quad'!$F$2*$N$3), Table13[NS AXIS], 0)</f>
        <v>0</v>
      </c>
      <c r="X1210" s="6">
        <f>$V$6 - 'Unlike Size Quad'!$F$3*$N$4</f>
        <v>71.401690832311886</v>
      </c>
      <c r="Y1210" s="6">
        <f>$W$5 +'Unlike Size Quad'!$F$3*$N$4</f>
        <v>-71.406763299232722</v>
      </c>
      <c r="Z1210" s="6">
        <f>Table13[[#This Row],[NS AXIS]]</f>
        <v>202</v>
      </c>
      <c r="AA1210" s="6">
        <f>IF(AND($W$5 + 'Unlike Size Quad'!$F$3*$N$4&lt;Table13[[#This Row],[NS AXIS]],Table13[[#This Row],[NS AXIS]]&lt;$V$6 - 'Unlike Size Quad'!$F$3*$N$4), Table13[NS AXIS], 0)</f>
        <v>0</v>
      </c>
      <c r="AB1210" s="16">
        <f>$V$3 -'Unlike Size Quad'!$F$2*$N$3</f>
        <v>127.00056361139596</v>
      </c>
      <c r="AC1210" s="16">
        <f>$W$4 + 'Unlike Size Quad'!$F$2*$N$3</f>
        <v>-127.00507248755457</v>
      </c>
      <c r="AN1210" s="46">
        <v>202</v>
      </c>
      <c r="AO1210" s="6">
        <f>IF(OR(Table15[[#This Row],[Diagonal Flag]]&lt;-$AG$6, Table15[[#This Row],[Diagonal Flag]]&gt;$AG$6),0,Table15[[#This Row],[Diagonal Flag]])</f>
        <v>202</v>
      </c>
      <c r="AP1210" s="6">
        <f>Graphing!$AO1210/$AP$6</f>
        <v>88.375</v>
      </c>
      <c r="AQ1210" s="6">
        <f>Graphing!$AO1210/$AQ$6</f>
        <v>-88.375</v>
      </c>
    </row>
    <row r="1211" spans="21:43" x14ac:dyDescent="0.25">
      <c r="U1211" s="6">
        <v>0</v>
      </c>
      <c r="V1211" s="6">
        <v>203</v>
      </c>
      <c r="W1211" s="6">
        <f>IF(AND($W$4 + 'Unlike Size Quad'!$F$2*$N$3&lt;Table13[[#This Row],[NS AXIS]],Table13[[#This Row],[NS AXIS]]&lt;$V$3 - 'Unlike Size Quad'!$F$2*$N$3), Table13[NS AXIS], 0)</f>
        <v>0</v>
      </c>
      <c r="X1211" s="6">
        <f>$V$6 - 'Unlike Size Quad'!$F$3*$N$4</f>
        <v>71.401690832311886</v>
      </c>
      <c r="Y1211" s="6">
        <f>$W$5 +'Unlike Size Quad'!$F$3*$N$4</f>
        <v>-71.406763299232722</v>
      </c>
      <c r="Z1211" s="6">
        <f>Table13[[#This Row],[NS AXIS]]</f>
        <v>203</v>
      </c>
      <c r="AA1211" s="6">
        <f>IF(AND($W$5 + 'Unlike Size Quad'!$F$3*$N$4&lt;Table13[[#This Row],[NS AXIS]],Table13[[#This Row],[NS AXIS]]&lt;$V$6 - 'Unlike Size Quad'!$F$3*$N$4), Table13[NS AXIS], 0)</f>
        <v>0</v>
      </c>
      <c r="AB1211" s="16">
        <f>$V$3 -'Unlike Size Quad'!$F$2*$N$3</f>
        <v>127.00056361139596</v>
      </c>
      <c r="AC1211" s="16">
        <f>$W$4 + 'Unlike Size Quad'!$F$2*$N$3</f>
        <v>-127.00507248755457</v>
      </c>
      <c r="AN1211" s="46">
        <v>203</v>
      </c>
      <c r="AO1211" s="6">
        <f>IF(OR(Table15[[#This Row],[Diagonal Flag]]&lt;-$AG$6, Table15[[#This Row],[Diagonal Flag]]&gt;$AG$6),0,Table15[[#This Row],[Diagonal Flag]])</f>
        <v>203</v>
      </c>
      <c r="AP1211" s="6">
        <f>Graphing!$AO1211/$AP$6</f>
        <v>88.8125</v>
      </c>
      <c r="AQ1211" s="6">
        <f>Graphing!$AO1211/$AQ$6</f>
        <v>-88.8125</v>
      </c>
    </row>
    <row r="1212" spans="21:43" x14ac:dyDescent="0.25">
      <c r="U1212" s="6">
        <v>0</v>
      </c>
      <c r="V1212" s="6">
        <v>204</v>
      </c>
      <c r="W1212" s="6">
        <f>IF(AND($W$4 + 'Unlike Size Quad'!$F$2*$N$3&lt;Table13[[#This Row],[NS AXIS]],Table13[[#This Row],[NS AXIS]]&lt;$V$3 - 'Unlike Size Quad'!$F$2*$N$3), Table13[NS AXIS], 0)</f>
        <v>0</v>
      </c>
      <c r="X1212" s="6">
        <f>$V$6 - 'Unlike Size Quad'!$F$3*$N$4</f>
        <v>71.401690832311886</v>
      </c>
      <c r="Y1212" s="6">
        <f>$W$5 +'Unlike Size Quad'!$F$3*$N$4</f>
        <v>-71.406763299232722</v>
      </c>
      <c r="Z1212" s="6">
        <f>Table13[[#This Row],[NS AXIS]]</f>
        <v>204</v>
      </c>
      <c r="AA1212" s="6">
        <f>IF(AND($W$5 + 'Unlike Size Quad'!$F$3*$N$4&lt;Table13[[#This Row],[NS AXIS]],Table13[[#This Row],[NS AXIS]]&lt;$V$6 - 'Unlike Size Quad'!$F$3*$N$4), Table13[NS AXIS], 0)</f>
        <v>0</v>
      </c>
      <c r="AB1212" s="16">
        <f>$V$3 -'Unlike Size Quad'!$F$2*$N$3</f>
        <v>127.00056361139596</v>
      </c>
      <c r="AC1212" s="16">
        <f>$W$4 + 'Unlike Size Quad'!$F$2*$N$3</f>
        <v>-127.00507248755457</v>
      </c>
      <c r="AN1212" s="46">
        <v>204</v>
      </c>
      <c r="AO1212" s="6">
        <f>IF(OR(Table15[[#This Row],[Diagonal Flag]]&lt;-$AG$6, Table15[[#This Row],[Diagonal Flag]]&gt;$AG$6),0,Table15[[#This Row],[Diagonal Flag]])</f>
        <v>204</v>
      </c>
      <c r="AP1212" s="6">
        <f>Graphing!$AO1212/$AP$6</f>
        <v>89.25</v>
      </c>
      <c r="AQ1212" s="6">
        <f>Graphing!$AO1212/$AQ$6</f>
        <v>-89.25</v>
      </c>
    </row>
    <row r="1213" spans="21:43" x14ac:dyDescent="0.25">
      <c r="U1213" s="6">
        <v>0</v>
      </c>
      <c r="V1213" s="6">
        <v>205</v>
      </c>
      <c r="W1213" s="6">
        <f>IF(AND($W$4 + 'Unlike Size Quad'!$F$2*$N$3&lt;Table13[[#This Row],[NS AXIS]],Table13[[#This Row],[NS AXIS]]&lt;$V$3 - 'Unlike Size Quad'!$F$2*$N$3), Table13[NS AXIS], 0)</f>
        <v>0</v>
      </c>
      <c r="X1213" s="6">
        <f>$V$6 - 'Unlike Size Quad'!$F$3*$N$4</f>
        <v>71.401690832311886</v>
      </c>
      <c r="Y1213" s="6">
        <f>$W$5 +'Unlike Size Quad'!$F$3*$N$4</f>
        <v>-71.406763299232722</v>
      </c>
      <c r="Z1213" s="6">
        <f>Table13[[#This Row],[NS AXIS]]</f>
        <v>205</v>
      </c>
      <c r="AA1213" s="6">
        <f>IF(AND($W$5 + 'Unlike Size Quad'!$F$3*$N$4&lt;Table13[[#This Row],[NS AXIS]],Table13[[#This Row],[NS AXIS]]&lt;$V$6 - 'Unlike Size Quad'!$F$3*$N$4), Table13[NS AXIS], 0)</f>
        <v>0</v>
      </c>
      <c r="AB1213" s="16">
        <f>$V$3 -'Unlike Size Quad'!$F$2*$N$3</f>
        <v>127.00056361139596</v>
      </c>
      <c r="AC1213" s="16">
        <f>$W$4 + 'Unlike Size Quad'!$F$2*$N$3</f>
        <v>-127.00507248755457</v>
      </c>
      <c r="AN1213" s="46">
        <v>205</v>
      </c>
      <c r="AO1213" s="6">
        <f>IF(OR(Table15[[#This Row],[Diagonal Flag]]&lt;-$AG$6, Table15[[#This Row],[Diagonal Flag]]&gt;$AG$6),0,Table15[[#This Row],[Diagonal Flag]])</f>
        <v>205</v>
      </c>
      <c r="AP1213" s="6">
        <f>Graphing!$AO1213/$AP$6</f>
        <v>89.6875</v>
      </c>
      <c r="AQ1213" s="6">
        <f>Graphing!$AO1213/$AQ$6</f>
        <v>-89.6875</v>
      </c>
    </row>
    <row r="1214" spans="21:43" x14ac:dyDescent="0.25">
      <c r="U1214" s="6">
        <v>0</v>
      </c>
      <c r="V1214" s="6">
        <v>206</v>
      </c>
      <c r="W1214" s="6">
        <f>IF(AND($W$4 + 'Unlike Size Quad'!$F$2*$N$3&lt;Table13[[#This Row],[NS AXIS]],Table13[[#This Row],[NS AXIS]]&lt;$V$3 - 'Unlike Size Quad'!$F$2*$N$3), Table13[NS AXIS], 0)</f>
        <v>0</v>
      </c>
      <c r="X1214" s="6">
        <f>$V$6 - 'Unlike Size Quad'!$F$3*$N$4</f>
        <v>71.401690832311886</v>
      </c>
      <c r="Y1214" s="6">
        <f>$W$5 +'Unlike Size Quad'!$F$3*$N$4</f>
        <v>-71.406763299232722</v>
      </c>
      <c r="Z1214" s="6">
        <f>Table13[[#This Row],[NS AXIS]]</f>
        <v>206</v>
      </c>
      <c r="AA1214" s="6">
        <f>IF(AND($W$5 + 'Unlike Size Quad'!$F$3*$N$4&lt;Table13[[#This Row],[NS AXIS]],Table13[[#This Row],[NS AXIS]]&lt;$V$6 - 'Unlike Size Quad'!$F$3*$N$4), Table13[NS AXIS], 0)</f>
        <v>0</v>
      </c>
      <c r="AB1214" s="16">
        <f>$V$3 -'Unlike Size Quad'!$F$2*$N$3</f>
        <v>127.00056361139596</v>
      </c>
      <c r="AC1214" s="16">
        <f>$W$4 + 'Unlike Size Quad'!$F$2*$N$3</f>
        <v>-127.00507248755457</v>
      </c>
      <c r="AN1214" s="46">
        <v>206</v>
      </c>
      <c r="AO1214" s="6">
        <f>IF(OR(Table15[[#This Row],[Diagonal Flag]]&lt;-$AG$6, Table15[[#This Row],[Diagonal Flag]]&gt;$AG$6),0,Table15[[#This Row],[Diagonal Flag]])</f>
        <v>206</v>
      </c>
      <c r="AP1214" s="6">
        <f>Graphing!$AO1214/$AP$6</f>
        <v>90.125</v>
      </c>
      <c r="AQ1214" s="6">
        <f>Graphing!$AO1214/$AQ$6</f>
        <v>-90.125</v>
      </c>
    </row>
    <row r="1215" spans="21:43" x14ac:dyDescent="0.25">
      <c r="U1215" s="6">
        <v>0</v>
      </c>
      <c r="V1215" s="6">
        <v>207</v>
      </c>
      <c r="W1215" s="6">
        <f>IF(AND($W$4 + 'Unlike Size Quad'!$F$2*$N$3&lt;Table13[[#This Row],[NS AXIS]],Table13[[#This Row],[NS AXIS]]&lt;$V$3 - 'Unlike Size Quad'!$F$2*$N$3), Table13[NS AXIS], 0)</f>
        <v>0</v>
      </c>
      <c r="X1215" s="6">
        <f>$V$6 - 'Unlike Size Quad'!$F$3*$N$4</f>
        <v>71.401690832311886</v>
      </c>
      <c r="Y1215" s="6">
        <f>$W$5 +'Unlike Size Quad'!$F$3*$N$4</f>
        <v>-71.406763299232722</v>
      </c>
      <c r="Z1215" s="6">
        <f>Table13[[#This Row],[NS AXIS]]</f>
        <v>207</v>
      </c>
      <c r="AA1215" s="6">
        <f>IF(AND($W$5 + 'Unlike Size Quad'!$F$3*$N$4&lt;Table13[[#This Row],[NS AXIS]],Table13[[#This Row],[NS AXIS]]&lt;$V$6 - 'Unlike Size Quad'!$F$3*$N$4), Table13[NS AXIS], 0)</f>
        <v>0</v>
      </c>
      <c r="AB1215" s="16">
        <f>$V$3 -'Unlike Size Quad'!$F$2*$N$3</f>
        <v>127.00056361139596</v>
      </c>
      <c r="AC1215" s="16">
        <f>$W$4 + 'Unlike Size Quad'!$F$2*$N$3</f>
        <v>-127.00507248755457</v>
      </c>
      <c r="AN1215" s="46">
        <v>207</v>
      </c>
      <c r="AO1215" s="6">
        <f>IF(OR(Table15[[#This Row],[Diagonal Flag]]&lt;-$AG$6, Table15[[#This Row],[Diagonal Flag]]&gt;$AG$6),0,Table15[[#This Row],[Diagonal Flag]])</f>
        <v>207</v>
      </c>
      <c r="AP1215" s="6">
        <f>Graphing!$AO1215/$AP$6</f>
        <v>90.5625</v>
      </c>
      <c r="AQ1215" s="6">
        <f>Graphing!$AO1215/$AQ$6</f>
        <v>-90.5625</v>
      </c>
    </row>
    <row r="1216" spans="21:43" x14ac:dyDescent="0.25">
      <c r="U1216" s="6">
        <v>0</v>
      </c>
      <c r="V1216" s="6">
        <v>208</v>
      </c>
      <c r="W1216" s="6">
        <f>IF(AND($W$4 + 'Unlike Size Quad'!$F$2*$N$3&lt;Table13[[#This Row],[NS AXIS]],Table13[[#This Row],[NS AXIS]]&lt;$V$3 - 'Unlike Size Quad'!$F$2*$N$3), Table13[NS AXIS], 0)</f>
        <v>0</v>
      </c>
      <c r="X1216" s="6">
        <f>$V$6 - 'Unlike Size Quad'!$F$3*$N$4</f>
        <v>71.401690832311886</v>
      </c>
      <c r="Y1216" s="6">
        <f>$W$5 +'Unlike Size Quad'!$F$3*$N$4</f>
        <v>-71.406763299232722</v>
      </c>
      <c r="Z1216" s="6">
        <f>Table13[[#This Row],[NS AXIS]]</f>
        <v>208</v>
      </c>
      <c r="AA1216" s="6">
        <f>IF(AND($W$5 + 'Unlike Size Quad'!$F$3*$N$4&lt;Table13[[#This Row],[NS AXIS]],Table13[[#This Row],[NS AXIS]]&lt;$V$6 - 'Unlike Size Quad'!$F$3*$N$4), Table13[NS AXIS], 0)</f>
        <v>0</v>
      </c>
      <c r="AB1216" s="16">
        <f>$V$3 -'Unlike Size Quad'!$F$2*$N$3</f>
        <v>127.00056361139596</v>
      </c>
      <c r="AC1216" s="16">
        <f>$W$4 + 'Unlike Size Quad'!$F$2*$N$3</f>
        <v>-127.00507248755457</v>
      </c>
      <c r="AN1216" s="46">
        <v>208</v>
      </c>
      <c r="AO1216" s="6">
        <f>IF(OR(Table15[[#This Row],[Diagonal Flag]]&lt;-$AG$6, Table15[[#This Row],[Diagonal Flag]]&gt;$AG$6),0,Table15[[#This Row],[Diagonal Flag]])</f>
        <v>208</v>
      </c>
      <c r="AP1216" s="6">
        <f>Graphing!$AO1216/$AP$6</f>
        <v>91</v>
      </c>
      <c r="AQ1216" s="6">
        <f>Graphing!$AO1216/$AQ$6</f>
        <v>-91</v>
      </c>
    </row>
    <row r="1217" spans="21:43" x14ac:dyDescent="0.25">
      <c r="U1217" s="6">
        <v>0</v>
      </c>
      <c r="V1217" s="6">
        <v>209</v>
      </c>
      <c r="W1217" s="6">
        <f>IF(AND($W$4 + 'Unlike Size Quad'!$F$2*$N$3&lt;Table13[[#This Row],[NS AXIS]],Table13[[#This Row],[NS AXIS]]&lt;$V$3 - 'Unlike Size Quad'!$F$2*$N$3), Table13[NS AXIS], 0)</f>
        <v>0</v>
      </c>
      <c r="X1217" s="6">
        <f>$V$6 - 'Unlike Size Quad'!$F$3*$N$4</f>
        <v>71.401690832311886</v>
      </c>
      <c r="Y1217" s="6">
        <f>$W$5 +'Unlike Size Quad'!$F$3*$N$4</f>
        <v>-71.406763299232722</v>
      </c>
      <c r="Z1217" s="6">
        <f>Table13[[#This Row],[NS AXIS]]</f>
        <v>209</v>
      </c>
      <c r="AA1217" s="6">
        <f>IF(AND($W$5 + 'Unlike Size Quad'!$F$3*$N$4&lt;Table13[[#This Row],[NS AXIS]],Table13[[#This Row],[NS AXIS]]&lt;$V$6 - 'Unlike Size Quad'!$F$3*$N$4), Table13[NS AXIS], 0)</f>
        <v>0</v>
      </c>
      <c r="AB1217" s="16">
        <f>$V$3 -'Unlike Size Quad'!$F$2*$N$3</f>
        <v>127.00056361139596</v>
      </c>
      <c r="AC1217" s="16">
        <f>$W$4 + 'Unlike Size Quad'!$F$2*$N$3</f>
        <v>-127.00507248755457</v>
      </c>
      <c r="AN1217" s="46">
        <v>209</v>
      </c>
      <c r="AO1217" s="6">
        <f>IF(OR(Table15[[#This Row],[Diagonal Flag]]&lt;-$AG$6, Table15[[#This Row],[Diagonal Flag]]&gt;$AG$6),0,Table15[[#This Row],[Diagonal Flag]])</f>
        <v>209</v>
      </c>
      <c r="AP1217" s="6">
        <f>Graphing!$AO1217/$AP$6</f>
        <v>91.4375</v>
      </c>
      <c r="AQ1217" s="6">
        <f>Graphing!$AO1217/$AQ$6</f>
        <v>-91.4375</v>
      </c>
    </row>
    <row r="1218" spans="21:43" x14ac:dyDescent="0.25">
      <c r="U1218" s="6">
        <v>0</v>
      </c>
      <c r="V1218" s="6">
        <v>210</v>
      </c>
      <c r="W1218" s="6">
        <f>IF(AND($W$4 + 'Unlike Size Quad'!$F$2*$N$3&lt;Table13[[#This Row],[NS AXIS]],Table13[[#This Row],[NS AXIS]]&lt;$V$3 - 'Unlike Size Quad'!$F$2*$N$3), Table13[NS AXIS], 0)</f>
        <v>0</v>
      </c>
      <c r="X1218" s="6">
        <f>$V$6 - 'Unlike Size Quad'!$F$3*$N$4</f>
        <v>71.401690832311886</v>
      </c>
      <c r="Y1218" s="6">
        <f>$W$5 +'Unlike Size Quad'!$F$3*$N$4</f>
        <v>-71.406763299232722</v>
      </c>
      <c r="Z1218" s="6">
        <f>Table13[[#This Row],[NS AXIS]]</f>
        <v>210</v>
      </c>
      <c r="AA1218" s="6">
        <f>IF(AND($W$5 + 'Unlike Size Quad'!$F$3*$N$4&lt;Table13[[#This Row],[NS AXIS]],Table13[[#This Row],[NS AXIS]]&lt;$V$6 - 'Unlike Size Quad'!$F$3*$N$4), Table13[NS AXIS], 0)</f>
        <v>0</v>
      </c>
      <c r="AB1218" s="16">
        <f>$V$3 -'Unlike Size Quad'!$F$2*$N$3</f>
        <v>127.00056361139596</v>
      </c>
      <c r="AC1218" s="16">
        <f>$W$4 + 'Unlike Size Quad'!$F$2*$N$3</f>
        <v>-127.00507248755457</v>
      </c>
      <c r="AN1218" s="46">
        <v>210</v>
      </c>
      <c r="AO1218" s="6">
        <f>IF(OR(Table15[[#This Row],[Diagonal Flag]]&lt;-$AG$6, Table15[[#This Row],[Diagonal Flag]]&gt;$AG$6),0,Table15[[#This Row],[Diagonal Flag]])</f>
        <v>210</v>
      </c>
      <c r="AP1218" s="6">
        <f>Graphing!$AO1218/$AP$6</f>
        <v>91.875</v>
      </c>
      <c r="AQ1218" s="6">
        <f>Graphing!$AO1218/$AQ$6</f>
        <v>-91.875</v>
      </c>
    </row>
    <row r="1219" spans="21:43" x14ac:dyDescent="0.25">
      <c r="U1219" s="6">
        <v>0</v>
      </c>
      <c r="V1219" s="6">
        <v>211</v>
      </c>
      <c r="W1219" s="6">
        <f>IF(AND($W$4 + 'Unlike Size Quad'!$F$2*$N$3&lt;Table13[[#This Row],[NS AXIS]],Table13[[#This Row],[NS AXIS]]&lt;$V$3 - 'Unlike Size Quad'!$F$2*$N$3), Table13[NS AXIS], 0)</f>
        <v>0</v>
      </c>
      <c r="X1219" s="6">
        <f>$V$6 - 'Unlike Size Quad'!$F$3*$N$4</f>
        <v>71.401690832311886</v>
      </c>
      <c r="Y1219" s="6">
        <f>$W$5 +'Unlike Size Quad'!$F$3*$N$4</f>
        <v>-71.406763299232722</v>
      </c>
      <c r="Z1219" s="6">
        <f>Table13[[#This Row],[NS AXIS]]</f>
        <v>211</v>
      </c>
      <c r="AA1219" s="6">
        <f>IF(AND($W$5 + 'Unlike Size Quad'!$F$3*$N$4&lt;Table13[[#This Row],[NS AXIS]],Table13[[#This Row],[NS AXIS]]&lt;$V$6 - 'Unlike Size Quad'!$F$3*$N$4), Table13[NS AXIS], 0)</f>
        <v>0</v>
      </c>
      <c r="AB1219" s="16">
        <f>$V$3 -'Unlike Size Quad'!$F$2*$N$3</f>
        <v>127.00056361139596</v>
      </c>
      <c r="AC1219" s="16">
        <f>$W$4 + 'Unlike Size Quad'!$F$2*$N$3</f>
        <v>-127.00507248755457</v>
      </c>
      <c r="AN1219" s="46">
        <v>211</v>
      </c>
      <c r="AO1219" s="6">
        <f>IF(OR(Table15[[#This Row],[Diagonal Flag]]&lt;-$AG$6, Table15[[#This Row],[Diagonal Flag]]&gt;$AG$6),0,Table15[[#This Row],[Diagonal Flag]])</f>
        <v>211</v>
      </c>
      <c r="AP1219" s="6">
        <f>Graphing!$AO1219/$AP$6</f>
        <v>92.3125</v>
      </c>
      <c r="AQ1219" s="6">
        <f>Graphing!$AO1219/$AQ$6</f>
        <v>-92.3125</v>
      </c>
    </row>
    <row r="1220" spans="21:43" x14ac:dyDescent="0.25">
      <c r="U1220" s="6">
        <v>0</v>
      </c>
      <c r="V1220" s="6">
        <v>212</v>
      </c>
      <c r="W1220" s="6">
        <f>IF(AND($W$4 + 'Unlike Size Quad'!$F$2*$N$3&lt;Table13[[#This Row],[NS AXIS]],Table13[[#This Row],[NS AXIS]]&lt;$V$3 - 'Unlike Size Quad'!$F$2*$N$3), Table13[NS AXIS], 0)</f>
        <v>0</v>
      </c>
      <c r="X1220" s="6">
        <f>$V$6 - 'Unlike Size Quad'!$F$3*$N$4</f>
        <v>71.401690832311886</v>
      </c>
      <c r="Y1220" s="6">
        <f>$W$5 +'Unlike Size Quad'!$F$3*$N$4</f>
        <v>-71.406763299232722</v>
      </c>
      <c r="Z1220" s="6">
        <f>Table13[[#This Row],[NS AXIS]]</f>
        <v>212</v>
      </c>
      <c r="AA1220" s="6">
        <f>IF(AND($W$5 + 'Unlike Size Quad'!$F$3*$N$4&lt;Table13[[#This Row],[NS AXIS]],Table13[[#This Row],[NS AXIS]]&lt;$V$6 - 'Unlike Size Quad'!$F$3*$N$4), Table13[NS AXIS], 0)</f>
        <v>0</v>
      </c>
      <c r="AB1220" s="16">
        <f>$V$3 -'Unlike Size Quad'!$F$2*$N$3</f>
        <v>127.00056361139596</v>
      </c>
      <c r="AC1220" s="16">
        <f>$W$4 + 'Unlike Size Quad'!$F$2*$N$3</f>
        <v>-127.00507248755457</v>
      </c>
      <c r="AN1220" s="46">
        <v>212</v>
      </c>
      <c r="AO1220" s="6">
        <f>IF(OR(Table15[[#This Row],[Diagonal Flag]]&lt;-$AG$6, Table15[[#This Row],[Diagonal Flag]]&gt;$AG$6),0,Table15[[#This Row],[Diagonal Flag]])</f>
        <v>212</v>
      </c>
      <c r="AP1220" s="6">
        <f>Graphing!$AO1220/$AP$6</f>
        <v>92.75</v>
      </c>
      <c r="AQ1220" s="6">
        <f>Graphing!$AO1220/$AQ$6</f>
        <v>-92.75</v>
      </c>
    </row>
    <row r="1221" spans="21:43" x14ac:dyDescent="0.25">
      <c r="U1221" s="6">
        <v>0</v>
      </c>
      <c r="V1221" s="6">
        <v>213</v>
      </c>
      <c r="W1221" s="6">
        <f>IF(AND($W$4 + 'Unlike Size Quad'!$F$2*$N$3&lt;Table13[[#This Row],[NS AXIS]],Table13[[#This Row],[NS AXIS]]&lt;$V$3 - 'Unlike Size Quad'!$F$2*$N$3), Table13[NS AXIS], 0)</f>
        <v>0</v>
      </c>
      <c r="X1221" s="6">
        <f>$V$6 - 'Unlike Size Quad'!$F$3*$N$4</f>
        <v>71.401690832311886</v>
      </c>
      <c r="Y1221" s="6">
        <f>$W$5 +'Unlike Size Quad'!$F$3*$N$4</f>
        <v>-71.406763299232722</v>
      </c>
      <c r="Z1221" s="6">
        <f>Table13[[#This Row],[NS AXIS]]</f>
        <v>213</v>
      </c>
      <c r="AA1221" s="6">
        <f>IF(AND($W$5 + 'Unlike Size Quad'!$F$3*$N$4&lt;Table13[[#This Row],[NS AXIS]],Table13[[#This Row],[NS AXIS]]&lt;$V$6 - 'Unlike Size Quad'!$F$3*$N$4), Table13[NS AXIS], 0)</f>
        <v>0</v>
      </c>
      <c r="AB1221" s="16">
        <f>$V$3 -'Unlike Size Quad'!$F$2*$N$3</f>
        <v>127.00056361139596</v>
      </c>
      <c r="AC1221" s="16">
        <f>$W$4 + 'Unlike Size Quad'!$F$2*$N$3</f>
        <v>-127.00507248755457</v>
      </c>
      <c r="AN1221" s="46">
        <v>213</v>
      </c>
      <c r="AO1221" s="6">
        <f>IF(OR(Table15[[#This Row],[Diagonal Flag]]&lt;-$AG$6, Table15[[#This Row],[Diagonal Flag]]&gt;$AG$6),0,Table15[[#This Row],[Diagonal Flag]])</f>
        <v>213</v>
      </c>
      <c r="AP1221" s="6">
        <f>Graphing!$AO1221/$AP$6</f>
        <v>93.1875</v>
      </c>
      <c r="AQ1221" s="6">
        <f>Graphing!$AO1221/$AQ$6</f>
        <v>-93.1875</v>
      </c>
    </row>
    <row r="1222" spans="21:43" x14ac:dyDescent="0.25">
      <c r="U1222" s="6">
        <v>0</v>
      </c>
      <c r="V1222" s="6">
        <v>214</v>
      </c>
      <c r="W1222" s="6">
        <f>IF(AND($W$4 + 'Unlike Size Quad'!$F$2*$N$3&lt;Table13[[#This Row],[NS AXIS]],Table13[[#This Row],[NS AXIS]]&lt;$V$3 - 'Unlike Size Quad'!$F$2*$N$3), Table13[NS AXIS], 0)</f>
        <v>0</v>
      </c>
      <c r="X1222" s="6">
        <f>$V$6 - 'Unlike Size Quad'!$F$3*$N$4</f>
        <v>71.401690832311886</v>
      </c>
      <c r="Y1222" s="6">
        <f>$W$5 +'Unlike Size Quad'!$F$3*$N$4</f>
        <v>-71.406763299232722</v>
      </c>
      <c r="Z1222" s="6">
        <f>Table13[[#This Row],[NS AXIS]]</f>
        <v>214</v>
      </c>
      <c r="AA1222" s="6">
        <f>IF(AND($W$5 + 'Unlike Size Quad'!$F$3*$N$4&lt;Table13[[#This Row],[NS AXIS]],Table13[[#This Row],[NS AXIS]]&lt;$V$6 - 'Unlike Size Quad'!$F$3*$N$4), Table13[NS AXIS], 0)</f>
        <v>0</v>
      </c>
      <c r="AB1222" s="16">
        <f>$V$3 -'Unlike Size Quad'!$F$2*$N$3</f>
        <v>127.00056361139596</v>
      </c>
      <c r="AC1222" s="16">
        <f>$W$4 + 'Unlike Size Quad'!$F$2*$N$3</f>
        <v>-127.00507248755457</v>
      </c>
      <c r="AN1222" s="46">
        <v>214</v>
      </c>
      <c r="AO1222" s="6">
        <f>IF(OR(Table15[[#This Row],[Diagonal Flag]]&lt;-$AG$6, Table15[[#This Row],[Diagonal Flag]]&gt;$AG$6),0,Table15[[#This Row],[Diagonal Flag]])</f>
        <v>214</v>
      </c>
      <c r="AP1222" s="6">
        <f>Graphing!$AO1222/$AP$6</f>
        <v>93.625</v>
      </c>
      <c r="AQ1222" s="6">
        <f>Graphing!$AO1222/$AQ$6</f>
        <v>-93.625</v>
      </c>
    </row>
    <row r="1223" spans="21:43" x14ac:dyDescent="0.25">
      <c r="U1223" s="6">
        <v>0</v>
      </c>
      <c r="V1223" s="6">
        <v>215</v>
      </c>
      <c r="W1223" s="6">
        <f>IF(AND($W$4 + 'Unlike Size Quad'!$F$2*$N$3&lt;Table13[[#This Row],[NS AXIS]],Table13[[#This Row],[NS AXIS]]&lt;$V$3 - 'Unlike Size Quad'!$F$2*$N$3), Table13[NS AXIS], 0)</f>
        <v>0</v>
      </c>
      <c r="X1223" s="6">
        <f>$V$6 - 'Unlike Size Quad'!$F$3*$N$4</f>
        <v>71.401690832311886</v>
      </c>
      <c r="Y1223" s="6">
        <f>$W$5 +'Unlike Size Quad'!$F$3*$N$4</f>
        <v>-71.406763299232722</v>
      </c>
      <c r="Z1223" s="6">
        <f>Table13[[#This Row],[NS AXIS]]</f>
        <v>215</v>
      </c>
      <c r="AA1223" s="6">
        <f>IF(AND($W$5 + 'Unlike Size Quad'!$F$3*$N$4&lt;Table13[[#This Row],[NS AXIS]],Table13[[#This Row],[NS AXIS]]&lt;$V$6 - 'Unlike Size Quad'!$F$3*$N$4), Table13[NS AXIS], 0)</f>
        <v>0</v>
      </c>
      <c r="AB1223" s="16">
        <f>$V$3 -'Unlike Size Quad'!$F$2*$N$3</f>
        <v>127.00056361139596</v>
      </c>
      <c r="AC1223" s="16">
        <f>$W$4 + 'Unlike Size Quad'!$F$2*$N$3</f>
        <v>-127.00507248755457</v>
      </c>
      <c r="AN1223" s="46">
        <v>215</v>
      </c>
      <c r="AO1223" s="6">
        <f>IF(OR(Table15[[#This Row],[Diagonal Flag]]&lt;-$AG$6, Table15[[#This Row],[Diagonal Flag]]&gt;$AG$6),0,Table15[[#This Row],[Diagonal Flag]])</f>
        <v>215</v>
      </c>
      <c r="AP1223" s="6">
        <f>Graphing!$AO1223/$AP$6</f>
        <v>94.0625</v>
      </c>
      <c r="AQ1223" s="6">
        <f>Graphing!$AO1223/$AQ$6</f>
        <v>-94.0625</v>
      </c>
    </row>
    <row r="1224" spans="21:43" x14ac:dyDescent="0.25">
      <c r="U1224" s="6">
        <v>0</v>
      </c>
      <c r="V1224" s="6">
        <v>216</v>
      </c>
      <c r="W1224" s="6">
        <f>IF(AND($W$4 + 'Unlike Size Quad'!$F$2*$N$3&lt;Table13[[#This Row],[NS AXIS]],Table13[[#This Row],[NS AXIS]]&lt;$V$3 - 'Unlike Size Quad'!$F$2*$N$3), Table13[NS AXIS], 0)</f>
        <v>0</v>
      </c>
      <c r="X1224" s="6">
        <f>$V$6 - 'Unlike Size Quad'!$F$3*$N$4</f>
        <v>71.401690832311886</v>
      </c>
      <c r="Y1224" s="6">
        <f>$W$5 +'Unlike Size Quad'!$F$3*$N$4</f>
        <v>-71.406763299232722</v>
      </c>
      <c r="Z1224" s="6">
        <f>Table13[[#This Row],[NS AXIS]]</f>
        <v>216</v>
      </c>
      <c r="AA1224" s="6">
        <f>IF(AND($W$5 + 'Unlike Size Quad'!$F$3*$N$4&lt;Table13[[#This Row],[NS AXIS]],Table13[[#This Row],[NS AXIS]]&lt;$V$6 - 'Unlike Size Quad'!$F$3*$N$4), Table13[NS AXIS], 0)</f>
        <v>0</v>
      </c>
      <c r="AB1224" s="16">
        <f>$V$3 -'Unlike Size Quad'!$F$2*$N$3</f>
        <v>127.00056361139596</v>
      </c>
      <c r="AC1224" s="16">
        <f>$W$4 + 'Unlike Size Quad'!$F$2*$N$3</f>
        <v>-127.00507248755457</v>
      </c>
      <c r="AN1224" s="46">
        <v>216</v>
      </c>
      <c r="AO1224" s="6">
        <f>IF(OR(Table15[[#This Row],[Diagonal Flag]]&lt;-$AG$6, Table15[[#This Row],[Diagonal Flag]]&gt;$AG$6),0,Table15[[#This Row],[Diagonal Flag]])</f>
        <v>216</v>
      </c>
      <c r="AP1224" s="6">
        <f>Graphing!$AO1224/$AP$6</f>
        <v>94.5</v>
      </c>
      <c r="AQ1224" s="6">
        <f>Graphing!$AO1224/$AQ$6</f>
        <v>-94.5</v>
      </c>
    </row>
    <row r="1225" spans="21:43" x14ac:dyDescent="0.25">
      <c r="U1225" s="6">
        <v>0</v>
      </c>
      <c r="V1225" s="6">
        <v>217</v>
      </c>
      <c r="W1225" s="6">
        <f>IF(AND($W$4 + 'Unlike Size Quad'!$F$2*$N$3&lt;Table13[[#This Row],[NS AXIS]],Table13[[#This Row],[NS AXIS]]&lt;$V$3 - 'Unlike Size Quad'!$F$2*$N$3), Table13[NS AXIS], 0)</f>
        <v>0</v>
      </c>
      <c r="X1225" s="6">
        <f>$V$6 - 'Unlike Size Quad'!$F$3*$N$4</f>
        <v>71.401690832311886</v>
      </c>
      <c r="Y1225" s="6">
        <f>$W$5 +'Unlike Size Quad'!$F$3*$N$4</f>
        <v>-71.406763299232722</v>
      </c>
      <c r="Z1225" s="6">
        <f>Table13[[#This Row],[NS AXIS]]</f>
        <v>217</v>
      </c>
      <c r="AA1225" s="6">
        <f>IF(AND($W$5 + 'Unlike Size Quad'!$F$3*$N$4&lt;Table13[[#This Row],[NS AXIS]],Table13[[#This Row],[NS AXIS]]&lt;$V$6 - 'Unlike Size Quad'!$F$3*$N$4), Table13[NS AXIS], 0)</f>
        <v>0</v>
      </c>
      <c r="AB1225" s="16">
        <f>$V$3 -'Unlike Size Quad'!$F$2*$N$3</f>
        <v>127.00056361139596</v>
      </c>
      <c r="AC1225" s="16">
        <f>$W$4 + 'Unlike Size Quad'!$F$2*$N$3</f>
        <v>-127.00507248755457</v>
      </c>
      <c r="AN1225" s="46">
        <v>217</v>
      </c>
      <c r="AO1225" s="6">
        <f>IF(OR(Table15[[#This Row],[Diagonal Flag]]&lt;-$AG$6, Table15[[#This Row],[Diagonal Flag]]&gt;$AG$6),0,Table15[[#This Row],[Diagonal Flag]])</f>
        <v>217</v>
      </c>
      <c r="AP1225" s="6">
        <f>Graphing!$AO1225/$AP$6</f>
        <v>94.9375</v>
      </c>
      <c r="AQ1225" s="6">
        <f>Graphing!$AO1225/$AQ$6</f>
        <v>-94.9375</v>
      </c>
    </row>
    <row r="1226" spans="21:43" x14ac:dyDescent="0.25">
      <c r="U1226" s="6">
        <v>0</v>
      </c>
      <c r="V1226" s="6">
        <v>218</v>
      </c>
      <c r="W1226" s="6">
        <f>IF(AND($W$4 + 'Unlike Size Quad'!$F$2*$N$3&lt;Table13[[#This Row],[NS AXIS]],Table13[[#This Row],[NS AXIS]]&lt;$V$3 - 'Unlike Size Quad'!$F$2*$N$3), Table13[NS AXIS], 0)</f>
        <v>0</v>
      </c>
      <c r="X1226" s="6">
        <f>$V$6 - 'Unlike Size Quad'!$F$3*$N$4</f>
        <v>71.401690832311886</v>
      </c>
      <c r="Y1226" s="6">
        <f>$W$5 +'Unlike Size Quad'!$F$3*$N$4</f>
        <v>-71.406763299232722</v>
      </c>
      <c r="Z1226" s="6">
        <f>Table13[[#This Row],[NS AXIS]]</f>
        <v>218</v>
      </c>
      <c r="AA1226" s="6">
        <f>IF(AND($W$5 + 'Unlike Size Quad'!$F$3*$N$4&lt;Table13[[#This Row],[NS AXIS]],Table13[[#This Row],[NS AXIS]]&lt;$V$6 - 'Unlike Size Quad'!$F$3*$N$4), Table13[NS AXIS], 0)</f>
        <v>0</v>
      </c>
      <c r="AB1226" s="16">
        <f>$V$3 -'Unlike Size Quad'!$F$2*$N$3</f>
        <v>127.00056361139596</v>
      </c>
      <c r="AC1226" s="16">
        <f>$W$4 + 'Unlike Size Quad'!$F$2*$N$3</f>
        <v>-127.00507248755457</v>
      </c>
      <c r="AN1226" s="46">
        <v>218</v>
      </c>
      <c r="AO1226" s="6">
        <f>IF(OR(Table15[[#This Row],[Diagonal Flag]]&lt;-$AG$6, Table15[[#This Row],[Diagonal Flag]]&gt;$AG$6),0,Table15[[#This Row],[Diagonal Flag]])</f>
        <v>218</v>
      </c>
      <c r="AP1226" s="6">
        <f>Graphing!$AO1226/$AP$6</f>
        <v>95.375</v>
      </c>
      <c r="AQ1226" s="6">
        <f>Graphing!$AO1226/$AQ$6</f>
        <v>-95.375</v>
      </c>
    </row>
    <row r="1227" spans="21:43" x14ac:dyDescent="0.25">
      <c r="U1227" s="6">
        <v>0</v>
      </c>
      <c r="V1227" s="6">
        <v>219</v>
      </c>
      <c r="W1227" s="6">
        <f>IF(AND($W$4 + 'Unlike Size Quad'!$F$2*$N$3&lt;Table13[[#This Row],[NS AXIS]],Table13[[#This Row],[NS AXIS]]&lt;$V$3 - 'Unlike Size Quad'!$F$2*$N$3), Table13[NS AXIS], 0)</f>
        <v>0</v>
      </c>
      <c r="X1227" s="6">
        <f>$V$6 - 'Unlike Size Quad'!$F$3*$N$4</f>
        <v>71.401690832311886</v>
      </c>
      <c r="Y1227" s="6">
        <f>$W$5 +'Unlike Size Quad'!$F$3*$N$4</f>
        <v>-71.406763299232722</v>
      </c>
      <c r="Z1227" s="6">
        <f>Table13[[#This Row],[NS AXIS]]</f>
        <v>219</v>
      </c>
      <c r="AA1227" s="6">
        <f>IF(AND($W$5 + 'Unlike Size Quad'!$F$3*$N$4&lt;Table13[[#This Row],[NS AXIS]],Table13[[#This Row],[NS AXIS]]&lt;$V$6 - 'Unlike Size Quad'!$F$3*$N$4), Table13[NS AXIS], 0)</f>
        <v>0</v>
      </c>
      <c r="AB1227" s="16">
        <f>$V$3 -'Unlike Size Quad'!$F$2*$N$3</f>
        <v>127.00056361139596</v>
      </c>
      <c r="AC1227" s="16">
        <f>$W$4 + 'Unlike Size Quad'!$F$2*$N$3</f>
        <v>-127.00507248755457</v>
      </c>
      <c r="AN1227" s="46">
        <v>219</v>
      </c>
      <c r="AO1227" s="6">
        <f>IF(OR(Table15[[#This Row],[Diagonal Flag]]&lt;-$AG$6, Table15[[#This Row],[Diagonal Flag]]&gt;$AG$6),0,Table15[[#This Row],[Diagonal Flag]])</f>
        <v>219</v>
      </c>
      <c r="AP1227" s="6">
        <f>Graphing!$AO1227/$AP$6</f>
        <v>95.8125</v>
      </c>
      <c r="AQ1227" s="6">
        <f>Graphing!$AO1227/$AQ$6</f>
        <v>-95.8125</v>
      </c>
    </row>
    <row r="1228" spans="21:43" x14ac:dyDescent="0.25">
      <c r="U1228" s="6">
        <v>0</v>
      </c>
      <c r="V1228" s="6">
        <v>220</v>
      </c>
      <c r="W1228" s="6">
        <f>IF(AND($W$4 + 'Unlike Size Quad'!$F$2*$N$3&lt;Table13[[#This Row],[NS AXIS]],Table13[[#This Row],[NS AXIS]]&lt;$V$3 - 'Unlike Size Quad'!$F$2*$N$3), Table13[NS AXIS], 0)</f>
        <v>0</v>
      </c>
      <c r="X1228" s="6">
        <f>$V$6 - 'Unlike Size Quad'!$F$3*$N$4</f>
        <v>71.401690832311886</v>
      </c>
      <c r="Y1228" s="6">
        <f>$W$5 +'Unlike Size Quad'!$F$3*$N$4</f>
        <v>-71.406763299232722</v>
      </c>
      <c r="Z1228" s="6">
        <f>Table13[[#This Row],[NS AXIS]]</f>
        <v>220</v>
      </c>
      <c r="AA1228" s="6">
        <f>IF(AND($W$5 + 'Unlike Size Quad'!$F$3*$N$4&lt;Table13[[#This Row],[NS AXIS]],Table13[[#This Row],[NS AXIS]]&lt;$V$6 - 'Unlike Size Quad'!$F$3*$N$4), Table13[NS AXIS], 0)</f>
        <v>0</v>
      </c>
      <c r="AB1228" s="16">
        <f>$V$3 -'Unlike Size Quad'!$F$2*$N$3</f>
        <v>127.00056361139596</v>
      </c>
      <c r="AC1228" s="16">
        <f>$W$4 + 'Unlike Size Quad'!$F$2*$N$3</f>
        <v>-127.00507248755457</v>
      </c>
      <c r="AN1228" s="46">
        <v>220</v>
      </c>
      <c r="AO1228" s="6">
        <f>IF(OR(Table15[[#This Row],[Diagonal Flag]]&lt;-$AG$6, Table15[[#This Row],[Diagonal Flag]]&gt;$AG$6),0,Table15[[#This Row],[Diagonal Flag]])</f>
        <v>220</v>
      </c>
      <c r="AP1228" s="6">
        <f>Graphing!$AO1228/$AP$6</f>
        <v>96.25</v>
      </c>
      <c r="AQ1228" s="6">
        <f>Graphing!$AO1228/$AQ$6</f>
        <v>-96.25</v>
      </c>
    </row>
    <row r="1229" spans="21:43" x14ac:dyDescent="0.25">
      <c r="U1229" s="6">
        <v>0</v>
      </c>
      <c r="V1229" s="6">
        <v>221</v>
      </c>
      <c r="W1229" s="6">
        <f>IF(AND($W$4 + 'Unlike Size Quad'!$F$2*$N$3&lt;Table13[[#This Row],[NS AXIS]],Table13[[#This Row],[NS AXIS]]&lt;$V$3 - 'Unlike Size Quad'!$F$2*$N$3), Table13[NS AXIS], 0)</f>
        <v>0</v>
      </c>
      <c r="X1229" s="6">
        <f>$V$6 - 'Unlike Size Quad'!$F$3*$N$4</f>
        <v>71.401690832311886</v>
      </c>
      <c r="Y1229" s="6">
        <f>$W$5 +'Unlike Size Quad'!$F$3*$N$4</f>
        <v>-71.406763299232722</v>
      </c>
      <c r="Z1229" s="6">
        <f>Table13[[#This Row],[NS AXIS]]</f>
        <v>221</v>
      </c>
      <c r="AA1229" s="6">
        <f>IF(AND($W$5 + 'Unlike Size Quad'!$F$3*$N$4&lt;Table13[[#This Row],[NS AXIS]],Table13[[#This Row],[NS AXIS]]&lt;$V$6 - 'Unlike Size Quad'!$F$3*$N$4), Table13[NS AXIS], 0)</f>
        <v>0</v>
      </c>
      <c r="AB1229" s="16">
        <f>$V$3 -'Unlike Size Quad'!$F$2*$N$3</f>
        <v>127.00056361139596</v>
      </c>
      <c r="AC1229" s="16">
        <f>$W$4 + 'Unlike Size Quad'!$F$2*$N$3</f>
        <v>-127.00507248755457</v>
      </c>
      <c r="AN1229" s="46">
        <v>221</v>
      </c>
      <c r="AO1229" s="6">
        <f>IF(OR(Table15[[#This Row],[Diagonal Flag]]&lt;-$AG$6, Table15[[#This Row],[Diagonal Flag]]&gt;$AG$6),0,Table15[[#This Row],[Diagonal Flag]])</f>
        <v>221</v>
      </c>
      <c r="AP1229" s="6">
        <f>Graphing!$AO1229/$AP$6</f>
        <v>96.6875</v>
      </c>
      <c r="AQ1229" s="6">
        <f>Graphing!$AO1229/$AQ$6</f>
        <v>-96.6875</v>
      </c>
    </row>
    <row r="1230" spans="21:43" x14ac:dyDescent="0.25">
      <c r="U1230" s="6">
        <v>0</v>
      </c>
      <c r="V1230" s="6">
        <v>222</v>
      </c>
      <c r="W1230" s="6">
        <f>IF(AND($W$4 + 'Unlike Size Quad'!$F$2*$N$3&lt;Table13[[#This Row],[NS AXIS]],Table13[[#This Row],[NS AXIS]]&lt;$V$3 - 'Unlike Size Quad'!$F$2*$N$3), Table13[NS AXIS], 0)</f>
        <v>0</v>
      </c>
      <c r="X1230" s="6">
        <f>$V$6 - 'Unlike Size Quad'!$F$3*$N$4</f>
        <v>71.401690832311886</v>
      </c>
      <c r="Y1230" s="6">
        <f>$W$5 +'Unlike Size Quad'!$F$3*$N$4</f>
        <v>-71.406763299232722</v>
      </c>
      <c r="Z1230" s="6">
        <f>Table13[[#This Row],[NS AXIS]]</f>
        <v>222</v>
      </c>
      <c r="AA1230" s="6">
        <f>IF(AND($W$5 + 'Unlike Size Quad'!$F$3*$N$4&lt;Table13[[#This Row],[NS AXIS]],Table13[[#This Row],[NS AXIS]]&lt;$V$6 - 'Unlike Size Quad'!$F$3*$N$4), Table13[NS AXIS], 0)</f>
        <v>0</v>
      </c>
      <c r="AB1230" s="16">
        <f>$V$3 -'Unlike Size Quad'!$F$2*$N$3</f>
        <v>127.00056361139596</v>
      </c>
      <c r="AC1230" s="16">
        <f>$W$4 + 'Unlike Size Quad'!$F$2*$N$3</f>
        <v>-127.00507248755457</v>
      </c>
      <c r="AN1230" s="46">
        <v>222</v>
      </c>
      <c r="AO1230" s="6">
        <f>IF(OR(Table15[[#This Row],[Diagonal Flag]]&lt;-$AG$6, Table15[[#This Row],[Diagonal Flag]]&gt;$AG$6),0,Table15[[#This Row],[Diagonal Flag]])</f>
        <v>222</v>
      </c>
      <c r="AP1230" s="6">
        <f>Graphing!$AO1230/$AP$6</f>
        <v>97.125</v>
      </c>
      <c r="AQ1230" s="6">
        <f>Graphing!$AO1230/$AQ$6</f>
        <v>-97.125</v>
      </c>
    </row>
    <row r="1231" spans="21:43" x14ac:dyDescent="0.25">
      <c r="U1231" s="6">
        <v>0</v>
      </c>
      <c r="V1231" s="6">
        <v>223</v>
      </c>
      <c r="W1231" s="6">
        <f>IF(AND($W$4 + 'Unlike Size Quad'!$F$2*$N$3&lt;Table13[[#This Row],[NS AXIS]],Table13[[#This Row],[NS AXIS]]&lt;$V$3 - 'Unlike Size Quad'!$F$2*$N$3), Table13[NS AXIS], 0)</f>
        <v>0</v>
      </c>
      <c r="X1231" s="6">
        <f>$V$6 - 'Unlike Size Quad'!$F$3*$N$4</f>
        <v>71.401690832311886</v>
      </c>
      <c r="Y1231" s="6">
        <f>$W$5 +'Unlike Size Quad'!$F$3*$N$4</f>
        <v>-71.406763299232722</v>
      </c>
      <c r="Z1231" s="6">
        <f>Table13[[#This Row],[NS AXIS]]</f>
        <v>223</v>
      </c>
      <c r="AA1231" s="6">
        <f>IF(AND($W$5 + 'Unlike Size Quad'!$F$3*$N$4&lt;Table13[[#This Row],[NS AXIS]],Table13[[#This Row],[NS AXIS]]&lt;$V$6 - 'Unlike Size Quad'!$F$3*$N$4), Table13[NS AXIS], 0)</f>
        <v>0</v>
      </c>
      <c r="AB1231" s="16">
        <f>$V$3 -'Unlike Size Quad'!$F$2*$N$3</f>
        <v>127.00056361139596</v>
      </c>
      <c r="AC1231" s="16">
        <f>$W$4 + 'Unlike Size Quad'!$F$2*$N$3</f>
        <v>-127.00507248755457</v>
      </c>
      <c r="AN1231" s="46">
        <v>223</v>
      </c>
      <c r="AO1231" s="6">
        <f>IF(OR(Table15[[#This Row],[Diagonal Flag]]&lt;-$AG$6, Table15[[#This Row],[Diagonal Flag]]&gt;$AG$6),0,Table15[[#This Row],[Diagonal Flag]])</f>
        <v>223</v>
      </c>
      <c r="AP1231" s="6">
        <f>Graphing!$AO1231/$AP$6</f>
        <v>97.5625</v>
      </c>
      <c r="AQ1231" s="6">
        <f>Graphing!$AO1231/$AQ$6</f>
        <v>-97.5625</v>
      </c>
    </row>
    <row r="1232" spans="21:43" x14ac:dyDescent="0.25">
      <c r="U1232" s="6">
        <v>0</v>
      </c>
      <c r="V1232" s="6">
        <v>224</v>
      </c>
      <c r="W1232" s="6">
        <f>IF(AND($W$4 + 'Unlike Size Quad'!$F$2*$N$3&lt;Table13[[#This Row],[NS AXIS]],Table13[[#This Row],[NS AXIS]]&lt;$V$3 - 'Unlike Size Quad'!$F$2*$N$3), Table13[NS AXIS], 0)</f>
        <v>0</v>
      </c>
      <c r="X1232" s="6">
        <f>$V$6 - 'Unlike Size Quad'!$F$3*$N$4</f>
        <v>71.401690832311886</v>
      </c>
      <c r="Y1232" s="6">
        <f>$W$5 +'Unlike Size Quad'!$F$3*$N$4</f>
        <v>-71.406763299232722</v>
      </c>
      <c r="Z1232" s="6">
        <f>Table13[[#This Row],[NS AXIS]]</f>
        <v>224</v>
      </c>
      <c r="AA1232" s="6">
        <f>IF(AND($W$5 + 'Unlike Size Quad'!$F$3*$N$4&lt;Table13[[#This Row],[NS AXIS]],Table13[[#This Row],[NS AXIS]]&lt;$V$6 - 'Unlike Size Quad'!$F$3*$N$4), Table13[NS AXIS], 0)</f>
        <v>0</v>
      </c>
      <c r="AB1232" s="16">
        <f>$V$3 -'Unlike Size Quad'!$F$2*$N$3</f>
        <v>127.00056361139596</v>
      </c>
      <c r="AC1232" s="16">
        <f>$W$4 + 'Unlike Size Quad'!$F$2*$N$3</f>
        <v>-127.00507248755457</v>
      </c>
      <c r="AN1232" s="46">
        <v>224</v>
      </c>
      <c r="AO1232" s="6">
        <f>IF(OR(Table15[[#This Row],[Diagonal Flag]]&lt;-$AG$6, Table15[[#This Row],[Diagonal Flag]]&gt;$AG$6),0,Table15[[#This Row],[Diagonal Flag]])</f>
        <v>224</v>
      </c>
      <c r="AP1232" s="6">
        <f>Graphing!$AO1232/$AP$6</f>
        <v>98</v>
      </c>
      <c r="AQ1232" s="6">
        <f>Graphing!$AO1232/$AQ$6</f>
        <v>-98</v>
      </c>
    </row>
    <row r="1233" spans="21:43" x14ac:dyDescent="0.25">
      <c r="U1233" s="6">
        <v>0</v>
      </c>
      <c r="V1233" s="6">
        <v>225</v>
      </c>
      <c r="W1233" s="6">
        <f>IF(AND($W$4 + 'Unlike Size Quad'!$F$2*$N$3&lt;Table13[[#This Row],[NS AXIS]],Table13[[#This Row],[NS AXIS]]&lt;$V$3 - 'Unlike Size Quad'!$F$2*$N$3), Table13[NS AXIS], 0)</f>
        <v>0</v>
      </c>
      <c r="X1233" s="6">
        <f>$V$6 - 'Unlike Size Quad'!$F$3*$N$4</f>
        <v>71.401690832311886</v>
      </c>
      <c r="Y1233" s="6">
        <f>$W$5 +'Unlike Size Quad'!$F$3*$N$4</f>
        <v>-71.406763299232722</v>
      </c>
      <c r="Z1233" s="6">
        <f>Table13[[#This Row],[NS AXIS]]</f>
        <v>225</v>
      </c>
      <c r="AA1233" s="6">
        <f>IF(AND($W$5 + 'Unlike Size Quad'!$F$3*$N$4&lt;Table13[[#This Row],[NS AXIS]],Table13[[#This Row],[NS AXIS]]&lt;$V$6 - 'Unlike Size Quad'!$F$3*$N$4), Table13[NS AXIS], 0)</f>
        <v>0</v>
      </c>
      <c r="AB1233" s="16">
        <f>$V$3 -'Unlike Size Quad'!$F$2*$N$3</f>
        <v>127.00056361139596</v>
      </c>
      <c r="AC1233" s="16">
        <f>$W$4 + 'Unlike Size Quad'!$F$2*$N$3</f>
        <v>-127.00507248755457</v>
      </c>
      <c r="AN1233" s="46">
        <v>225</v>
      </c>
      <c r="AO1233" s="6">
        <f>IF(OR(Table15[[#This Row],[Diagonal Flag]]&lt;-$AG$6, Table15[[#This Row],[Diagonal Flag]]&gt;$AG$6),0,Table15[[#This Row],[Diagonal Flag]])</f>
        <v>225</v>
      </c>
      <c r="AP1233" s="6">
        <f>Graphing!$AO1233/$AP$6</f>
        <v>98.4375</v>
      </c>
      <c r="AQ1233" s="6">
        <f>Graphing!$AO1233/$AQ$6</f>
        <v>-98.4375</v>
      </c>
    </row>
    <row r="1234" spans="21:43" x14ac:dyDescent="0.25">
      <c r="U1234" s="6">
        <v>0</v>
      </c>
      <c r="V1234" s="6">
        <v>226</v>
      </c>
      <c r="W1234" s="6">
        <f>IF(AND($W$4 + 'Unlike Size Quad'!$F$2*$N$3&lt;Table13[[#This Row],[NS AXIS]],Table13[[#This Row],[NS AXIS]]&lt;$V$3 - 'Unlike Size Quad'!$F$2*$N$3), Table13[NS AXIS], 0)</f>
        <v>0</v>
      </c>
      <c r="X1234" s="6">
        <f>$V$6 - 'Unlike Size Quad'!$F$3*$N$4</f>
        <v>71.401690832311886</v>
      </c>
      <c r="Y1234" s="6">
        <f>$W$5 +'Unlike Size Quad'!$F$3*$N$4</f>
        <v>-71.406763299232722</v>
      </c>
      <c r="Z1234" s="6">
        <f>Table13[[#This Row],[NS AXIS]]</f>
        <v>226</v>
      </c>
      <c r="AA1234" s="6">
        <f>IF(AND($W$5 + 'Unlike Size Quad'!$F$3*$N$4&lt;Table13[[#This Row],[NS AXIS]],Table13[[#This Row],[NS AXIS]]&lt;$V$6 - 'Unlike Size Quad'!$F$3*$N$4), Table13[NS AXIS], 0)</f>
        <v>0</v>
      </c>
      <c r="AB1234" s="16">
        <f>$V$3 -'Unlike Size Quad'!$F$2*$N$3</f>
        <v>127.00056361139596</v>
      </c>
      <c r="AC1234" s="16">
        <f>$W$4 + 'Unlike Size Quad'!$F$2*$N$3</f>
        <v>-127.00507248755457</v>
      </c>
      <c r="AN1234" s="46">
        <v>226</v>
      </c>
      <c r="AO1234" s="6">
        <f>IF(OR(Table15[[#This Row],[Diagonal Flag]]&lt;-$AG$6, Table15[[#This Row],[Diagonal Flag]]&gt;$AG$6),0,Table15[[#This Row],[Diagonal Flag]])</f>
        <v>226</v>
      </c>
      <c r="AP1234" s="6">
        <f>Graphing!$AO1234/$AP$6</f>
        <v>98.875</v>
      </c>
      <c r="AQ1234" s="6">
        <f>Graphing!$AO1234/$AQ$6</f>
        <v>-98.875</v>
      </c>
    </row>
    <row r="1235" spans="21:43" x14ac:dyDescent="0.25">
      <c r="U1235" s="6">
        <v>0</v>
      </c>
      <c r="V1235" s="6">
        <v>227</v>
      </c>
      <c r="W1235" s="6">
        <f>IF(AND($W$4 + 'Unlike Size Quad'!$F$2*$N$3&lt;Table13[[#This Row],[NS AXIS]],Table13[[#This Row],[NS AXIS]]&lt;$V$3 - 'Unlike Size Quad'!$F$2*$N$3), Table13[NS AXIS], 0)</f>
        <v>0</v>
      </c>
      <c r="X1235" s="6">
        <f>$V$6 - 'Unlike Size Quad'!$F$3*$N$4</f>
        <v>71.401690832311886</v>
      </c>
      <c r="Y1235" s="6">
        <f>$W$5 +'Unlike Size Quad'!$F$3*$N$4</f>
        <v>-71.406763299232722</v>
      </c>
      <c r="Z1235" s="6">
        <f>Table13[[#This Row],[NS AXIS]]</f>
        <v>227</v>
      </c>
      <c r="AA1235" s="6">
        <f>IF(AND($W$5 + 'Unlike Size Quad'!$F$3*$N$4&lt;Table13[[#This Row],[NS AXIS]],Table13[[#This Row],[NS AXIS]]&lt;$V$6 - 'Unlike Size Quad'!$F$3*$N$4), Table13[NS AXIS], 0)</f>
        <v>0</v>
      </c>
      <c r="AB1235" s="16">
        <f>$V$3 -'Unlike Size Quad'!$F$2*$N$3</f>
        <v>127.00056361139596</v>
      </c>
      <c r="AC1235" s="16">
        <f>$W$4 + 'Unlike Size Quad'!$F$2*$N$3</f>
        <v>-127.00507248755457</v>
      </c>
      <c r="AN1235" s="46">
        <v>227</v>
      </c>
      <c r="AO1235" s="6">
        <f>IF(OR(Table15[[#This Row],[Diagonal Flag]]&lt;-$AG$6, Table15[[#This Row],[Diagonal Flag]]&gt;$AG$6),0,Table15[[#This Row],[Diagonal Flag]])</f>
        <v>227</v>
      </c>
      <c r="AP1235" s="6">
        <f>Graphing!$AO1235/$AP$6</f>
        <v>99.3125</v>
      </c>
      <c r="AQ1235" s="6">
        <f>Graphing!$AO1235/$AQ$6</f>
        <v>-99.3125</v>
      </c>
    </row>
    <row r="1236" spans="21:43" x14ac:dyDescent="0.25">
      <c r="U1236" s="6">
        <v>0</v>
      </c>
      <c r="V1236" s="6">
        <v>228</v>
      </c>
      <c r="W1236" s="6">
        <f>IF(AND($W$4 + 'Unlike Size Quad'!$F$2*$N$3&lt;Table13[[#This Row],[NS AXIS]],Table13[[#This Row],[NS AXIS]]&lt;$V$3 - 'Unlike Size Quad'!$F$2*$N$3), Table13[NS AXIS], 0)</f>
        <v>0</v>
      </c>
      <c r="X1236" s="6">
        <f>$V$6 - 'Unlike Size Quad'!$F$3*$N$4</f>
        <v>71.401690832311886</v>
      </c>
      <c r="Y1236" s="6">
        <f>$W$5 +'Unlike Size Quad'!$F$3*$N$4</f>
        <v>-71.406763299232722</v>
      </c>
      <c r="Z1236" s="6">
        <f>Table13[[#This Row],[NS AXIS]]</f>
        <v>228</v>
      </c>
      <c r="AA1236" s="6">
        <f>IF(AND($W$5 + 'Unlike Size Quad'!$F$3*$N$4&lt;Table13[[#This Row],[NS AXIS]],Table13[[#This Row],[NS AXIS]]&lt;$V$6 - 'Unlike Size Quad'!$F$3*$N$4), Table13[NS AXIS], 0)</f>
        <v>0</v>
      </c>
      <c r="AB1236" s="16">
        <f>$V$3 -'Unlike Size Quad'!$F$2*$N$3</f>
        <v>127.00056361139596</v>
      </c>
      <c r="AC1236" s="16">
        <f>$W$4 + 'Unlike Size Quad'!$F$2*$N$3</f>
        <v>-127.00507248755457</v>
      </c>
      <c r="AN1236" s="46">
        <v>228</v>
      </c>
      <c r="AO1236" s="6">
        <f>IF(OR(Table15[[#This Row],[Diagonal Flag]]&lt;-$AG$6, Table15[[#This Row],[Diagonal Flag]]&gt;$AG$6),0,Table15[[#This Row],[Diagonal Flag]])</f>
        <v>228</v>
      </c>
      <c r="AP1236" s="6">
        <f>Graphing!$AO1236/$AP$6</f>
        <v>99.75</v>
      </c>
      <c r="AQ1236" s="6">
        <f>Graphing!$AO1236/$AQ$6</f>
        <v>-99.75</v>
      </c>
    </row>
    <row r="1237" spans="21:43" x14ac:dyDescent="0.25">
      <c r="U1237" s="6">
        <v>0</v>
      </c>
      <c r="V1237" s="6">
        <v>229</v>
      </c>
      <c r="W1237" s="6">
        <f>IF(AND($W$4 + 'Unlike Size Quad'!$F$2*$N$3&lt;Table13[[#This Row],[NS AXIS]],Table13[[#This Row],[NS AXIS]]&lt;$V$3 - 'Unlike Size Quad'!$F$2*$N$3), Table13[NS AXIS], 0)</f>
        <v>0</v>
      </c>
      <c r="X1237" s="6">
        <f>$V$6 - 'Unlike Size Quad'!$F$3*$N$4</f>
        <v>71.401690832311886</v>
      </c>
      <c r="Y1237" s="6">
        <f>$W$5 +'Unlike Size Quad'!$F$3*$N$4</f>
        <v>-71.406763299232722</v>
      </c>
      <c r="Z1237" s="6">
        <f>Table13[[#This Row],[NS AXIS]]</f>
        <v>229</v>
      </c>
      <c r="AA1237" s="6">
        <f>IF(AND($W$5 + 'Unlike Size Quad'!$F$3*$N$4&lt;Table13[[#This Row],[NS AXIS]],Table13[[#This Row],[NS AXIS]]&lt;$V$6 - 'Unlike Size Quad'!$F$3*$N$4), Table13[NS AXIS], 0)</f>
        <v>0</v>
      </c>
      <c r="AB1237" s="16">
        <f>$V$3 -'Unlike Size Quad'!$F$2*$N$3</f>
        <v>127.00056361139596</v>
      </c>
      <c r="AC1237" s="16">
        <f>$W$4 + 'Unlike Size Quad'!$F$2*$N$3</f>
        <v>-127.00507248755457</v>
      </c>
      <c r="AN1237" s="46">
        <v>229</v>
      </c>
      <c r="AO1237" s="6">
        <f>IF(OR(Table15[[#This Row],[Diagonal Flag]]&lt;-$AG$6, Table15[[#This Row],[Diagonal Flag]]&gt;$AG$6),0,Table15[[#This Row],[Diagonal Flag]])</f>
        <v>229</v>
      </c>
      <c r="AP1237" s="6">
        <f>Graphing!$AO1237/$AP$6</f>
        <v>100.1875</v>
      </c>
      <c r="AQ1237" s="6">
        <f>Graphing!$AO1237/$AQ$6</f>
        <v>-100.1875</v>
      </c>
    </row>
    <row r="1238" spans="21:43" x14ac:dyDescent="0.25">
      <c r="U1238" s="6">
        <v>0</v>
      </c>
      <c r="V1238" s="6">
        <v>230</v>
      </c>
      <c r="W1238" s="6">
        <f>IF(AND($W$4 + 'Unlike Size Quad'!$F$2*$N$3&lt;Table13[[#This Row],[NS AXIS]],Table13[[#This Row],[NS AXIS]]&lt;$V$3 - 'Unlike Size Quad'!$F$2*$N$3), Table13[NS AXIS], 0)</f>
        <v>0</v>
      </c>
      <c r="X1238" s="6">
        <f>$V$6 - 'Unlike Size Quad'!$F$3*$N$4</f>
        <v>71.401690832311886</v>
      </c>
      <c r="Y1238" s="6">
        <f>$W$5 +'Unlike Size Quad'!$F$3*$N$4</f>
        <v>-71.406763299232722</v>
      </c>
      <c r="Z1238" s="6">
        <f>Table13[[#This Row],[NS AXIS]]</f>
        <v>230</v>
      </c>
      <c r="AA1238" s="6">
        <f>IF(AND($W$5 + 'Unlike Size Quad'!$F$3*$N$4&lt;Table13[[#This Row],[NS AXIS]],Table13[[#This Row],[NS AXIS]]&lt;$V$6 - 'Unlike Size Quad'!$F$3*$N$4), Table13[NS AXIS], 0)</f>
        <v>0</v>
      </c>
      <c r="AB1238" s="16">
        <f>$V$3 -'Unlike Size Quad'!$F$2*$N$3</f>
        <v>127.00056361139596</v>
      </c>
      <c r="AC1238" s="16">
        <f>$W$4 + 'Unlike Size Quad'!$F$2*$N$3</f>
        <v>-127.00507248755457</v>
      </c>
      <c r="AN1238" s="46">
        <v>230</v>
      </c>
      <c r="AO1238" s="6">
        <f>IF(OR(Table15[[#This Row],[Diagonal Flag]]&lt;-$AG$6, Table15[[#This Row],[Diagonal Flag]]&gt;$AG$6),0,Table15[[#This Row],[Diagonal Flag]])</f>
        <v>230</v>
      </c>
      <c r="AP1238" s="6">
        <f>Graphing!$AO1238/$AP$6</f>
        <v>100.625</v>
      </c>
      <c r="AQ1238" s="6">
        <f>Graphing!$AO1238/$AQ$6</f>
        <v>-100.625</v>
      </c>
    </row>
    <row r="1239" spans="21:43" x14ac:dyDescent="0.25">
      <c r="U1239" s="6">
        <v>0</v>
      </c>
      <c r="V1239" s="6">
        <v>231</v>
      </c>
      <c r="W1239" s="6">
        <f>IF(AND($W$4 + 'Unlike Size Quad'!$F$2*$N$3&lt;Table13[[#This Row],[NS AXIS]],Table13[[#This Row],[NS AXIS]]&lt;$V$3 - 'Unlike Size Quad'!$F$2*$N$3), Table13[NS AXIS], 0)</f>
        <v>0</v>
      </c>
      <c r="X1239" s="6">
        <f>$V$6 - 'Unlike Size Quad'!$F$3*$N$4</f>
        <v>71.401690832311886</v>
      </c>
      <c r="Y1239" s="6">
        <f>$W$5 +'Unlike Size Quad'!$F$3*$N$4</f>
        <v>-71.406763299232722</v>
      </c>
      <c r="Z1239" s="6">
        <f>Table13[[#This Row],[NS AXIS]]</f>
        <v>231</v>
      </c>
      <c r="AA1239" s="6">
        <f>IF(AND($W$5 + 'Unlike Size Quad'!$F$3*$N$4&lt;Table13[[#This Row],[NS AXIS]],Table13[[#This Row],[NS AXIS]]&lt;$V$6 - 'Unlike Size Quad'!$F$3*$N$4), Table13[NS AXIS], 0)</f>
        <v>0</v>
      </c>
      <c r="AB1239" s="16">
        <f>$V$3 -'Unlike Size Quad'!$F$2*$N$3</f>
        <v>127.00056361139596</v>
      </c>
      <c r="AC1239" s="16">
        <f>$W$4 + 'Unlike Size Quad'!$F$2*$N$3</f>
        <v>-127.00507248755457</v>
      </c>
      <c r="AN1239" s="46">
        <v>231</v>
      </c>
      <c r="AO1239" s="6">
        <f>IF(OR(Table15[[#This Row],[Diagonal Flag]]&lt;-$AG$6, Table15[[#This Row],[Diagonal Flag]]&gt;$AG$6),0,Table15[[#This Row],[Diagonal Flag]])</f>
        <v>231</v>
      </c>
      <c r="AP1239" s="6">
        <f>Graphing!$AO1239/$AP$6</f>
        <v>101.0625</v>
      </c>
      <c r="AQ1239" s="6">
        <f>Graphing!$AO1239/$AQ$6</f>
        <v>-101.0625</v>
      </c>
    </row>
    <row r="1240" spans="21:43" x14ac:dyDescent="0.25">
      <c r="U1240" s="6">
        <v>0</v>
      </c>
      <c r="V1240" s="6">
        <v>232</v>
      </c>
      <c r="W1240" s="6">
        <f>IF(AND($W$4 + 'Unlike Size Quad'!$F$2*$N$3&lt;Table13[[#This Row],[NS AXIS]],Table13[[#This Row],[NS AXIS]]&lt;$V$3 - 'Unlike Size Quad'!$F$2*$N$3), Table13[NS AXIS], 0)</f>
        <v>0</v>
      </c>
      <c r="X1240" s="6">
        <f>$V$6 - 'Unlike Size Quad'!$F$3*$N$4</f>
        <v>71.401690832311886</v>
      </c>
      <c r="Y1240" s="6">
        <f>$W$5 +'Unlike Size Quad'!$F$3*$N$4</f>
        <v>-71.406763299232722</v>
      </c>
      <c r="Z1240" s="6">
        <f>Table13[[#This Row],[NS AXIS]]</f>
        <v>232</v>
      </c>
      <c r="AA1240" s="6">
        <f>IF(AND($W$5 + 'Unlike Size Quad'!$F$3*$N$4&lt;Table13[[#This Row],[NS AXIS]],Table13[[#This Row],[NS AXIS]]&lt;$V$6 - 'Unlike Size Quad'!$F$3*$N$4), Table13[NS AXIS], 0)</f>
        <v>0</v>
      </c>
      <c r="AB1240" s="16">
        <f>$V$3 -'Unlike Size Quad'!$F$2*$N$3</f>
        <v>127.00056361139596</v>
      </c>
      <c r="AC1240" s="16">
        <f>$W$4 + 'Unlike Size Quad'!$F$2*$N$3</f>
        <v>-127.00507248755457</v>
      </c>
      <c r="AN1240" s="46">
        <v>232</v>
      </c>
      <c r="AO1240" s="6">
        <f>IF(OR(Table15[[#This Row],[Diagonal Flag]]&lt;-$AG$6, Table15[[#This Row],[Diagonal Flag]]&gt;$AG$6),0,Table15[[#This Row],[Diagonal Flag]])</f>
        <v>232</v>
      </c>
      <c r="AP1240" s="6">
        <f>Graphing!$AO1240/$AP$6</f>
        <v>101.5</v>
      </c>
      <c r="AQ1240" s="6">
        <f>Graphing!$AO1240/$AQ$6</f>
        <v>-101.5</v>
      </c>
    </row>
    <row r="1241" spans="21:43" x14ac:dyDescent="0.25">
      <c r="U1241" s="6">
        <v>0</v>
      </c>
      <c r="V1241" s="6">
        <v>233</v>
      </c>
      <c r="W1241" s="6">
        <f>IF(AND($W$4 + 'Unlike Size Quad'!$F$2*$N$3&lt;Table13[[#This Row],[NS AXIS]],Table13[[#This Row],[NS AXIS]]&lt;$V$3 - 'Unlike Size Quad'!$F$2*$N$3), Table13[NS AXIS], 0)</f>
        <v>0</v>
      </c>
      <c r="X1241" s="6">
        <f>$V$6 - 'Unlike Size Quad'!$F$3*$N$4</f>
        <v>71.401690832311886</v>
      </c>
      <c r="Y1241" s="6">
        <f>$W$5 +'Unlike Size Quad'!$F$3*$N$4</f>
        <v>-71.406763299232722</v>
      </c>
      <c r="Z1241" s="6">
        <f>Table13[[#This Row],[NS AXIS]]</f>
        <v>233</v>
      </c>
      <c r="AA1241" s="6">
        <f>IF(AND($W$5 + 'Unlike Size Quad'!$F$3*$N$4&lt;Table13[[#This Row],[NS AXIS]],Table13[[#This Row],[NS AXIS]]&lt;$V$6 - 'Unlike Size Quad'!$F$3*$N$4), Table13[NS AXIS], 0)</f>
        <v>0</v>
      </c>
      <c r="AB1241" s="16">
        <f>$V$3 -'Unlike Size Quad'!$F$2*$N$3</f>
        <v>127.00056361139596</v>
      </c>
      <c r="AC1241" s="16">
        <f>$W$4 + 'Unlike Size Quad'!$F$2*$N$3</f>
        <v>-127.00507248755457</v>
      </c>
      <c r="AN1241" s="46">
        <v>233</v>
      </c>
      <c r="AO1241" s="6">
        <f>IF(OR(Table15[[#This Row],[Diagonal Flag]]&lt;-$AG$6, Table15[[#This Row],[Diagonal Flag]]&gt;$AG$6),0,Table15[[#This Row],[Diagonal Flag]])</f>
        <v>233</v>
      </c>
      <c r="AP1241" s="6">
        <f>Graphing!$AO1241/$AP$6</f>
        <v>101.9375</v>
      </c>
      <c r="AQ1241" s="6">
        <f>Graphing!$AO1241/$AQ$6</f>
        <v>-101.9375</v>
      </c>
    </row>
    <row r="1242" spans="21:43" x14ac:dyDescent="0.25">
      <c r="U1242" s="6">
        <v>0</v>
      </c>
      <c r="V1242" s="6">
        <v>234</v>
      </c>
      <c r="W1242" s="6">
        <f>IF(AND($W$4 + 'Unlike Size Quad'!$F$2*$N$3&lt;Table13[[#This Row],[NS AXIS]],Table13[[#This Row],[NS AXIS]]&lt;$V$3 - 'Unlike Size Quad'!$F$2*$N$3), Table13[NS AXIS], 0)</f>
        <v>0</v>
      </c>
      <c r="X1242" s="6">
        <f>$V$6 - 'Unlike Size Quad'!$F$3*$N$4</f>
        <v>71.401690832311886</v>
      </c>
      <c r="Y1242" s="6">
        <f>$W$5 +'Unlike Size Quad'!$F$3*$N$4</f>
        <v>-71.406763299232722</v>
      </c>
      <c r="Z1242" s="6">
        <f>Table13[[#This Row],[NS AXIS]]</f>
        <v>234</v>
      </c>
      <c r="AA1242" s="6">
        <f>IF(AND($W$5 + 'Unlike Size Quad'!$F$3*$N$4&lt;Table13[[#This Row],[NS AXIS]],Table13[[#This Row],[NS AXIS]]&lt;$V$6 - 'Unlike Size Quad'!$F$3*$N$4), Table13[NS AXIS], 0)</f>
        <v>0</v>
      </c>
      <c r="AB1242" s="16">
        <f>$V$3 -'Unlike Size Quad'!$F$2*$N$3</f>
        <v>127.00056361139596</v>
      </c>
      <c r="AC1242" s="16">
        <f>$W$4 + 'Unlike Size Quad'!$F$2*$N$3</f>
        <v>-127.00507248755457</v>
      </c>
      <c r="AN1242" s="46">
        <v>234</v>
      </c>
      <c r="AO1242" s="6">
        <f>IF(OR(Table15[[#This Row],[Diagonal Flag]]&lt;-$AG$6, Table15[[#This Row],[Diagonal Flag]]&gt;$AG$6),0,Table15[[#This Row],[Diagonal Flag]])</f>
        <v>234</v>
      </c>
      <c r="AP1242" s="6">
        <f>Graphing!$AO1242/$AP$6</f>
        <v>102.375</v>
      </c>
      <c r="AQ1242" s="6">
        <f>Graphing!$AO1242/$AQ$6</f>
        <v>-102.375</v>
      </c>
    </row>
    <row r="1243" spans="21:43" x14ac:dyDescent="0.25">
      <c r="U1243" s="6">
        <v>0</v>
      </c>
      <c r="V1243" s="6">
        <v>235</v>
      </c>
      <c r="W1243" s="6">
        <f>IF(AND($W$4 + 'Unlike Size Quad'!$F$2*$N$3&lt;Table13[[#This Row],[NS AXIS]],Table13[[#This Row],[NS AXIS]]&lt;$V$3 - 'Unlike Size Quad'!$F$2*$N$3), Table13[NS AXIS], 0)</f>
        <v>0</v>
      </c>
      <c r="X1243" s="6">
        <f>$V$6 - 'Unlike Size Quad'!$F$3*$N$4</f>
        <v>71.401690832311886</v>
      </c>
      <c r="Y1243" s="6">
        <f>$W$5 +'Unlike Size Quad'!$F$3*$N$4</f>
        <v>-71.406763299232722</v>
      </c>
      <c r="Z1243" s="6">
        <f>Table13[[#This Row],[NS AXIS]]</f>
        <v>235</v>
      </c>
      <c r="AA1243" s="6">
        <f>IF(AND($W$5 + 'Unlike Size Quad'!$F$3*$N$4&lt;Table13[[#This Row],[NS AXIS]],Table13[[#This Row],[NS AXIS]]&lt;$V$6 - 'Unlike Size Quad'!$F$3*$N$4), Table13[NS AXIS], 0)</f>
        <v>0</v>
      </c>
      <c r="AB1243" s="16">
        <f>$V$3 -'Unlike Size Quad'!$F$2*$N$3</f>
        <v>127.00056361139596</v>
      </c>
      <c r="AC1243" s="16">
        <f>$W$4 + 'Unlike Size Quad'!$F$2*$N$3</f>
        <v>-127.00507248755457</v>
      </c>
      <c r="AN1243" s="46">
        <v>235</v>
      </c>
      <c r="AO1243" s="6">
        <f>IF(OR(Table15[[#This Row],[Diagonal Flag]]&lt;-$AG$6, Table15[[#This Row],[Diagonal Flag]]&gt;$AG$6),0,Table15[[#This Row],[Diagonal Flag]])</f>
        <v>235</v>
      </c>
      <c r="AP1243" s="6">
        <f>Graphing!$AO1243/$AP$6</f>
        <v>102.8125</v>
      </c>
      <c r="AQ1243" s="6">
        <f>Graphing!$AO1243/$AQ$6</f>
        <v>-102.8125</v>
      </c>
    </row>
    <row r="1244" spans="21:43" x14ac:dyDescent="0.25">
      <c r="U1244" s="6">
        <v>0</v>
      </c>
      <c r="V1244" s="6">
        <v>236</v>
      </c>
      <c r="W1244" s="6">
        <f>IF(AND($W$4 + 'Unlike Size Quad'!$F$2*$N$3&lt;Table13[[#This Row],[NS AXIS]],Table13[[#This Row],[NS AXIS]]&lt;$V$3 - 'Unlike Size Quad'!$F$2*$N$3), Table13[NS AXIS], 0)</f>
        <v>0</v>
      </c>
      <c r="X1244" s="6">
        <f>$V$6 - 'Unlike Size Quad'!$F$3*$N$4</f>
        <v>71.401690832311886</v>
      </c>
      <c r="Y1244" s="6">
        <f>$W$5 +'Unlike Size Quad'!$F$3*$N$4</f>
        <v>-71.406763299232722</v>
      </c>
      <c r="Z1244" s="6">
        <f>Table13[[#This Row],[NS AXIS]]</f>
        <v>236</v>
      </c>
      <c r="AA1244" s="6">
        <f>IF(AND($W$5 + 'Unlike Size Quad'!$F$3*$N$4&lt;Table13[[#This Row],[NS AXIS]],Table13[[#This Row],[NS AXIS]]&lt;$V$6 - 'Unlike Size Quad'!$F$3*$N$4), Table13[NS AXIS], 0)</f>
        <v>0</v>
      </c>
      <c r="AB1244" s="16">
        <f>$V$3 -'Unlike Size Quad'!$F$2*$N$3</f>
        <v>127.00056361139596</v>
      </c>
      <c r="AC1244" s="16">
        <f>$W$4 + 'Unlike Size Quad'!$F$2*$N$3</f>
        <v>-127.00507248755457</v>
      </c>
      <c r="AN1244" s="46">
        <v>236</v>
      </c>
      <c r="AO1244" s="6">
        <f>IF(OR(Table15[[#This Row],[Diagonal Flag]]&lt;-$AG$6, Table15[[#This Row],[Diagonal Flag]]&gt;$AG$6),0,Table15[[#This Row],[Diagonal Flag]])</f>
        <v>236</v>
      </c>
      <c r="AP1244" s="6">
        <f>Graphing!$AO1244/$AP$6</f>
        <v>103.25</v>
      </c>
      <c r="AQ1244" s="6">
        <f>Graphing!$AO1244/$AQ$6</f>
        <v>-103.25</v>
      </c>
    </row>
    <row r="1245" spans="21:43" x14ac:dyDescent="0.25">
      <c r="U1245" s="6">
        <v>0</v>
      </c>
      <c r="V1245" s="6">
        <v>237</v>
      </c>
      <c r="W1245" s="6">
        <f>IF(AND($W$4 + 'Unlike Size Quad'!$F$2*$N$3&lt;Table13[[#This Row],[NS AXIS]],Table13[[#This Row],[NS AXIS]]&lt;$V$3 - 'Unlike Size Quad'!$F$2*$N$3), Table13[NS AXIS], 0)</f>
        <v>0</v>
      </c>
      <c r="X1245" s="6">
        <f>$V$6 - 'Unlike Size Quad'!$F$3*$N$4</f>
        <v>71.401690832311886</v>
      </c>
      <c r="Y1245" s="6">
        <f>$W$5 +'Unlike Size Quad'!$F$3*$N$4</f>
        <v>-71.406763299232722</v>
      </c>
      <c r="Z1245" s="6">
        <f>Table13[[#This Row],[NS AXIS]]</f>
        <v>237</v>
      </c>
      <c r="AA1245" s="6">
        <f>IF(AND($W$5 + 'Unlike Size Quad'!$F$3*$N$4&lt;Table13[[#This Row],[NS AXIS]],Table13[[#This Row],[NS AXIS]]&lt;$V$6 - 'Unlike Size Quad'!$F$3*$N$4), Table13[NS AXIS], 0)</f>
        <v>0</v>
      </c>
      <c r="AB1245" s="16">
        <f>$V$3 -'Unlike Size Quad'!$F$2*$N$3</f>
        <v>127.00056361139596</v>
      </c>
      <c r="AC1245" s="16">
        <f>$W$4 + 'Unlike Size Quad'!$F$2*$N$3</f>
        <v>-127.00507248755457</v>
      </c>
      <c r="AN1245" s="46">
        <v>237</v>
      </c>
      <c r="AO1245" s="6">
        <f>IF(OR(Table15[[#This Row],[Diagonal Flag]]&lt;-$AG$6, Table15[[#This Row],[Diagonal Flag]]&gt;$AG$6),0,Table15[[#This Row],[Diagonal Flag]])</f>
        <v>237</v>
      </c>
      <c r="AP1245" s="6">
        <f>Graphing!$AO1245/$AP$6</f>
        <v>103.6875</v>
      </c>
      <c r="AQ1245" s="6">
        <f>Graphing!$AO1245/$AQ$6</f>
        <v>-103.6875</v>
      </c>
    </row>
    <row r="1246" spans="21:43" x14ac:dyDescent="0.25">
      <c r="U1246" s="6">
        <v>0</v>
      </c>
      <c r="V1246" s="6">
        <v>238</v>
      </c>
      <c r="W1246" s="6">
        <f>IF(AND($W$4 + 'Unlike Size Quad'!$F$2*$N$3&lt;Table13[[#This Row],[NS AXIS]],Table13[[#This Row],[NS AXIS]]&lt;$V$3 - 'Unlike Size Quad'!$F$2*$N$3), Table13[NS AXIS], 0)</f>
        <v>0</v>
      </c>
      <c r="X1246" s="6">
        <f>$V$6 - 'Unlike Size Quad'!$F$3*$N$4</f>
        <v>71.401690832311886</v>
      </c>
      <c r="Y1246" s="6">
        <f>$W$5 +'Unlike Size Quad'!$F$3*$N$4</f>
        <v>-71.406763299232722</v>
      </c>
      <c r="Z1246" s="6">
        <f>Table13[[#This Row],[NS AXIS]]</f>
        <v>238</v>
      </c>
      <c r="AA1246" s="6">
        <f>IF(AND($W$5 + 'Unlike Size Quad'!$F$3*$N$4&lt;Table13[[#This Row],[NS AXIS]],Table13[[#This Row],[NS AXIS]]&lt;$V$6 - 'Unlike Size Quad'!$F$3*$N$4), Table13[NS AXIS], 0)</f>
        <v>0</v>
      </c>
      <c r="AB1246" s="16">
        <f>$V$3 -'Unlike Size Quad'!$F$2*$N$3</f>
        <v>127.00056361139596</v>
      </c>
      <c r="AC1246" s="16">
        <f>$W$4 + 'Unlike Size Quad'!$F$2*$N$3</f>
        <v>-127.00507248755457</v>
      </c>
      <c r="AN1246" s="46">
        <v>238</v>
      </c>
      <c r="AO1246" s="6">
        <f>IF(OR(Table15[[#This Row],[Diagonal Flag]]&lt;-$AG$6, Table15[[#This Row],[Diagonal Flag]]&gt;$AG$6),0,Table15[[#This Row],[Diagonal Flag]])</f>
        <v>238</v>
      </c>
      <c r="AP1246" s="6">
        <f>Graphing!$AO1246/$AP$6</f>
        <v>104.125</v>
      </c>
      <c r="AQ1246" s="6">
        <f>Graphing!$AO1246/$AQ$6</f>
        <v>-104.125</v>
      </c>
    </row>
    <row r="1247" spans="21:43" x14ac:dyDescent="0.25">
      <c r="U1247" s="6">
        <v>0</v>
      </c>
      <c r="V1247" s="6">
        <v>239</v>
      </c>
      <c r="W1247" s="6">
        <f>IF(AND($W$4 + 'Unlike Size Quad'!$F$2*$N$3&lt;Table13[[#This Row],[NS AXIS]],Table13[[#This Row],[NS AXIS]]&lt;$V$3 - 'Unlike Size Quad'!$F$2*$N$3), Table13[NS AXIS], 0)</f>
        <v>0</v>
      </c>
      <c r="X1247" s="6">
        <f>$V$6 - 'Unlike Size Quad'!$F$3*$N$4</f>
        <v>71.401690832311886</v>
      </c>
      <c r="Y1247" s="6">
        <f>$W$5 +'Unlike Size Quad'!$F$3*$N$4</f>
        <v>-71.406763299232722</v>
      </c>
      <c r="Z1247" s="6">
        <f>Table13[[#This Row],[NS AXIS]]</f>
        <v>239</v>
      </c>
      <c r="AA1247" s="6">
        <f>IF(AND($W$5 + 'Unlike Size Quad'!$F$3*$N$4&lt;Table13[[#This Row],[NS AXIS]],Table13[[#This Row],[NS AXIS]]&lt;$V$6 - 'Unlike Size Quad'!$F$3*$N$4), Table13[NS AXIS], 0)</f>
        <v>0</v>
      </c>
      <c r="AB1247" s="16">
        <f>$V$3 -'Unlike Size Quad'!$F$2*$N$3</f>
        <v>127.00056361139596</v>
      </c>
      <c r="AC1247" s="16">
        <f>$W$4 + 'Unlike Size Quad'!$F$2*$N$3</f>
        <v>-127.00507248755457</v>
      </c>
      <c r="AN1247" s="46">
        <v>239</v>
      </c>
      <c r="AO1247" s="6">
        <f>IF(OR(Table15[[#This Row],[Diagonal Flag]]&lt;-$AG$6, Table15[[#This Row],[Diagonal Flag]]&gt;$AG$6),0,Table15[[#This Row],[Diagonal Flag]])</f>
        <v>239</v>
      </c>
      <c r="AP1247" s="6">
        <f>Graphing!$AO1247/$AP$6</f>
        <v>104.5625</v>
      </c>
      <c r="AQ1247" s="6">
        <f>Graphing!$AO1247/$AQ$6</f>
        <v>-104.5625</v>
      </c>
    </row>
    <row r="1248" spans="21:43" x14ac:dyDescent="0.25">
      <c r="U1248" s="6">
        <v>0</v>
      </c>
      <c r="V1248" s="6">
        <v>240</v>
      </c>
      <c r="W1248" s="6">
        <f>IF(AND($W$4 + 'Unlike Size Quad'!$F$2*$N$3&lt;Table13[[#This Row],[NS AXIS]],Table13[[#This Row],[NS AXIS]]&lt;$V$3 - 'Unlike Size Quad'!$F$2*$N$3), Table13[NS AXIS], 0)</f>
        <v>0</v>
      </c>
      <c r="X1248" s="6">
        <f>$V$6 - 'Unlike Size Quad'!$F$3*$N$4</f>
        <v>71.401690832311886</v>
      </c>
      <c r="Y1248" s="6">
        <f>$W$5 +'Unlike Size Quad'!$F$3*$N$4</f>
        <v>-71.406763299232722</v>
      </c>
      <c r="Z1248" s="6">
        <f>Table13[[#This Row],[NS AXIS]]</f>
        <v>240</v>
      </c>
      <c r="AA1248" s="6">
        <f>IF(AND($W$5 + 'Unlike Size Quad'!$F$3*$N$4&lt;Table13[[#This Row],[NS AXIS]],Table13[[#This Row],[NS AXIS]]&lt;$V$6 - 'Unlike Size Quad'!$F$3*$N$4), Table13[NS AXIS], 0)</f>
        <v>0</v>
      </c>
      <c r="AB1248" s="16">
        <f>$V$3 -'Unlike Size Quad'!$F$2*$N$3</f>
        <v>127.00056361139596</v>
      </c>
      <c r="AC1248" s="16">
        <f>$W$4 + 'Unlike Size Quad'!$F$2*$N$3</f>
        <v>-127.00507248755457</v>
      </c>
      <c r="AN1248" s="46">
        <v>240</v>
      </c>
      <c r="AO1248" s="6">
        <f>IF(OR(Table15[[#This Row],[Diagonal Flag]]&lt;-$AG$6, Table15[[#This Row],[Diagonal Flag]]&gt;$AG$6),0,Table15[[#This Row],[Diagonal Flag]])</f>
        <v>240</v>
      </c>
      <c r="AP1248" s="6">
        <f>Graphing!$AO1248/$AP$6</f>
        <v>105</v>
      </c>
      <c r="AQ1248" s="6">
        <f>Graphing!$AO1248/$AQ$6</f>
        <v>-105</v>
      </c>
    </row>
    <row r="1249" spans="21:43" x14ac:dyDescent="0.25">
      <c r="U1249" s="6">
        <v>0</v>
      </c>
      <c r="V1249" s="6">
        <v>241</v>
      </c>
      <c r="W1249" s="6">
        <f>IF(AND($W$4 + 'Unlike Size Quad'!$F$2*$N$3&lt;Table13[[#This Row],[NS AXIS]],Table13[[#This Row],[NS AXIS]]&lt;$V$3 - 'Unlike Size Quad'!$F$2*$N$3), Table13[NS AXIS], 0)</f>
        <v>0</v>
      </c>
      <c r="X1249" s="6">
        <f>$V$6 - 'Unlike Size Quad'!$F$3*$N$4</f>
        <v>71.401690832311886</v>
      </c>
      <c r="Y1249" s="6">
        <f>$W$5 +'Unlike Size Quad'!$F$3*$N$4</f>
        <v>-71.406763299232722</v>
      </c>
      <c r="Z1249" s="6">
        <f>Table13[[#This Row],[NS AXIS]]</f>
        <v>241</v>
      </c>
      <c r="AA1249" s="6">
        <f>IF(AND($W$5 + 'Unlike Size Quad'!$F$3*$N$4&lt;Table13[[#This Row],[NS AXIS]],Table13[[#This Row],[NS AXIS]]&lt;$V$6 - 'Unlike Size Quad'!$F$3*$N$4), Table13[NS AXIS], 0)</f>
        <v>0</v>
      </c>
      <c r="AB1249" s="16">
        <f>$V$3 -'Unlike Size Quad'!$F$2*$N$3</f>
        <v>127.00056361139596</v>
      </c>
      <c r="AC1249" s="16">
        <f>$W$4 + 'Unlike Size Quad'!$F$2*$N$3</f>
        <v>-127.00507248755457</v>
      </c>
      <c r="AN1249" s="46">
        <v>241</v>
      </c>
      <c r="AO1249" s="6">
        <f>IF(OR(Table15[[#This Row],[Diagonal Flag]]&lt;-$AG$6, Table15[[#This Row],[Diagonal Flag]]&gt;$AG$6),0,Table15[[#This Row],[Diagonal Flag]])</f>
        <v>241</v>
      </c>
      <c r="AP1249" s="6">
        <f>Graphing!$AO1249/$AP$6</f>
        <v>105.4375</v>
      </c>
      <c r="AQ1249" s="6">
        <f>Graphing!$AO1249/$AQ$6</f>
        <v>-105.4375</v>
      </c>
    </row>
    <row r="1250" spans="21:43" x14ac:dyDescent="0.25">
      <c r="U1250" s="6">
        <v>0</v>
      </c>
      <c r="V1250" s="6">
        <v>242</v>
      </c>
      <c r="W1250" s="6">
        <f>IF(AND($W$4 + 'Unlike Size Quad'!$F$2*$N$3&lt;Table13[[#This Row],[NS AXIS]],Table13[[#This Row],[NS AXIS]]&lt;$V$3 - 'Unlike Size Quad'!$F$2*$N$3), Table13[NS AXIS], 0)</f>
        <v>0</v>
      </c>
      <c r="X1250" s="6">
        <f>$V$6 - 'Unlike Size Quad'!$F$3*$N$4</f>
        <v>71.401690832311886</v>
      </c>
      <c r="Y1250" s="6">
        <f>$W$5 +'Unlike Size Quad'!$F$3*$N$4</f>
        <v>-71.406763299232722</v>
      </c>
      <c r="Z1250" s="6">
        <f>Table13[[#This Row],[NS AXIS]]</f>
        <v>242</v>
      </c>
      <c r="AA1250" s="6">
        <f>IF(AND($W$5 + 'Unlike Size Quad'!$F$3*$N$4&lt;Table13[[#This Row],[NS AXIS]],Table13[[#This Row],[NS AXIS]]&lt;$V$6 - 'Unlike Size Quad'!$F$3*$N$4), Table13[NS AXIS], 0)</f>
        <v>0</v>
      </c>
      <c r="AB1250" s="16">
        <f>$V$3 -'Unlike Size Quad'!$F$2*$N$3</f>
        <v>127.00056361139596</v>
      </c>
      <c r="AC1250" s="16">
        <f>$W$4 + 'Unlike Size Quad'!$F$2*$N$3</f>
        <v>-127.00507248755457</v>
      </c>
      <c r="AN1250" s="46">
        <v>242</v>
      </c>
      <c r="AO1250" s="6">
        <f>IF(OR(Table15[[#This Row],[Diagonal Flag]]&lt;-$AG$6, Table15[[#This Row],[Diagonal Flag]]&gt;$AG$6),0,Table15[[#This Row],[Diagonal Flag]])</f>
        <v>242</v>
      </c>
      <c r="AP1250" s="6">
        <f>Graphing!$AO1250/$AP$6</f>
        <v>105.875</v>
      </c>
      <c r="AQ1250" s="6">
        <f>Graphing!$AO1250/$AQ$6</f>
        <v>-105.875</v>
      </c>
    </row>
    <row r="1251" spans="21:43" x14ac:dyDescent="0.25">
      <c r="U1251" s="6">
        <v>0</v>
      </c>
      <c r="V1251" s="6">
        <v>243</v>
      </c>
      <c r="W1251" s="6">
        <f>IF(AND($W$4 + 'Unlike Size Quad'!$F$2*$N$3&lt;Table13[[#This Row],[NS AXIS]],Table13[[#This Row],[NS AXIS]]&lt;$V$3 - 'Unlike Size Quad'!$F$2*$N$3), Table13[NS AXIS], 0)</f>
        <v>0</v>
      </c>
      <c r="X1251" s="6">
        <f>$V$6 - 'Unlike Size Quad'!$F$3*$N$4</f>
        <v>71.401690832311886</v>
      </c>
      <c r="Y1251" s="6">
        <f>$W$5 +'Unlike Size Quad'!$F$3*$N$4</f>
        <v>-71.406763299232722</v>
      </c>
      <c r="Z1251" s="6">
        <f>Table13[[#This Row],[NS AXIS]]</f>
        <v>243</v>
      </c>
      <c r="AA1251" s="6">
        <f>IF(AND($W$5 + 'Unlike Size Quad'!$F$3*$N$4&lt;Table13[[#This Row],[NS AXIS]],Table13[[#This Row],[NS AXIS]]&lt;$V$6 - 'Unlike Size Quad'!$F$3*$N$4), Table13[NS AXIS], 0)</f>
        <v>0</v>
      </c>
      <c r="AB1251" s="16">
        <f>$V$3 -'Unlike Size Quad'!$F$2*$N$3</f>
        <v>127.00056361139596</v>
      </c>
      <c r="AC1251" s="16">
        <f>$W$4 + 'Unlike Size Quad'!$F$2*$N$3</f>
        <v>-127.00507248755457</v>
      </c>
      <c r="AN1251" s="46">
        <v>243</v>
      </c>
      <c r="AO1251" s="6">
        <f>IF(OR(Table15[[#This Row],[Diagonal Flag]]&lt;-$AG$6, Table15[[#This Row],[Diagonal Flag]]&gt;$AG$6),0,Table15[[#This Row],[Diagonal Flag]])</f>
        <v>243</v>
      </c>
      <c r="AP1251" s="6">
        <f>Graphing!$AO1251/$AP$6</f>
        <v>106.3125</v>
      </c>
      <c r="AQ1251" s="6">
        <f>Graphing!$AO1251/$AQ$6</f>
        <v>-106.3125</v>
      </c>
    </row>
    <row r="1252" spans="21:43" x14ac:dyDescent="0.25">
      <c r="U1252" s="6">
        <v>0</v>
      </c>
      <c r="V1252" s="6">
        <v>244</v>
      </c>
      <c r="W1252" s="6">
        <f>IF(AND($W$4 + 'Unlike Size Quad'!$F$2*$N$3&lt;Table13[[#This Row],[NS AXIS]],Table13[[#This Row],[NS AXIS]]&lt;$V$3 - 'Unlike Size Quad'!$F$2*$N$3), Table13[NS AXIS], 0)</f>
        <v>0</v>
      </c>
      <c r="X1252" s="6">
        <f>$V$6 - 'Unlike Size Quad'!$F$3*$N$4</f>
        <v>71.401690832311886</v>
      </c>
      <c r="Y1252" s="6">
        <f>$W$5 +'Unlike Size Quad'!$F$3*$N$4</f>
        <v>-71.406763299232722</v>
      </c>
      <c r="Z1252" s="6">
        <f>Table13[[#This Row],[NS AXIS]]</f>
        <v>244</v>
      </c>
      <c r="AA1252" s="6">
        <f>IF(AND($W$5 + 'Unlike Size Quad'!$F$3*$N$4&lt;Table13[[#This Row],[NS AXIS]],Table13[[#This Row],[NS AXIS]]&lt;$V$6 - 'Unlike Size Quad'!$F$3*$N$4), Table13[NS AXIS], 0)</f>
        <v>0</v>
      </c>
      <c r="AB1252" s="16">
        <f>$V$3 -'Unlike Size Quad'!$F$2*$N$3</f>
        <v>127.00056361139596</v>
      </c>
      <c r="AC1252" s="16">
        <f>$W$4 + 'Unlike Size Quad'!$F$2*$N$3</f>
        <v>-127.00507248755457</v>
      </c>
      <c r="AN1252" s="46">
        <v>244</v>
      </c>
      <c r="AO1252" s="6">
        <f>IF(OR(Table15[[#This Row],[Diagonal Flag]]&lt;-$AG$6, Table15[[#This Row],[Diagonal Flag]]&gt;$AG$6),0,Table15[[#This Row],[Diagonal Flag]])</f>
        <v>244</v>
      </c>
      <c r="AP1252" s="6">
        <f>Graphing!$AO1252/$AP$6</f>
        <v>106.75</v>
      </c>
      <c r="AQ1252" s="6">
        <f>Graphing!$AO1252/$AQ$6</f>
        <v>-106.75</v>
      </c>
    </row>
    <row r="1253" spans="21:43" x14ac:dyDescent="0.25">
      <c r="U1253" s="6">
        <v>0</v>
      </c>
      <c r="V1253" s="6">
        <v>245</v>
      </c>
      <c r="W1253" s="6">
        <f>IF(AND($W$4 + 'Unlike Size Quad'!$F$2*$N$3&lt;Table13[[#This Row],[NS AXIS]],Table13[[#This Row],[NS AXIS]]&lt;$V$3 - 'Unlike Size Quad'!$F$2*$N$3), Table13[NS AXIS], 0)</f>
        <v>0</v>
      </c>
      <c r="X1253" s="6">
        <f>$V$6 - 'Unlike Size Quad'!$F$3*$N$4</f>
        <v>71.401690832311886</v>
      </c>
      <c r="Y1253" s="6">
        <f>$W$5 +'Unlike Size Quad'!$F$3*$N$4</f>
        <v>-71.406763299232722</v>
      </c>
      <c r="Z1253" s="6">
        <f>Table13[[#This Row],[NS AXIS]]</f>
        <v>245</v>
      </c>
      <c r="AA1253" s="6">
        <f>IF(AND($W$5 + 'Unlike Size Quad'!$F$3*$N$4&lt;Table13[[#This Row],[NS AXIS]],Table13[[#This Row],[NS AXIS]]&lt;$V$6 - 'Unlike Size Quad'!$F$3*$N$4), Table13[NS AXIS], 0)</f>
        <v>0</v>
      </c>
      <c r="AB1253" s="16">
        <f>$V$3 -'Unlike Size Quad'!$F$2*$N$3</f>
        <v>127.00056361139596</v>
      </c>
      <c r="AC1253" s="16">
        <f>$W$4 + 'Unlike Size Quad'!$F$2*$N$3</f>
        <v>-127.00507248755457</v>
      </c>
      <c r="AN1253" s="46">
        <v>245</v>
      </c>
      <c r="AO1253" s="6">
        <f>IF(OR(Table15[[#This Row],[Diagonal Flag]]&lt;-$AG$6, Table15[[#This Row],[Diagonal Flag]]&gt;$AG$6),0,Table15[[#This Row],[Diagonal Flag]])</f>
        <v>245</v>
      </c>
      <c r="AP1253" s="6">
        <f>Graphing!$AO1253/$AP$6</f>
        <v>107.1875</v>
      </c>
      <c r="AQ1253" s="6">
        <f>Graphing!$AO1253/$AQ$6</f>
        <v>-107.1875</v>
      </c>
    </row>
    <row r="1254" spans="21:43" x14ac:dyDescent="0.25">
      <c r="U1254" s="6">
        <v>0</v>
      </c>
      <c r="V1254" s="6">
        <v>246</v>
      </c>
      <c r="W1254" s="6">
        <f>IF(AND($W$4 + 'Unlike Size Quad'!$F$2*$N$3&lt;Table13[[#This Row],[NS AXIS]],Table13[[#This Row],[NS AXIS]]&lt;$V$3 - 'Unlike Size Quad'!$F$2*$N$3), Table13[NS AXIS], 0)</f>
        <v>0</v>
      </c>
      <c r="X1254" s="6">
        <f>$V$6 - 'Unlike Size Quad'!$F$3*$N$4</f>
        <v>71.401690832311886</v>
      </c>
      <c r="Y1254" s="6">
        <f>$W$5 +'Unlike Size Quad'!$F$3*$N$4</f>
        <v>-71.406763299232722</v>
      </c>
      <c r="Z1254" s="6">
        <f>Table13[[#This Row],[NS AXIS]]</f>
        <v>246</v>
      </c>
      <c r="AA1254" s="6">
        <f>IF(AND($W$5 + 'Unlike Size Quad'!$F$3*$N$4&lt;Table13[[#This Row],[NS AXIS]],Table13[[#This Row],[NS AXIS]]&lt;$V$6 - 'Unlike Size Quad'!$F$3*$N$4), Table13[NS AXIS], 0)</f>
        <v>0</v>
      </c>
      <c r="AB1254" s="16">
        <f>$V$3 -'Unlike Size Quad'!$F$2*$N$3</f>
        <v>127.00056361139596</v>
      </c>
      <c r="AC1254" s="16">
        <f>$W$4 + 'Unlike Size Quad'!$F$2*$N$3</f>
        <v>-127.00507248755457</v>
      </c>
      <c r="AN1254" s="46">
        <v>246</v>
      </c>
      <c r="AO1254" s="6">
        <f>IF(OR(Table15[[#This Row],[Diagonal Flag]]&lt;-$AG$6, Table15[[#This Row],[Diagonal Flag]]&gt;$AG$6),0,Table15[[#This Row],[Diagonal Flag]])</f>
        <v>246</v>
      </c>
      <c r="AP1254" s="6">
        <f>Graphing!$AO1254/$AP$6</f>
        <v>107.625</v>
      </c>
      <c r="AQ1254" s="6">
        <f>Graphing!$AO1254/$AQ$6</f>
        <v>-107.625</v>
      </c>
    </row>
    <row r="1255" spans="21:43" x14ac:dyDescent="0.25">
      <c r="U1255" s="6">
        <v>0</v>
      </c>
      <c r="V1255" s="6">
        <v>247</v>
      </c>
      <c r="W1255" s="6">
        <f>IF(AND($W$4 + 'Unlike Size Quad'!$F$2*$N$3&lt;Table13[[#This Row],[NS AXIS]],Table13[[#This Row],[NS AXIS]]&lt;$V$3 - 'Unlike Size Quad'!$F$2*$N$3), Table13[NS AXIS], 0)</f>
        <v>0</v>
      </c>
      <c r="X1255" s="6">
        <f>$V$6 - 'Unlike Size Quad'!$F$3*$N$4</f>
        <v>71.401690832311886</v>
      </c>
      <c r="Y1255" s="6">
        <f>$W$5 +'Unlike Size Quad'!$F$3*$N$4</f>
        <v>-71.406763299232722</v>
      </c>
      <c r="Z1255" s="6">
        <f>Table13[[#This Row],[NS AXIS]]</f>
        <v>247</v>
      </c>
      <c r="AA1255" s="6">
        <f>IF(AND($W$5 + 'Unlike Size Quad'!$F$3*$N$4&lt;Table13[[#This Row],[NS AXIS]],Table13[[#This Row],[NS AXIS]]&lt;$V$6 - 'Unlike Size Quad'!$F$3*$N$4), Table13[NS AXIS], 0)</f>
        <v>0</v>
      </c>
      <c r="AB1255" s="16">
        <f>$V$3 -'Unlike Size Quad'!$F$2*$N$3</f>
        <v>127.00056361139596</v>
      </c>
      <c r="AC1255" s="16">
        <f>$W$4 + 'Unlike Size Quad'!$F$2*$N$3</f>
        <v>-127.00507248755457</v>
      </c>
      <c r="AN1255" s="46">
        <v>247</v>
      </c>
      <c r="AO1255" s="6">
        <f>IF(OR(Table15[[#This Row],[Diagonal Flag]]&lt;-$AG$6, Table15[[#This Row],[Diagonal Flag]]&gt;$AG$6),0,Table15[[#This Row],[Diagonal Flag]])</f>
        <v>247</v>
      </c>
      <c r="AP1255" s="6">
        <f>Graphing!$AO1255/$AP$6</f>
        <v>108.0625</v>
      </c>
      <c r="AQ1255" s="6">
        <f>Graphing!$AO1255/$AQ$6</f>
        <v>-108.0625</v>
      </c>
    </row>
    <row r="1256" spans="21:43" x14ac:dyDescent="0.25">
      <c r="U1256" s="6">
        <v>0</v>
      </c>
      <c r="V1256" s="6">
        <v>248</v>
      </c>
      <c r="W1256" s="6">
        <f>IF(AND($W$4 + 'Unlike Size Quad'!$F$2*$N$3&lt;Table13[[#This Row],[NS AXIS]],Table13[[#This Row],[NS AXIS]]&lt;$V$3 - 'Unlike Size Quad'!$F$2*$N$3), Table13[NS AXIS], 0)</f>
        <v>0</v>
      </c>
      <c r="X1256" s="6">
        <f>$V$6 - 'Unlike Size Quad'!$F$3*$N$4</f>
        <v>71.401690832311886</v>
      </c>
      <c r="Y1256" s="6">
        <f>$W$5 +'Unlike Size Quad'!$F$3*$N$4</f>
        <v>-71.406763299232722</v>
      </c>
      <c r="Z1256" s="6">
        <f>Table13[[#This Row],[NS AXIS]]</f>
        <v>248</v>
      </c>
      <c r="AA1256" s="6">
        <f>IF(AND($W$5 + 'Unlike Size Quad'!$F$3*$N$4&lt;Table13[[#This Row],[NS AXIS]],Table13[[#This Row],[NS AXIS]]&lt;$V$6 - 'Unlike Size Quad'!$F$3*$N$4), Table13[NS AXIS], 0)</f>
        <v>0</v>
      </c>
      <c r="AB1256" s="16">
        <f>$V$3 -'Unlike Size Quad'!$F$2*$N$3</f>
        <v>127.00056361139596</v>
      </c>
      <c r="AC1256" s="16">
        <f>$W$4 + 'Unlike Size Quad'!$F$2*$N$3</f>
        <v>-127.00507248755457</v>
      </c>
      <c r="AN1256" s="46">
        <v>248</v>
      </c>
      <c r="AO1256" s="6">
        <f>IF(OR(Table15[[#This Row],[Diagonal Flag]]&lt;-$AG$6, Table15[[#This Row],[Diagonal Flag]]&gt;$AG$6),0,Table15[[#This Row],[Diagonal Flag]])</f>
        <v>248</v>
      </c>
      <c r="AP1256" s="6">
        <f>Graphing!$AO1256/$AP$6</f>
        <v>108.5</v>
      </c>
      <c r="AQ1256" s="6">
        <f>Graphing!$AO1256/$AQ$6</f>
        <v>-108.5</v>
      </c>
    </row>
    <row r="1257" spans="21:43" x14ac:dyDescent="0.25">
      <c r="U1257" s="6">
        <v>0</v>
      </c>
      <c r="V1257" s="6">
        <v>249</v>
      </c>
      <c r="W1257" s="6">
        <f>IF(AND($W$4 + 'Unlike Size Quad'!$F$2*$N$3&lt;Table13[[#This Row],[NS AXIS]],Table13[[#This Row],[NS AXIS]]&lt;$V$3 - 'Unlike Size Quad'!$F$2*$N$3), Table13[NS AXIS], 0)</f>
        <v>0</v>
      </c>
      <c r="X1257" s="6">
        <f>$V$6 - 'Unlike Size Quad'!$F$3*$N$4</f>
        <v>71.401690832311886</v>
      </c>
      <c r="Y1257" s="6">
        <f>$W$5 +'Unlike Size Quad'!$F$3*$N$4</f>
        <v>-71.406763299232722</v>
      </c>
      <c r="Z1257" s="6">
        <f>Table13[[#This Row],[NS AXIS]]</f>
        <v>249</v>
      </c>
      <c r="AA1257" s="6">
        <f>IF(AND($W$5 + 'Unlike Size Quad'!$F$3*$N$4&lt;Table13[[#This Row],[NS AXIS]],Table13[[#This Row],[NS AXIS]]&lt;$V$6 - 'Unlike Size Quad'!$F$3*$N$4), Table13[NS AXIS], 0)</f>
        <v>0</v>
      </c>
      <c r="AB1257" s="16">
        <f>$V$3 -'Unlike Size Quad'!$F$2*$N$3</f>
        <v>127.00056361139596</v>
      </c>
      <c r="AC1257" s="16">
        <f>$W$4 + 'Unlike Size Quad'!$F$2*$N$3</f>
        <v>-127.00507248755457</v>
      </c>
      <c r="AN1257" s="46">
        <v>249</v>
      </c>
      <c r="AO1257" s="6">
        <f>IF(OR(Table15[[#This Row],[Diagonal Flag]]&lt;-$AG$6, Table15[[#This Row],[Diagonal Flag]]&gt;$AG$6),0,Table15[[#This Row],[Diagonal Flag]])</f>
        <v>249</v>
      </c>
      <c r="AP1257" s="6">
        <f>Graphing!$AO1257/$AP$6</f>
        <v>108.9375</v>
      </c>
      <c r="AQ1257" s="6">
        <f>Graphing!$AO1257/$AQ$6</f>
        <v>-108.9375</v>
      </c>
    </row>
    <row r="1258" spans="21:43" x14ac:dyDescent="0.25">
      <c r="U1258" s="6">
        <v>0</v>
      </c>
      <c r="V1258" s="6">
        <v>250</v>
      </c>
      <c r="W1258" s="6">
        <f>IF(AND($W$4 + 'Unlike Size Quad'!$F$2*$N$3&lt;Table13[[#This Row],[NS AXIS]],Table13[[#This Row],[NS AXIS]]&lt;$V$3 - 'Unlike Size Quad'!$F$2*$N$3), Table13[NS AXIS], 0)</f>
        <v>0</v>
      </c>
      <c r="X1258" s="6">
        <f>$V$6 - 'Unlike Size Quad'!$F$3*$N$4</f>
        <v>71.401690832311886</v>
      </c>
      <c r="Y1258" s="6">
        <f>$W$5 +'Unlike Size Quad'!$F$3*$N$4</f>
        <v>-71.406763299232722</v>
      </c>
      <c r="Z1258" s="6">
        <f>Table13[[#This Row],[NS AXIS]]</f>
        <v>250</v>
      </c>
      <c r="AA1258" s="6">
        <f>IF(AND($W$5 + 'Unlike Size Quad'!$F$3*$N$4&lt;Table13[[#This Row],[NS AXIS]],Table13[[#This Row],[NS AXIS]]&lt;$V$6 - 'Unlike Size Quad'!$F$3*$N$4), Table13[NS AXIS], 0)</f>
        <v>0</v>
      </c>
      <c r="AB1258" s="16">
        <f>$V$3 -'Unlike Size Quad'!$F$2*$N$3</f>
        <v>127.00056361139596</v>
      </c>
      <c r="AC1258" s="16">
        <f>$W$4 + 'Unlike Size Quad'!$F$2*$N$3</f>
        <v>-127.00507248755457</v>
      </c>
      <c r="AN1258" s="46">
        <v>250</v>
      </c>
      <c r="AO1258" s="6">
        <f>IF(OR(Table15[[#This Row],[Diagonal Flag]]&lt;-$AG$6, Table15[[#This Row],[Diagonal Flag]]&gt;$AG$6),0,Table15[[#This Row],[Diagonal Flag]])</f>
        <v>250</v>
      </c>
      <c r="AP1258" s="6">
        <f>Graphing!$AO1258/$AP$6</f>
        <v>109.375</v>
      </c>
      <c r="AQ1258" s="6">
        <f>Graphing!$AO1258/$AQ$6</f>
        <v>-109.375</v>
      </c>
    </row>
    <row r="1259" spans="21:43" x14ac:dyDescent="0.25">
      <c r="U1259" s="6">
        <v>0</v>
      </c>
      <c r="V1259" s="6">
        <v>251</v>
      </c>
      <c r="W1259" s="6">
        <f>IF(AND($W$4 + 'Unlike Size Quad'!$F$2*$N$3&lt;Table13[[#This Row],[NS AXIS]],Table13[[#This Row],[NS AXIS]]&lt;$V$3 - 'Unlike Size Quad'!$F$2*$N$3), Table13[NS AXIS], 0)</f>
        <v>0</v>
      </c>
      <c r="X1259" s="6">
        <f>$V$6 - 'Unlike Size Quad'!$F$3*$N$4</f>
        <v>71.401690832311886</v>
      </c>
      <c r="Y1259" s="6">
        <f>$W$5 +'Unlike Size Quad'!$F$3*$N$4</f>
        <v>-71.406763299232722</v>
      </c>
      <c r="Z1259" s="6">
        <f>Table13[[#This Row],[NS AXIS]]</f>
        <v>251</v>
      </c>
      <c r="AA1259" s="6">
        <f>IF(AND($W$5 + 'Unlike Size Quad'!$F$3*$N$4&lt;Table13[[#This Row],[NS AXIS]],Table13[[#This Row],[NS AXIS]]&lt;$V$6 - 'Unlike Size Quad'!$F$3*$N$4), Table13[NS AXIS], 0)</f>
        <v>0</v>
      </c>
      <c r="AB1259" s="16">
        <f>$V$3 -'Unlike Size Quad'!$F$2*$N$3</f>
        <v>127.00056361139596</v>
      </c>
      <c r="AC1259" s="16">
        <f>$W$4 + 'Unlike Size Quad'!$F$2*$N$3</f>
        <v>-127.00507248755457</v>
      </c>
      <c r="AN1259" s="46">
        <v>251</v>
      </c>
      <c r="AO1259" s="6">
        <f>IF(OR(Table15[[#This Row],[Diagonal Flag]]&lt;-$AG$6, Table15[[#This Row],[Diagonal Flag]]&gt;$AG$6),0,Table15[[#This Row],[Diagonal Flag]])</f>
        <v>251</v>
      </c>
      <c r="AP1259" s="6">
        <f>Graphing!$AO1259/$AP$6</f>
        <v>109.8125</v>
      </c>
      <c r="AQ1259" s="6">
        <f>Graphing!$AO1259/$AQ$6</f>
        <v>-109.8125</v>
      </c>
    </row>
    <row r="1260" spans="21:43" x14ac:dyDescent="0.25">
      <c r="U1260" s="6">
        <v>0</v>
      </c>
      <c r="V1260" s="6">
        <v>252</v>
      </c>
      <c r="W1260" s="6">
        <f>IF(AND($W$4 + 'Unlike Size Quad'!$F$2*$N$3&lt;Table13[[#This Row],[NS AXIS]],Table13[[#This Row],[NS AXIS]]&lt;$V$3 - 'Unlike Size Quad'!$F$2*$N$3), Table13[NS AXIS], 0)</f>
        <v>0</v>
      </c>
      <c r="X1260" s="6">
        <f>$V$6 - 'Unlike Size Quad'!$F$3*$N$4</f>
        <v>71.401690832311886</v>
      </c>
      <c r="Y1260" s="6">
        <f>$W$5 +'Unlike Size Quad'!$F$3*$N$4</f>
        <v>-71.406763299232722</v>
      </c>
      <c r="Z1260" s="6">
        <f>Table13[[#This Row],[NS AXIS]]</f>
        <v>252</v>
      </c>
      <c r="AA1260" s="6">
        <f>IF(AND($W$5 + 'Unlike Size Quad'!$F$3*$N$4&lt;Table13[[#This Row],[NS AXIS]],Table13[[#This Row],[NS AXIS]]&lt;$V$6 - 'Unlike Size Quad'!$F$3*$N$4), Table13[NS AXIS], 0)</f>
        <v>0</v>
      </c>
      <c r="AB1260" s="16">
        <f>$V$3 -'Unlike Size Quad'!$F$2*$N$3</f>
        <v>127.00056361139596</v>
      </c>
      <c r="AC1260" s="16">
        <f>$W$4 + 'Unlike Size Quad'!$F$2*$N$3</f>
        <v>-127.00507248755457</v>
      </c>
      <c r="AN1260" s="46">
        <v>252</v>
      </c>
      <c r="AO1260" s="6">
        <f>IF(OR(Table15[[#This Row],[Diagonal Flag]]&lt;-$AG$6, Table15[[#This Row],[Diagonal Flag]]&gt;$AG$6),0,Table15[[#This Row],[Diagonal Flag]])</f>
        <v>252</v>
      </c>
      <c r="AP1260" s="6">
        <f>Graphing!$AO1260/$AP$6</f>
        <v>110.25</v>
      </c>
      <c r="AQ1260" s="6">
        <f>Graphing!$AO1260/$AQ$6</f>
        <v>-110.25</v>
      </c>
    </row>
    <row r="1261" spans="21:43" x14ac:dyDescent="0.25">
      <c r="U1261" s="6">
        <v>0</v>
      </c>
      <c r="V1261" s="6">
        <v>253</v>
      </c>
      <c r="W1261" s="6">
        <f>IF(AND($W$4 + 'Unlike Size Quad'!$F$2*$N$3&lt;Table13[[#This Row],[NS AXIS]],Table13[[#This Row],[NS AXIS]]&lt;$V$3 - 'Unlike Size Quad'!$F$2*$N$3), Table13[NS AXIS], 0)</f>
        <v>0</v>
      </c>
      <c r="X1261" s="6">
        <f>$V$6 - 'Unlike Size Quad'!$F$3*$N$4</f>
        <v>71.401690832311886</v>
      </c>
      <c r="Y1261" s="6">
        <f>$W$5 +'Unlike Size Quad'!$F$3*$N$4</f>
        <v>-71.406763299232722</v>
      </c>
      <c r="Z1261" s="6">
        <f>Table13[[#This Row],[NS AXIS]]</f>
        <v>253</v>
      </c>
      <c r="AA1261" s="6">
        <f>IF(AND($W$5 + 'Unlike Size Quad'!$F$3*$N$4&lt;Table13[[#This Row],[NS AXIS]],Table13[[#This Row],[NS AXIS]]&lt;$V$6 - 'Unlike Size Quad'!$F$3*$N$4), Table13[NS AXIS], 0)</f>
        <v>0</v>
      </c>
      <c r="AB1261" s="16">
        <f>$V$3 -'Unlike Size Quad'!$F$2*$N$3</f>
        <v>127.00056361139596</v>
      </c>
      <c r="AC1261" s="16">
        <f>$W$4 + 'Unlike Size Quad'!$F$2*$N$3</f>
        <v>-127.00507248755457</v>
      </c>
      <c r="AN1261" s="46">
        <v>253</v>
      </c>
      <c r="AO1261" s="6">
        <f>IF(OR(Table15[[#This Row],[Diagonal Flag]]&lt;-$AG$6, Table15[[#This Row],[Diagonal Flag]]&gt;$AG$6),0,Table15[[#This Row],[Diagonal Flag]])</f>
        <v>253</v>
      </c>
      <c r="AP1261" s="6">
        <f>Graphing!$AO1261/$AP$6</f>
        <v>110.6875</v>
      </c>
      <c r="AQ1261" s="6">
        <f>Graphing!$AO1261/$AQ$6</f>
        <v>-110.6875</v>
      </c>
    </row>
    <row r="1262" spans="21:43" x14ac:dyDescent="0.25">
      <c r="U1262" s="6">
        <v>0</v>
      </c>
      <c r="V1262" s="6">
        <v>254</v>
      </c>
      <c r="W1262" s="6">
        <f>IF(AND($W$4 + 'Unlike Size Quad'!$F$2*$N$3&lt;Table13[[#This Row],[NS AXIS]],Table13[[#This Row],[NS AXIS]]&lt;$V$3 - 'Unlike Size Quad'!$F$2*$N$3), Table13[NS AXIS], 0)</f>
        <v>0</v>
      </c>
      <c r="X1262" s="6">
        <f>$V$6 - 'Unlike Size Quad'!$F$3*$N$4</f>
        <v>71.401690832311886</v>
      </c>
      <c r="Y1262" s="6">
        <f>$W$5 +'Unlike Size Quad'!$F$3*$N$4</f>
        <v>-71.406763299232722</v>
      </c>
      <c r="Z1262" s="6">
        <f>Table13[[#This Row],[NS AXIS]]</f>
        <v>254</v>
      </c>
      <c r="AA1262" s="6">
        <f>IF(AND($W$5 + 'Unlike Size Quad'!$F$3*$N$4&lt;Table13[[#This Row],[NS AXIS]],Table13[[#This Row],[NS AXIS]]&lt;$V$6 - 'Unlike Size Quad'!$F$3*$N$4), Table13[NS AXIS], 0)</f>
        <v>0</v>
      </c>
      <c r="AB1262" s="16">
        <f>$V$3 -'Unlike Size Quad'!$F$2*$N$3</f>
        <v>127.00056361139596</v>
      </c>
      <c r="AC1262" s="16">
        <f>$W$4 + 'Unlike Size Quad'!$F$2*$N$3</f>
        <v>-127.00507248755457</v>
      </c>
      <c r="AN1262" s="46">
        <v>254</v>
      </c>
      <c r="AO1262" s="6">
        <f>IF(OR(Table15[[#This Row],[Diagonal Flag]]&lt;-$AG$6, Table15[[#This Row],[Diagonal Flag]]&gt;$AG$6),0,Table15[[#This Row],[Diagonal Flag]])</f>
        <v>254</v>
      </c>
      <c r="AP1262" s="6">
        <f>Graphing!$AO1262/$AP$6</f>
        <v>111.125</v>
      </c>
      <c r="AQ1262" s="6">
        <f>Graphing!$AO1262/$AQ$6</f>
        <v>-111.125</v>
      </c>
    </row>
    <row r="1263" spans="21:43" x14ac:dyDescent="0.25">
      <c r="U1263" s="6">
        <v>0</v>
      </c>
      <c r="V1263" s="6">
        <v>255</v>
      </c>
      <c r="W1263" s="6">
        <f>IF(AND($W$4 + 'Unlike Size Quad'!$F$2*$N$3&lt;Table13[[#This Row],[NS AXIS]],Table13[[#This Row],[NS AXIS]]&lt;$V$3 - 'Unlike Size Quad'!$F$2*$N$3), Table13[NS AXIS], 0)</f>
        <v>0</v>
      </c>
      <c r="X1263" s="6">
        <f>$V$6 - 'Unlike Size Quad'!$F$3*$N$4</f>
        <v>71.401690832311886</v>
      </c>
      <c r="Y1263" s="6">
        <f>$W$5 +'Unlike Size Quad'!$F$3*$N$4</f>
        <v>-71.406763299232722</v>
      </c>
      <c r="Z1263" s="6">
        <f>Table13[[#This Row],[NS AXIS]]</f>
        <v>255</v>
      </c>
      <c r="AA1263" s="6">
        <f>IF(AND($W$5 + 'Unlike Size Quad'!$F$3*$N$4&lt;Table13[[#This Row],[NS AXIS]],Table13[[#This Row],[NS AXIS]]&lt;$V$6 - 'Unlike Size Quad'!$F$3*$N$4), Table13[NS AXIS], 0)</f>
        <v>0</v>
      </c>
      <c r="AB1263" s="16">
        <f>$V$3 -'Unlike Size Quad'!$F$2*$N$3</f>
        <v>127.00056361139596</v>
      </c>
      <c r="AC1263" s="16">
        <f>$W$4 + 'Unlike Size Quad'!$F$2*$N$3</f>
        <v>-127.00507248755457</v>
      </c>
      <c r="AN1263" s="46">
        <v>255</v>
      </c>
      <c r="AO1263" s="6">
        <f>IF(OR(Table15[[#This Row],[Diagonal Flag]]&lt;-$AG$6, Table15[[#This Row],[Diagonal Flag]]&gt;$AG$6),0,Table15[[#This Row],[Diagonal Flag]])</f>
        <v>255</v>
      </c>
      <c r="AP1263" s="6">
        <f>Graphing!$AO1263/$AP$6</f>
        <v>111.5625</v>
      </c>
      <c r="AQ1263" s="6">
        <f>Graphing!$AO1263/$AQ$6</f>
        <v>-111.5625</v>
      </c>
    </row>
    <row r="1264" spans="21:43" x14ac:dyDescent="0.25">
      <c r="U1264" s="6">
        <v>0</v>
      </c>
      <c r="V1264" s="6">
        <v>256</v>
      </c>
      <c r="W1264" s="6">
        <f>IF(AND($W$4 + 'Unlike Size Quad'!$F$2*$N$3&lt;Table13[[#This Row],[NS AXIS]],Table13[[#This Row],[NS AXIS]]&lt;$V$3 - 'Unlike Size Quad'!$F$2*$N$3), Table13[NS AXIS], 0)</f>
        <v>0</v>
      </c>
      <c r="X1264" s="6">
        <f>$V$6 - 'Unlike Size Quad'!$F$3*$N$4</f>
        <v>71.401690832311886</v>
      </c>
      <c r="Y1264" s="6">
        <f>$W$5 +'Unlike Size Quad'!$F$3*$N$4</f>
        <v>-71.406763299232722</v>
      </c>
      <c r="Z1264" s="6">
        <f>Table13[[#This Row],[NS AXIS]]</f>
        <v>256</v>
      </c>
      <c r="AA1264" s="6">
        <f>IF(AND($W$5 + 'Unlike Size Quad'!$F$3*$N$4&lt;Table13[[#This Row],[NS AXIS]],Table13[[#This Row],[NS AXIS]]&lt;$V$6 - 'Unlike Size Quad'!$F$3*$N$4), Table13[NS AXIS], 0)</f>
        <v>0</v>
      </c>
      <c r="AB1264" s="16">
        <f>$V$3 -'Unlike Size Quad'!$F$2*$N$3</f>
        <v>127.00056361139596</v>
      </c>
      <c r="AC1264" s="16">
        <f>$W$4 + 'Unlike Size Quad'!$F$2*$N$3</f>
        <v>-127.00507248755457</v>
      </c>
      <c r="AN1264" s="46">
        <v>256</v>
      </c>
      <c r="AO1264" s="6">
        <f>IF(OR(Table15[[#This Row],[Diagonal Flag]]&lt;-$AG$6, Table15[[#This Row],[Diagonal Flag]]&gt;$AG$6),0,Table15[[#This Row],[Diagonal Flag]])</f>
        <v>256</v>
      </c>
      <c r="AP1264" s="6">
        <f>Graphing!$AO1264/$AP$6</f>
        <v>112</v>
      </c>
      <c r="AQ1264" s="6">
        <f>Graphing!$AO1264/$AQ$6</f>
        <v>-112</v>
      </c>
    </row>
    <row r="1265" spans="21:43" x14ac:dyDescent="0.25">
      <c r="U1265" s="6">
        <v>0</v>
      </c>
      <c r="V1265" s="6">
        <v>257</v>
      </c>
      <c r="W1265" s="6">
        <f>IF(AND($W$4 + 'Unlike Size Quad'!$F$2*$N$3&lt;Table13[[#This Row],[NS AXIS]],Table13[[#This Row],[NS AXIS]]&lt;$V$3 - 'Unlike Size Quad'!$F$2*$N$3), Table13[NS AXIS], 0)</f>
        <v>0</v>
      </c>
      <c r="X1265" s="6">
        <f>$V$6 - 'Unlike Size Quad'!$F$3*$N$4</f>
        <v>71.401690832311886</v>
      </c>
      <c r="Y1265" s="6">
        <f>$W$5 +'Unlike Size Quad'!$F$3*$N$4</f>
        <v>-71.406763299232722</v>
      </c>
      <c r="Z1265" s="6">
        <f>Table13[[#This Row],[NS AXIS]]</f>
        <v>257</v>
      </c>
      <c r="AA1265" s="6">
        <f>IF(AND($W$5 + 'Unlike Size Quad'!$F$3*$N$4&lt;Table13[[#This Row],[NS AXIS]],Table13[[#This Row],[NS AXIS]]&lt;$V$6 - 'Unlike Size Quad'!$F$3*$N$4), Table13[NS AXIS], 0)</f>
        <v>0</v>
      </c>
      <c r="AB1265" s="16">
        <f>$V$3 -'Unlike Size Quad'!$F$2*$N$3</f>
        <v>127.00056361139596</v>
      </c>
      <c r="AC1265" s="16">
        <f>$W$4 + 'Unlike Size Quad'!$F$2*$N$3</f>
        <v>-127.00507248755457</v>
      </c>
      <c r="AN1265" s="46">
        <v>257</v>
      </c>
      <c r="AO1265" s="6">
        <f>IF(OR(Table15[[#This Row],[Diagonal Flag]]&lt;-$AG$6, Table15[[#This Row],[Diagonal Flag]]&gt;$AG$6),0,Table15[[#This Row],[Diagonal Flag]])</f>
        <v>257</v>
      </c>
      <c r="AP1265" s="6">
        <f>Graphing!$AO1265/$AP$6</f>
        <v>112.4375</v>
      </c>
      <c r="AQ1265" s="6">
        <f>Graphing!$AO1265/$AQ$6</f>
        <v>-112.4375</v>
      </c>
    </row>
    <row r="1266" spans="21:43" x14ac:dyDescent="0.25">
      <c r="U1266" s="6">
        <v>0</v>
      </c>
      <c r="V1266" s="6">
        <v>258</v>
      </c>
      <c r="W1266" s="6">
        <f>IF(AND($W$4 + 'Unlike Size Quad'!$F$2*$N$3&lt;Table13[[#This Row],[NS AXIS]],Table13[[#This Row],[NS AXIS]]&lt;$V$3 - 'Unlike Size Quad'!$F$2*$N$3), Table13[NS AXIS], 0)</f>
        <v>0</v>
      </c>
      <c r="X1266" s="6">
        <f>$V$6 - 'Unlike Size Quad'!$F$3*$N$4</f>
        <v>71.401690832311886</v>
      </c>
      <c r="Y1266" s="6">
        <f>$W$5 +'Unlike Size Quad'!$F$3*$N$4</f>
        <v>-71.406763299232722</v>
      </c>
      <c r="Z1266" s="6">
        <f>Table13[[#This Row],[NS AXIS]]</f>
        <v>258</v>
      </c>
      <c r="AA1266" s="6">
        <f>IF(AND($W$5 + 'Unlike Size Quad'!$F$3*$N$4&lt;Table13[[#This Row],[NS AXIS]],Table13[[#This Row],[NS AXIS]]&lt;$V$6 - 'Unlike Size Quad'!$F$3*$N$4), Table13[NS AXIS], 0)</f>
        <v>0</v>
      </c>
      <c r="AB1266" s="16">
        <f>$V$3 -'Unlike Size Quad'!$F$2*$N$3</f>
        <v>127.00056361139596</v>
      </c>
      <c r="AC1266" s="16">
        <f>$W$4 + 'Unlike Size Quad'!$F$2*$N$3</f>
        <v>-127.00507248755457</v>
      </c>
      <c r="AN1266" s="46">
        <v>258</v>
      </c>
      <c r="AO1266" s="6">
        <f>IF(OR(Table15[[#This Row],[Diagonal Flag]]&lt;-$AG$6, Table15[[#This Row],[Diagonal Flag]]&gt;$AG$6),0,Table15[[#This Row],[Diagonal Flag]])</f>
        <v>258</v>
      </c>
      <c r="AP1266" s="6">
        <f>Graphing!$AO1266/$AP$6</f>
        <v>112.875</v>
      </c>
      <c r="AQ1266" s="6">
        <f>Graphing!$AO1266/$AQ$6</f>
        <v>-112.875</v>
      </c>
    </row>
    <row r="1267" spans="21:43" x14ac:dyDescent="0.25">
      <c r="U1267" s="6">
        <v>0</v>
      </c>
      <c r="V1267" s="6">
        <v>259</v>
      </c>
      <c r="W1267" s="6">
        <f>IF(AND($W$4 + 'Unlike Size Quad'!$F$2*$N$3&lt;Table13[[#This Row],[NS AXIS]],Table13[[#This Row],[NS AXIS]]&lt;$V$3 - 'Unlike Size Quad'!$F$2*$N$3), Table13[NS AXIS], 0)</f>
        <v>0</v>
      </c>
      <c r="X1267" s="6">
        <f>$V$6 - 'Unlike Size Quad'!$F$3*$N$4</f>
        <v>71.401690832311886</v>
      </c>
      <c r="Y1267" s="6">
        <f>$W$5 +'Unlike Size Quad'!$F$3*$N$4</f>
        <v>-71.406763299232722</v>
      </c>
      <c r="Z1267" s="6">
        <f>Table13[[#This Row],[NS AXIS]]</f>
        <v>259</v>
      </c>
      <c r="AA1267" s="6">
        <f>IF(AND($W$5 + 'Unlike Size Quad'!$F$3*$N$4&lt;Table13[[#This Row],[NS AXIS]],Table13[[#This Row],[NS AXIS]]&lt;$V$6 - 'Unlike Size Quad'!$F$3*$N$4), Table13[NS AXIS], 0)</f>
        <v>0</v>
      </c>
      <c r="AB1267" s="16">
        <f>$V$3 -'Unlike Size Quad'!$F$2*$N$3</f>
        <v>127.00056361139596</v>
      </c>
      <c r="AC1267" s="16">
        <f>$W$4 + 'Unlike Size Quad'!$F$2*$N$3</f>
        <v>-127.00507248755457</v>
      </c>
      <c r="AN1267" s="46">
        <v>259</v>
      </c>
      <c r="AO1267" s="6">
        <f>IF(OR(Table15[[#This Row],[Diagonal Flag]]&lt;-$AG$6, Table15[[#This Row],[Diagonal Flag]]&gt;$AG$6),0,Table15[[#This Row],[Diagonal Flag]])</f>
        <v>259</v>
      </c>
      <c r="AP1267" s="6">
        <f>Graphing!$AO1267/$AP$6</f>
        <v>113.3125</v>
      </c>
      <c r="AQ1267" s="6">
        <f>Graphing!$AO1267/$AQ$6</f>
        <v>-113.3125</v>
      </c>
    </row>
    <row r="1268" spans="21:43" x14ac:dyDescent="0.25">
      <c r="U1268" s="6">
        <v>0</v>
      </c>
      <c r="V1268" s="6">
        <v>260</v>
      </c>
      <c r="W1268" s="6">
        <f>IF(AND($W$4 + 'Unlike Size Quad'!$F$2*$N$3&lt;Table13[[#This Row],[NS AXIS]],Table13[[#This Row],[NS AXIS]]&lt;$V$3 - 'Unlike Size Quad'!$F$2*$N$3), Table13[NS AXIS], 0)</f>
        <v>0</v>
      </c>
      <c r="X1268" s="6">
        <f>$V$6 - 'Unlike Size Quad'!$F$3*$N$4</f>
        <v>71.401690832311886</v>
      </c>
      <c r="Y1268" s="6">
        <f>$W$5 +'Unlike Size Quad'!$F$3*$N$4</f>
        <v>-71.406763299232722</v>
      </c>
      <c r="Z1268" s="6">
        <f>Table13[[#This Row],[NS AXIS]]</f>
        <v>260</v>
      </c>
      <c r="AA1268" s="6">
        <f>IF(AND($W$5 + 'Unlike Size Quad'!$F$3*$N$4&lt;Table13[[#This Row],[NS AXIS]],Table13[[#This Row],[NS AXIS]]&lt;$V$6 - 'Unlike Size Quad'!$F$3*$N$4), Table13[NS AXIS], 0)</f>
        <v>0</v>
      </c>
      <c r="AB1268" s="16">
        <f>$V$3 -'Unlike Size Quad'!$F$2*$N$3</f>
        <v>127.00056361139596</v>
      </c>
      <c r="AC1268" s="16">
        <f>$W$4 + 'Unlike Size Quad'!$F$2*$N$3</f>
        <v>-127.00507248755457</v>
      </c>
      <c r="AN1268" s="46">
        <v>260</v>
      </c>
      <c r="AO1268" s="6">
        <f>IF(OR(Table15[[#This Row],[Diagonal Flag]]&lt;-$AG$6, Table15[[#This Row],[Diagonal Flag]]&gt;$AG$6),0,Table15[[#This Row],[Diagonal Flag]])</f>
        <v>260</v>
      </c>
      <c r="AP1268" s="6">
        <f>Graphing!$AO1268/$AP$6</f>
        <v>113.75</v>
      </c>
      <c r="AQ1268" s="6">
        <f>Graphing!$AO1268/$AQ$6</f>
        <v>-113.75</v>
      </c>
    </row>
    <row r="1269" spans="21:43" x14ac:dyDescent="0.25">
      <c r="U1269" s="6">
        <v>0</v>
      </c>
      <c r="V1269" s="6">
        <v>261</v>
      </c>
      <c r="W1269" s="6">
        <f>IF(AND($W$4 + 'Unlike Size Quad'!$F$2*$N$3&lt;Table13[[#This Row],[NS AXIS]],Table13[[#This Row],[NS AXIS]]&lt;$V$3 - 'Unlike Size Quad'!$F$2*$N$3), Table13[NS AXIS], 0)</f>
        <v>0</v>
      </c>
      <c r="X1269" s="6">
        <f>$V$6 - 'Unlike Size Quad'!$F$3*$N$4</f>
        <v>71.401690832311886</v>
      </c>
      <c r="Y1269" s="6">
        <f>$W$5 +'Unlike Size Quad'!$F$3*$N$4</f>
        <v>-71.406763299232722</v>
      </c>
      <c r="Z1269" s="6">
        <f>Table13[[#This Row],[NS AXIS]]</f>
        <v>261</v>
      </c>
      <c r="AA1269" s="6">
        <f>IF(AND($W$5 + 'Unlike Size Quad'!$F$3*$N$4&lt;Table13[[#This Row],[NS AXIS]],Table13[[#This Row],[NS AXIS]]&lt;$V$6 - 'Unlike Size Quad'!$F$3*$N$4), Table13[NS AXIS], 0)</f>
        <v>0</v>
      </c>
      <c r="AB1269" s="16">
        <f>$V$3 -'Unlike Size Quad'!$F$2*$N$3</f>
        <v>127.00056361139596</v>
      </c>
      <c r="AC1269" s="16">
        <f>$W$4 + 'Unlike Size Quad'!$F$2*$N$3</f>
        <v>-127.00507248755457</v>
      </c>
      <c r="AN1269" s="46">
        <v>261</v>
      </c>
      <c r="AO1269" s="6">
        <f>IF(OR(Table15[[#This Row],[Diagonal Flag]]&lt;-$AG$6, Table15[[#This Row],[Diagonal Flag]]&gt;$AG$6),0,Table15[[#This Row],[Diagonal Flag]])</f>
        <v>261</v>
      </c>
      <c r="AP1269" s="6">
        <f>Graphing!$AO1269/$AP$6</f>
        <v>114.1875</v>
      </c>
      <c r="AQ1269" s="6">
        <f>Graphing!$AO1269/$AQ$6</f>
        <v>-114.1875</v>
      </c>
    </row>
    <row r="1270" spans="21:43" x14ac:dyDescent="0.25">
      <c r="U1270" s="6">
        <v>0</v>
      </c>
      <c r="V1270" s="6">
        <v>262</v>
      </c>
      <c r="W1270" s="6">
        <f>IF(AND($W$4 + 'Unlike Size Quad'!$F$2*$N$3&lt;Table13[[#This Row],[NS AXIS]],Table13[[#This Row],[NS AXIS]]&lt;$V$3 - 'Unlike Size Quad'!$F$2*$N$3), Table13[NS AXIS], 0)</f>
        <v>0</v>
      </c>
      <c r="X1270" s="6">
        <f>$V$6 - 'Unlike Size Quad'!$F$3*$N$4</f>
        <v>71.401690832311886</v>
      </c>
      <c r="Y1270" s="6">
        <f>$W$5 +'Unlike Size Quad'!$F$3*$N$4</f>
        <v>-71.406763299232722</v>
      </c>
      <c r="Z1270" s="6">
        <f>Table13[[#This Row],[NS AXIS]]</f>
        <v>262</v>
      </c>
      <c r="AA1270" s="6">
        <f>IF(AND($W$5 + 'Unlike Size Quad'!$F$3*$N$4&lt;Table13[[#This Row],[NS AXIS]],Table13[[#This Row],[NS AXIS]]&lt;$V$6 - 'Unlike Size Quad'!$F$3*$N$4), Table13[NS AXIS], 0)</f>
        <v>0</v>
      </c>
      <c r="AB1270" s="16">
        <f>$V$3 -'Unlike Size Quad'!$F$2*$N$3</f>
        <v>127.00056361139596</v>
      </c>
      <c r="AC1270" s="16">
        <f>$W$4 + 'Unlike Size Quad'!$F$2*$N$3</f>
        <v>-127.00507248755457</v>
      </c>
      <c r="AN1270" s="46">
        <v>262</v>
      </c>
      <c r="AO1270" s="6">
        <f>IF(OR(Table15[[#This Row],[Diagonal Flag]]&lt;-$AG$6, Table15[[#This Row],[Diagonal Flag]]&gt;$AG$6),0,Table15[[#This Row],[Diagonal Flag]])</f>
        <v>262</v>
      </c>
      <c r="AP1270" s="6">
        <f>Graphing!$AO1270/$AP$6</f>
        <v>114.625</v>
      </c>
      <c r="AQ1270" s="6">
        <f>Graphing!$AO1270/$AQ$6</f>
        <v>-114.625</v>
      </c>
    </row>
    <row r="1271" spans="21:43" x14ac:dyDescent="0.25">
      <c r="U1271" s="6">
        <v>0</v>
      </c>
      <c r="V1271" s="6">
        <v>263</v>
      </c>
      <c r="W1271" s="6">
        <f>IF(AND($W$4 + 'Unlike Size Quad'!$F$2*$N$3&lt;Table13[[#This Row],[NS AXIS]],Table13[[#This Row],[NS AXIS]]&lt;$V$3 - 'Unlike Size Quad'!$F$2*$N$3), Table13[NS AXIS], 0)</f>
        <v>0</v>
      </c>
      <c r="X1271" s="6">
        <f>$V$6 - 'Unlike Size Quad'!$F$3*$N$4</f>
        <v>71.401690832311886</v>
      </c>
      <c r="Y1271" s="6">
        <f>$W$5 +'Unlike Size Quad'!$F$3*$N$4</f>
        <v>-71.406763299232722</v>
      </c>
      <c r="Z1271" s="6">
        <f>Table13[[#This Row],[NS AXIS]]</f>
        <v>263</v>
      </c>
      <c r="AA1271" s="6">
        <f>IF(AND($W$5 + 'Unlike Size Quad'!$F$3*$N$4&lt;Table13[[#This Row],[NS AXIS]],Table13[[#This Row],[NS AXIS]]&lt;$V$6 - 'Unlike Size Quad'!$F$3*$N$4), Table13[NS AXIS], 0)</f>
        <v>0</v>
      </c>
      <c r="AB1271" s="16">
        <f>$V$3 -'Unlike Size Quad'!$F$2*$N$3</f>
        <v>127.00056361139596</v>
      </c>
      <c r="AC1271" s="16">
        <f>$W$4 + 'Unlike Size Quad'!$F$2*$N$3</f>
        <v>-127.00507248755457</v>
      </c>
      <c r="AN1271" s="46">
        <v>263</v>
      </c>
      <c r="AO1271" s="6">
        <f>IF(OR(Table15[[#This Row],[Diagonal Flag]]&lt;-$AG$6, Table15[[#This Row],[Diagonal Flag]]&gt;$AG$6),0,Table15[[#This Row],[Diagonal Flag]])</f>
        <v>263</v>
      </c>
      <c r="AP1271" s="6">
        <f>Graphing!$AO1271/$AP$6</f>
        <v>115.0625</v>
      </c>
      <c r="AQ1271" s="6">
        <f>Graphing!$AO1271/$AQ$6</f>
        <v>-115.0625</v>
      </c>
    </row>
    <row r="1272" spans="21:43" x14ac:dyDescent="0.25">
      <c r="U1272" s="6">
        <v>0</v>
      </c>
      <c r="V1272" s="6">
        <v>264</v>
      </c>
      <c r="W1272" s="6">
        <f>IF(AND($W$4 + 'Unlike Size Quad'!$F$2*$N$3&lt;Table13[[#This Row],[NS AXIS]],Table13[[#This Row],[NS AXIS]]&lt;$V$3 - 'Unlike Size Quad'!$F$2*$N$3), Table13[NS AXIS], 0)</f>
        <v>0</v>
      </c>
      <c r="X1272" s="6">
        <f>$V$6 - 'Unlike Size Quad'!$F$3*$N$4</f>
        <v>71.401690832311886</v>
      </c>
      <c r="Y1272" s="6">
        <f>$W$5 +'Unlike Size Quad'!$F$3*$N$4</f>
        <v>-71.406763299232722</v>
      </c>
      <c r="Z1272" s="6">
        <f>Table13[[#This Row],[NS AXIS]]</f>
        <v>264</v>
      </c>
      <c r="AA1272" s="6">
        <f>IF(AND($W$5 + 'Unlike Size Quad'!$F$3*$N$4&lt;Table13[[#This Row],[NS AXIS]],Table13[[#This Row],[NS AXIS]]&lt;$V$6 - 'Unlike Size Quad'!$F$3*$N$4), Table13[NS AXIS], 0)</f>
        <v>0</v>
      </c>
      <c r="AB1272" s="16">
        <f>$V$3 -'Unlike Size Quad'!$F$2*$N$3</f>
        <v>127.00056361139596</v>
      </c>
      <c r="AC1272" s="16">
        <f>$W$4 + 'Unlike Size Quad'!$F$2*$N$3</f>
        <v>-127.00507248755457</v>
      </c>
      <c r="AN1272" s="46">
        <v>264</v>
      </c>
      <c r="AO1272" s="6">
        <f>IF(OR(Table15[[#This Row],[Diagonal Flag]]&lt;-$AG$6, Table15[[#This Row],[Diagonal Flag]]&gt;$AG$6),0,Table15[[#This Row],[Diagonal Flag]])</f>
        <v>264</v>
      </c>
      <c r="AP1272" s="6">
        <f>Graphing!$AO1272/$AP$6</f>
        <v>115.5</v>
      </c>
      <c r="AQ1272" s="6">
        <f>Graphing!$AO1272/$AQ$6</f>
        <v>-115.5</v>
      </c>
    </row>
    <row r="1273" spans="21:43" x14ac:dyDescent="0.25">
      <c r="U1273" s="6">
        <v>0</v>
      </c>
      <c r="V1273" s="6">
        <v>265</v>
      </c>
      <c r="W1273" s="6">
        <f>IF(AND($W$4 + 'Unlike Size Quad'!$F$2*$N$3&lt;Table13[[#This Row],[NS AXIS]],Table13[[#This Row],[NS AXIS]]&lt;$V$3 - 'Unlike Size Quad'!$F$2*$N$3), Table13[NS AXIS], 0)</f>
        <v>0</v>
      </c>
      <c r="X1273" s="6">
        <f>$V$6 - 'Unlike Size Quad'!$F$3*$N$4</f>
        <v>71.401690832311886</v>
      </c>
      <c r="Y1273" s="6">
        <f>$W$5 +'Unlike Size Quad'!$F$3*$N$4</f>
        <v>-71.406763299232722</v>
      </c>
      <c r="Z1273" s="6">
        <f>Table13[[#This Row],[NS AXIS]]</f>
        <v>265</v>
      </c>
      <c r="AA1273" s="6">
        <f>IF(AND($W$5 + 'Unlike Size Quad'!$F$3*$N$4&lt;Table13[[#This Row],[NS AXIS]],Table13[[#This Row],[NS AXIS]]&lt;$V$6 - 'Unlike Size Quad'!$F$3*$N$4), Table13[NS AXIS], 0)</f>
        <v>0</v>
      </c>
      <c r="AB1273" s="16">
        <f>$V$3 -'Unlike Size Quad'!$F$2*$N$3</f>
        <v>127.00056361139596</v>
      </c>
      <c r="AC1273" s="16">
        <f>$W$4 + 'Unlike Size Quad'!$F$2*$N$3</f>
        <v>-127.00507248755457</v>
      </c>
      <c r="AN1273" s="46">
        <v>265</v>
      </c>
      <c r="AO1273" s="6">
        <f>IF(OR(Table15[[#This Row],[Diagonal Flag]]&lt;-$AG$6, Table15[[#This Row],[Diagonal Flag]]&gt;$AG$6),0,Table15[[#This Row],[Diagonal Flag]])</f>
        <v>265</v>
      </c>
      <c r="AP1273" s="6">
        <f>Graphing!$AO1273/$AP$6</f>
        <v>115.9375</v>
      </c>
      <c r="AQ1273" s="6">
        <f>Graphing!$AO1273/$AQ$6</f>
        <v>-115.9375</v>
      </c>
    </row>
    <row r="1274" spans="21:43" x14ac:dyDescent="0.25">
      <c r="U1274" s="6">
        <v>0</v>
      </c>
      <c r="V1274" s="6">
        <v>266</v>
      </c>
      <c r="W1274" s="6">
        <f>IF(AND($W$4 + 'Unlike Size Quad'!$F$2*$N$3&lt;Table13[[#This Row],[NS AXIS]],Table13[[#This Row],[NS AXIS]]&lt;$V$3 - 'Unlike Size Quad'!$F$2*$N$3), Table13[NS AXIS], 0)</f>
        <v>0</v>
      </c>
      <c r="X1274" s="6">
        <f>$V$6 - 'Unlike Size Quad'!$F$3*$N$4</f>
        <v>71.401690832311886</v>
      </c>
      <c r="Y1274" s="6">
        <f>$W$5 +'Unlike Size Quad'!$F$3*$N$4</f>
        <v>-71.406763299232722</v>
      </c>
      <c r="Z1274" s="6">
        <f>Table13[[#This Row],[NS AXIS]]</f>
        <v>266</v>
      </c>
      <c r="AA1274" s="6">
        <f>IF(AND($W$5 + 'Unlike Size Quad'!$F$3*$N$4&lt;Table13[[#This Row],[NS AXIS]],Table13[[#This Row],[NS AXIS]]&lt;$V$6 - 'Unlike Size Quad'!$F$3*$N$4), Table13[NS AXIS], 0)</f>
        <v>0</v>
      </c>
      <c r="AB1274" s="16">
        <f>$V$3 -'Unlike Size Quad'!$F$2*$N$3</f>
        <v>127.00056361139596</v>
      </c>
      <c r="AC1274" s="16">
        <f>$W$4 + 'Unlike Size Quad'!$F$2*$N$3</f>
        <v>-127.00507248755457</v>
      </c>
      <c r="AN1274" s="46">
        <v>266</v>
      </c>
      <c r="AO1274" s="6">
        <f>IF(OR(Table15[[#This Row],[Diagonal Flag]]&lt;-$AG$6, Table15[[#This Row],[Diagonal Flag]]&gt;$AG$6),0,Table15[[#This Row],[Diagonal Flag]])</f>
        <v>266</v>
      </c>
      <c r="AP1274" s="6">
        <f>Graphing!$AO1274/$AP$6</f>
        <v>116.375</v>
      </c>
      <c r="AQ1274" s="6">
        <f>Graphing!$AO1274/$AQ$6</f>
        <v>-116.375</v>
      </c>
    </row>
    <row r="1275" spans="21:43" x14ac:dyDescent="0.25">
      <c r="U1275" s="6">
        <v>0</v>
      </c>
      <c r="V1275" s="6">
        <v>267</v>
      </c>
      <c r="W1275" s="6">
        <f>IF(AND($W$4 + 'Unlike Size Quad'!$F$2*$N$3&lt;Table13[[#This Row],[NS AXIS]],Table13[[#This Row],[NS AXIS]]&lt;$V$3 - 'Unlike Size Quad'!$F$2*$N$3), Table13[NS AXIS], 0)</f>
        <v>0</v>
      </c>
      <c r="X1275" s="6">
        <f>$V$6 - 'Unlike Size Quad'!$F$3*$N$4</f>
        <v>71.401690832311886</v>
      </c>
      <c r="Y1275" s="6">
        <f>$W$5 +'Unlike Size Quad'!$F$3*$N$4</f>
        <v>-71.406763299232722</v>
      </c>
      <c r="Z1275" s="6">
        <f>Table13[[#This Row],[NS AXIS]]</f>
        <v>267</v>
      </c>
      <c r="AA1275" s="6">
        <f>IF(AND($W$5 + 'Unlike Size Quad'!$F$3*$N$4&lt;Table13[[#This Row],[NS AXIS]],Table13[[#This Row],[NS AXIS]]&lt;$V$6 - 'Unlike Size Quad'!$F$3*$N$4), Table13[NS AXIS], 0)</f>
        <v>0</v>
      </c>
      <c r="AB1275" s="16">
        <f>$V$3 -'Unlike Size Quad'!$F$2*$N$3</f>
        <v>127.00056361139596</v>
      </c>
      <c r="AC1275" s="16">
        <f>$W$4 + 'Unlike Size Quad'!$F$2*$N$3</f>
        <v>-127.00507248755457</v>
      </c>
      <c r="AN1275" s="46">
        <v>267</v>
      </c>
      <c r="AO1275" s="6">
        <f>IF(OR(Table15[[#This Row],[Diagonal Flag]]&lt;-$AG$6, Table15[[#This Row],[Diagonal Flag]]&gt;$AG$6),0,Table15[[#This Row],[Diagonal Flag]])</f>
        <v>267</v>
      </c>
      <c r="AP1275" s="6">
        <f>Graphing!$AO1275/$AP$6</f>
        <v>116.8125</v>
      </c>
      <c r="AQ1275" s="6">
        <f>Graphing!$AO1275/$AQ$6</f>
        <v>-116.8125</v>
      </c>
    </row>
    <row r="1276" spans="21:43" x14ac:dyDescent="0.25">
      <c r="U1276" s="6">
        <v>0</v>
      </c>
      <c r="V1276" s="6">
        <v>268</v>
      </c>
      <c r="W1276" s="6">
        <f>IF(AND($W$4 + 'Unlike Size Quad'!$F$2*$N$3&lt;Table13[[#This Row],[NS AXIS]],Table13[[#This Row],[NS AXIS]]&lt;$V$3 - 'Unlike Size Quad'!$F$2*$N$3), Table13[NS AXIS], 0)</f>
        <v>0</v>
      </c>
      <c r="X1276" s="6">
        <f>$V$6 - 'Unlike Size Quad'!$F$3*$N$4</f>
        <v>71.401690832311886</v>
      </c>
      <c r="Y1276" s="6">
        <f>$W$5 +'Unlike Size Quad'!$F$3*$N$4</f>
        <v>-71.406763299232722</v>
      </c>
      <c r="Z1276" s="6">
        <f>Table13[[#This Row],[NS AXIS]]</f>
        <v>268</v>
      </c>
      <c r="AA1276" s="6">
        <f>IF(AND($W$5 + 'Unlike Size Quad'!$F$3*$N$4&lt;Table13[[#This Row],[NS AXIS]],Table13[[#This Row],[NS AXIS]]&lt;$V$6 - 'Unlike Size Quad'!$F$3*$N$4), Table13[NS AXIS], 0)</f>
        <v>0</v>
      </c>
      <c r="AB1276" s="16">
        <f>$V$3 -'Unlike Size Quad'!$F$2*$N$3</f>
        <v>127.00056361139596</v>
      </c>
      <c r="AC1276" s="16">
        <f>$W$4 + 'Unlike Size Quad'!$F$2*$N$3</f>
        <v>-127.00507248755457</v>
      </c>
      <c r="AN1276" s="46">
        <v>268</v>
      </c>
      <c r="AO1276" s="6">
        <f>IF(OR(Table15[[#This Row],[Diagonal Flag]]&lt;-$AG$6, Table15[[#This Row],[Diagonal Flag]]&gt;$AG$6),0,Table15[[#This Row],[Diagonal Flag]])</f>
        <v>268</v>
      </c>
      <c r="AP1276" s="6">
        <f>Graphing!$AO1276/$AP$6</f>
        <v>117.25</v>
      </c>
      <c r="AQ1276" s="6">
        <f>Graphing!$AO1276/$AQ$6</f>
        <v>-117.25</v>
      </c>
    </row>
    <row r="1277" spans="21:43" x14ac:dyDescent="0.25">
      <c r="U1277" s="6">
        <v>0</v>
      </c>
      <c r="V1277" s="6">
        <v>269</v>
      </c>
      <c r="W1277" s="6">
        <f>IF(AND($W$4 + 'Unlike Size Quad'!$F$2*$N$3&lt;Table13[[#This Row],[NS AXIS]],Table13[[#This Row],[NS AXIS]]&lt;$V$3 - 'Unlike Size Quad'!$F$2*$N$3), Table13[NS AXIS], 0)</f>
        <v>0</v>
      </c>
      <c r="X1277" s="6">
        <f>$V$6 - 'Unlike Size Quad'!$F$3*$N$4</f>
        <v>71.401690832311886</v>
      </c>
      <c r="Y1277" s="6">
        <f>$W$5 +'Unlike Size Quad'!$F$3*$N$4</f>
        <v>-71.406763299232722</v>
      </c>
      <c r="Z1277" s="6">
        <f>Table13[[#This Row],[NS AXIS]]</f>
        <v>269</v>
      </c>
      <c r="AA1277" s="6">
        <f>IF(AND($W$5 + 'Unlike Size Quad'!$F$3*$N$4&lt;Table13[[#This Row],[NS AXIS]],Table13[[#This Row],[NS AXIS]]&lt;$V$6 - 'Unlike Size Quad'!$F$3*$N$4), Table13[NS AXIS], 0)</f>
        <v>0</v>
      </c>
      <c r="AB1277" s="16">
        <f>$V$3 -'Unlike Size Quad'!$F$2*$N$3</f>
        <v>127.00056361139596</v>
      </c>
      <c r="AC1277" s="16">
        <f>$W$4 + 'Unlike Size Quad'!$F$2*$N$3</f>
        <v>-127.00507248755457</v>
      </c>
      <c r="AN1277" s="46">
        <v>269</v>
      </c>
      <c r="AO1277" s="6">
        <f>IF(OR(Table15[[#This Row],[Diagonal Flag]]&lt;-$AG$6, Table15[[#This Row],[Diagonal Flag]]&gt;$AG$6),0,Table15[[#This Row],[Diagonal Flag]])</f>
        <v>269</v>
      </c>
      <c r="AP1277" s="6">
        <f>Graphing!$AO1277/$AP$6</f>
        <v>117.6875</v>
      </c>
      <c r="AQ1277" s="6">
        <f>Graphing!$AO1277/$AQ$6</f>
        <v>-117.6875</v>
      </c>
    </row>
    <row r="1278" spans="21:43" x14ac:dyDescent="0.25">
      <c r="U1278" s="6">
        <v>0</v>
      </c>
      <c r="V1278" s="6">
        <v>270</v>
      </c>
      <c r="W1278" s="6">
        <f>IF(AND($W$4 + 'Unlike Size Quad'!$F$2*$N$3&lt;Table13[[#This Row],[NS AXIS]],Table13[[#This Row],[NS AXIS]]&lt;$V$3 - 'Unlike Size Quad'!$F$2*$N$3), Table13[NS AXIS], 0)</f>
        <v>0</v>
      </c>
      <c r="X1278" s="6">
        <f>$V$6 - 'Unlike Size Quad'!$F$3*$N$4</f>
        <v>71.401690832311886</v>
      </c>
      <c r="Y1278" s="6">
        <f>$W$5 +'Unlike Size Quad'!$F$3*$N$4</f>
        <v>-71.406763299232722</v>
      </c>
      <c r="Z1278" s="6">
        <f>Table13[[#This Row],[NS AXIS]]</f>
        <v>270</v>
      </c>
      <c r="AA1278" s="6">
        <f>IF(AND($W$5 + 'Unlike Size Quad'!$F$3*$N$4&lt;Table13[[#This Row],[NS AXIS]],Table13[[#This Row],[NS AXIS]]&lt;$V$6 - 'Unlike Size Quad'!$F$3*$N$4), Table13[NS AXIS], 0)</f>
        <v>0</v>
      </c>
      <c r="AB1278" s="16">
        <f>$V$3 -'Unlike Size Quad'!$F$2*$N$3</f>
        <v>127.00056361139596</v>
      </c>
      <c r="AC1278" s="16">
        <f>$W$4 + 'Unlike Size Quad'!$F$2*$N$3</f>
        <v>-127.00507248755457</v>
      </c>
      <c r="AN1278" s="46">
        <v>270</v>
      </c>
      <c r="AO1278" s="6">
        <f>IF(OR(Table15[[#This Row],[Diagonal Flag]]&lt;-$AG$6, Table15[[#This Row],[Diagonal Flag]]&gt;$AG$6),0,Table15[[#This Row],[Diagonal Flag]])</f>
        <v>270</v>
      </c>
      <c r="AP1278" s="6">
        <f>Graphing!$AO1278/$AP$6</f>
        <v>118.125</v>
      </c>
      <c r="AQ1278" s="6">
        <f>Graphing!$AO1278/$AQ$6</f>
        <v>-118.125</v>
      </c>
    </row>
    <row r="1279" spans="21:43" x14ac:dyDescent="0.25">
      <c r="U1279" s="6">
        <v>0</v>
      </c>
      <c r="V1279" s="6">
        <v>271</v>
      </c>
      <c r="W1279" s="6">
        <f>IF(AND($W$4 + 'Unlike Size Quad'!$F$2*$N$3&lt;Table13[[#This Row],[NS AXIS]],Table13[[#This Row],[NS AXIS]]&lt;$V$3 - 'Unlike Size Quad'!$F$2*$N$3), Table13[NS AXIS], 0)</f>
        <v>0</v>
      </c>
      <c r="X1279" s="6">
        <f>$V$6 - 'Unlike Size Quad'!$F$3*$N$4</f>
        <v>71.401690832311886</v>
      </c>
      <c r="Y1279" s="6">
        <f>$W$5 +'Unlike Size Quad'!$F$3*$N$4</f>
        <v>-71.406763299232722</v>
      </c>
      <c r="Z1279" s="6">
        <f>Table13[[#This Row],[NS AXIS]]</f>
        <v>271</v>
      </c>
      <c r="AA1279" s="6">
        <f>IF(AND($W$5 + 'Unlike Size Quad'!$F$3*$N$4&lt;Table13[[#This Row],[NS AXIS]],Table13[[#This Row],[NS AXIS]]&lt;$V$6 - 'Unlike Size Quad'!$F$3*$N$4), Table13[NS AXIS], 0)</f>
        <v>0</v>
      </c>
      <c r="AB1279" s="16">
        <f>$V$3 -'Unlike Size Quad'!$F$2*$N$3</f>
        <v>127.00056361139596</v>
      </c>
      <c r="AC1279" s="16">
        <f>$W$4 + 'Unlike Size Quad'!$F$2*$N$3</f>
        <v>-127.00507248755457</v>
      </c>
      <c r="AN1279" s="46">
        <v>271</v>
      </c>
      <c r="AO1279" s="6">
        <f>IF(OR(Table15[[#This Row],[Diagonal Flag]]&lt;-$AG$6, Table15[[#This Row],[Diagonal Flag]]&gt;$AG$6),0,Table15[[#This Row],[Diagonal Flag]])</f>
        <v>271</v>
      </c>
      <c r="AP1279" s="6">
        <f>Graphing!$AO1279/$AP$6</f>
        <v>118.5625</v>
      </c>
      <c r="AQ1279" s="6">
        <f>Graphing!$AO1279/$AQ$6</f>
        <v>-118.5625</v>
      </c>
    </row>
    <row r="1280" spans="21:43" x14ac:dyDescent="0.25">
      <c r="U1280" s="6">
        <v>0</v>
      </c>
      <c r="V1280" s="6">
        <v>272</v>
      </c>
      <c r="W1280" s="6">
        <f>IF(AND($W$4 + 'Unlike Size Quad'!$F$2*$N$3&lt;Table13[[#This Row],[NS AXIS]],Table13[[#This Row],[NS AXIS]]&lt;$V$3 - 'Unlike Size Quad'!$F$2*$N$3), Table13[NS AXIS], 0)</f>
        <v>0</v>
      </c>
      <c r="X1280" s="6">
        <f>$V$6 - 'Unlike Size Quad'!$F$3*$N$4</f>
        <v>71.401690832311886</v>
      </c>
      <c r="Y1280" s="6">
        <f>$W$5 +'Unlike Size Quad'!$F$3*$N$4</f>
        <v>-71.406763299232722</v>
      </c>
      <c r="Z1280" s="6">
        <f>Table13[[#This Row],[NS AXIS]]</f>
        <v>272</v>
      </c>
      <c r="AA1280" s="6">
        <f>IF(AND($W$5 + 'Unlike Size Quad'!$F$3*$N$4&lt;Table13[[#This Row],[NS AXIS]],Table13[[#This Row],[NS AXIS]]&lt;$V$6 - 'Unlike Size Quad'!$F$3*$N$4), Table13[NS AXIS], 0)</f>
        <v>0</v>
      </c>
      <c r="AB1280" s="16">
        <f>$V$3 -'Unlike Size Quad'!$F$2*$N$3</f>
        <v>127.00056361139596</v>
      </c>
      <c r="AC1280" s="16">
        <f>$W$4 + 'Unlike Size Quad'!$F$2*$N$3</f>
        <v>-127.00507248755457</v>
      </c>
      <c r="AN1280" s="46">
        <v>272</v>
      </c>
      <c r="AO1280" s="6">
        <f>IF(OR(Table15[[#This Row],[Diagonal Flag]]&lt;-$AG$6, Table15[[#This Row],[Diagonal Flag]]&gt;$AG$6),0,Table15[[#This Row],[Diagonal Flag]])</f>
        <v>272</v>
      </c>
      <c r="AP1280" s="6">
        <f>Graphing!$AO1280/$AP$6</f>
        <v>119</v>
      </c>
      <c r="AQ1280" s="6">
        <f>Graphing!$AO1280/$AQ$6</f>
        <v>-119</v>
      </c>
    </row>
    <row r="1281" spans="21:43" x14ac:dyDescent="0.25">
      <c r="U1281" s="6">
        <v>0</v>
      </c>
      <c r="V1281" s="6">
        <v>273</v>
      </c>
      <c r="W1281" s="6">
        <f>IF(AND($W$4 + 'Unlike Size Quad'!$F$2*$N$3&lt;Table13[[#This Row],[NS AXIS]],Table13[[#This Row],[NS AXIS]]&lt;$V$3 - 'Unlike Size Quad'!$F$2*$N$3), Table13[NS AXIS], 0)</f>
        <v>0</v>
      </c>
      <c r="X1281" s="6">
        <f>$V$6 - 'Unlike Size Quad'!$F$3*$N$4</f>
        <v>71.401690832311886</v>
      </c>
      <c r="Y1281" s="6">
        <f>$W$5 +'Unlike Size Quad'!$F$3*$N$4</f>
        <v>-71.406763299232722</v>
      </c>
      <c r="Z1281" s="6">
        <f>Table13[[#This Row],[NS AXIS]]</f>
        <v>273</v>
      </c>
      <c r="AA1281" s="6">
        <f>IF(AND($W$5 + 'Unlike Size Quad'!$F$3*$N$4&lt;Table13[[#This Row],[NS AXIS]],Table13[[#This Row],[NS AXIS]]&lt;$V$6 - 'Unlike Size Quad'!$F$3*$N$4), Table13[NS AXIS], 0)</f>
        <v>0</v>
      </c>
      <c r="AB1281" s="16">
        <f>$V$3 -'Unlike Size Quad'!$F$2*$N$3</f>
        <v>127.00056361139596</v>
      </c>
      <c r="AC1281" s="16">
        <f>$W$4 + 'Unlike Size Quad'!$F$2*$N$3</f>
        <v>-127.00507248755457</v>
      </c>
      <c r="AN1281" s="46">
        <v>273</v>
      </c>
      <c r="AO1281" s="6">
        <f>IF(OR(Table15[[#This Row],[Diagonal Flag]]&lt;-$AG$6, Table15[[#This Row],[Diagonal Flag]]&gt;$AG$6),0,Table15[[#This Row],[Diagonal Flag]])</f>
        <v>273</v>
      </c>
      <c r="AP1281" s="6">
        <f>Graphing!$AO1281/$AP$6</f>
        <v>119.4375</v>
      </c>
      <c r="AQ1281" s="6">
        <f>Graphing!$AO1281/$AQ$6</f>
        <v>-119.4375</v>
      </c>
    </row>
    <row r="1282" spans="21:43" x14ac:dyDescent="0.25">
      <c r="U1282" s="6">
        <v>0</v>
      </c>
      <c r="V1282" s="6">
        <v>274</v>
      </c>
      <c r="W1282" s="6">
        <f>IF(AND($W$4 + 'Unlike Size Quad'!$F$2*$N$3&lt;Table13[[#This Row],[NS AXIS]],Table13[[#This Row],[NS AXIS]]&lt;$V$3 - 'Unlike Size Quad'!$F$2*$N$3), Table13[NS AXIS], 0)</f>
        <v>0</v>
      </c>
      <c r="X1282" s="6">
        <f>$V$6 - 'Unlike Size Quad'!$F$3*$N$4</f>
        <v>71.401690832311886</v>
      </c>
      <c r="Y1282" s="6">
        <f>$W$5 +'Unlike Size Quad'!$F$3*$N$4</f>
        <v>-71.406763299232722</v>
      </c>
      <c r="Z1282" s="6">
        <f>Table13[[#This Row],[NS AXIS]]</f>
        <v>274</v>
      </c>
      <c r="AA1282" s="6">
        <f>IF(AND($W$5 + 'Unlike Size Quad'!$F$3*$N$4&lt;Table13[[#This Row],[NS AXIS]],Table13[[#This Row],[NS AXIS]]&lt;$V$6 - 'Unlike Size Quad'!$F$3*$N$4), Table13[NS AXIS], 0)</f>
        <v>0</v>
      </c>
      <c r="AB1282" s="16">
        <f>$V$3 -'Unlike Size Quad'!$F$2*$N$3</f>
        <v>127.00056361139596</v>
      </c>
      <c r="AC1282" s="16">
        <f>$W$4 + 'Unlike Size Quad'!$F$2*$N$3</f>
        <v>-127.00507248755457</v>
      </c>
      <c r="AN1282" s="46">
        <v>274</v>
      </c>
      <c r="AO1282" s="6">
        <f>IF(OR(Table15[[#This Row],[Diagonal Flag]]&lt;-$AG$6, Table15[[#This Row],[Diagonal Flag]]&gt;$AG$6),0,Table15[[#This Row],[Diagonal Flag]])</f>
        <v>274</v>
      </c>
      <c r="AP1282" s="6">
        <f>Graphing!$AO1282/$AP$6</f>
        <v>119.875</v>
      </c>
      <c r="AQ1282" s="6">
        <f>Graphing!$AO1282/$AQ$6</f>
        <v>-119.875</v>
      </c>
    </row>
    <row r="1283" spans="21:43" x14ac:dyDescent="0.25">
      <c r="U1283" s="6">
        <v>0</v>
      </c>
      <c r="V1283" s="6">
        <v>275</v>
      </c>
      <c r="W1283" s="6">
        <f>IF(AND($W$4 + 'Unlike Size Quad'!$F$2*$N$3&lt;Table13[[#This Row],[NS AXIS]],Table13[[#This Row],[NS AXIS]]&lt;$V$3 - 'Unlike Size Quad'!$F$2*$N$3), Table13[NS AXIS], 0)</f>
        <v>0</v>
      </c>
      <c r="X1283" s="6">
        <f>$V$6 - 'Unlike Size Quad'!$F$3*$N$4</f>
        <v>71.401690832311886</v>
      </c>
      <c r="Y1283" s="6">
        <f>$W$5 +'Unlike Size Quad'!$F$3*$N$4</f>
        <v>-71.406763299232722</v>
      </c>
      <c r="Z1283" s="6">
        <f>Table13[[#This Row],[NS AXIS]]</f>
        <v>275</v>
      </c>
      <c r="AA1283" s="6">
        <f>IF(AND($W$5 + 'Unlike Size Quad'!$F$3*$N$4&lt;Table13[[#This Row],[NS AXIS]],Table13[[#This Row],[NS AXIS]]&lt;$V$6 - 'Unlike Size Quad'!$F$3*$N$4), Table13[NS AXIS], 0)</f>
        <v>0</v>
      </c>
      <c r="AB1283" s="16">
        <f>$V$3 -'Unlike Size Quad'!$F$2*$N$3</f>
        <v>127.00056361139596</v>
      </c>
      <c r="AC1283" s="16">
        <f>$W$4 + 'Unlike Size Quad'!$F$2*$N$3</f>
        <v>-127.00507248755457</v>
      </c>
      <c r="AN1283" s="46">
        <v>275</v>
      </c>
      <c r="AO1283" s="6">
        <f>IF(OR(Table15[[#This Row],[Diagonal Flag]]&lt;-$AG$6, Table15[[#This Row],[Diagonal Flag]]&gt;$AG$6),0,Table15[[#This Row],[Diagonal Flag]])</f>
        <v>275</v>
      </c>
      <c r="AP1283" s="6">
        <f>Graphing!$AO1283/$AP$6</f>
        <v>120.3125</v>
      </c>
      <c r="AQ1283" s="6">
        <f>Graphing!$AO1283/$AQ$6</f>
        <v>-120.3125</v>
      </c>
    </row>
    <row r="1284" spans="21:43" x14ac:dyDescent="0.25">
      <c r="U1284" s="6">
        <v>0</v>
      </c>
      <c r="V1284" s="6">
        <v>276</v>
      </c>
      <c r="W1284" s="6">
        <f>IF(AND($W$4 + 'Unlike Size Quad'!$F$2*$N$3&lt;Table13[[#This Row],[NS AXIS]],Table13[[#This Row],[NS AXIS]]&lt;$V$3 - 'Unlike Size Quad'!$F$2*$N$3), Table13[NS AXIS], 0)</f>
        <v>0</v>
      </c>
      <c r="X1284" s="6">
        <f>$V$6 - 'Unlike Size Quad'!$F$3*$N$4</f>
        <v>71.401690832311886</v>
      </c>
      <c r="Y1284" s="6">
        <f>$W$5 +'Unlike Size Quad'!$F$3*$N$4</f>
        <v>-71.406763299232722</v>
      </c>
      <c r="Z1284" s="6">
        <f>Table13[[#This Row],[NS AXIS]]</f>
        <v>276</v>
      </c>
      <c r="AA1284" s="6">
        <f>IF(AND($W$5 + 'Unlike Size Quad'!$F$3*$N$4&lt;Table13[[#This Row],[NS AXIS]],Table13[[#This Row],[NS AXIS]]&lt;$V$6 - 'Unlike Size Quad'!$F$3*$N$4), Table13[NS AXIS], 0)</f>
        <v>0</v>
      </c>
      <c r="AB1284" s="16">
        <f>$V$3 -'Unlike Size Quad'!$F$2*$N$3</f>
        <v>127.00056361139596</v>
      </c>
      <c r="AC1284" s="16">
        <f>$W$4 + 'Unlike Size Quad'!$F$2*$N$3</f>
        <v>-127.00507248755457</v>
      </c>
      <c r="AN1284" s="46">
        <v>276</v>
      </c>
      <c r="AO1284" s="6">
        <f>IF(OR(Table15[[#This Row],[Diagonal Flag]]&lt;-$AG$6, Table15[[#This Row],[Diagonal Flag]]&gt;$AG$6),0,Table15[[#This Row],[Diagonal Flag]])</f>
        <v>276</v>
      </c>
      <c r="AP1284" s="6">
        <f>Graphing!$AO1284/$AP$6</f>
        <v>120.75</v>
      </c>
      <c r="AQ1284" s="6">
        <f>Graphing!$AO1284/$AQ$6</f>
        <v>-120.75</v>
      </c>
    </row>
    <row r="1285" spans="21:43" x14ac:dyDescent="0.25">
      <c r="U1285" s="6">
        <v>0</v>
      </c>
      <c r="V1285" s="6">
        <v>277</v>
      </c>
      <c r="W1285" s="6">
        <f>IF(AND($W$4 + 'Unlike Size Quad'!$F$2*$N$3&lt;Table13[[#This Row],[NS AXIS]],Table13[[#This Row],[NS AXIS]]&lt;$V$3 - 'Unlike Size Quad'!$F$2*$N$3), Table13[NS AXIS], 0)</f>
        <v>0</v>
      </c>
      <c r="X1285" s="6">
        <f>$V$6 - 'Unlike Size Quad'!$F$3*$N$4</f>
        <v>71.401690832311886</v>
      </c>
      <c r="Y1285" s="6">
        <f>$W$5 +'Unlike Size Quad'!$F$3*$N$4</f>
        <v>-71.406763299232722</v>
      </c>
      <c r="Z1285" s="6">
        <f>Table13[[#This Row],[NS AXIS]]</f>
        <v>277</v>
      </c>
      <c r="AA1285" s="6">
        <f>IF(AND($W$5 + 'Unlike Size Quad'!$F$3*$N$4&lt;Table13[[#This Row],[NS AXIS]],Table13[[#This Row],[NS AXIS]]&lt;$V$6 - 'Unlike Size Quad'!$F$3*$N$4), Table13[NS AXIS], 0)</f>
        <v>0</v>
      </c>
      <c r="AB1285" s="16">
        <f>$V$3 -'Unlike Size Quad'!$F$2*$N$3</f>
        <v>127.00056361139596</v>
      </c>
      <c r="AC1285" s="16">
        <f>$W$4 + 'Unlike Size Quad'!$F$2*$N$3</f>
        <v>-127.00507248755457</v>
      </c>
      <c r="AN1285" s="46">
        <v>277</v>
      </c>
      <c r="AO1285" s="6">
        <f>IF(OR(Table15[[#This Row],[Diagonal Flag]]&lt;-$AG$6, Table15[[#This Row],[Diagonal Flag]]&gt;$AG$6),0,Table15[[#This Row],[Diagonal Flag]])</f>
        <v>277</v>
      </c>
      <c r="AP1285" s="6">
        <f>Graphing!$AO1285/$AP$6</f>
        <v>121.1875</v>
      </c>
      <c r="AQ1285" s="6">
        <f>Graphing!$AO1285/$AQ$6</f>
        <v>-121.1875</v>
      </c>
    </row>
    <row r="1286" spans="21:43" x14ac:dyDescent="0.25">
      <c r="U1286" s="6">
        <v>0</v>
      </c>
      <c r="V1286" s="6">
        <v>278</v>
      </c>
      <c r="W1286" s="6">
        <f>IF(AND($W$4 + 'Unlike Size Quad'!$F$2*$N$3&lt;Table13[[#This Row],[NS AXIS]],Table13[[#This Row],[NS AXIS]]&lt;$V$3 - 'Unlike Size Quad'!$F$2*$N$3), Table13[NS AXIS], 0)</f>
        <v>0</v>
      </c>
      <c r="X1286" s="6">
        <f>$V$6 - 'Unlike Size Quad'!$F$3*$N$4</f>
        <v>71.401690832311886</v>
      </c>
      <c r="Y1286" s="6">
        <f>$W$5 +'Unlike Size Quad'!$F$3*$N$4</f>
        <v>-71.406763299232722</v>
      </c>
      <c r="Z1286" s="6">
        <f>Table13[[#This Row],[NS AXIS]]</f>
        <v>278</v>
      </c>
      <c r="AA1286" s="6">
        <f>IF(AND($W$5 + 'Unlike Size Quad'!$F$3*$N$4&lt;Table13[[#This Row],[NS AXIS]],Table13[[#This Row],[NS AXIS]]&lt;$V$6 - 'Unlike Size Quad'!$F$3*$N$4), Table13[NS AXIS], 0)</f>
        <v>0</v>
      </c>
      <c r="AB1286" s="16">
        <f>$V$3 -'Unlike Size Quad'!$F$2*$N$3</f>
        <v>127.00056361139596</v>
      </c>
      <c r="AC1286" s="16">
        <f>$W$4 + 'Unlike Size Quad'!$F$2*$N$3</f>
        <v>-127.00507248755457</v>
      </c>
      <c r="AN1286" s="46">
        <v>278</v>
      </c>
      <c r="AO1286" s="6">
        <f>IF(OR(Table15[[#This Row],[Diagonal Flag]]&lt;-$AG$6, Table15[[#This Row],[Diagonal Flag]]&gt;$AG$6),0,Table15[[#This Row],[Diagonal Flag]])</f>
        <v>278</v>
      </c>
      <c r="AP1286" s="6">
        <f>Graphing!$AO1286/$AP$6</f>
        <v>121.625</v>
      </c>
      <c r="AQ1286" s="6">
        <f>Graphing!$AO1286/$AQ$6</f>
        <v>-121.625</v>
      </c>
    </row>
    <row r="1287" spans="21:43" x14ac:dyDescent="0.25">
      <c r="U1287" s="6">
        <v>0</v>
      </c>
      <c r="V1287" s="6">
        <v>279</v>
      </c>
      <c r="W1287" s="6">
        <f>IF(AND($W$4 + 'Unlike Size Quad'!$F$2*$N$3&lt;Table13[[#This Row],[NS AXIS]],Table13[[#This Row],[NS AXIS]]&lt;$V$3 - 'Unlike Size Quad'!$F$2*$N$3), Table13[NS AXIS], 0)</f>
        <v>0</v>
      </c>
      <c r="X1287" s="6">
        <f>$V$6 - 'Unlike Size Quad'!$F$3*$N$4</f>
        <v>71.401690832311886</v>
      </c>
      <c r="Y1287" s="6">
        <f>$W$5 +'Unlike Size Quad'!$F$3*$N$4</f>
        <v>-71.406763299232722</v>
      </c>
      <c r="Z1287" s="6">
        <f>Table13[[#This Row],[NS AXIS]]</f>
        <v>279</v>
      </c>
      <c r="AA1287" s="6">
        <f>IF(AND($W$5 + 'Unlike Size Quad'!$F$3*$N$4&lt;Table13[[#This Row],[NS AXIS]],Table13[[#This Row],[NS AXIS]]&lt;$V$6 - 'Unlike Size Quad'!$F$3*$N$4), Table13[NS AXIS], 0)</f>
        <v>0</v>
      </c>
      <c r="AB1287" s="16">
        <f>$V$3 -'Unlike Size Quad'!$F$2*$N$3</f>
        <v>127.00056361139596</v>
      </c>
      <c r="AC1287" s="16">
        <f>$W$4 + 'Unlike Size Quad'!$F$2*$N$3</f>
        <v>-127.00507248755457</v>
      </c>
      <c r="AN1287" s="46">
        <v>279</v>
      </c>
      <c r="AO1287" s="6">
        <f>IF(OR(Table15[[#This Row],[Diagonal Flag]]&lt;-$AG$6, Table15[[#This Row],[Diagonal Flag]]&gt;$AG$6),0,Table15[[#This Row],[Diagonal Flag]])</f>
        <v>279</v>
      </c>
      <c r="AP1287" s="6">
        <f>Graphing!$AO1287/$AP$6</f>
        <v>122.0625</v>
      </c>
      <c r="AQ1287" s="6">
        <f>Graphing!$AO1287/$AQ$6</f>
        <v>-122.0625</v>
      </c>
    </row>
    <row r="1288" spans="21:43" x14ac:dyDescent="0.25">
      <c r="U1288" s="6">
        <v>0</v>
      </c>
      <c r="V1288" s="6">
        <v>280</v>
      </c>
      <c r="W1288" s="6">
        <f>IF(AND($W$4 + 'Unlike Size Quad'!$F$2*$N$3&lt;Table13[[#This Row],[NS AXIS]],Table13[[#This Row],[NS AXIS]]&lt;$V$3 - 'Unlike Size Quad'!$F$2*$N$3), Table13[NS AXIS], 0)</f>
        <v>0</v>
      </c>
      <c r="X1288" s="6">
        <f>$V$6 - 'Unlike Size Quad'!$F$3*$N$4</f>
        <v>71.401690832311886</v>
      </c>
      <c r="Y1288" s="6">
        <f>$W$5 +'Unlike Size Quad'!$F$3*$N$4</f>
        <v>-71.406763299232722</v>
      </c>
      <c r="Z1288" s="6">
        <f>Table13[[#This Row],[NS AXIS]]</f>
        <v>280</v>
      </c>
      <c r="AA1288" s="6">
        <f>IF(AND($W$5 + 'Unlike Size Quad'!$F$3*$N$4&lt;Table13[[#This Row],[NS AXIS]],Table13[[#This Row],[NS AXIS]]&lt;$V$6 - 'Unlike Size Quad'!$F$3*$N$4), Table13[NS AXIS], 0)</f>
        <v>0</v>
      </c>
      <c r="AB1288" s="16">
        <f>$V$3 -'Unlike Size Quad'!$F$2*$N$3</f>
        <v>127.00056361139596</v>
      </c>
      <c r="AC1288" s="16">
        <f>$W$4 + 'Unlike Size Quad'!$F$2*$N$3</f>
        <v>-127.00507248755457</v>
      </c>
      <c r="AN1288" s="46">
        <v>280</v>
      </c>
      <c r="AO1288" s="6">
        <f>IF(OR(Table15[[#This Row],[Diagonal Flag]]&lt;-$AG$6, Table15[[#This Row],[Diagonal Flag]]&gt;$AG$6),0,Table15[[#This Row],[Diagonal Flag]])</f>
        <v>280</v>
      </c>
      <c r="AP1288" s="6">
        <f>Graphing!$AO1288/$AP$6</f>
        <v>122.5</v>
      </c>
      <c r="AQ1288" s="6">
        <f>Graphing!$AO1288/$AQ$6</f>
        <v>-122.5</v>
      </c>
    </row>
    <row r="1289" spans="21:43" x14ac:dyDescent="0.25">
      <c r="U1289" s="6">
        <v>0</v>
      </c>
      <c r="V1289" s="6">
        <v>281</v>
      </c>
      <c r="W1289" s="6">
        <f>IF(AND($W$4 + 'Unlike Size Quad'!$F$2*$N$3&lt;Table13[[#This Row],[NS AXIS]],Table13[[#This Row],[NS AXIS]]&lt;$V$3 - 'Unlike Size Quad'!$F$2*$N$3), Table13[NS AXIS], 0)</f>
        <v>0</v>
      </c>
      <c r="X1289" s="6">
        <f>$V$6 - 'Unlike Size Quad'!$F$3*$N$4</f>
        <v>71.401690832311886</v>
      </c>
      <c r="Y1289" s="6">
        <f>$W$5 +'Unlike Size Quad'!$F$3*$N$4</f>
        <v>-71.406763299232722</v>
      </c>
      <c r="Z1289" s="6">
        <f>Table13[[#This Row],[NS AXIS]]</f>
        <v>281</v>
      </c>
      <c r="AA1289" s="6">
        <f>IF(AND($W$5 + 'Unlike Size Quad'!$F$3*$N$4&lt;Table13[[#This Row],[NS AXIS]],Table13[[#This Row],[NS AXIS]]&lt;$V$6 - 'Unlike Size Quad'!$F$3*$N$4), Table13[NS AXIS], 0)</f>
        <v>0</v>
      </c>
      <c r="AB1289" s="16">
        <f>$V$3 -'Unlike Size Quad'!$F$2*$N$3</f>
        <v>127.00056361139596</v>
      </c>
      <c r="AC1289" s="16">
        <f>$W$4 + 'Unlike Size Quad'!$F$2*$N$3</f>
        <v>-127.00507248755457</v>
      </c>
      <c r="AN1289" s="46">
        <v>281</v>
      </c>
      <c r="AO1289" s="6">
        <f>IF(OR(Table15[[#This Row],[Diagonal Flag]]&lt;-$AG$6, Table15[[#This Row],[Diagonal Flag]]&gt;$AG$6),0,Table15[[#This Row],[Diagonal Flag]])</f>
        <v>281</v>
      </c>
      <c r="AP1289" s="6">
        <f>Graphing!$AO1289/$AP$6</f>
        <v>122.9375</v>
      </c>
      <c r="AQ1289" s="6">
        <f>Graphing!$AO1289/$AQ$6</f>
        <v>-122.9375</v>
      </c>
    </row>
    <row r="1290" spans="21:43" x14ac:dyDescent="0.25">
      <c r="U1290" s="6">
        <v>0</v>
      </c>
      <c r="V1290" s="6">
        <v>282</v>
      </c>
      <c r="W1290" s="6">
        <f>IF(AND($W$4 + 'Unlike Size Quad'!$F$2*$N$3&lt;Table13[[#This Row],[NS AXIS]],Table13[[#This Row],[NS AXIS]]&lt;$V$3 - 'Unlike Size Quad'!$F$2*$N$3), Table13[NS AXIS], 0)</f>
        <v>0</v>
      </c>
      <c r="X1290" s="6">
        <f>$V$6 - 'Unlike Size Quad'!$F$3*$N$4</f>
        <v>71.401690832311886</v>
      </c>
      <c r="Y1290" s="6">
        <f>$W$5 +'Unlike Size Quad'!$F$3*$N$4</f>
        <v>-71.406763299232722</v>
      </c>
      <c r="Z1290" s="6">
        <f>Table13[[#This Row],[NS AXIS]]</f>
        <v>282</v>
      </c>
      <c r="AA1290" s="6">
        <f>IF(AND($W$5 + 'Unlike Size Quad'!$F$3*$N$4&lt;Table13[[#This Row],[NS AXIS]],Table13[[#This Row],[NS AXIS]]&lt;$V$6 - 'Unlike Size Quad'!$F$3*$N$4), Table13[NS AXIS], 0)</f>
        <v>0</v>
      </c>
      <c r="AB1290" s="16">
        <f>$V$3 -'Unlike Size Quad'!$F$2*$N$3</f>
        <v>127.00056361139596</v>
      </c>
      <c r="AC1290" s="16">
        <f>$W$4 + 'Unlike Size Quad'!$F$2*$N$3</f>
        <v>-127.00507248755457</v>
      </c>
      <c r="AN1290" s="46">
        <v>282</v>
      </c>
      <c r="AO1290" s="6">
        <f>IF(OR(Table15[[#This Row],[Diagonal Flag]]&lt;-$AG$6, Table15[[#This Row],[Diagonal Flag]]&gt;$AG$6),0,Table15[[#This Row],[Diagonal Flag]])</f>
        <v>282</v>
      </c>
      <c r="AP1290" s="6">
        <f>Graphing!$AO1290/$AP$6</f>
        <v>123.375</v>
      </c>
      <c r="AQ1290" s="6">
        <f>Graphing!$AO1290/$AQ$6</f>
        <v>-123.375</v>
      </c>
    </row>
    <row r="1291" spans="21:43" x14ac:dyDescent="0.25">
      <c r="U1291" s="6">
        <v>0</v>
      </c>
      <c r="V1291" s="6">
        <v>283</v>
      </c>
      <c r="W1291" s="6">
        <f>IF(AND($W$4 + 'Unlike Size Quad'!$F$2*$N$3&lt;Table13[[#This Row],[NS AXIS]],Table13[[#This Row],[NS AXIS]]&lt;$V$3 - 'Unlike Size Quad'!$F$2*$N$3), Table13[NS AXIS], 0)</f>
        <v>0</v>
      </c>
      <c r="X1291" s="6">
        <f>$V$6 - 'Unlike Size Quad'!$F$3*$N$4</f>
        <v>71.401690832311886</v>
      </c>
      <c r="Y1291" s="6">
        <f>$W$5 +'Unlike Size Quad'!$F$3*$N$4</f>
        <v>-71.406763299232722</v>
      </c>
      <c r="Z1291" s="6">
        <f>Table13[[#This Row],[NS AXIS]]</f>
        <v>283</v>
      </c>
      <c r="AA1291" s="6">
        <f>IF(AND($W$5 + 'Unlike Size Quad'!$F$3*$N$4&lt;Table13[[#This Row],[NS AXIS]],Table13[[#This Row],[NS AXIS]]&lt;$V$6 - 'Unlike Size Quad'!$F$3*$N$4), Table13[NS AXIS], 0)</f>
        <v>0</v>
      </c>
      <c r="AB1291" s="16">
        <f>$V$3 -'Unlike Size Quad'!$F$2*$N$3</f>
        <v>127.00056361139596</v>
      </c>
      <c r="AC1291" s="16">
        <f>$W$4 + 'Unlike Size Quad'!$F$2*$N$3</f>
        <v>-127.00507248755457</v>
      </c>
      <c r="AN1291" s="46">
        <v>283</v>
      </c>
      <c r="AO1291" s="6">
        <f>IF(OR(Table15[[#This Row],[Diagonal Flag]]&lt;-$AG$6, Table15[[#This Row],[Diagonal Flag]]&gt;$AG$6),0,Table15[[#This Row],[Diagonal Flag]])</f>
        <v>283</v>
      </c>
      <c r="AP1291" s="6">
        <f>Graphing!$AO1291/$AP$6</f>
        <v>123.8125</v>
      </c>
      <c r="AQ1291" s="6">
        <f>Graphing!$AO1291/$AQ$6</f>
        <v>-123.8125</v>
      </c>
    </row>
    <row r="1292" spans="21:43" x14ac:dyDescent="0.25">
      <c r="U1292" s="6">
        <v>0</v>
      </c>
      <c r="V1292" s="6">
        <v>284</v>
      </c>
      <c r="W1292" s="6">
        <f>IF(AND($W$4 + 'Unlike Size Quad'!$F$2*$N$3&lt;Table13[[#This Row],[NS AXIS]],Table13[[#This Row],[NS AXIS]]&lt;$V$3 - 'Unlike Size Quad'!$F$2*$N$3), Table13[NS AXIS], 0)</f>
        <v>0</v>
      </c>
      <c r="X1292" s="6">
        <f>$V$6 - 'Unlike Size Quad'!$F$3*$N$4</f>
        <v>71.401690832311886</v>
      </c>
      <c r="Y1292" s="6">
        <f>$W$5 +'Unlike Size Quad'!$F$3*$N$4</f>
        <v>-71.406763299232722</v>
      </c>
      <c r="Z1292" s="6">
        <f>Table13[[#This Row],[NS AXIS]]</f>
        <v>284</v>
      </c>
      <c r="AA1292" s="6">
        <f>IF(AND($W$5 + 'Unlike Size Quad'!$F$3*$N$4&lt;Table13[[#This Row],[NS AXIS]],Table13[[#This Row],[NS AXIS]]&lt;$V$6 - 'Unlike Size Quad'!$F$3*$N$4), Table13[NS AXIS], 0)</f>
        <v>0</v>
      </c>
      <c r="AB1292" s="16">
        <f>$V$3 -'Unlike Size Quad'!$F$2*$N$3</f>
        <v>127.00056361139596</v>
      </c>
      <c r="AC1292" s="16">
        <f>$W$4 + 'Unlike Size Quad'!$F$2*$N$3</f>
        <v>-127.00507248755457</v>
      </c>
      <c r="AN1292" s="46">
        <v>284</v>
      </c>
      <c r="AO1292" s="6">
        <f>IF(OR(Table15[[#This Row],[Diagonal Flag]]&lt;-$AG$6, Table15[[#This Row],[Diagonal Flag]]&gt;$AG$6),0,Table15[[#This Row],[Diagonal Flag]])</f>
        <v>284</v>
      </c>
      <c r="AP1292" s="6">
        <f>Graphing!$AO1292/$AP$6</f>
        <v>124.25</v>
      </c>
      <c r="AQ1292" s="6">
        <f>Graphing!$AO1292/$AQ$6</f>
        <v>-124.25</v>
      </c>
    </row>
    <row r="1293" spans="21:43" x14ac:dyDescent="0.25">
      <c r="U1293" s="6">
        <v>0</v>
      </c>
      <c r="V1293" s="6">
        <v>285</v>
      </c>
      <c r="W1293" s="6">
        <f>IF(AND($W$4 + 'Unlike Size Quad'!$F$2*$N$3&lt;Table13[[#This Row],[NS AXIS]],Table13[[#This Row],[NS AXIS]]&lt;$V$3 - 'Unlike Size Quad'!$F$2*$N$3), Table13[NS AXIS], 0)</f>
        <v>0</v>
      </c>
      <c r="X1293" s="6">
        <f>$V$6 - 'Unlike Size Quad'!$F$3*$N$4</f>
        <v>71.401690832311886</v>
      </c>
      <c r="Y1293" s="6">
        <f>$W$5 +'Unlike Size Quad'!$F$3*$N$4</f>
        <v>-71.406763299232722</v>
      </c>
      <c r="Z1293" s="6">
        <f>Table13[[#This Row],[NS AXIS]]</f>
        <v>285</v>
      </c>
      <c r="AA1293" s="6">
        <f>IF(AND($W$5 + 'Unlike Size Quad'!$F$3*$N$4&lt;Table13[[#This Row],[NS AXIS]],Table13[[#This Row],[NS AXIS]]&lt;$V$6 - 'Unlike Size Quad'!$F$3*$N$4), Table13[NS AXIS], 0)</f>
        <v>0</v>
      </c>
      <c r="AB1293" s="16">
        <f>$V$3 -'Unlike Size Quad'!$F$2*$N$3</f>
        <v>127.00056361139596</v>
      </c>
      <c r="AC1293" s="16">
        <f>$W$4 + 'Unlike Size Quad'!$F$2*$N$3</f>
        <v>-127.00507248755457</v>
      </c>
      <c r="AN1293" s="46">
        <v>285</v>
      </c>
      <c r="AO1293" s="6">
        <f>IF(OR(Table15[[#This Row],[Diagonal Flag]]&lt;-$AG$6, Table15[[#This Row],[Diagonal Flag]]&gt;$AG$6),0,Table15[[#This Row],[Diagonal Flag]])</f>
        <v>285</v>
      </c>
      <c r="AP1293" s="6">
        <f>Graphing!$AO1293/$AP$6</f>
        <v>124.6875</v>
      </c>
      <c r="AQ1293" s="6">
        <f>Graphing!$AO1293/$AQ$6</f>
        <v>-124.6875</v>
      </c>
    </row>
    <row r="1294" spans="21:43" x14ac:dyDescent="0.25">
      <c r="U1294" s="6">
        <v>0</v>
      </c>
      <c r="V1294" s="6">
        <v>286</v>
      </c>
      <c r="W1294" s="6">
        <f>IF(AND($W$4 + 'Unlike Size Quad'!$F$2*$N$3&lt;Table13[[#This Row],[NS AXIS]],Table13[[#This Row],[NS AXIS]]&lt;$V$3 - 'Unlike Size Quad'!$F$2*$N$3), Table13[NS AXIS], 0)</f>
        <v>0</v>
      </c>
      <c r="X1294" s="6">
        <f>$V$6 - 'Unlike Size Quad'!$F$3*$N$4</f>
        <v>71.401690832311886</v>
      </c>
      <c r="Y1294" s="6">
        <f>$W$5 +'Unlike Size Quad'!$F$3*$N$4</f>
        <v>-71.406763299232722</v>
      </c>
      <c r="Z1294" s="6">
        <f>Table13[[#This Row],[NS AXIS]]</f>
        <v>286</v>
      </c>
      <c r="AA1294" s="6">
        <f>IF(AND($W$5 + 'Unlike Size Quad'!$F$3*$N$4&lt;Table13[[#This Row],[NS AXIS]],Table13[[#This Row],[NS AXIS]]&lt;$V$6 - 'Unlike Size Quad'!$F$3*$N$4), Table13[NS AXIS], 0)</f>
        <v>0</v>
      </c>
      <c r="AB1294" s="16">
        <f>$V$3 -'Unlike Size Quad'!$F$2*$N$3</f>
        <v>127.00056361139596</v>
      </c>
      <c r="AC1294" s="16">
        <f>$W$4 + 'Unlike Size Quad'!$F$2*$N$3</f>
        <v>-127.00507248755457</v>
      </c>
      <c r="AN1294" s="46">
        <v>286</v>
      </c>
      <c r="AO1294" s="6">
        <f>IF(OR(Table15[[#This Row],[Diagonal Flag]]&lt;-$AG$6, Table15[[#This Row],[Diagonal Flag]]&gt;$AG$6),0,Table15[[#This Row],[Diagonal Flag]])</f>
        <v>286</v>
      </c>
      <c r="AP1294" s="6">
        <f>Graphing!$AO1294/$AP$6</f>
        <v>125.125</v>
      </c>
      <c r="AQ1294" s="6">
        <f>Graphing!$AO1294/$AQ$6</f>
        <v>-125.125</v>
      </c>
    </row>
    <row r="1295" spans="21:43" x14ac:dyDescent="0.25">
      <c r="U1295" s="6">
        <v>0</v>
      </c>
      <c r="V1295" s="6">
        <v>287</v>
      </c>
      <c r="W1295" s="6">
        <f>IF(AND($W$4 + 'Unlike Size Quad'!$F$2*$N$3&lt;Table13[[#This Row],[NS AXIS]],Table13[[#This Row],[NS AXIS]]&lt;$V$3 - 'Unlike Size Quad'!$F$2*$N$3), Table13[NS AXIS], 0)</f>
        <v>0</v>
      </c>
      <c r="X1295" s="6">
        <f>$V$6 - 'Unlike Size Quad'!$F$3*$N$4</f>
        <v>71.401690832311886</v>
      </c>
      <c r="Y1295" s="6">
        <f>$W$5 +'Unlike Size Quad'!$F$3*$N$4</f>
        <v>-71.406763299232722</v>
      </c>
      <c r="Z1295" s="6">
        <f>Table13[[#This Row],[NS AXIS]]</f>
        <v>287</v>
      </c>
      <c r="AA1295" s="6">
        <f>IF(AND($W$5 + 'Unlike Size Quad'!$F$3*$N$4&lt;Table13[[#This Row],[NS AXIS]],Table13[[#This Row],[NS AXIS]]&lt;$V$6 - 'Unlike Size Quad'!$F$3*$N$4), Table13[NS AXIS], 0)</f>
        <v>0</v>
      </c>
      <c r="AB1295" s="16">
        <f>$V$3 -'Unlike Size Quad'!$F$2*$N$3</f>
        <v>127.00056361139596</v>
      </c>
      <c r="AC1295" s="16">
        <f>$W$4 + 'Unlike Size Quad'!$F$2*$N$3</f>
        <v>-127.00507248755457</v>
      </c>
      <c r="AN1295" s="46">
        <v>287</v>
      </c>
      <c r="AO1295" s="6">
        <f>IF(OR(Table15[[#This Row],[Diagonal Flag]]&lt;-$AG$6, Table15[[#This Row],[Diagonal Flag]]&gt;$AG$6),0,Table15[[#This Row],[Diagonal Flag]])</f>
        <v>287</v>
      </c>
      <c r="AP1295" s="6">
        <f>Graphing!$AO1295/$AP$6</f>
        <v>125.5625</v>
      </c>
      <c r="AQ1295" s="6">
        <f>Graphing!$AO1295/$AQ$6</f>
        <v>-125.5625</v>
      </c>
    </row>
    <row r="1296" spans="21:43" x14ac:dyDescent="0.25">
      <c r="U1296" s="6">
        <v>0</v>
      </c>
      <c r="V1296" s="6">
        <v>288</v>
      </c>
      <c r="W1296" s="6">
        <f>IF(AND($W$4 + 'Unlike Size Quad'!$F$2*$N$3&lt;Table13[[#This Row],[NS AXIS]],Table13[[#This Row],[NS AXIS]]&lt;$V$3 - 'Unlike Size Quad'!$F$2*$N$3), Table13[NS AXIS], 0)</f>
        <v>0</v>
      </c>
      <c r="X1296" s="6">
        <f>$V$6 - 'Unlike Size Quad'!$F$3*$N$4</f>
        <v>71.401690832311886</v>
      </c>
      <c r="Y1296" s="6">
        <f>$W$5 +'Unlike Size Quad'!$F$3*$N$4</f>
        <v>-71.406763299232722</v>
      </c>
      <c r="Z1296" s="6">
        <f>Table13[[#This Row],[NS AXIS]]</f>
        <v>288</v>
      </c>
      <c r="AA1296" s="6">
        <f>IF(AND($W$5 + 'Unlike Size Quad'!$F$3*$N$4&lt;Table13[[#This Row],[NS AXIS]],Table13[[#This Row],[NS AXIS]]&lt;$V$6 - 'Unlike Size Quad'!$F$3*$N$4), Table13[NS AXIS], 0)</f>
        <v>0</v>
      </c>
      <c r="AB1296" s="16">
        <f>$V$3 -'Unlike Size Quad'!$F$2*$N$3</f>
        <v>127.00056361139596</v>
      </c>
      <c r="AC1296" s="16">
        <f>$W$4 + 'Unlike Size Quad'!$F$2*$N$3</f>
        <v>-127.00507248755457</v>
      </c>
      <c r="AN1296" s="46">
        <v>288</v>
      </c>
      <c r="AO1296" s="6">
        <f>IF(OR(Table15[[#This Row],[Diagonal Flag]]&lt;-$AG$6, Table15[[#This Row],[Diagonal Flag]]&gt;$AG$6),0,Table15[[#This Row],[Diagonal Flag]])</f>
        <v>288</v>
      </c>
      <c r="AP1296" s="6">
        <f>Graphing!$AO1296/$AP$6</f>
        <v>126</v>
      </c>
      <c r="AQ1296" s="6">
        <f>Graphing!$AO1296/$AQ$6</f>
        <v>-126</v>
      </c>
    </row>
    <row r="1297" spans="21:43" x14ac:dyDescent="0.25">
      <c r="U1297" s="6">
        <v>0</v>
      </c>
      <c r="V1297" s="6">
        <v>289</v>
      </c>
      <c r="W1297" s="6">
        <f>IF(AND($W$4 + 'Unlike Size Quad'!$F$2*$N$3&lt;Table13[[#This Row],[NS AXIS]],Table13[[#This Row],[NS AXIS]]&lt;$V$3 - 'Unlike Size Quad'!$F$2*$N$3), Table13[NS AXIS], 0)</f>
        <v>0</v>
      </c>
      <c r="X1297" s="6">
        <f>$V$6 - 'Unlike Size Quad'!$F$3*$N$4</f>
        <v>71.401690832311886</v>
      </c>
      <c r="Y1297" s="6">
        <f>$W$5 +'Unlike Size Quad'!$F$3*$N$4</f>
        <v>-71.406763299232722</v>
      </c>
      <c r="Z1297" s="6">
        <f>Table13[[#This Row],[NS AXIS]]</f>
        <v>289</v>
      </c>
      <c r="AA1297" s="6">
        <f>IF(AND($W$5 + 'Unlike Size Quad'!$F$3*$N$4&lt;Table13[[#This Row],[NS AXIS]],Table13[[#This Row],[NS AXIS]]&lt;$V$6 - 'Unlike Size Quad'!$F$3*$N$4), Table13[NS AXIS], 0)</f>
        <v>0</v>
      </c>
      <c r="AB1297" s="16">
        <f>$V$3 -'Unlike Size Quad'!$F$2*$N$3</f>
        <v>127.00056361139596</v>
      </c>
      <c r="AC1297" s="16">
        <f>$W$4 + 'Unlike Size Quad'!$F$2*$N$3</f>
        <v>-127.00507248755457</v>
      </c>
      <c r="AN1297" s="46">
        <v>289</v>
      </c>
      <c r="AO1297" s="6">
        <f>IF(OR(Table15[[#This Row],[Diagonal Flag]]&lt;-$AG$6, Table15[[#This Row],[Diagonal Flag]]&gt;$AG$6),0,Table15[[#This Row],[Diagonal Flag]])</f>
        <v>289</v>
      </c>
      <c r="AP1297" s="6">
        <f>Graphing!$AO1297/$AP$6</f>
        <v>126.4375</v>
      </c>
      <c r="AQ1297" s="6">
        <f>Graphing!$AO1297/$AQ$6</f>
        <v>-126.4375</v>
      </c>
    </row>
    <row r="1298" spans="21:43" x14ac:dyDescent="0.25">
      <c r="U1298" s="6">
        <v>0</v>
      </c>
      <c r="V1298" s="6">
        <v>290</v>
      </c>
      <c r="W1298" s="6">
        <f>IF(AND($W$4 + 'Unlike Size Quad'!$F$2*$N$3&lt;Table13[[#This Row],[NS AXIS]],Table13[[#This Row],[NS AXIS]]&lt;$V$3 - 'Unlike Size Quad'!$F$2*$N$3), Table13[NS AXIS], 0)</f>
        <v>0</v>
      </c>
      <c r="X1298" s="6">
        <f>$V$6 - 'Unlike Size Quad'!$F$3*$N$4</f>
        <v>71.401690832311886</v>
      </c>
      <c r="Y1298" s="6">
        <f>$W$5 +'Unlike Size Quad'!$F$3*$N$4</f>
        <v>-71.406763299232722</v>
      </c>
      <c r="Z1298" s="6">
        <f>Table13[[#This Row],[NS AXIS]]</f>
        <v>290</v>
      </c>
      <c r="AA1298" s="6">
        <f>IF(AND($W$5 + 'Unlike Size Quad'!$F$3*$N$4&lt;Table13[[#This Row],[NS AXIS]],Table13[[#This Row],[NS AXIS]]&lt;$V$6 - 'Unlike Size Quad'!$F$3*$N$4), Table13[NS AXIS], 0)</f>
        <v>0</v>
      </c>
      <c r="AB1298" s="16">
        <f>$V$3 -'Unlike Size Quad'!$F$2*$N$3</f>
        <v>127.00056361139596</v>
      </c>
      <c r="AC1298" s="16">
        <f>$W$4 + 'Unlike Size Quad'!$F$2*$N$3</f>
        <v>-127.00507248755457</v>
      </c>
      <c r="AN1298" s="46">
        <v>290</v>
      </c>
      <c r="AO1298" s="6">
        <f>IF(OR(Table15[[#This Row],[Diagonal Flag]]&lt;-$AG$6, Table15[[#This Row],[Diagonal Flag]]&gt;$AG$6),0,Table15[[#This Row],[Diagonal Flag]])</f>
        <v>290</v>
      </c>
      <c r="AP1298" s="6">
        <f>Graphing!$AO1298/$AP$6</f>
        <v>126.875</v>
      </c>
      <c r="AQ1298" s="6">
        <f>Graphing!$AO1298/$AQ$6</f>
        <v>-126.875</v>
      </c>
    </row>
    <row r="1299" spans="21:43" x14ac:dyDescent="0.25">
      <c r="U1299" s="6">
        <v>0</v>
      </c>
      <c r="V1299" s="6">
        <v>291</v>
      </c>
      <c r="W1299" s="6">
        <f>IF(AND($W$4 + 'Unlike Size Quad'!$F$2*$N$3&lt;Table13[[#This Row],[NS AXIS]],Table13[[#This Row],[NS AXIS]]&lt;$V$3 - 'Unlike Size Quad'!$F$2*$N$3), Table13[NS AXIS], 0)</f>
        <v>0</v>
      </c>
      <c r="X1299" s="6">
        <f>$V$6 - 'Unlike Size Quad'!$F$3*$N$4</f>
        <v>71.401690832311886</v>
      </c>
      <c r="Y1299" s="6">
        <f>$W$5 +'Unlike Size Quad'!$F$3*$N$4</f>
        <v>-71.406763299232722</v>
      </c>
      <c r="Z1299" s="6">
        <f>Table13[[#This Row],[NS AXIS]]</f>
        <v>291</v>
      </c>
      <c r="AA1299" s="6">
        <f>IF(AND($W$5 + 'Unlike Size Quad'!$F$3*$N$4&lt;Table13[[#This Row],[NS AXIS]],Table13[[#This Row],[NS AXIS]]&lt;$V$6 - 'Unlike Size Quad'!$F$3*$N$4), Table13[NS AXIS], 0)</f>
        <v>0</v>
      </c>
      <c r="AB1299" s="16">
        <f>$V$3 -'Unlike Size Quad'!$F$2*$N$3</f>
        <v>127.00056361139596</v>
      </c>
      <c r="AC1299" s="16">
        <f>$W$4 + 'Unlike Size Quad'!$F$2*$N$3</f>
        <v>-127.00507248755457</v>
      </c>
      <c r="AN1299" s="46">
        <v>291</v>
      </c>
      <c r="AO1299" s="6">
        <f>IF(OR(Table15[[#This Row],[Diagonal Flag]]&lt;-$AG$6, Table15[[#This Row],[Diagonal Flag]]&gt;$AG$6),0,Table15[[#This Row],[Diagonal Flag]])</f>
        <v>291</v>
      </c>
      <c r="AP1299" s="6">
        <f>Graphing!$AO1299/$AP$6</f>
        <v>127.3125</v>
      </c>
      <c r="AQ1299" s="6">
        <f>Graphing!$AO1299/$AQ$6</f>
        <v>-127.3125</v>
      </c>
    </row>
    <row r="1300" spans="21:43" x14ac:dyDescent="0.25">
      <c r="U1300" s="6">
        <v>0</v>
      </c>
      <c r="V1300" s="6">
        <v>292</v>
      </c>
      <c r="W1300" s="6">
        <f>IF(AND($W$4 + 'Unlike Size Quad'!$F$2*$N$3&lt;Table13[[#This Row],[NS AXIS]],Table13[[#This Row],[NS AXIS]]&lt;$V$3 - 'Unlike Size Quad'!$F$2*$N$3), Table13[NS AXIS], 0)</f>
        <v>0</v>
      </c>
      <c r="X1300" s="6">
        <f>$V$6 - 'Unlike Size Quad'!$F$3*$N$4</f>
        <v>71.401690832311886</v>
      </c>
      <c r="Y1300" s="6">
        <f>$W$5 +'Unlike Size Quad'!$F$3*$N$4</f>
        <v>-71.406763299232722</v>
      </c>
      <c r="Z1300" s="6">
        <f>Table13[[#This Row],[NS AXIS]]</f>
        <v>292</v>
      </c>
      <c r="AA1300" s="6">
        <f>IF(AND($W$5 + 'Unlike Size Quad'!$F$3*$N$4&lt;Table13[[#This Row],[NS AXIS]],Table13[[#This Row],[NS AXIS]]&lt;$V$6 - 'Unlike Size Quad'!$F$3*$N$4), Table13[NS AXIS], 0)</f>
        <v>0</v>
      </c>
      <c r="AB1300" s="16">
        <f>$V$3 -'Unlike Size Quad'!$F$2*$N$3</f>
        <v>127.00056361139596</v>
      </c>
      <c r="AC1300" s="16">
        <f>$W$4 + 'Unlike Size Quad'!$F$2*$N$3</f>
        <v>-127.00507248755457</v>
      </c>
      <c r="AN1300" s="46">
        <v>292</v>
      </c>
      <c r="AO1300" s="6">
        <f>IF(OR(Table15[[#This Row],[Diagonal Flag]]&lt;-$AG$6, Table15[[#This Row],[Diagonal Flag]]&gt;$AG$6),0,Table15[[#This Row],[Diagonal Flag]])</f>
        <v>292</v>
      </c>
      <c r="AP1300" s="6">
        <f>Graphing!$AO1300/$AP$6</f>
        <v>127.75</v>
      </c>
      <c r="AQ1300" s="6">
        <f>Graphing!$AO1300/$AQ$6</f>
        <v>-127.75</v>
      </c>
    </row>
    <row r="1301" spans="21:43" x14ac:dyDescent="0.25">
      <c r="U1301" s="6">
        <v>0</v>
      </c>
      <c r="V1301" s="6">
        <v>293</v>
      </c>
      <c r="W1301" s="6">
        <f>IF(AND($W$4 + 'Unlike Size Quad'!$F$2*$N$3&lt;Table13[[#This Row],[NS AXIS]],Table13[[#This Row],[NS AXIS]]&lt;$V$3 - 'Unlike Size Quad'!$F$2*$N$3), Table13[NS AXIS], 0)</f>
        <v>0</v>
      </c>
      <c r="X1301" s="6">
        <f>$V$6 - 'Unlike Size Quad'!$F$3*$N$4</f>
        <v>71.401690832311886</v>
      </c>
      <c r="Y1301" s="6">
        <f>$W$5 +'Unlike Size Quad'!$F$3*$N$4</f>
        <v>-71.406763299232722</v>
      </c>
      <c r="Z1301" s="6">
        <f>Table13[[#This Row],[NS AXIS]]</f>
        <v>293</v>
      </c>
      <c r="AA1301" s="6">
        <f>IF(AND($W$5 + 'Unlike Size Quad'!$F$3*$N$4&lt;Table13[[#This Row],[NS AXIS]],Table13[[#This Row],[NS AXIS]]&lt;$V$6 - 'Unlike Size Quad'!$F$3*$N$4), Table13[NS AXIS], 0)</f>
        <v>0</v>
      </c>
      <c r="AB1301" s="16">
        <f>$V$3 -'Unlike Size Quad'!$F$2*$N$3</f>
        <v>127.00056361139596</v>
      </c>
      <c r="AC1301" s="16">
        <f>$W$4 + 'Unlike Size Quad'!$F$2*$N$3</f>
        <v>-127.00507248755457</v>
      </c>
      <c r="AN1301" s="46">
        <v>293</v>
      </c>
      <c r="AO1301" s="6">
        <f>IF(OR(Table15[[#This Row],[Diagonal Flag]]&lt;-$AG$6, Table15[[#This Row],[Diagonal Flag]]&gt;$AG$6),0,Table15[[#This Row],[Diagonal Flag]])</f>
        <v>293</v>
      </c>
      <c r="AP1301" s="6">
        <f>Graphing!$AO1301/$AP$6</f>
        <v>128.1875</v>
      </c>
      <c r="AQ1301" s="6">
        <f>Graphing!$AO1301/$AQ$6</f>
        <v>-128.1875</v>
      </c>
    </row>
    <row r="1302" spans="21:43" x14ac:dyDescent="0.25">
      <c r="U1302" s="6">
        <v>0</v>
      </c>
      <c r="V1302" s="6">
        <v>294</v>
      </c>
      <c r="W1302" s="6">
        <f>IF(AND($W$4 + 'Unlike Size Quad'!$F$2*$N$3&lt;Table13[[#This Row],[NS AXIS]],Table13[[#This Row],[NS AXIS]]&lt;$V$3 - 'Unlike Size Quad'!$F$2*$N$3), Table13[NS AXIS], 0)</f>
        <v>0</v>
      </c>
      <c r="X1302" s="6">
        <f>$V$6 - 'Unlike Size Quad'!$F$3*$N$4</f>
        <v>71.401690832311886</v>
      </c>
      <c r="Y1302" s="6">
        <f>$W$5 +'Unlike Size Quad'!$F$3*$N$4</f>
        <v>-71.406763299232722</v>
      </c>
      <c r="Z1302" s="6">
        <f>Table13[[#This Row],[NS AXIS]]</f>
        <v>294</v>
      </c>
      <c r="AA1302" s="6">
        <f>IF(AND($W$5 + 'Unlike Size Quad'!$F$3*$N$4&lt;Table13[[#This Row],[NS AXIS]],Table13[[#This Row],[NS AXIS]]&lt;$V$6 - 'Unlike Size Quad'!$F$3*$N$4), Table13[NS AXIS], 0)</f>
        <v>0</v>
      </c>
      <c r="AB1302" s="16">
        <f>$V$3 -'Unlike Size Quad'!$F$2*$N$3</f>
        <v>127.00056361139596</v>
      </c>
      <c r="AC1302" s="16">
        <f>$W$4 + 'Unlike Size Quad'!$F$2*$N$3</f>
        <v>-127.00507248755457</v>
      </c>
      <c r="AN1302" s="46">
        <v>294</v>
      </c>
      <c r="AO1302" s="6">
        <f>IF(OR(Table15[[#This Row],[Diagonal Flag]]&lt;-$AG$6, Table15[[#This Row],[Diagonal Flag]]&gt;$AG$6),0,Table15[[#This Row],[Diagonal Flag]])</f>
        <v>294</v>
      </c>
      <c r="AP1302" s="6">
        <f>Graphing!$AO1302/$AP$6</f>
        <v>128.625</v>
      </c>
      <c r="AQ1302" s="6">
        <f>Graphing!$AO1302/$AQ$6</f>
        <v>-128.625</v>
      </c>
    </row>
    <row r="1303" spans="21:43" x14ac:dyDescent="0.25">
      <c r="U1303" s="6">
        <v>0</v>
      </c>
      <c r="V1303" s="6">
        <v>295</v>
      </c>
      <c r="W1303" s="6">
        <f>IF(AND($W$4 + 'Unlike Size Quad'!$F$2*$N$3&lt;Table13[[#This Row],[NS AXIS]],Table13[[#This Row],[NS AXIS]]&lt;$V$3 - 'Unlike Size Quad'!$F$2*$N$3), Table13[NS AXIS], 0)</f>
        <v>0</v>
      </c>
      <c r="X1303" s="6">
        <f>$V$6 - 'Unlike Size Quad'!$F$3*$N$4</f>
        <v>71.401690832311886</v>
      </c>
      <c r="Y1303" s="6">
        <f>$W$5 +'Unlike Size Quad'!$F$3*$N$4</f>
        <v>-71.406763299232722</v>
      </c>
      <c r="Z1303" s="6">
        <f>Table13[[#This Row],[NS AXIS]]</f>
        <v>295</v>
      </c>
      <c r="AA1303" s="6">
        <f>IF(AND($W$5 + 'Unlike Size Quad'!$F$3*$N$4&lt;Table13[[#This Row],[NS AXIS]],Table13[[#This Row],[NS AXIS]]&lt;$V$6 - 'Unlike Size Quad'!$F$3*$N$4), Table13[NS AXIS], 0)</f>
        <v>0</v>
      </c>
      <c r="AB1303" s="16">
        <f>$V$3 -'Unlike Size Quad'!$F$2*$N$3</f>
        <v>127.00056361139596</v>
      </c>
      <c r="AC1303" s="16">
        <f>$W$4 + 'Unlike Size Quad'!$F$2*$N$3</f>
        <v>-127.00507248755457</v>
      </c>
      <c r="AN1303" s="46">
        <v>295</v>
      </c>
      <c r="AO1303" s="6">
        <f>IF(OR(Table15[[#This Row],[Diagonal Flag]]&lt;-$AG$6, Table15[[#This Row],[Diagonal Flag]]&gt;$AG$6),0,Table15[[#This Row],[Diagonal Flag]])</f>
        <v>295</v>
      </c>
      <c r="AP1303" s="6">
        <f>Graphing!$AO1303/$AP$6</f>
        <v>129.0625</v>
      </c>
      <c r="AQ1303" s="6">
        <f>Graphing!$AO1303/$AQ$6</f>
        <v>-129.0625</v>
      </c>
    </row>
    <row r="1304" spans="21:43" x14ac:dyDescent="0.25">
      <c r="U1304" s="6">
        <v>0</v>
      </c>
      <c r="V1304" s="6">
        <v>296</v>
      </c>
      <c r="W1304" s="6">
        <f>IF(AND($W$4 + 'Unlike Size Quad'!$F$2*$N$3&lt;Table13[[#This Row],[NS AXIS]],Table13[[#This Row],[NS AXIS]]&lt;$V$3 - 'Unlike Size Quad'!$F$2*$N$3), Table13[NS AXIS], 0)</f>
        <v>0</v>
      </c>
      <c r="X1304" s="6">
        <f>$V$6 - 'Unlike Size Quad'!$F$3*$N$4</f>
        <v>71.401690832311886</v>
      </c>
      <c r="Y1304" s="6">
        <f>$W$5 +'Unlike Size Quad'!$F$3*$N$4</f>
        <v>-71.406763299232722</v>
      </c>
      <c r="Z1304" s="6">
        <f>Table13[[#This Row],[NS AXIS]]</f>
        <v>296</v>
      </c>
      <c r="AA1304" s="6">
        <f>IF(AND($W$5 + 'Unlike Size Quad'!$F$3*$N$4&lt;Table13[[#This Row],[NS AXIS]],Table13[[#This Row],[NS AXIS]]&lt;$V$6 - 'Unlike Size Quad'!$F$3*$N$4), Table13[NS AXIS], 0)</f>
        <v>0</v>
      </c>
      <c r="AB1304" s="16">
        <f>$V$3 -'Unlike Size Quad'!$F$2*$N$3</f>
        <v>127.00056361139596</v>
      </c>
      <c r="AC1304" s="16">
        <f>$W$4 + 'Unlike Size Quad'!$F$2*$N$3</f>
        <v>-127.00507248755457</v>
      </c>
      <c r="AN1304" s="46">
        <v>296</v>
      </c>
      <c r="AO1304" s="6">
        <f>IF(OR(Table15[[#This Row],[Diagonal Flag]]&lt;-$AG$6, Table15[[#This Row],[Diagonal Flag]]&gt;$AG$6),0,Table15[[#This Row],[Diagonal Flag]])</f>
        <v>296</v>
      </c>
      <c r="AP1304" s="6">
        <f>Graphing!$AO1304/$AP$6</f>
        <v>129.5</v>
      </c>
      <c r="AQ1304" s="6">
        <f>Graphing!$AO1304/$AQ$6</f>
        <v>-129.5</v>
      </c>
    </row>
    <row r="1305" spans="21:43" x14ac:dyDescent="0.25">
      <c r="U1305" s="6">
        <v>0</v>
      </c>
      <c r="V1305" s="6">
        <v>297</v>
      </c>
      <c r="W1305" s="6">
        <f>IF(AND($W$4 + 'Unlike Size Quad'!$F$2*$N$3&lt;Table13[[#This Row],[NS AXIS]],Table13[[#This Row],[NS AXIS]]&lt;$V$3 - 'Unlike Size Quad'!$F$2*$N$3), Table13[NS AXIS], 0)</f>
        <v>0</v>
      </c>
      <c r="X1305" s="6">
        <f>$V$6 - 'Unlike Size Quad'!$F$3*$N$4</f>
        <v>71.401690832311886</v>
      </c>
      <c r="Y1305" s="6">
        <f>$W$5 +'Unlike Size Quad'!$F$3*$N$4</f>
        <v>-71.406763299232722</v>
      </c>
      <c r="Z1305" s="6">
        <f>Table13[[#This Row],[NS AXIS]]</f>
        <v>297</v>
      </c>
      <c r="AA1305" s="6">
        <f>IF(AND($W$5 + 'Unlike Size Quad'!$F$3*$N$4&lt;Table13[[#This Row],[NS AXIS]],Table13[[#This Row],[NS AXIS]]&lt;$V$6 - 'Unlike Size Quad'!$F$3*$N$4), Table13[NS AXIS], 0)</f>
        <v>0</v>
      </c>
      <c r="AB1305" s="16">
        <f>$V$3 -'Unlike Size Quad'!$F$2*$N$3</f>
        <v>127.00056361139596</v>
      </c>
      <c r="AC1305" s="16">
        <f>$W$4 + 'Unlike Size Quad'!$F$2*$N$3</f>
        <v>-127.00507248755457</v>
      </c>
      <c r="AN1305" s="46">
        <v>297</v>
      </c>
      <c r="AO1305" s="6">
        <f>IF(OR(Table15[[#This Row],[Diagonal Flag]]&lt;-$AG$6, Table15[[#This Row],[Diagonal Flag]]&gt;$AG$6),0,Table15[[#This Row],[Diagonal Flag]])</f>
        <v>297</v>
      </c>
      <c r="AP1305" s="6">
        <f>Graphing!$AO1305/$AP$6</f>
        <v>129.9375</v>
      </c>
      <c r="AQ1305" s="6">
        <f>Graphing!$AO1305/$AQ$6</f>
        <v>-129.9375</v>
      </c>
    </row>
    <row r="1306" spans="21:43" x14ac:dyDescent="0.25">
      <c r="U1306" s="6">
        <v>0</v>
      </c>
      <c r="V1306" s="6">
        <v>298</v>
      </c>
      <c r="W1306" s="6">
        <f>IF(AND($W$4 + 'Unlike Size Quad'!$F$2*$N$3&lt;Table13[[#This Row],[NS AXIS]],Table13[[#This Row],[NS AXIS]]&lt;$V$3 - 'Unlike Size Quad'!$F$2*$N$3), Table13[NS AXIS], 0)</f>
        <v>0</v>
      </c>
      <c r="X1306" s="6">
        <f>$V$6 - 'Unlike Size Quad'!$F$3*$N$4</f>
        <v>71.401690832311886</v>
      </c>
      <c r="Y1306" s="6">
        <f>$W$5 +'Unlike Size Quad'!$F$3*$N$4</f>
        <v>-71.406763299232722</v>
      </c>
      <c r="Z1306" s="6">
        <f>Table13[[#This Row],[NS AXIS]]</f>
        <v>298</v>
      </c>
      <c r="AA1306" s="6">
        <f>IF(AND($W$5 + 'Unlike Size Quad'!$F$3*$N$4&lt;Table13[[#This Row],[NS AXIS]],Table13[[#This Row],[NS AXIS]]&lt;$V$6 - 'Unlike Size Quad'!$F$3*$N$4), Table13[NS AXIS], 0)</f>
        <v>0</v>
      </c>
      <c r="AB1306" s="16">
        <f>$V$3 -'Unlike Size Quad'!$F$2*$N$3</f>
        <v>127.00056361139596</v>
      </c>
      <c r="AC1306" s="16">
        <f>$W$4 + 'Unlike Size Quad'!$F$2*$N$3</f>
        <v>-127.00507248755457</v>
      </c>
      <c r="AN1306" s="46">
        <v>298</v>
      </c>
      <c r="AO1306" s="6">
        <f>IF(OR(Table15[[#This Row],[Diagonal Flag]]&lt;-$AG$6, Table15[[#This Row],[Diagonal Flag]]&gt;$AG$6),0,Table15[[#This Row],[Diagonal Flag]])</f>
        <v>298</v>
      </c>
      <c r="AP1306" s="6">
        <f>Graphing!$AO1306/$AP$6</f>
        <v>130.375</v>
      </c>
      <c r="AQ1306" s="6">
        <f>Graphing!$AO1306/$AQ$6</f>
        <v>-130.375</v>
      </c>
    </row>
    <row r="1307" spans="21:43" x14ac:dyDescent="0.25">
      <c r="U1307" s="6">
        <v>0</v>
      </c>
      <c r="V1307" s="6">
        <v>299</v>
      </c>
      <c r="W1307" s="6">
        <f>IF(AND($W$4 + 'Unlike Size Quad'!$F$2*$N$3&lt;Table13[[#This Row],[NS AXIS]],Table13[[#This Row],[NS AXIS]]&lt;$V$3 - 'Unlike Size Quad'!$F$2*$N$3), Table13[NS AXIS], 0)</f>
        <v>0</v>
      </c>
      <c r="X1307" s="6">
        <f>$V$6 - 'Unlike Size Quad'!$F$3*$N$4</f>
        <v>71.401690832311886</v>
      </c>
      <c r="Y1307" s="6">
        <f>$W$5 +'Unlike Size Quad'!$F$3*$N$4</f>
        <v>-71.406763299232722</v>
      </c>
      <c r="Z1307" s="6">
        <f>Table13[[#This Row],[NS AXIS]]</f>
        <v>299</v>
      </c>
      <c r="AA1307" s="6">
        <f>IF(AND($W$5 + 'Unlike Size Quad'!$F$3*$N$4&lt;Table13[[#This Row],[NS AXIS]],Table13[[#This Row],[NS AXIS]]&lt;$V$6 - 'Unlike Size Quad'!$F$3*$N$4), Table13[NS AXIS], 0)</f>
        <v>0</v>
      </c>
      <c r="AB1307" s="16">
        <f>$V$3 -'Unlike Size Quad'!$F$2*$N$3</f>
        <v>127.00056361139596</v>
      </c>
      <c r="AC1307" s="16">
        <f>$W$4 + 'Unlike Size Quad'!$F$2*$N$3</f>
        <v>-127.00507248755457</v>
      </c>
      <c r="AN1307" s="46">
        <v>299</v>
      </c>
      <c r="AO1307" s="6">
        <f>IF(OR(Table15[[#This Row],[Diagonal Flag]]&lt;-$AG$6, Table15[[#This Row],[Diagonal Flag]]&gt;$AG$6),0,Table15[[#This Row],[Diagonal Flag]])</f>
        <v>299</v>
      </c>
      <c r="AP1307" s="6">
        <f>Graphing!$AO1307/$AP$6</f>
        <v>130.8125</v>
      </c>
      <c r="AQ1307" s="6">
        <f>Graphing!$AO1307/$AQ$6</f>
        <v>-130.8125</v>
      </c>
    </row>
    <row r="1308" spans="21:43" x14ac:dyDescent="0.25">
      <c r="U1308" s="6">
        <v>0</v>
      </c>
      <c r="V1308" s="6">
        <v>300</v>
      </c>
      <c r="W1308" s="6">
        <f>IF(AND($W$4 + 'Unlike Size Quad'!$F$2*$N$3&lt;Table13[[#This Row],[NS AXIS]],Table13[[#This Row],[NS AXIS]]&lt;$V$3 - 'Unlike Size Quad'!$F$2*$N$3), Table13[NS AXIS], 0)</f>
        <v>0</v>
      </c>
      <c r="X1308" s="6">
        <f>$V$6 - 'Unlike Size Quad'!$F$3*$N$4</f>
        <v>71.401690832311886</v>
      </c>
      <c r="Y1308" s="6">
        <f>$W$5 +'Unlike Size Quad'!$F$3*$N$4</f>
        <v>-71.406763299232722</v>
      </c>
      <c r="Z1308" s="6">
        <f>Table13[[#This Row],[NS AXIS]]</f>
        <v>300</v>
      </c>
      <c r="AA1308" s="6">
        <f>IF(AND($W$5 + 'Unlike Size Quad'!$F$3*$N$4&lt;Table13[[#This Row],[NS AXIS]],Table13[[#This Row],[NS AXIS]]&lt;$V$6 - 'Unlike Size Quad'!$F$3*$N$4), Table13[NS AXIS], 0)</f>
        <v>0</v>
      </c>
      <c r="AB1308" s="16">
        <f>$V$3 -'Unlike Size Quad'!$F$2*$N$3</f>
        <v>127.00056361139596</v>
      </c>
      <c r="AC1308" s="16">
        <f>$W$4 + 'Unlike Size Quad'!$F$2*$N$3</f>
        <v>-127.00507248755457</v>
      </c>
      <c r="AN1308" s="46">
        <v>300</v>
      </c>
      <c r="AO1308" s="6">
        <f>IF(OR(Table15[[#This Row],[Diagonal Flag]]&lt;-$AG$6, Table15[[#This Row],[Diagonal Flag]]&gt;$AG$6),0,Table15[[#This Row],[Diagonal Flag]])</f>
        <v>300</v>
      </c>
      <c r="AP1308" s="6">
        <f>Graphing!$AO1308/$AP$6</f>
        <v>131.25</v>
      </c>
      <c r="AQ1308" s="6">
        <f>Graphing!$AO1308/$AQ$6</f>
        <v>-131.25</v>
      </c>
    </row>
    <row r="1309" spans="21:43" x14ac:dyDescent="0.25">
      <c r="U1309" s="6">
        <v>0</v>
      </c>
      <c r="V1309" s="6">
        <v>301</v>
      </c>
      <c r="W1309" s="6">
        <f>IF(AND($W$4 + 'Unlike Size Quad'!$F$2*$N$3&lt;Table13[[#This Row],[NS AXIS]],Table13[[#This Row],[NS AXIS]]&lt;$V$3 - 'Unlike Size Quad'!$F$2*$N$3), Table13[NS AXIS], 0)</f>
        <v>0</v>
      </c>
      <c r="X1309" s="6">
        <f>$V$6 - 'Unlike Size Quad'!$F$3*$N$4</f>
        <v>71.401690832311886</v>
      </c>
      <c r="Y1309" s="6">
        <f>$W$5 +'Unlike Size Quad'!$F$3*$N$4</f>
        <v>-71.406763299232722</v>
      </c>
      <c r="Z1309" s="6">
        <f>Table13[[#This Row],[NS AXIS]]</f>
        <v>301</v>
      </c>
      <c r="AA1309" s="6">
        <f>IF(AND($W$5 + 'Unlike Size Quad'!$F$3*$N$4&lt;Table13[[#This Row],[NS AXIS]],Table13[[#This Row],[NS AXIS]]&lt;$V$6 - 'Unlike Size Quad'!$F$3*$N$4), Table13[NS AXIS], 0)</f>
        <v>0</v>
      </c>
      <c r="AB1309" s="16">
        <f>$V$3 -'Unlike Size Quad'!$F$2*$N$3</f>
        <v>127.00056361139596</v>
      </c>
      <c r="AC1309" s="16">
        <f>$W$4 + 'Unlike Size Quad'!$F$2*$N$3</f>
        <v>-127.00507248755457</v>
      </c>
      <c r="AN1309" s="46">
        <v>301</v>
      </c>
      <c r="AO1309" s="6">
        <f>IF(OR(Table15[[#This Row],[Diagonal Flag]]&lt;-$AG$6, Table15[[#This Row],[Diagonal Flag]]&gt;$AG$6),0,Table15[[#This Row],[Diagonal Flag]])</f>
        <v>301</v>
      </c>
      <c r="AP1309" s="6">
        <f>Graphing!$AO1309/$AP$6</f>
        <v>131.6875</v>
      </c>
      <c r="AQ1309" s="6">
        <f>Graphing!$AO1309/$AQ$6</f>
        <v>-131.6875</v>
      </c>
    </row>
    <row r="1310" spans="21:43" x14ac:dyDescent="0.25">
      <c r="U1310" s="6">
        <v>0</v>
      </c>
      <c r="V1310" s="6">
        <v>302</v>
      </c>
      <c r="W1310" s="6">
        <f>IF(AND($W$4 + 'Unlike Size Quad'!$F$2*$N$3&lt;Table13[[#This Row],[NS AXIS]],Table13[[#This Row],[NS AXIS]]&lt;$V$3 - 'Unlike Size Quad'!$F$2*$N$3), Table13[NS AXIS], 0)</f>
        <v>0</v>
      </c>
      <c r="X1310" s="6">
        <f>$V$6 - 'Unlike Size Quad'!$F$3*$N$4</f>
        <v>71.401690832311886</v>
      </c>
      <c r="Y1310" s="6">
        <f>$W$5 +'Unlike Size Quad'!$F$3*$N$4</f>
        <v>-71.406763299232722</v>
      </c>
      <c r="Z1310" s="6">
        <f>Table13[[#This Row],[NS AXIS]]</f>
        <v>302</v>
      </c>
      <c r="AA1310" s="6">
        <f>IF(AND($W$5 + 'Unlike Size Quad'!$F$3*$N$4&lt;Table13[[#This Row],[NS AXIS]],Table13[[#This Row],[NS AXIS]]&lt;$V$6 - 'Unlike Size Quad'!$F$3*$N$4), Table13[NS AXIS], 0)</f>
        <v>0</v>
      </c>
      <c r="AB1310" s="16">
        <f>$V$3 -'Unlike Size Quad'!$F$2*$N$3</f>
        <v>127.00056361139596</v>
      </c>
      <c r="AC1310" s="16">
        <f>$W$4 + 'Unlike Size Quad'!$F$2*$N$3</f>
        <v>-127.00507248755457</v>
      </c>
      <c r="AN1310" s="46">
        <v>302</v>
      </c>
      <c r="AO1310" s="6">
        <f>IF(OR(Table15[[#This Row],[Diagonal Flag]]&lt;-$AG$6, Table15[[#This Row],[Diagonal Flag]]&gt;$AG$6),0,Table15[[#This Row],[Diagonal Flag]])</f>
        <v>302</v>
      </c>
      <c r="AP1310" s="6">
        <f>Graphing!$AO1310/$AP$6</f>
        <v>132.125</v>
      </c>
      <c r="AQ1310" s="6">
        <f>Graphing!$AO1310/$AQ$6</f>
        <v>-132.125</v>
      </c>
    </row>
    <row r="1311" spans="21:43" x14ac:dyDescent="0.25">
      <c r="U1311" s="6">
        <v>0</v>
      </c>
      <c r="V1311" s="6">
        <v>303</v>
      </c>
      <c r="W1311" s="6">
        <f>IF(AND($W$4 + 'Unlike Size Quad'!$F$2*$N$3&lt;Table13[[#This Row],[NS AXIS]],Table13[[#This Row],[NS AXIS]]&lt;$V$3 - 'Unlike Size Quad'!$F$2*$N$3), Table13[NS AXIS], 0)</f>
        <v>0</v>
      </c>
      <c r="X1311" s="6">
        <f>$V$6 - 'Unlike Size Quad'!$F$3*$N$4</f>
        <v>71.401690832311886</v>
      </c>
      <c r="Y1311" s="6">
        <f>$W$5 +'Unlike Size Quad'!$F$3*$N$4</f>
        <v>-71.406763299232722</v>
      </c>
      <c r="Z1311" s="6">
        <f>Table13[[#This Row],[NS AXIS]]</f>
        <v>303</v>
      </c>
      <c r="AA1311" s="6">
        <f>IF(AND($W$5 + 'Unlike Size Quad'!$F$3*$N$4&lt;Table13[[#This Row],[NS AXIS]],Table13[[#This Row],[NS AXIS]]&lt;$V$6 - 'Unlike Size Quad'!$F$3*$N$4), Table13[NS AXIS], 0)</f>
        <v>0</v>
      </c>
      <c r="AB1311" s="16">
        <f>$V$3 -'Unlike Size Quad'!$F$2*$N$3</f>
        <v>127.00056361139596</v>
      </c>
      <c r="AC1311" s="16">
        <f>$W$4 + 'Unlike Size Quad'!$F$2*$N$3</f>
        <v>-127.00507248755457</v>
      </c>
      <c r="AN1311" s="46">
        <v>303</v>
      </c>
      <c r="AO1311" s="6">
        <f>IF(OR(Table15[[#This Row],[Diagonal Flag]]&lt;-$AG$6, Table15[[#This Row],[Diagonal Flag]]&gt;$AG$6),0,Table15[[#This Row],[Diagonal Flag]])</f>
        <v>303</v>
      </c>
      <c r="AP1311" s="6">
        <f>Graphing!$AO1311/$AP$6</f>
        <v>132.5625</v>
      </c>
      <c r="AQ1311" s="6">
        <f>Graphing!$AO1311/$AQ$6</f>
        <v>-132.5625</v>
      </c>
    </row>
    <row r="1312" spans="21:43" x14ac:dyDescent="0.25">
      <c r="U1312" s="6">
        <v>0</v>
      </c>
      <c r="V1312" s="6">
        <v>304</v>
      </c>
      <c r="W1312" s="6">
        <f>IF(AND($W$4 + 'Unlike Size Quad'!$F$2*$N$3&lt;Table13[[#This Row],[NS AXIS]],Table13[[#This Row],[NS AXIS]]&lt;$V$3 - 'Unlike Size Quad'!$F$2*$N$3), Table13[NS AXIS], 0)</f>
        <v>0</v>
      </c>
      <c r="X1312" s="6">
        <f>$V$6 - 'Unlike Size Quad'!$F$3*$N$4</f>
        <v>71.401690832311886</v>
      </c>
      <c r="Y1312" s="6">
        <f>$W$5 +'Unlike Size Quad'!$F$3*$N$4</f>
        <v>-71.406763299232722</v>
      </c>
      <c r="Z1312" s="6">
        <f>Table13[[#This Row],[NS AXIS]]</f>
        <v>304</v>
      </c>
      <c r="AA1312" s="6">
        <f>IF(AND($W$5 + 'Unlike Size Quad'!$F$3*$N$4&lt;Table13[[#This Row],[NS AXIS]],Table13[[#This Row],[NS AXIS]]&lt;$V$6 - 'Unlike Size Quad'!$F$3*$N$4), Table13[NS AXIS], 0)</f>
        <v>0</v>
      </c>
      <c r="AB1312" s="16">
        <f>$V$3 -'Unlike Size Quad'!$F$2*$N$3</f>
        <v>127.00056361139596</v>
      </c>
      <c r="AC1312" s="16">
        <f>$W$4 + 'Unlike Size Quad'!$F$2*$N$3</f>
        <v>-127.00507248755457</v>
      </c>
      <c r="AN1312" s="46">
        <v>304</v>
      </c>
      <c r="AO1312" s="6">
        <f>IF(OR(Table15[[#This Row],[Diagonal Flag]]&lt;-$AG$6, Table15[[#This Row],[Diagonal Flag]]&gt;$AG$6),0,Table15[[#This Row],[Diagonal Flag]])</f>
        <v>304</v>
      </c>
      <c r="AP1312" s="6">
        <f>Graphing!$AO1312/$AP$6</f>
        <v>133</v>
      </c>
      <c r="AQ1312" s="6">
        <f>Graphing!$AO1312/$AQ$6</f>
        <v>-133</v>
      </c>
    </row>
    <row r="1313" spans="21:43" x14ac:dyDescent="0.25">
      <c r="U1313" s="6">
        <v>0</v>
      </c>
      <c r="V1313" s="6">
        <v>305</v>
      </c>
      <c r="W1313" s="6">
        <f>IF(AND($W$4 + 'Unlike Size Quad'!$F$2*$N$3&lt;Table13[[#This Row],[NS AXIS]],Table13[[#This Row],[NS AXIS]]&lt;$V$3 - 'Unlike Size Quad'!$F$2*$N$3), Table13[NS AXIS], 0)</f>
        <v>0</v>
      </c>
      <c r="X1313" s="6">
        <f>$V$6 - 'Unlike Size Quad'!$F$3*$N$4</f>
        <v>71.401690832311886</v>
      </c>
      <c r="Y1313" s="6">
        <f>$W$5 +'Unlike Size Quad'!$F$3*$N$4</f>
        <v>-71.406763299232722</v>
      </c>
      <c r="Z1313" s="6">
        <f>Table13[[#This Row],[NS AXIS]]</f>
        <v>305</v>
      </c>
      <c r="AA1313" s="6">
        <f>IF(AND($W$5 + 'Unlike Size Quad'!$F$3*$N$4&lt;Table13[[#This Row],[NS AXIS]],Table13[[#This Row],[NS AXIS]]&lt;$V$6 - 'Unlike Size Quad'!$F$3*$N$4), Table13[NS AXIS], 0)</f>
        <v>0</v>
      </c>
      <c r="AB1313" s="16">
        <f>$V$3 -'Unlike Size Quad'!$F$2*$N$3</f>
        <v>127.00056361139596</v>
      </c>
      <c r="AC1313" s="16">
        <f>$W$4 + 'Unlike Size Quad'!$F$2*$N$3</f>
        <v>-127.00507248755457</v>
      </c>
      <c r="AN1313" s="46">
        <v>305</v>
      </c>
      <c r="AO1313" s="6">
        <f>IF(OR(Table15[[#This Row],[Diagonal Flag]]&lt;-$AG$6, Table15[[#This Row],[Diagonal Flag]]&gt;$AG$6),0,Table15[[#This Row],[Diagonal Flag]])</f>
        <v>305</v>
      </c>
      <c r="AP1313" s="6">
        <f>Graphing!$AO1313/$AP$6</f>
        <v>133.4375</v>
      </c>
      <c r="AQ1313" s="6">
        <f>Graphing!$AO1313/$AQ$6</f>
        <v>-133.4375</v>
      </c>
    </row>
    <row r="1314" spans="21:43" x14ac:dyDescent="0.25">
      <c r="U1314" s="6">
        <v>0</v>
      </c>
      <c r="V1314" s="6">
        <v>306</v>
      </c>
      <c r="W1314" s="6">
        <f>IF(AND($W$4 + 'Unlike Size Quad'!$F$2*$N$3&lt;Table13[[#This Row],[NS AXIS]],Table13[[#This Row],[NS AXIS]]&lt;$V$3 - 'Unlike Size Quad'!$F$2*$N$3), Table13[NS AXIS], 0)</f>
        <v>0</v>
      </c>
      <c r="X1314" s="6">
        <f>$V$6 - 'Unlike Size Quad'!$F$3*$N$4</f>
        <v>71.401690832311886</v>
      </c>
      <c r="Y1314" s="6">
        <f>$W$5 +'Unlike Size Quad'!$F$3*$N$4</f>
        <v>-71.406763299232722</v>
      </c>
      <c r="Z1314" s="6">
        <f>Table13[[#This Row],[NS AXIS]]</f>
        <v>306</v>
      </c>
      <c r="AA1314" s="6">
        <f>IF(AND($W$5 + 'Unlike Size Quad'!$F$3*$N$4&lt;Table13[[#This Row],[NS AXIS]],Table13[[#This Row],[NS AXIS]]&lt;$V$6 - 'Unlike Size Quad'!$F$3*$N$4), Table13[NS AXIS], 0)</f>
        <v>0</v>
      </c>
      <c r="AB1314" s="16">
        <f>$V$3 -'Unlike Size Quad'!$F$2*$N$3</f>
        <v>127.00056361139596</v>
      </c>
      <c r="AC1314" s="16">
        <f>$W$4 + 'Unlike Size Quad'!$F$2*$N$3</f>
        <v>-127.00507248755457</v>
      </c>
      <c r="AN1314" s="46">
        <v>306</v>
      </c>
      <c r="AO1314" s="6">
        <f>IF(OR(Table15[[#This Row],[Diagonal Flag]]&lt;-$AG$6, Table15[[#This Row],[Diagonal Flag]]&gt;$AG$6),0,Table15[[#This Row],[Diagonal Flag]])</f>
        <v>306</v>
      </c>
      <c r="AP1314" s="6">
        <f>Graphing!$AO1314/$AP$6</f>
        <v>133.875</v>
      </c>
      <c r="AQ1314" s="6">
        <f>Graphing!$AO1314/$AQ$6</f>
        <v>-133.875</v>
      </c>
    </row>
    <row r="1315" spans="21:43" x14ac:dyDescent="0.25">
      <c r="U1315" s="6">
        <v>0</v>
      </c>
      <c r="V1315" s="6">
        <v>307</v>
      </c>
      <c r="W1315" s="6">
        <f>IF(AND($W$4 + 'Unlike Size Quad'!$F$2*$N$3&lt;Table13[[#This Row],[NS AXIS]],Table13[[#This Row],[NS AXIS]]&lt;$V$3 - 'Unlike Size Quad'!$F$2*$N$3), Table13[NS AXIS], 0)</f>
        <v>0</v>
      </c>
      <c r="X1315" s="6">
        <f>$V$6 - 'Unlike Size Quad'!$F$3*$N$4</f>
        <v>71.401690832311886</v>
      </c>
      <c r="Y1315" s="6">
        <f>$W$5 +'Unlike Size Quad'!$F$3*$N$4</f>
        <v>-71.406763299232722</v>
      </c>
      <c r="Z1315" s="6">
        <f>Table13[[#This Row],[NS AXIS]]</f>
        <v>307</v>
      </c>
      <c r="AA1315" s="6">
        <f>IF(AND($W$5 + 'Unlike Size Quad'!$F$3*$N$4&lt;Table13[[#This Row],[NS AXIS]],Table13[[#This Row],[NS AXIS]]&lt;$V$6 - 'Unlike Size Quad'!$F$3*$N$4), Table13[NS AXIS], 0)</f>
        <v>0</v>
      </c>
      <c r="AB1315" s="16">
        <f>$V$3 -'Unlike Size Quad'!$F$2*$N$3</f>
        <v>127.00056361139596</v>
      </c>
      <c r="AC1315" s="16">
        <f>$W$4 + 'Unlike Size Quad'!$F$2*$N$3</f>
        <v>-127.00507248755457</v>
      </c>
      <c r="AN1315" s="46">
        <v>307</v>
      </c>
      <c r="AO1315" s="6">
        <f>IF(OR(Table15[[#This Row],[Diagonal Flag]]&lt;-$AG$6, Table15[[#This Row],[Diagonal Flag]]&gt;$AG$6),0,Table15[[#This Row],[Diagonal Flag]])</f>
        <v>307</v>
      </c>
      <c r="AP1315" s="6">
        <f>Graphing!$AO1315/$AP$6</f>
        <v>134.3125</v>
      </c>
      <c r="AQ1315" s="6">
        <f>Graphing!$AO1315/$AQ$6</f>
        <v>-134.3125</v>
      </c>
    </row>
    <row r="1316" spans="21:43" x14ac:dyDescent="0.25">
      <c r="U1316" s="6">
        <v>0</v>
      </c>
      <c r="V1316" s="6">
        <v>308</v>
      </c>
      <c r="W1316" s="6">
        <f>IF(AND($W$4 + 'Unlike Size Quad'!$F$2*$N$3&lt;Table13[[#This Row],[NS AXIS]],Table13[[#This Row],[NS AXIS]]&lt;$V$3 - 'Unlike Size Quad'!$F$2*$N$3), Table13[NS AXIS], 0)</f>
        <v>0</v>
      </c>
      <c r="X1316" s="6">
        <f>$V$6 - 'Unlike Size Quad'!$F$3*$N$4</f>
        <v>71.401690832311886</v>
      </c>
      <c r="Y1316" s="6">
        <f>$W$5 +'Unlike Size Quad'!$F$3*$N$4</f>
        <v>-71.406763299232722</v>
      </c>
      <c r="Z1316" s="6">
        <f>Table13[[#This Row],[NS AXIS]]</f>
        <v>308</v>
      </c>
      <c r="AA1316" s="6">
        <f>IF(AND($W$5 + 'Unlike Size Quad'!$F$3*$N$4&lt;Table13[[#This Row],[NS AXIS]],Table13[[#This Row],[NS AXIS]]&lt;$V$6 - 'Unlike Size Quad'!$F$3*$N$4), Table13[NS AXIS], 0)</f>
        <v>0</v>
      </c>
      <c r="AB1316" s="16">
        <f>$V$3 -'Unlike Size Quad'!$F$2*$N$3</f>
        <v>127.00056361139596</v>
      </c>
      <c r="AC1316" s="16">
        <f>$W$4 + 'Unlike Size Quad'!$F$2*$N$3</f>
        <v>-127.00507248755457</v>
      </c>
      <c r="AN1316" s="46">
        <v>308</v>
      </c>
      <c r="AO1316" s="6">
        <f>IF(OR(Table15[[#This Row],[Diagonal Flag]]&lt;-$AG$6, Table15[[#This Row],[Diagonal Flag]]&gt;$AG$6),0,Table15[[#This Row],[Diagonal Flag]])</f>
        <v>308</v>
      </c>
      <c r="AP1316" s="6">
        <f>Graphing!$AO1316/$AP$6</f>
        <v>134.75</v>
      </c>
      <c r="AQ1316" s="6">
        <f>Graphing!$AO1316/$AQ$6</f>
        <v>-134.75</v>
      </c>
    </row>
    <row r="1317" spans="21:43" x14ac:dyDescent="0.25">
      <c r="U1317" s="6">
        <v>0</v>
      </c>
      <c r="V1317" s="6">
        <v>309</v>
      </c>
      <c r="W1317" s="6">
        <f>IF(AND($W$4 + 'Unlike Size Quad'!$F$2*$N$3&lt;Table13[[#This Row],[NS AXIS]],Table13[[#This Row],[NS AXIS]]&lt;$V$3 - 'Unlike Size Quad'!$F$2*$N$3), Table13[NS AXIS], 0)</f>
        <v>0</v>
      </c>
      <c r="X1317" s="6">
        <f>$V$6 - 'Unlike Size Quad'!$F$3*$N$4</f>
        <v>71.401690832311886</v>
      </c>
      <c r="Y1317" s="6">
        <f>$W$5 +'Unlike Size Quad'!$F$3*$N$4</f>
        <v>-71.406763299232722</v>
      </c>
      <c r="Z1317" s="6">
        <f>Table13[[#This Row],[NS AXIS]]</f>
        <v>309</v>
      </c>
      <c r="AA1317" s="6">
        <f>IF(AND($W$5 + 'Unlike Size Quad'!$F$3*$N$4&lt;Table13[[#This Row],[NS AXIS]],Table13[[#This Row],[NS AXIS]]&lt;$V$6 - 'Unlike Size Quad'!$F$3*$N$4), Table13[NS AXIS], 0)</f>
        <v>0</v>
      </c>
      <c r="AB1317" s="16">
        <f>$V$3 -'Unlike Size Quad'!$F$2*$N$3</f>
        <v>127.00056361139596</v>
      </c>
      <c r="AC1317" s="16">
        <f>$W$4 + 'Unlike Size Quad'!$F$2*$N$3</f>
        <v>-127.00507248755457</v>
      </c>
      <c r="AN1317" s="46">
        <v>309</v>
      </c>
      <c r="AO1317" s="6">
        <f>IF(OR(Table15[[#This Row],[Diagonal Flag]]&lt;-$AG$6, Table15[[#This Row],[Diagonal Flag]]&gt;$AG$6),0,Table15[[#This Row],[Diagonal Flag]])</f>
        <v>309</v>
      </c>
      <c r="AP1317" s="6">
        <f>Graphing!$AO1317/$AP$6</f>
        <v>135.1875</v>
      </c>
      <c r="AQ1317" s="6">
        <f>Graphing!$AO1317/$AQ$6</f>
        <v>-135.1875</v>
      </c>
    </row>
    <row r="1318" spans="21:43" x14ac:dyDescent="0.25">
      <c r="U1318" s="6">
        <v>0</v>
      </c>
      <c r="V1318" s="6">
        <v>310</v>
      </c>
      <c r="W1318" s="6">
        <f>IF(AND($W$4 + 'Unlike Size Quad'!$F$2*$N$3&lt;Table13[[#This Row],[NS AXIS]],Table13[[#This Row],[NS AXIS]]&lt;$V$3 - 'Unlike Size Quad'!$F$2*$N$3), Table13[NS AXIS], 0)</f>
        <v>0</v>
      </c>
      <c r="X1318" s="6">
        <f>$V$6 - 'Unlike Size Quad'!$F$3*$N$4</f>
        <v>71.401690832311886</v>
      </c>
      <c r="Y1318" s="6">
        <f>$W$5 +'Unlike Size Quad'!$F$3*$N$4</f>
        <v>-71.406763299232722</v>
      </c>
      <c r="Z1318" s="6">
        <f>Table13[[#This Row],[NS AXIS]]</f>
        <v>310</v>
      </c>
      <c r="AA1318" s="6">
        <f>IF(AND($W$5 + 'Unlike Size Quad'!$F$3*$N$4&lt;Table13[[#This Row],[NS AXIS]],Table13[[#This Row],[NS AXIS]]&lt;$V$6 - 'Unlike Size Quad'!$F$3*$N$4), Table13[NS AXIS], 0)</f>
        <v>0</v>
      </c>
      <c r="AB1318" s="16">
        <f>$V$3 -'Unlike Size Quad'!$F$2*$N$3</f>
        <v>127.00056361139596</v>
      </c>
      <c r="AC1318" s="16">
        <f>$W$4 + 'Unlike Size Quad'!$F$2*$N$3</f>
        <v>-127.00507248755457</v>
      </c>
      <c r="AN1318" s="46">
        <v>310</v>
      </c>
      <c r="AO1318" s="6">
        <f>IF(OR(Table15[[#This Row],[Diagonal Flag]]&lt;-$AG$6, Table15[[#This Row],[Diagonal Flag]]&gt;$AG$6),0,Table15[[#This Row],[Diagonal Flag]])</f>
        <v>310</v>
      </c>
      <c r="AP1318" s="6">
        <f>Graphing!$AO1318/$AP$6</f>
        <v>135.625</v>
      </c>
      <c r="AQ1318" s="6">
        <f>Graphing!$AO1318/$AQ$6</f>
        <v>-135.625</v>
      </c>
    </row>
    <row r="1319" spans="21:43" x14ac:dyDescent="0.25">
      <c r="U1319" s="6">
        <v>0</v>
      </c>
      <c r="V1319" s="6">
        <v>311</v>
      </c>
      <c r="W1319" s="6">
        <f>IF(AND($W$4 + 'Unlike Size Quad'!$F$2*$N$3&lt;Table13[[#This Row],[NS AXIS]],Table13[[#This Row],[NS AXIS]]&lt;$V$3 - 'Unlike Size Quad'!$F$2*$N$3), Table13[NS AXIS], 0)</f>
        <v>0</v>
      </c>
      <c r="X1319" s="6">
        <f>$V$6 - 'Unlike Size Quad'!$F$3*$N$4</f>
        <v>71.401690832311886</v>
      </c>
      <c r="Y1319" s="6">
        <f>$W$5 +'Unlike Size Quad'!$F$3*$N$4</f>
        <v>-71.406763299232722</v>
      </c>
      <c r="Z1319" s="6">
        <f>Table13[[#This Row],[NS AXIS]]</f>
        <v>311</v>
      </c>
      <c r="AA1319" s="6">
        <f>IF(AND($W$5 + 'Unlike Size Quad'!$F$3*$N$4&lt;Table13[[#This Row],[NS AXIS]],Table13[[#This Row],[NS AXIS]]&lt;$V$6 - 'Unlike Size Quad'!$F$3*$N$4), Table13[NS AXIS], 0)</f>
        <v>0</v>
      </c>
      <c r="AB1319" s="16">
        <f>$V$3 -'Unlike Size Quad'!$F$2*$N$3</f>
        <v>127.00056361139596</v>
      </c>
      <c r="AC1319" s="16">
        <f>$W$4 + 'Unlike Size Quad'!$F$2*$N$3</f>
        <v>-127.00507248755457</v>
      </c>
      <c r="AN1319" s="46">
        <v>311</v>
      </c>
      <c r="AO1319" s="6">
        <f>IF(OR(Table15[[#This Row],[Diagonal Flag]]&lt;-$AG$6, Table15[[#This Row],[Diagonal Flag]]&gt;$AG$6),0,Table15[[#This Row],[Diagonal Flag]])</f>
        <v>311</v>
      </c>
      <c r="AP1319" s="6">
        <f>Graphing!$AO1319/$AP$6</f>
        <v>136.0625</v>
      </c>
      <c r="AQ1319" s="6">
        <f>Graphing!$AO1319/$AQ$6</f>
        <v>-136.0625</v>
      </c>
    </row>
    <row r="1320" spans="21:43" x14ac:dyDescent="0.25">
      <c r="U1320" s="6">
        <v>0</v>
      </c>
      <c r="V1320" s="6">
        <v>312</v>
      </c>
      <c r="W1320" s="6">
        <f>IF(AND($W$4 + 'Unlike Size Quad'!$F$2*$N$3&lt;Table13[[#This Row],[NS AXIS]],Table13[[#This Row],[NS AXIS]]&lt;$V$3 - 'Unlike Size Quad'!$F$2*$N$3), Table13[NS AXIS], 0)</f>
        <v>0</v>
      </c>
      <c r="X1320" s="6">
        <f>$V$6 - 'Unlike Size Quad'!$F$3*$N$4</f>
        <v>71.401690832311886</v>
      </c>
      <c r="Y1320" s="6">
        <f>$W$5 +'Unlike Size Quad'!$F$3*$N$4</f>
        <v>-71.406763299232722</v>
      </c>
      <c r="Z1320" s="6">
        <f>Table13[[#This Row],[NS AXIS]]</f>
        <v>312</v>
      </c>
      <c r="AA1320" s="6">
        <f>IF(AND($W$5 + 'Unlike Size Quad'!$F$3*$N$4&lt;Table13[[#This Row],[NS AXIS]],Table13[[#This Row],[NS AXIS]]&lt;$V$6 - 'Unlike Size Quad'!$F$3*$N$4), Table13[NS AXIS], 0)</f>
        <v>0</v>
      </c>
      <c r="AB1320" s="16">
        <f>$V$3 -'Unlike Size Quad'!$F$2*$N$3</f>
        <v>127.00056361139596</v>
      </c>
      <c r="AC1320" s="16">
        <f>$W$4 + 'Unlike Size Quad'!$F$2*$N$3</f>
        <v>-127.00507248755457</v>
      </c>
      <c r="AN1320" s="46">
        <v>312</v>
      </c>
      <c r="AO1320" s="6">
        <f>IF(OR(Table15[[#This Row],[Diagonal Flag]]&lt;-$AG$6, Table15[[#This Row],[Diagonal Flag]]&gt;$AG$6),0,Table15[[#This Row],[Diagonal Flag]])</f>
        <v>312</v>
      </c>
      <c r="AP1320" s="6">
        <f>Graphing!$AO1320/$AP$6</f>
        <v>136.5</v>
      </c>
      <c r="AQ1320" s="6">
        <f>Graphing!$AO1320/$AQ$6</f>
        <v>-136.5</v>
      </c>
    </row>
    <row r="1321" spans="21:43" x14ac:dyDescent="0.25">
      <c r="U1321" s="6">
        <v>0</v>
      </c>
      <c r="V1321" s="6">
        <v>313</v>
      </c>
      <c r="W1321" s="6">
        <f>IF(AND($W$4 + 'Unlike Size Quad'!$F$2*$N$3&lt;Table13[[#This Row],[NS AXIS]],Table13[[#This Row],[NS AXIS]]&lt;$V$3 - 'Unlike Size Quad'!$F$2*$N$3), Table13[NS AXIS], 0)</f>
        <v>0</v>
      </c>
      <c r="X1321" s="6">
        <f>$V$6 - 'Unlike Size Quad'!$F$3*$N$4</f>
        <v>71.401690832311886</v>
      </c>
      <c r="Y1321" s="6">
        <f>$W$5 +'Unlike Size Quad'!$F$3*$N$4</f>
        <v>-71.406763299232722</v>
      </c>
      <c r="Z1321" s="6">
        <f>Table13[[#This Row],[NS AXIS]]</f>
        <v>313</v>
      </c>
      <c r="AA1321" s="6">
        <f>IF(AND($W$5 + 'Unlike Size Quad'!$F$3*$N$4&lt;Table13[[#This Row],[NS AXIS]],Table13[[#This Row],[NS AXIS]]&lt;$V$6 - 'Unlike Size Quad'!$F$3*$N$4), Table13[NS AXIS], 0)</f>
        <v>0</v>
      </c>
      <c r="AB1321" s="16">
        <f>$V$3 -'Unlike Size Quad'!$F$2*$N$3</f>
        <v>127.00056361139596</v>
      </c>
      <c r="AC1321" s="16">
        <f>$W$4 + 'Unlike Size Quad'!$F$2*$N$3</f>
        <v>-127.00507248755457</v>
      </c>
      <c r="AN1321" s="46">
        <v>313</v>
      </c>
      <c r="AO1321" s="6">
        <f>IF(OR(Table15[[#This Row],[Diagonal Flag]]&lt;-$AG$6, Table15[[#This Row],[Diagonal Flag]]&gt;$AG$6),0,Table15[[#This Row],[Diagonal Flag]])</f>
        <v>313</v>
      </c>
      <c r="AP1321" s="6">
        <f>Graphing!$AO1321/$AP$6</f>
        <v>136.9375</v>
      </c>
      <c r="AQ1321" s="6">
        <f>Graphing!$AO1321/$AQ$6</f>
        <v>-136.9375</v>
      </c>
    </row>
    <row r="1322" spans="21:43" x14ac:dyDescent="0.25">
      <c r="U1322" s="6">
        <v>0</v>
      </c>
      <c r="V1322" s="6">
        <v>314</v>
      </c>
      <c r="W1322" s="6">
        <f>IF(AND($W$4 + 'Unlike Size Quad'!$F$2*$N$3&lt;Table13[[#This Row],[NS AXIS]],Table13[[#This Row],[NS AXIS]]&lt;$V$3 - 'Unlike Size Quad'!$F$2*$N$3), Table13[NS AXIS], 0)</f>
        <v>0</v>
      </c>
      <c r="X1322" s="6">
        <f>$V$6 - 'Unlike Size Quad'!$F$3*$N$4</f>
        <v>71.401690832311886</v>
      </c>
      <c r="Y1322" s="6">
        <f>$W$5 +'Unlike Size Quad'!$F$3*$N$4</f>
        <v>-71.406763299232722</v>
      </c>
      <c r="Z1322" s="6">
        <f>Table13[[#This Row],[NS AXIS]]</f>
        <v>314</v>
      </c>
      <c r="AA1322" s="6">
        <f>IF(AND($W$5 + 'Unlike Size Quad'!$F$3*$N$4&lt;Table13[[#This Row],[NS AXIS]],Table13[[#This Row],[NS AXIS]]&lt;$V$6 - 'Unlike Size Quad'!$F$3*$N$4), Table13[NS AXIS], 0)</f>
        <v>0</v>
      </c>
      <c r="AB1322" s="16">
        <f>$V$3 -'Unlike Size Quad'!$F$2*$N$3</f>
        <v>127.00056361139596</v>
      </c>
      <c r="AC1322" s="16">
        <f>$W$4 + 'Unlike Size Quad'!$F$2*$N$3</f>
        <v>-127.00507248755457</v>
      </c>
      <c r="AN1322" s="46">
        <v>314</v>
      </c>
      <c r="AO1322" s="6">
        <f>IF(OR(Table15[[#This Row],[Diagonal Flag]]&lt;-$AG$6, Table15[[#This Row],[Diagonal Flag]]&gt;$AG$6),0,Table15[[#This Row],[Diagonal Flag]])</f>
        <v>314</v>
      </c>
      <c r="AP1322" s="6">
        <f>Graphing!$AO1322/$AP$6</f>
        <v>137.375</v>
      </c>
      <c r="AQ1322" s="6">
        <f>Graphing!$AO1322/$AQ$6</f>
        <v>-137.375</v>
      </c>
    </row>
    <row r="1323" spans="21:43" x14ac:dyDescent="0.25">
      <c r="U1323" s="6">
        <v>0</v>
      </c>
      <c r="V1323" s="6">
        <v>315</v>
      </c>
      <c r="W1323" s="6">
        <f>IF(AND($W$4 + 'Unlike Size Quad'!$F$2*$N$3&lt;Table13[[#This Row],[NS AXIS]],Table13[[#This Row],[NS AXIS]]&lt;$V$3 - 'Unlike Size Quad'!$F$2*$N$3), Table13[NS AXIS], 0)</f>
        <v>0</v>
      </c>
      <c r="X1323" s="6">
        <f>$V$6 - 'Unlike Size Quad'!$F$3*$N$4</f>
        <v>71.401690832311886</v>
      </c>
      <c r="Y1323" s="6">
        <f>$W$5 +'Unlike Size Quad'!$F$3*$N$4</f>
        <v>-71.406763299232722</v>
      </c>
      <c r="Z1323" s="6">
        <f>Table13[[#This Row],[NS AXIS]]</f>
        <v>315</v>
      </c>
      <c r="AA1323" s="6">
        <f>IF(AND($W$5 + 'Unlike Size Quad'!$F$3*$N$4&lt;Table13[[#This Row],[NS AXIS]],Table13[[#This Row],[NS AXIS]]&lt;$V$6 - 'Unlike Size Quad'!$F$3*$N$4), Table13[NS AXIS], 0)</f>
        <v>0</v>
      </c>
      <c r="AB1323" s="16">
        <f>$V$3 -'Unlike Size Quad'!$F$2*$N$3</f>
        <v>127.00056361139596</v>
      </c>
      <c r="AC1323" s="16">
        <f>$W$4 + 'Unlike Size Quad'!$F$2*$N$3</f>
        <v>-127.00507248755457</v>
      </c>
      <c r="AN1323" s="46">
        <v>315</v>
      </c>
      <c r="AO1323" s="6">
        <f>IF(OR(Table15[[#This Row],[Diagonal Flag]]&lt;-$AG$6, Table15[[#This Row],[Diagonal Flag]]&gt;$AG$6),0,Table15[[#This Row],[Diagonal Flag]])</f>
        <v>315</v>
      </c>
      <c r="AP1323" s="6">
        <f>Graphing!$AO1323/$AP$6</f>
        <v>137.8125</v>
      </c>
      <c r="AQ1323" s="6">
        <f>Graphing!$AO1323/$AQ$6</f>
        <v>-137.8125</v>
      </c>
    </row>
    <row r="1324" spans="21:43" x14ac:dyDescent="0.25">
      <c r="U1324" s="6">
        <v>0</v>
      </c>
      <c r="V1324" s="6">
        <v>316</v>
      </c>
      <c r="W1324" s="6">
        <f>IF(AND($W$4 + 'Unlike Size Quad'!$F$2*$N$3&lt;Table13[[#This Row],[NS AXIS]],Table13[[#This Row],[NS AXIS]]&lt;$V$3 - 'Unlike Size Quad'!$F$2*$N$3), Table13[NS AXIS], 0)</f>
        <v>0</v>
      </c>
      <c r="X1324" s="6">
        <f>$V$6 - 'Unlike Size Quad'!$F$3*$N$4</f>
        <v>71.401690832311886</v>
      </c>
      <c r="Y1324" s="6">
        <f>$W$5 +'Unlike Size Quad'!$F$3*$N$4</f>
        <v>-71.406763299232722</v>
      </c>
      <c r="Z1324" s="6">
        <f>Table13[[#This Row],[NS AXIS]]</f>
        <v>316</v>
      </c>
      <c r="AA1324" s="6">
        <f>IF(AND($W$5 + 'Unlike Size Quad'!$F$3*$N$4&lt;Table13[[#This Row],[NS AXIS]],Table13[[#This Row],[NS AXIS]]&lt;$V$6 - 'Unlike Size Quad'!$F$3*$N$4), Table13[NS AXIS], 0)</f>
        <v>0</v>
      </c>
      <c r="AB1324" s="16">
        <f>$V$3 -'Unlike Size Quad'!$F$2*$N$3</f>
        <v>127.00056361139596</v>
      </c>
      <c r="AC1324" s="16">
        <f>$W$4 + 'Unlike Size Quad'!$F$2*$N$3</f>
        <v>-127.00507248755457</v>
      </c>
      <c r="AN1324" s="46">
        <v>316</v>
      </c>
      <c r="AO1324" s="6">
        <f>IF(OR(Table15[[#This Row],[Diagonal Flag]]&lt;-$AG$6, Table15[[#This Row],[Diagonal Flag]]&gt;$AG$6),0,Table15[[#This Row],[Diagonal Flag]])</f>
        <v>316</v>
      </c>
      <c r="AP1324" s="6">
        <f>Graphing!$AO1324/$AP$6</f>
        <v>138.25</v>
      </c>
      <c r="AQ1324" s="6">
        <f>Graphing!$AO1324/$AQ$6</f>
        <v>-138.25</v>
      </c>
    </row>
    <row r="1325" spans="21:43" x14ac:dyDescent="0.25">
      <c r="U1325" s="6">
        <v>0</v>
      </c>
      <c r="V1325" s="6">
        <v>317</v>
      </c>
      <c r="W1325" s="6">
        <f>IF(AND($W$4 + 'Unlike Size Quad'!$F$2*$N$3&lt;Table13[[#This Row],[NS AXIS]],Table13[[#This Row],[NS AXIS]]&lt;$V$3 - 'Unlike Size Quad'!$F$2*$N$3), Table13[NS AXIS], 0)</f>
        <v>0</v>
      </c>
      <c r="X1325" s="6">
        <f>$V$6 - 'Unlike Size Quad'!$F$3*$N$4</f>
        <v>71.401690832311886</v>
      </c>
      <c r="Y1325" s="6">
        <f>$W$5 +'Unlike Size Quad'!$F$3*$N$4</f>
        <v>-71.406763299232722</v>
      </c>
      <c r="Z1325" s="6">
        <f>Table13[[#This Row],[NS AXIS]]</f>
        <v>317</v>
      </c>
      <c r="AA1325" s="6">
        <f>IF(AND($W$5 + 'Unlike Size Quad'!$F$3*$N$4&lt;Table13[[#This Row],[NS AXIS]],Table13[[#This Row],[NS AXIS]]&lt;$V$6 - 'Unlike Size Quad'!$F$3*$N$4), Table13[NS AXIS], 0)</f>
        <v>0</v>
      </c>
      <c r="AB1325" s="16">
        <f>$V$3 -'Unlike Size Quad'!$F$2*$N$3</f>
        <v>127.00056361139596</v>
      </c>
      <c r="AC1325" s="16">
        <f>$W$4 + 'Unlike Size Quad'!$F$2*$N$3</f>
        <v>-127.00507248755457</v>
      </c>
      <c r="AN1325" s="46">
        <v>317</v>
      </c>
      <c r="AO1325" s="6">
        <f>IF(OR(Table15[[#This Row],[Diagonal Flag]]&lt;-$AG$6, Table15[[#This Row],[Diagonal Flag]]&gt;$AG$6),0,Table15[[#This Row],[Diagonal Flag]])</f>
        <v>317</v>
      </c>
      <c r="AP1325" s="6">
        <f>Graphing!$AO1325/$AP$6</f>
        <v>138.6875</v>
      </c>
      <c r="AQ1325" s="6">
        <f>Graphing!$AO1325/$AQ$6</f>
        <v>-138.6875</v>
      </c>
    </row>
    <row r="1326" spans="21:43" x14ac:dyDescent="0.25">
      <c r="U1326" s="6">
        <v>0</v>
      </c>
      <c r="V1326" s="6">
        <v>318</v>
      </c>
      <c r="W1326" s="6">
        <f>IF(AND($W$4 + 'Unlike Size Quad'!$F$2*$N$3&lt;Table13[[#This Row],[NS AXIS]],Table13[[#This Row],[NS AXIS]]&lt;$V$3 - 'Unlike Size Quad'!$F$2*$N$3), Table13[NS AXIS], 0)</f>
        <v>0</v>
      </c>
      <c r="X1326" s="6">
        <f>$V$6 - 'Unlike Size Quad'!$F$3*$N$4</f>
        <v>71.401690832311886</v>
      </c>
      <c r="Y1326" s="6">
        <f>$W$5 +'Unlike Size Quad'!$F$3*$N$4</f>
        <v>-71.406763299232722</v>
      </c>
      <c r="Z1326" s="6">
        <f>Table13[[#This Row],[NS AXIS]]</f>
        <v>318</v>
      </c>
      <c r="AA1326" s="6">
        <f>IF(AND($W$5 + 'Unlike Size Quad'!$F$3*$N$4&lt;Table13[[#This Row],[NS AXIS]],Table13[[#This Row],[NS AXIS]]&lt;$V$6 - 'Unlike Size Quad'!$F$3*$N$4), Table13[NS AXIS], 0)</f>
        <v>0</v>
      </c>
      <c r="AB1326" s="16">
        <f>$V$3 -'Unlike Size Quad'!$F$2*$N$3</f>
        <v>127.00056361139596</v>
      </c>
      <c r="AC1326" s="16">
        <f>$W$4 + 'Unlike Size Quad'!$F$2*$N$3</f>
        <v>-127.00507248755457</v>
      </c>
      <c r="AN1326" s="46">
        <v>318</v>
      </c>
      <c r="AO1326" s="6">
        <f>IF(OR(Table15[[#This Row],[Diagonal Flag]]&lt;-$AG$6, Table15[[#This Row],[Diagonal Flag]]&gt;$AG$6),0,Table15[[#This Row],[Diagonal Flag]])</f>
        <v>318</v>
      </c>
      <c r="AP1326" s="6">
        <f>Graphing!$AO1326/$AP$6</f>
        <v>139.125</v>
      </c>
      <c r="AQ1326" s="6">
        <f>Graphing!$AO1326/$AQ$6</f>
        <v>-139.125</v>
      </c>
    </row>
    <row r="1327" spans="21:43" x14ac:dyDescent="0.25">
      <c r="U1327" s="6">
        <v>0</v>
      </c>
      <c r="V1327" s="6">
        <v>319</v>
      </c>
      <c r="W1327" s="6">
        <f>IF(AND($W$4 + 'Unlike Size Quad'!$F$2*$N$3&lt;Table13[[#This Row],[NS AXIS]],Table13[[#This Row],[NS AXIS]]&lt;$V$3 - 'Unlike Size Quad'!$F$2*$N$3), Table13[NS AXIS], 0)</f>
        <v>0</v>
      </c>
      <c r="X1327" s="6">
        <f>$V$6 - 'Unlike Size Quad'!$F$3*$N$4</f>
        <v>71.401690832311886</v>
      </c>
      <c r="Y1327" s="6">
        <f>$W$5 +'Unlike Size Quad'!$F$3*$N$4</f>
        <v>-71.406763299232722</v>
      </c>
      <c r="Z1327" s="6">
        <f>Table13[[#This Row],[NS AXIS]]</f>
        <v>319</v>
      </c>
      <c r="AA1327" s="6">
        <f>IF(AND($W$5 + 'Unlike Size Quad'!$F$3*$N$4&lt;Table13[[#This Row],[NS AXIS]],Table13[[#This Row],[NS AXIS]]&lt;$V$6 - 'Unlike Size Quad'!$F$3*$N$4), Table13[NS AXIS], 0)</f>
        <v>0</v>
      </c>
      <c r="AB1327" s="16">
        <f>$V$3 -'Unlike Size Quad'!$F$2*$N$3</f>
        <v>127.00056361139596</v>
      </c>
      <c r="AC1327" s="16">
        <f>$W$4 + 'Unlike Size Quad'!$F$2*$N$3</f>
        <v>-127.00507248755457</v>
      </c>
      <c r="AN1327" s="46">
        <v>319</v>
      </c>
      <c r="AO1327" s="6">
        <f>IF(OR(Table15[[#This Row],[Diagonal Flag]]&lt;-$AG$6, Table15[[#This Row],[Diagonal Flag]]&gt;$AG$6),0,Table15[[#This Row],[Diagonal Flag]])</f>
        <v>319</v>
      </c>
      <c r="AP1327" s="6">
        <f>Graphing!$AO1327/$AP$6</f>
        <v>139.5625</v>
      </c>
      <c r="AQ1327" s="6">
        <f>Graphing!$AO1327/$AQ$6</f>
        <v>-139.5625</v>
      </c>
    </row>
    <row r="1328" spans="21:43" x14ac:dyDescent="0.25">
      <c r="U1328" s="6">
        <v>0</v>
      </c>
      <c r="V1328" s="6">
        <v>320</v>
      </c>
      <c r="W1328" s="6">
        <f>IF(AND($W$4 + 'Unlike Size Quad'!$F$2*$N$3&lt;Table13[[#This Row],[NS AXIS]],Table13[[#This Row],[NS AXIS]]&lt;$V$3 - 'Unlike Size Quad'!$F$2*$N$3), Table13[NS AXIS], 0)</f>
        <v>0</v>
      </c>
      <c r="X1328" s="6">
        <f>$V$6 - 'Unlike Size Quad'!$F$3*$N$4</f>
        <v>71.401690832311886</v>
      </c>
      <c r="Y1328" s="6">
        <f>$W$5 +'Unlike Size Quad'!$F$3*$N$4</f>
        <v>-71.406763299232722</v>
      </c>
      <c r="Z1328" s="6">
        <f>Table13[[#This Row],[NS AXIS]]</f>
        <v>320</v>
      </c>
      <c r="AA1328" s="6">
        <f>IF(AND($W$5 + 'Unlike Size Quad'!$F$3*$N$4&lt;Table13[[#This Row],[NS AXIS]],Table13[[#This Row],[NS AXIS]]&lt;$V$6 - 'Unlike Size Quad'!$F$3*$N$4), Table13[NS AXIS], 0)</f>
        <v>0</v>
      </c>
      <c r="AB1328" s="16">
        <f>$V$3 -'Unlike Size Quad'!$F$2*$N$3</f>
        <v>127.00056361139596</v>
      </c>
      <c r="AC1328" s="16">
        <f>$W$4 + 'Unlike Size Quad'!$F$2*$N$3</f>
        <v>-127.00507248755457</v>
      </c>
      <c r="AN1328" s="46">
        <v>320</v>
      </c>
      <c r="AO1328" s="6">
        <f>IF(OR(Table15[[#This Row],[Diagonal Flag]]&lt;-$AG$6, Table15[[#This Row],[Diagonal Flag]]&gt;$AG$6),0,Table15[[#This Row],[Diagonal Flag]])</f>
        <v>320</v>
      </c>
      <c r="AP1328" s="6">
        <f>Graphing!$AO1328/$AP$6</f>
        <v>140</v>
      </c>
      <c r="AQ1328" s="6">
        <f>Graphing!$AO1328/$AQ$6</f>
        <v>-140</v>
      </c>
    </row>
    <row r="1329" spans="21:43" x14ac:dyDescent="0.25">
      <c r="U1329" s="6">
        <v>0</v>
      </c>
      <c r="V1329" s="6">
        <v>321</v>
      </c>
      <c r="W1329" s="6">
        <f>IF(AND($W$4 + 'Unlike Size Quad'!$F$2*$N$3&lt;Table13[[#This Row],[NS AXIS]],Table13[[#This Row],[NS AXIS]]&lt;$V$3 - 'Unlike Size Quad'!$F$2*$N$3), Table13[NS AXIS], 0)</f>
        <v>0</v>
      </c>
      <c r="X1329" s="6">
        <f>$V$6 - 'Unlike Size Quad'!$F$3*$N$4</f>
        <v>71.401690832311886</v>
      </c>
      <c r="Y1329" s="6">
        <f>$W$5 +'Unlike Size Quad'!$F$3*$N$4</f>
        <v>-71.406763299232722</v>
      </c>
      <c r="Z1329" s="6">
        <f>Table13[[#This Row],[NS AXIS]]</f>
        <v>321</v>
      </c>
      <c r="AA1329" s="6">
        <f>IF(AND($W$5 + 'Unlike Size Quad'!$F$3*$N$4&lt;Table13[[#This Row],[NS AXIS]],Table13[[#This Row],[NS AXIS]]&lt;$V$6 - 'Unlike Size Quad'!$F$3*$N$4), Table13[NS AXIS], 0)</f>
        <v>0</v>
      </c>
      <c r="AB1329" s="16">
        <f>$V$3 -'Unlike Size Quad'!$F$2*$N$3</f>
        <v>127.00056361139596</v>
      </c>
      <c r="AC1329" s="16">
        <f>$W$4 + 'Unlike Size Quad'!$F$2*$N$3</f>
        <v>-127.00507248755457</v>
      </c>
      <c r="AN1329" s="46">
        <v>321</v>
      </c>
      <c r="AO1329" s="6">
        <f>IF(OR(Table15[[#This Row],[Diagonal Flag]]&lt;-$AG$6, Table15[[#This Row],[Diagonal Flag]]&gt;$AG$6),0,Table15[[#This Row],[Diagonal Flag]])</f>
        <v>321</v>
      </c>
      <c r="AP1329" s="6">
        <f>Graphing!$AO1329/$AP$6</f>
        <v>140.4375</v>
      </c>
      <c r="AQ1329" s="6">
        <f>Graphing!$AO1329/$AQ$6</f>
        <v>-140.4375</v>
      </c>
    </row>
    <row r="1330" spans="21:43" x14ac:dyDescent="0.25">
      <c r="U1330" s="6">
        <v>0</v>
      </c>
      <c r="V1330" s="6">
        <v>322</v>
      </c>
      <c r="W1330" s="6">
        <f>IF(AND($W$4 + 'Unlike Size Quad'!$F$2*$N$3&lt;Table13[[#This Row],[NS AXIS]],Table13[[#This Row],[NS AXIS]]&lt;$V$3 - 'Unlike Size Quad'!$F$2*$N$3), Table13[NS AXIS], 0)</f>
        <v>0</v>
      </c>
      <c r="X1330" s="6">
        <f>$V$6 - 'Unlike Size Quad'!$F$3*$N$4</f>
        <v>71.401690832311886</v>
      </c>
      <c r="Y1330" s="6">
        <f>$W$5 +'Unlike Size Quad'!$F$3*$N$4</f>
        <v>-71.406763299232722</v>
      </c>
      <c r="Z1330" s="6">
        <f>Table13[[#This Row],[NS AXIS]]</f>
        <v>322</v>
      </c>
      <c r="AA1330" s="6">
        <f>IF(AND($W$5 + 'Unlike Size Quad'!$F$3*$N$4&lt;Table13[[#This Row],[NS AXIS]],Table13[[#This Row],[NS AXIS]]&lt;$V$6 - 'Unlike Size Quad'!$F$3*$N$4), Table13[NS AXIS], 0)</f>
        <v>0</v>
      </c>
      <c r="AB1330" s="16">
        <f>$V$3 -'Unlike Size Quad'!$F$2*$N$3</f>
        <v>127.00056361139596</v>
      </c>
      <c r="AC1330" s="16">
        <f>$W$4 + 'Unlike Size Quad'!$F$2*$N$3</f>
        <v>-127.00507248755457</v>
      </c>
      <c r="AN1330" s="46">
        <v>322</v>
      </c>
      <c r="AO1330" s="6">
        <f>IF(OR(Table15[[#This Row],[Diagonal Flag]]&lt;-$AG$6, Table15[[#This Row],[Diagonal Flag]]&gt;$AG$6),0,Table15[[#This Row],[Diagonal Flag]])</f>
        <v>322</v>
      </c>
      <c r="AP1330" s="6">
        <f>Graphing!$AO1330/$AP$6</f>
        <v>140.875</v>
      </c>
      <c r="AQ1330" s="6">
        <f>Graphing!$AO1330/$AQ$6</f>
        <v>-140.875</v>
      </c>
    </row>
    <row r="1331" spans="21:43" x14ac:dyDescent="0.25">
      <c r="U1331" s="6">
        <v>0</v>
      </c>
      <c r="V1331" s="6">
        <v>323</v>
      </c>
      <c r="W1331" s="6">
        <f>IF(AND($W$4 + 'Unlike Size Quad'!$F$2*$N$3&lt;Table13[[#This Row],[NS AXIS]],Table13[[#This Row],[NS AXIS]]&lt;$V$3 - 'Unlike Size Quad'!$F$2*$N$3), Table13[NS AXIS], 0)</f>
        <v>0</v>
      </c>
      <c r="X1331" s="6">
        <f>$V$6 - 'Unlike Size Quad'!$F$3*$N$4</f>
        <v>71.401690832311886</v>
      </c>
      <c r="Y1331" s="6">
        <f>$W$5 +'Unlike Size Quad'!$F$3*$N$4</f>
        <v>-71.406763299232722</v>
      </c>
      <c r="Z1331" s="6">
        <f>Table13[[#This Row],[NS AXIS]]</f>
        <v>323</v>
      </c>
      <c r="AA1331" s="6">
        <f>IF(AND($W$5 + 'Unlike Size Quad'!$F$3*$N$4&lt;Table13[[#This Row],[NS AXIS]],Table13[[#This Row],[NS AXIS]]&lt;$V$6 - 'Unlike Size Quad'!$F$3*$N$4), Table13[NS AXIS], 0)</f>
        <v>0</v>
      </c>
      <c r="AB1331" s="16">
        <f>$V$3 -'Unlike Size Quad'!$F$2*$N$3</f>
        <v>127.00056361139596</v>
      </c>
      <c r="AC1331" s="16">
        <f>$W$4 + 'Unlike Size Quad'!$F$2*$N$3</f>
        <v>-127.00507248755457</v>
      </c>
      <c r="AN1331" s="46">
        <v>323</v>
      </c>
      <c r="AO1331" s="6">
        <f>IF(OR(Table15[[#This Row],[Diagonal Flag]]&lt;-$AG$6, Table15[[#This Row],[Diagonal Flag]]&gt;$AG$6),0,Table15[[#This Row],[Diagonal Flag]])</f>
        <v>323</v>
      </c>
      <c r="AP1331" s="6">
        <f>Graphing!$AO1331/$AP$6</f>
        <v>141.3125</v>
      </c>
      <c r="AQ1331" s="6">
        <f>Graphing!$AO1331/$AQ$6</f>
        <v>-141.3125</v>
      </c>
    </row>
    <row r="1332" spans="21:43" x14ac:dyDescent="0.25">
      <c r="U1332" s="6">
        <v>0</v>
      </c>
      <c r="V1332" s="6">
        <v>324</v>
      </c>
      <c r="W1332" s="6">
        <f>IF(AND($W$4 + 'Unlike Size Quad'!$F$2*$N$3&lt;Table13[[#This Row],[NS AXIS]],Table13[[#This Row],[NS AXIS]]&lt;$V$3 - 'Unlike Size Quad'!$F$2*$N$3), Table13[NS AXIS], 0)</f>
        <v>0</v>
      </c>
      <c r="X1332" s="6">
        <f>$V$6 - 'Unlike Size Quad'!$F$3*$N$4</f>
        <v>71.401690832311886</v>
      </c>
      <c r="Y1332" s="6">
        <f>$W$5 +'Unlike Size Quad'!$F$3*$N$4</f>
        <v>-71.406763299232722</v>
      </c>
      <c r="Z1332" s="6">
        <f>Table13[[#This Row],[NS AXIS]]</f>
        <v>324</v>
      </c>
      <c r="AA1332" s="6">
        <f>IF(AND($W$5 + 'Unlike Size Quad'!$F$3*$N$4&lt;Table13[[#This Row],[NS AXIS]],Table13[[#This Row],[NS AXIS]]&lt;$V$6 - 'Unlike Size Quad'!$F$3*$N$4), Table13[NS AXIS], 0)</f>
        <v>0</v>
      </c>
      <c r="AB1332" s="16">
        <f>$V$3 -'Unlike Size Quad'!$F$2*$N$3</f>
        <v>127.00056361139596</v>
      </c>
      <c r="AC1332" s="16">
        <f>$W$4 + 'Unlike Size Quad'!$F$2*$N$3</f>
        <v>-127.00507248755457</v>
      </c>
      <c r="AN1332" s="46">
        <v>324</v>
      </c>
      <c r="AO1332" s="6">
        <f>IF(OR(Table15[[#This Row],[Diagonal Flag]]&lt;-$AG$6, Table15[[#This Row],[Diagonal Flag]]&gt;$AG$6),0,Table15[[#This Row],[Diagonal Flag]])</f>
        <v>324</v>
      </c>
      <c r="AP1332" s="6">
        <f>Graphing!$AO1332/$AP$6</f>
        <v>141.75</v>
      </c>
      <c r="AQ1332" s="6">
        <f>Graphing!$AO1332/$AQ$6</f>
        <v>-141.75</v>
      </c>
    </row>
    <row r="1333" spans="21:43" x14ac:dyDescent="0.25">
      <c r="U1333" s="6">
        <v>0</v>
      </c>
      <c r="V1333" s="6">
        <v>325</v>
      </c>
      <c r="W1333" s="6">
        <f>IF(AND($W$4 + 'Unlike Size Quad'!$F$2*$N$3&lt;Table13[[#This Row],[NS AXIS]],Table13[[#This Row],[NS AXIS]]&lt;$V$3 - 'Unlike Size Quad'!$F$2*$N$3), Table13[NS AXIS], 0)</f>
        <v>0</v>
      </c>
      <c r="X1333" s="6">
        <f>$V$6 - 'Unlike Size Quad'!$F$3*$N$4</f>
        <v>71.401690832311886</v>
      </c>
      <c r="Y1333" s="6">
        <f>$W$5 +'Unlike Size Quad'!$F$3*$N$4</f>
        <v>-71.406763299232722</v>
      </c>
      <c r="Z1333" s="6">
        <f>Table13[[#This Row],[NS AXIS]]</f>
        <v>325</v>
      </c>
      <c r="AA1333" s="6">
        <f>IF(AND($W$5 + 'Unlike Size Quad'!$F$3*$N$4&lt;Table13[[#This Row],[NS AXIS]],Table13[[#This Row],[NS AXIS]]&lt;$V$6 - 'Unlike Size Quad'!$F$3*$N$4), Table13[NS AXIS], 0)</f>
        <v>0</v>
      </c>
      <c r="AB1333" s="16">
        <f>$V$3 -'Unlike Size Quad'!$F$2*$N$3</f>
        <v>127.00056361139596</v>
      </c>
      <c r="AC1333" s="16">
        <f>$W$4 + 'Unlike Size Quad'!$F$2*$N$3</f>
        <v>-127.00507248755457</v>
      </c>
      <c r="AN1333" s="46">
        <v>325</v>
      </c>
      <c r="AO1333" s="6">
        <f>IF(OR(Table15[[#This Row],[Diagonal Flag]]&lt;-$AG$6, Table15[[#This Row],[Diagonal Flag]]&gt;$AG$6),0,Table15[[#This Row],[Diagonal Flag]])</f>
        <v>325</v>
      </c>
      <c r="AP1333" s="6">
        <f>Graphing!$AO1333/$AP$6</f>
        <v>142.1875</v>
      </c>
      <c r="AQ1333" s="6">
        <f>Graphing!$AO1333/$AQ$6</f>
        <v>-142.1875</v>
      </c>
    </row>
    <row r="1334" spans="21:43" x14ac:dyDescent="0.25">
      <c r="U1334" s="6">
        <v>0</v>
      </c>
      <c r="V1334" s="6">
        <v>326</v>
      </c>
      <c r="W1334" s="6">
        <f>IF(AND($W$4 + 'Unlike Size Quad'!$F$2*$N$3&lt;Table13[[#This Row],[NS AXIS]],Table13[[#This Row],[NS AXIS]]&lt;$V$3 - 'Unlike Size Quad'!$F$2*$N$3), Table13[NS AXIS], 0)</f>
        <v>0</v>
      </c>
      <c r="X1334" s="6">
        <f>$V$6 - 'Unlike Size Quad'!$F$3*$N$4</f>
        <v>71.401690832311886</v>
      </c>
      <c r="Y1334" s="6">
        <f>$W$5 +'Unlike Size Quad'!$F$3*$N$4</f>
        <v>-71.406763299232722</v>
      </c>
      <c r="Z1334" s="6">
        <f>Table13[[#This Row],[NS AXIS]]</f>
        <v>326</v>
      </c>
      <c r="AA1334" s="6">
        <f>IF(AND($W$5 + 'Unlike Size Quad'!$F$3*$N$4&lt;Table13[[#This Row],[NS AXIS]],Table13[[#This Row],[NS AXIS]]&lt;$V$6 - 'Unlike Size Quad'!$F$3*$N$4), Table13[NS AXIS], 0)</f>
        <v>0</v>
      </c>
      <c r="AB1334" s="16">
        <f>$V$3 -'Unlike Size Quad'!$F$2*$N$3</f>
        <v>127.00056361139596</v>
      </c>
      <c r="AC1334" s="16">
        <f>$W$4 + 'Unlike Size Quad'!$F$2*$N$3</f>
        <v>-127.00507248755457</v>
      </c>
      <c r="AN1334" s="46">
        <v>326</v>
      </c>
      <c r="AO1334" s="6">
        <f>IF(OR(Table15[[#This Row],[Diagonal Flag]]&lt;-$AG$6, Table15[[#This Row],[Diagonal Flag]]&gt;$AG$6),0,Table15[[#This Row],[Diagonal Flag]])</f>
        <v>326</v>
      </c>
      <c r="AP1334" s="6">
        <f>Graphing!$AO1334/$AP$6</f>
        <v>142.625</v>
      </c>
      <c r="AQ1334" s="6">
        <f>Graphing!$AO1334/$AQ$6</f>
        <v>-142.625</v>
      </c>
    </row>
    <row r="1335" spans="21:43" x14ac:dyDescent="0.25">
      <c r="U1335" s="6">
        <v>0</v>
      </c>
      <c r="V1335" s="6">
        <v>327</v>
      </c>
      <c r="W1335" s="6">
        <f>IF(AND($W$4 + 'Unlike Size Quad'!$F$2*$N$3&lt;Table13[[#This Row],[NS AXIS]],Table13[[#This Row],[NS AXIS]]&lt;$V$3 - 'Unlike Size Quad'!$F$2*$N$3), Table13[NS AXIS], 0)</f>
        <v>0</v>
      </c>
      <c r="X1335" s="6">
        <f>$V$6 - 'Unlike Size Quad'!$F$3*$N$4</f>
        <v>71.401690832311886</v>
      </c>
      <c r="Y1335" s="6">
        <f>$W$5 +'Unlike Size Quad'!$F$3*$N$4</f>
        <v>-71.406763299232722</v>
      </c>
      <c r="Z1335" s="6">
        <f>Table13[[#This Row],[NS AXIS]]</f>
        <v>327</v>
      </c>
      <c r="AA1335" s="6">
        <f>IF(AND($W$5 + 'Unlike Size Quad'!$F$3*$N$4&lt;Table13[[#This Row],[NS AXIS]],Table13[[#This Row],[NS AXIS]]&lt;$V$6 - 'Unlike Size Quad'!$F$3*$N$4), Table13[NS AXIS], 0)</f>
        <v>0</v>
      </c>
      <c r="AB1335" s="16">
        <f>$V$3 -'Unlike Size Quad'!$F$2*$N$3</f>
        <v>127.00056361139596</v>
      </c>
      <c r="AC1335" s="16">
        <f>$W$4 + 'Unlike Size Quad'!$F$2*$N$3</f>
        <v>-127.00507248755457</v>
      </c>
      <c r="AN1335" s="46">
        <v>327</v>
      </c>
      <c r="AO1335" s="6">
        <f>IF(OR(Table15[[#This Row],[Diagonal Flag]]&lt;-$AG$6, Table15[[#This Row],[Diagonal Flag]]&gt;$AG$6),0,Table15[[#This Row],[Diagonal Flag]])</f>
        <v>327</v>
      </c>
      <c r="AP1335" s="6">
        <f>Graphing!$AO1335/$AP$6</f>
        <v>143.0625</v>
      </c>
      <c r="AQ1335" s="6">
        <f>Graphing!$AO1335/$AQ$6</f>
        <v>-143.0625</v>
      </c>
    </row>
    <row r="1336" spans="21:43" x14ac:dyDescent="0.25">
      <c r="U1336" s="6">
        <v>0</v>
      </c>
      <c r="V1336" s="6">
        <v>328</v>
      </c>
      <c r="W1336" s="6">
        <f>IF(AND($W$4 + 'Unlike Size Quad'!$F$2*$N$3&lt;Table13[[#This Row],[NS AXIS]],Table13[[#This Row],[NS AXIS]]&lt;$V$3 - 'Unlike Size Quad'!$F$2*$N$3), Table13[NS AXIS], 0)</f>
        <v>0</v>
      </c>
      <c r="X1336" s="6">
        <f>$V$6 - 'Unlike Size Quad'!$F$3*$N$4</f>
        <v>71.401690832311886</v>
      </c>
      <c r="Y1336" s="6">
        <f>$W$5 +'Unlike Size Quad'!$F$3*$N$4</f>
        <v>-71.406763299232722</v>
      </c>
      <c r="Z1336" s="6">
        <f>Table13[[#This Row],[NS AXIS]]</f>
        <v>328</v>
      </c>
      <c r="AA1336" s="6">
        <f>IF(AND($W$5 + 'Unlike Size Quad'!$F$3*$N$4&lt;Table13[[#This Row],[NS AXIS]],Table13[[#This Row],[NS AXIS]]&lt;$V$6 - 'Unlike Size Quad'!$F$3*$N$4), Table13[NS AXIS], 0)</f>
        <v>0</v>
      </c>
      <c r="AB1336" s="16">
        <f>$V$3 -'Unlike Size Quad'!$F$2*$N$3</f>
        <v>127.00056361139596</v>
      </c>
      <c r="AC1336" s="16">
        <f>$W$4 + 'Unlike Size Quad'!$F$2*$N$3</f>
        <v>-127.00507248755457</v>
      </c>
      <c r="AN1336" s="46">
        <v>328</v>
      </c>
      <c r="AO1336" s="6">
        <f>IF(OR(Table15[[#This Row],[Diagonal Flag]]&lt;-$AG$6, Table15[[#This Row],[Diagonal Flag]]&gt;$AG$6),0,Table15[[#This Row],[Diagonal Flag]])</f>
        <v>328</v>
      </c>
      <c r="AP1336" s="6">
        <f>Graphing!$AO1336/$AP$6</f>
        <v>143.5</v>
      </c>
      <c r="AQ1336" s="6">
        <f>Graphing!$AO1336/$AQ$6</f>
        <v>-143.5</v>
      </c>
    </row>
    <row r="1337" spans="21:43" x14ac:dyDescent="0.25">
      <c r="U1337" s="6">
        <v>0</v>
      </c>
      <c r="V1337" s="6">
        <v>329</v>
      </c>
      <c r="W1337" s="6">
        <f>IF(AND($W$4 + 'Unlike Size Quad'!$F$2*$N$3&lt;Table13[[#This Row],[NS AXIS]],Table13[[#This Row],[NS AXIS]]&lt;$V$3 - 'Unlike Size Quad'!$F$2*$N$3), Table13[NS AXIS], 0)</f>
        <v>0</v>
      </c>
      <c r="X1337" s="6">
        <f>$V$6 - 'Unlike Size Quad'!$F$3*$N$4</f>
        <v>71.401690832311886</v>
      </c>
      <c r="Y1337" s="6">
        <f>$W$5 +'Unlike Size Quad'!$F$3*$N$4</f>
        <v>-71.406763299232722</v>
      </c>
      <c r="Z1337" s="6">
        <f>Table13[[#This Row],[NS AXIS]]</f>
        <v>329</v>
      </c>
      <c r="AA1337" s="6">
        <f>IF(AND($W$5 + 'Unlike Size Quad'!$F$3*$N$4&lt;Table13[[#This Row],[NS AXIS]],Table13[[#This Row],[NS AXIS]]&lt;$V$6 - 'Unlike Size Quad'!$F$3*$N$4), Table13[NS AXIS], 0)</f>
        <v>0</v>
      </c>
      <c r="AB1337" s="16">
        <f>$V$3 -'Unlike Size Quad'!$F$2*$N$3</f>
        <v>127.00056361139596</v>
      </c>
      <c r="AC1337" s="16">
        <f>$W$4 + 'Unlike Size Quad'!$F$2*$N$3</f>
        <v>-127.00507248755457</v>
      </c>
      <c r="AN1337" s="46">
        <v>329</v>
      </c>
      <c r="AO1337" s="6">
        <f>IF(OR(Table15[[#This Row],[Diagonal Flag]]&lt;-$AG$6, Table15[[#This Row],[Diagonal Flag]]&gt;$AG$6),0,Table15[[#This Row],[Diagonal Flag]])</f>
        <v>329</v>
      </c>
      <c r="AP1337" s="6">
        <f>Graphing!$AO1337/$AP$6</f>
        <v>143.9375</v>
      </c>
      <c r="AQ1337" s="6">
        <f>Graphing!$AO1337/$AQ$6</f>
        <v>-143.9375</v>
      </c>
    </row>
    <row r="1338" spans="21:43" x14ac:dyDescent="0.25">
      <c r="U1338" s="6">
        <v>0</v>
      </c>
      <c r="V1338" s="6">
        <v>330</v>
      </c>
      <c r="W1338" s="6">
        <f>IF(AND($W$4 + 'Unlike Size Quad'!$F$2*$N$3&lt;Table13[[#This Row],[NS AXIS]],Table13[[#This Row],[NS AXIS]]&lt;$V$3 - 'Unlike Size Quad'!$F$2*$N$3), Table13[NS AXIS], 0)</f>
        <v>0</v>
      </c>
      <c r="X1338" s="6">
        <f>$V$6 - 'Unlike Size Quad'!$F$3*$N$4</f>
        <v>71.401690832311886</v>
      </c>
      <c r="Y1338" s="6">
        <f>$W$5 +'Unlike Size Quad'!$F$3*$N$4</f>
        <v>-71.406763299232722</v>
      </c>
      <c r="Z1338" s="6">
        <f>Table13[[#This Row],[NS AXIS]]</f>
        <v>330</v>
      </c>
      <c r="AA1338" s="6">
        <f>IF(AND($W$5 + 'Unlike Size Quad'!$F$3*$N$4&lt;Table13[[#This Row],[NS AXIS]],Table13[[#This Row],[NS AXIS]]&lt;$V$6 - 'Unlike Size Quad'!$F$3*$N$4), Table13[NS AXIS], 0)</f>
        <v>0</v>
      </c>
      <c r="AB1338" s="16">
        <f>$V$3 -'Unlike Size Quad'!$F$2*$N$3</f>
        <v>127.00056361139596</v>
      </c>
      <c r="AC1338" s="16">
        <f>$W$4 + 'Unlike Size Quad'!$F$2*$N$3</f>
        <v>-127.00507248755457</v>
      </c>
      <c r="AN1338" s="46">
        <v>330</v>
      </c>
      <c r="AO1338" s="6">
        <f>IF(OR(Table15[[#This Row],[Diagonal Flag]]&lt;-$AG$6, Table15[[#This Row],[Diagonal Flag]]&gt;$AG$6),0,Table15[[#This Row],[Diagonal Flag]])</f>
        <v>330</v>
      </c>
      <c r="AP1338" s="6">
        <f>Graphing!$AO1338/$AP$6</f>
        <v>144.375</v>
      </c>
      <c r="AQ1338" s="6">
        <f>Graphing!$AO1338/$AQ$6</f>
        <v>-144.375</v>
      </c>
    </row>
    <row r="1339" spans="21:43" x14ac:dyDescent="0.25">
      <c r="U1339" s="6">
        <v>0</v>
      </c>
      <c r="V1339" s="6">
        <v>331</v>
      </c>
      <c r="W1339" s="6">
        <f>IF(AND($W$4 + 'Unlike Size Quad'!$F$2*$N$3&lt;Table13[[#This Row],[NS AXIS]],Table13[[#This Row],[NS AXIS]]&lt;$V$3 - 'Unlike Size Quad'!$F$2*$N$3), Table13[NS AXIS], 0)</f>
        <v>0</v>
      </c>
      <c r="X1339" s="6">
        <f>$V$6 - 'Unlike Size Quad'!$F$3*$N$4</f>
        <v>71.401690832311886</v>
      </c>
      <c r="Y1339" s="6">
        <f>$W$5 +'Unlike Size Quad'!$F$3*$N$4</f>
        <v>-71.406763299232722</v>
      </c>
      <c r="Z1339" s="6">
        <f>Table13[[#This Row],[NS AXIS]]</f>
        <v>331</v>
      </c>
      <c r="AA1339" s="6">
        <f>IF(AND($W$5 + 'Unlike Size Quad'!$F$3*$N$4&lt;Table13[[#This Row],[NS AXIS]],Table13[[#This Row],[NS AXIS]]&lt;$V$6 - 'Unlike Size Quad'!$F$3*$N$4), Table13[NS AXIS], 0)</f>
        <v>0</v>
      </c>
      <c r="AB1339" s="16">
        <f>$V$3 -'Unlike Size Quad'!$F$2*$N$3</f>
        <v>127.00056361139596</v>
      </c>
      <c r="AC1339" s="16">
        <f>$W$4 + 'Unlike Size Quad'!$F$2*$N$3</f>
        <v>-127.00507248755457</v>
      </c>
      <c r="AN1339" s="46">
        <v>331</v>
      </c>
      <c r="AO1339" s="6">
        <f>IF(OR(Table15[[#This Row],[Diagonal Flag]]&lt;-$AG$6, Table15[[#This Row],[Diagonal Flag]]&gt;$AG$6),0,Table15[[#This Row],[Diagonal Flag]])</f>
        <v>331</v>
      </c>
      <c r="AP1339" s="6">
        <f>Graphing!$AO1339/$AP$6</f>
        <v>144.8125</v>
      </c>
      <c r="AQ1339" s="6">
        <f>Graphing!$AO1339/$AQ$6</f>
        <v>-144.8125</v>
      </c>
    </row>
    <row r="1340" spans="21:43" x14ac:dyDescent="0.25">
      <c r="U1340" s="6">
        <v>0</v>
      </c>
      <c r="V1340" s="6">
        <v>332</v>
      </c>
      <c r="W1340" s="6">
        <f>IF(AND($W$4 + 'Unlike Size Quad'!$F$2*$N$3&lt;Table13[[#This Row],[NS AXIS]],Table13[[#This Row],[NS AXIS]]&lt;$V$3 - 'Unlike Size Quad'!$F$2*$N$3), Table13[NS AXIS], 0)</f>
        <v>0</v>
      </c>
      <c r="X1340" s="6">
        <f>$V$6 - 'Unlike Size Quad'!$F$3*$N$4</f>
        <v>71.401690832311886</v>
      </c>
      <c r="Y1340" s="6">
        <f>$W$5 +'Unlike Size Quad'!$F$3*$N$4</f>
        <v>-71.406763299232722</v>
      </c>
      <c r="Z1340" s="6">
        <f>Table13[[#This Row],[NS AXIS]]</f>
        <v>332</v>
      </c>
      <c r="AA1340" s="6">
        <f>IF(AND($W$5 + 'Unlike Size Quad'!$F$3*$N$4&lt;Table13[[#This Row],[NS AXIS]],Table13[[#This Row],[NS AXIS]]&lt;$V$6 - 'Unlike Size Quad'!$F$3*$N$4), Table13[NS AXIS], 0)</f>
        <v>0</v>
      </c>
      <c r="AB1340" s="16">
        <f>$V$3 -'Unlike Size Quad'!$F$2*$N$3</f>
        <v>127.00056361139596</v>
      </c>
      <c r="AC1340" s="16">
        <f>$W$4 + 'Unlike Size Quad'!$F$2*$N$3</f>
        <v>-127.00507248755457</v>
      </c>
      <c r="AN1340" s="46">
        <v>332</v>
      </c>
      <c r="AO1340" s="6">
        <f>IF(OR(Table15[[#This Row],[Diagonal Flag]]&lt;-$AG$6, Table15[[#This Row],[Diagonal Flag]]&gt;$AG$6),0,Table15[[#This Row],[Diagonal Flag]])</f>
        <v>332</v>
      </c>
      <c r="AP1340" s="6">
        <f>Graphing!$AO1340/$AP$6</f>
        <v>145.25</v>
      </c>
      <c r="AQ1340" s="6">
        <f>Graphing!$AO1340/$AQ$6</f>
        <v>-145.25</v>
      </c>
    </row>
    <row r="1341" spans="21:43" x14ac:dyDescent="0.25">
      <c r="U1341" s="6">
        <v>0</v>
      </c>
      <c r="V1341" s="6">
        <v>333</v>
      </c>
      <c r="W1341" s="6">
        <f>IF(AND($W$4 + 'Unlike Size Quad'!$F$2*$N$3&lt;Table13[[#This Row],[NS AXIS]],Table13[[#This Row],[NS AXIS]]&lt;$V$3 - 'Unlike Size Quad'!$F$2*$N$3), Table13[NS AXIS], 0)</f>
        <v>0</v>
      </c>
      <c r="X1341" s="6">
        <f>$V$6 - 'Unlike Size Quad'!$F$3*$N$4</f>
        <v>71.401690832311886</v>
      </c>
      <c r="Y1341" s="6">
        <f>$W$5 +'Unlike Size Quad'!$F$3*$N$4</f>
        <v>-71.406763299232722</v>
      </c>
      <c r="Z1341" s="6">
        <f>Table13[[#This Row],[NS AXIS]]</f>
        <v>333</v>
      </c>
      <c r="AA1341" s="6">
        <f>IF(AND($W$5 + 'Unlike Size Quad'!$F$3*$N$4&lt;Table13[[#This Row],[NS AXIS]],Table13[[#This Row],[NS AXIS]]&lt;$V$6 - 'Unlike Size Quad'!$F$3*$N$4), Table13[NS AXIS], 0)</f>
        <v>0</v>
      </c>
      <c r="AB1341" s="16">
        <f>$V$3 -'Unlike Size Quad'!$F$2*$N$3</f>
        <v>127.00056361139596</v>
      </c>
      <c r="AC1341" s="16">
        <f>$W$4 + 'Unlike Size Quad'!$F$2*$N$3</f>
        <v>-127.00507248755457</v>
      </c>
      <c r="AN1341" s="46">
        <v>333</v>
      </c>
      <c r="AO1341" s="6">
        <f>IF(OR(Table15[[#This Row],[Diagonal Flag]]&lt;-$AG$6, Table15[[#This Row],[Diagonal Flag]]&gt;$AG$6),0,Table15[[#This Row],[Diagonal Flag]])</f>
        <v>333</v>
      </c>
      <c r="AP1341" s="6">
        <f>Graphing!$AO1341/$AP$6</f>
        <v>145.6875</v>
      </c>
      <c r="AQ1341" s="6">
        <f>Graphing!$AO1341/$AQ$6</f>
        <v>-145.6875</v>
      </c>
    </row>
    <row r="1342" spans="21:43" x14ac:dyDescent="0.25">
      <c r="U1342" s="6">
        <v>0</v>
      </c>
      <c r="V1342" s="6">
        <v>334</v>
      </c>
      <c r="W1342" s="6">
        <f>IF(AND($W$4 + 'Unlike Size Quad'!$F$2*$N$3&lt;Table13[[#This Row],[NS AXIS]],Table13[[#This Row],[NS AXIS]]&lt;$V$3 - 'Unlike Size Quad'!$F$2*$N$3), Table13[NS AXIS], 0)</f>
        <v>0</v>
      </c>
      <c r="X1342" s="6">
        <f>$V$6 - 'Unlike Size Quad'!$F$3*$N$4</f>
        <v>71.401690832311886</v>
      </c>
      <c r="Y1342" s="6">
        <f>$W$5 +'Unlike Size Quad'!$F$3*$N$4</f>
        <v>-71.406763299232722</v>
      </c>
      <c r="Z1342" s="6">
        <f>Table13[[#This Row],[NS AXIS]]</f>
        <v>334</v>
      </c>
      <c r="AA1342" s="6">
        <f>IF(AND($W$5 + 'Unlike Size Quad'!$F$3*$N$4&lt;Table13[[#This Row],[NS AXIS]],Table13[[#This Row],[NS AXIS]]&lt;$V$6 - 'Unlike Size Quad'!$F$3*$N$4), Table13[NS AXIS], 0)</f>
        <v>0</v>
      </c>
      <c r="AB1342" s="16">
        <f>$V$3 -'Unlike Size Quad'!$F$2*$N$3</f>
        <v>127.00056361139596</v>
      </c>
      <c r="AC1342" s="16">
        <f>$W$4 + 'Unlike Size Quad'!$F$2*$N$3</f>
        <v>-127.00507248755457</v>
      </c>
      <c r="AN1342" s="46">
        <v>334</v>
      </c>
      <c r="AO1342" s="6">
        <f>IF(OR(Table15[[#This Row],[Diagonal Flag]]&lt;-$AG$6, Table15[[#This Row],[Diagonal Flag]]&gt;$AG$6),0,Table15[[#This Row],[Diagonal Flag]])</f>
        <v>334</v>
      </c>
      <c r="AP1342" s="6">
        <f>Graphing!$AO1342/$AP$6</f>
        <v>146.125</v>
      </c>
      <c r="AQ1342" s="6">
        <f>Graphing!$AO1342/$AQ$6</f>
        <v>-146.125</v>
      </c>
    </row>
    <row r="1343" spans="21:43" x14ac:dyDescent="0.25">
      <c r="U1343" s="6">
        <v>0</v>
      </c>
      <c r="V1343" s="6">
        <v>335</v>
      </c>
      <c r="W1343" s="6">
        <f>IF(AND($W$4 + 'Unlike Size Quad'!$F$2*$N$3&lt;Table13[[#This Row],[NS AXIS]],Table13[[#This Row],[NS AXIS]]&lt;$V$3 - 'Unlike Size Quad'!$F$2*$N$3), Table13[NS AXIS], 0)</f>
        <v>0</v>
      </c>
      <c r="X1343" s="6">
        <f>$V$6 - 'Unlike Size Quad'!$F$3*$N$4</f>
        <v>71.401690832311886</v>
      </c>
      <c r="Y1343" s="6">
        <f>$W$5 +'Unlike Size Quad'!$F$3*$N$4</f>
        <v>-71.406763299232722</v>
      </c>
      <c r="Z1343" s="6">
        <f>Table13[[#This Row],[NS AXIS]]</f>
        <v>335</v>
      </c>
      <c r="AA1343" s="6">
        <f>IF(AND($W$5 + 'Unlike Size Quad'!$F$3*$N$4&lt;Table13[[#This Row],[NS AXIS]],Table13[[#This Row],[NS AXIS]]&lt;$V$6 - 'Unlike Size Quad'!$F$3*$N$4), Table13[NS AXIS], 0)</f>
        <v>0</v>
      </c>
      <c r="AB1343" s="16">
        <f>$V$3 -'Unlike Size Quad'!$F$2*$N$3</f>
        <v>127.00056361139596</v>
      </c>
      <c r="AC1343" s="16">
        <f>$W$4 + 'Unlike Size Quad'!$F$2*$N$3</f>
        <v>-127.00507248755457</v>
      </c>
      <c r="AN1343" s="46">
        <v>335</v>
      </c>
      <c r="AO1343" s="6">
        <f>IF(OR(Table15[[#This Row],[Diagonal Flag]]&lt;-$AG$6, Table15[[#This Row],[Diagonal Flag]]&gt;$AG$6),0,Table15[[#This Row],[Diagonal Flag]])</f>
        <v>335</v>
      </c>
      <c r="AP1343" s="6">
        <f>Graphing!$AO1343/$AP$6</f>
        <v>146.5625</v>
      </c>
      <c r="AQ1343" s="6">
        <f>Graphing!$AO1343/$AQ$6</f>
        <v>-146.5625</v>
      </c>
    </row>
    <row r="1344" spans="21:43" x14ac:dyDescent="0.25">
      <c r="U1344" s="6">
        <v>0</v>
      </c>
      <c r="V1344" s="6">
        <v>336</v>
      </c>
      <c r="W1344" s="6">
        <f>IF(AND($W$4 + 'Unlike Size Quad'!$F$2*$N$3&lt;Table13[[#This Row],[NS AXIS]],Table13[[#This Row],[NS AXIS]]&lt;$V$3 - 'Unlike Size Quad'!$F$2*$N$3), Table13[NS AXIS], 0)</f>
        <v>0</v>
      </c>
      <c r="X1344" s="6">
        <f>$V$6 - 'Unlike Size Quad'!$F$3*$N$4</f>
        <v>71.401690832311886</v>
      </c>
      <c r="Y1344" s="6">
        <f>$W$5 +'Unlike Size Quad'!$F$3*$N$4</f>
        <v>-71.406763299232722</v>
      </c>
      <c r="Z1344" s="6">
        <f>Table13[[#This Row],[NS AXIS]]</f>
        <v>336</v>
      </c>
      <c r="AA1344" s="6">
        <f>IF(AND($W$5 + 'Unlike Size Quad'!$F$3*$N$4&lt;Table13[[#This Row],[NS AXIS]],Table13[[#This Row],[NS AXIS]]&lt;$V$6 - 'Unlike Size Quad'!$F$3*$N$4), Table13[NS AXIS], 0)</f>
        <v>0</v>
      </c>
      <c r="AB1344" s="16">
        <f>$V$3 -'Unlike Size Quad'!$F$2*$N$3</f>
        <v>127.00056361139596</v>
      </c>
      <c r="AC1344" s="16">
        <f>$W$4 + 'Unlike Size Quad'!$F$2*$N$3</f>
        <v>-127.00507248755457</v>
      </c>
      <c r="AN1344" s="46">
        <v>336</v>
      </c>
      <c r="AO1344" s="6">
        <f>IF(OR(Table15[[#This Row],[Diagonal Flag]]&lt;-$AG$6, Table15[[#This Row],[Diagonal Flag]]&gt;$AG$6),0,Table15[[#This Row],[Diagonal Flag]])</f>
        <v>336</v>
      </c>
      <c r="AP1344" s="6">
        <f>Graphing!$AO1344/$AP$6</f>
        <v>147</v>
      </c>
      <c r="AQ1344" s="6">
        <f>Graphing!$AO1344/$AQ$6</f>
        <v>-147</v>
      </c>
    </row>
    <row r="1345" spans="21:43" x14ac:dyDescent="0.25">
      <c r="U1345" s="6">
        <v>0</v>
      </c>
      <c r="V1345" s="6">
        <v>337</v>
      </c>
      <c r="W1345" s="6">
        <f>IF(AND($W$4 + 'Unlike Size Quad'!$F$2*$N$3&lt;Table13[[#This Row],[NS AXIS]],Table13[[#This Row],[NS AXIS]]&lt;$V$3 - 'Unlike Size Quad'!$F$2*$N$3), Table13[NS AXIS], 0)</f>
        <v>0</v>
      </c>
      <c r="X1345" s="6">
        <f>$V$6 - 'Unlike Size Quad'!$F$3*$N$4</f>
        <v>71.401690832311886</v>
      </c>
      <c r="Y1345" s="6">
        <f>$W$5 +'Unlike Size Quad'!$F$3*$N$4</f>
        <v>-71.406763299232722</v>
      </c>
      <c r="Z1345" s="6">
        <f>Table13[[#This Row],[NS AXIS]]</f>
        <v>337</v>
      </c>
      <c r="AA1345" s="6">
        <f>IF(AND($W$5 + 'Unlike Size Quad'!$F$3*$N$4&lt;Table13[[#This Row],[NS AXIS]],Table13[[#This Row],[NS AXIS]]&lt;$V$6 - 'Unlike Size Quad'!$F$3*$N$4), Table13[NS AXIS], 0)</f>
        <v>0</v>
      </c>
      <c r="AB1345" s="16">
        <f>$V$3 -'Unlike Size Quad'!$F$2*$N$3</f>
        <v>127.00056361139596</v>
      </c>
      <c r="AC1345" s="16">
        <f>$W$4 + 'Unlike Size Quad'!$F$2*$N$3</f>
        <v>-127.00507248755457</v>
      </c>
      <c r="AN1345" s="46">
        <v>337</v>
      </c>
      <c r="AO1345" s="6">
        <f>IF(OR(Table15[[#This Row],[Diagonal Flag]]&lt;-$AG$6, Table15[[#This Row],[Diagonal Flag]]&gt;$AG$6),0,Table15[[#This Row],[Diagonal Flag]])</f>
        <v>337</v>
      </c>
      <c r="AP1345" s="6">
        <f>Graphing!$AO1345/$AP$6</f>
        <v>147.4375</v>
      </c>
      <c r="AQ1345" s="6">
        <f>Graphing!$AO1345/$AQ$6</f>
        <v>-147.4375</v>
      </c>
    </row>
    <row r="1346" spans="21:43" x14ac:dyDescent="0.25">
      <c r="U1346" s="6">
        <v>0</v>
      </c>
      <c r="V1346" s="6">
        <v>338</v>
      </c>
      <c r="W1346" s="6">
        <f>IF(AND($W$4 + 'Unlike Size Quad'!$F$2*$N$3&lt;Table13[[#This Row],[NS AXIS]],Table13[[#This Row],[NS AXIS]]&lt;$V$3 - 'Unlike Size Quad'!$F$2*$N$3), Table13[NS AXIS], 0)</f>
        <v>0</v>
      </c>
      <c r="X1346" s="6">
        <f>$V$6 - 'Unlike Size Quad'!$F$3*$N$4</f>
        <v>71.401690832311886</v>
      </c>
      <c r="Y1346" s="6">
        <f>$W$5 +'Unlike Size Quad'!$F$3*$N$4</f>
        <v>-71.406763299232722</v>
      </c>
      <c r="Z1346" s="6">
        <f>Table13[[#This Row],[NS AXIS]]</f>
        <v>338</v>
      </c>
      <c r="AA1346" s="6">
        <f>IF(AND($W$5 + 'Unlike Size Quad'!$F$3*$N$4&lt;Table13[[#This Row],[NS AXIS]],Table13[[#This Row],[NS AXIS]]&lt;$V$6 - 'Unlike Size Quad'!$F$3*$N$4), Table13[NS AXIS], 0)</f>
        <v>0</v>
      </c>
      <c r="AB1346" s="16">
        <f>$V$3 -'Unlike Size Quad'!$F$2*$N$3</f>
        <v>127.00056361139596</v>
      </c>
      <c r="AC1346" s="16">
        <f>$W$4 + 'Unlike Size Quad'!$F$2*$N$3</f>
        <v>-127.00507248755457</v>
      </c>
      <c r="AN1346" s="46">
        <v>338</v>
      </c>
      <c r="AO1346" s="6">
        <f>IF(OR(Table15[[#This Row],[Diagonal Flag]]&lt;-$AG$6, Table15[[#This Row],[Diagonal Flag]]&gt;$AG$6),0,Table15[[#This Row],[Diagonal Flag]])</f>
        <v>338</v>
      </c>
      <c r="AP1346" s="6">
        <f>Graphing!$AO1346/$AP$6</f>
        <v>147.875</v>
      </c>
      <c r="AQ1346" s="6">
        <f>Graphing!$AO1346/$AQ$6</f>
        <v>-147.875</v>
      </c>
    </row>
    <row r="1347" spans="21:43" x14ac:dyDescent="0.25">
      <c r="U1347" s="6">
        <v>0</v>
      </c>
      <c r="V1347" s="6">
        <v>339</v>
      </c>
      <c r="W1347" s="6">
        <f>IF(AND($W$4 + 'Unlike Size Quad'!$F$2*$N$3&lt;Table13[[#This Row],[NS AXIS]],Table13[[#This Row],[NS AXIS]]&lt;$V$3 - 'Unlike Size Quad'!$F$2*$N$3), Table13[NS AXIS], 0)</f>
        <v>0</v>
      </c>
      <c r="X1347" s="6">
        <f>$V$6 - 'Unlike Size Quad'!$F$3*$N$4</f>
        <v>71.401690832311886</v>
      </c>
      <c r="Y1347" s="6">
        <f>$W$5 +'Unlike Size Quad'!$F$3*$N$4</f>
        <v>-71.406763299232722</v>
      </c>
      <c r="Z1347" s="6">
        <f>Table13[[#This Row],[NS AXIS]]</f>
        <v>339</v>
      </c>
      <c r="AA1347" s="6">
        <f>IF(AND($W$5 + 'Unlike Size Quad'!$F$3*$N$4&lt;Table13[[#This Row],[NS AXIS]],Table13[[#This Row],[NS AXIS]]&lt;$V$6 - 'Unlike Size Quad'!$F$3*$N$4), Table13[NS AXIS], 0)</f>
        <v>0</v>
      </c>
      <c r="AB1347" s="16">
        <f>$V$3 -'Unlike Size Quad'!$F$2*$N$3</f>
        <v>127.00056361139596</v>
      </c>
      <c r="AC1347" s="16">
        <f>$W$4 + 'Unlike Size Quad'!$F$2*$N$3</f>
        <v>-127.00507248755457</v>
      </c>
      <c r="AN1347" s="46">
        <v>339</v>
      </c>
      <c r="AO1347" s="6">
        <f>IF(OR(Table15[[#This Row],[Diagonal Flag]]&lt;-$AG$6, Table15[[#This Row],[Diagonal Flag]]&gt;$AG$6),0,Table15[[#This Row],[Diagonal Flag]])</f>
        <v>339</v>
      </c>
      <c r="AP1347" s="6">
        <f>Graphing!$AO1347/$AP$6</f>
        <v>148.3125</v>
      </c>
      <c r="AQ1347" s="6">
        <f>Graphing!$AO1347/$AQ$6</f>
        <v>-148.3125</v>
      </c>
    </row>
    <row r="1348" spans="21:43" x14ac:dyDescent="0.25">
      <c r="U1348" s="6">
        <v>0</v>
      </c>
      <c r="V1348" s="6">
        <v>340</v>
      </c>
      <c r="W1348" s="6">
        <f>IF(AND($W$4 + 'Unlike Size Quad'!$F$2*$N$3&lt;Table13[[#This Row],[NS AXIS]],Table13[[#This Row],[NS AXIS]]&lt;$V$3 - 'Unlike Size Quad'!$F$2*$N$3), Table13[NS AXIS], 0)</f>
        <v>0</v>
      </c>
      <c r="X1348" s="6">
        <f>$V$6 - 'Unlike Size Quad'!$F$3*$N$4</f>
        <v>71.401690832311886</v>
      </c>
      <c r="Y1348" s="6">
        <f>$W$5 +'Unlike Size Quad'!$F$3*$N$4</f>
        <v>-71.406763299232722</v>
      </c>
      <c r="Z1348" s="6">
        <f>Table13[[#This Row],[NS AXIS]]</f>
        <v>340</v>
      </c>
      <c r="AA1348" s="6">
        <f>IF(AND($W$5 + 'Unlike Size Quad'!$F$3*$N$4&lt;Table13[[#This Row],[NS AXIS]],Table13[[#This Row],[NS AXIS]]&lt;$V$6 - 'Unlike Size Quad'!$F$3*$N$4), Table13[NS AXIS], 0)</f>
        <v>0</v>
      </c>
      <c r="AB1348" s="16">
        <f>$V$3 -'Unlike Size Quad'!$F$2*$N$3</f>
        <v>127.00056361139596</v>
      </c>
      <c r="AC1348" s="16">
        <f>$W$4 + 'Unlike Size Quad'!$F$2*$N$3</f>
        <v>-127.00507248755457</v>
      </c>
      <c r="AN1348" s="46">
        <v>340</v>
      </c>
      <c r="AO1348" s="6">
        <f>IF(OR(Table15[[#This Row],[Diagonal Flag]]&lt;-$AG$6, Table15[[#This Row],[Diagonal Flag]]&gt;$AG$6),0,Table15[[#This Row],[Diagonal Flag]])</f>
        <v>340</v>
      </c>
      <c r="AP1348" s="6">
        <f>Graphing!$AO1348/$AP$6</f>
        <v>148.75</v>
      </c>
      <c r="AQ1348" s="6">
        <f>Graphing!$AO1348/$AQ$6</f>
        <v>-148.75</v>
      </c>
    </row>
    <row r="1349" spans="21:43" x14ac:dyDescent="0.25">
      <c r="U1349" s="6">
        <v>0</v>
      </c>
      <c r="V1349" s="6">
        <v>341</v>
      </c>
      <c r="W1349" s="6">
        <f>IF(AND($W$4 + 'Unlike Size Quad'!$F$2*$N$3&lt;Table13[[#This Row],[NS AXIS]],Table13[[#This Row],[NS AXIS]]&lt;$V$3 - 'Unlike Size Quad'!$F$2*$N$3), Table13[NS AXIS], 0)</f>
        <v>0</v>
      </c>
      <c r="X1349" s="6">
        <f>$V$6 - 'Unlike Size Quad'!$F$3*$N$4</f>
        <v>71.401690832311886</v>
      </c>
      <c r="Y1349" s="6">
        <f>$W$5 +'Unlike Size Quad'!$F$3*$N$4</f>
        <v>-71.406763299232722</v>
      </c>
      <c r="Z1349" s="6">
        <f>Table13[[#This Row],[NS AXIS]]</f>
        <v>341</v>
      </c>
      <c r="AA1349" s="6">
        <f>IF(AND($W$5 + 'Unlike Size Quad'!$F$3*$N$4&lt;Table13[[#This Row],[NS AXIS]],Table13[[#This Row],[NS AXIS]]&lt;$V$6 - 'Unlike Size Quad'!$F$3*$N$4), Table13[NS AXIS], 0)</f>
        <v>0</v>
      </c>
      <c r="AB1349" s="16">
        <f>$V$3 -'Unlike Size Quad'!$F$2*$N$3</f>
        <v>127.00056361139596</v>
      </c>
      <c r="AC1349" s="16">
        <f>$W$4 + 'Unlike Size Quad'!$F$2*$N$3</f>
        <v>-127.00507248755457</v>
      </c>
      <c r="AN1349" s="46">
        <v>341</v>
      </c>
      <c r="AO1349" s="6">
        <f>IF(OR(Table15[[#This Row],[Diagonal Flag]]&lt;-$AG$6, Table15[[#This Row],[Diagonal Flag]]&gt;$AG$6),0,Table15[[#This Row],[Diagonal Flag]])</f>
        <v>341</v>
      </c>
      <c r="AP1349" s="6">
        <f>Graphing!$AO1349/$AP$6</f>
        <v>149.1875</v>
      </c>
      <c r="AQ1349" s="6">
        <f>Graphing!$AO1349/$AQ$6</f>
        <v>-149.1875</v>
      </c>
    </row>
    <row r="1350" spans="21:43" x14ac:dyDescent="0.25">
      <c r="U1350" s="6">
        <v>0</v>
      </c>
      <c r="V1350" s="6">
        <v>342</v>
      </c>
      <c r="W1350" s="6">
        <f>IF(AND($W$4 + 'Unlike Size Quad'!$F$2*$N$3&lt;Table13[[#This Row],[NS AXIS]],Table13[[#This Row],[NS AXIS]]&lt;$V$3 - 'Unlike Size Quad'!$F$2*$N$3), Table13[NS AXIS], 0)</f>
        <v>0</v>
      </c>
      <c r="X1350" s="6">
        <f>$V$6 - 'Unlike Size Quad'!$F$3*$N$4</f>
        <v>71.401690832311886</v>
      </c>
      <c r="Y1350" s="6">
        <f>$W$5 +'Unlike Size Quad'!$F$3*$N$4</f>
        <v>-71.406763299232722</v>
      </c>
      <c r="Z1350" s="6">
        <f>Table13[[#This Row],[NS AXIS]]</f>
        <v>342</v>
      </c>
      <c r="AA1350" s="6">
        <f>IF(AND($W$5 + 'Unlike Size Quad'!$F$3*$N$4&lt;Table13[[#This Row],[NS AXIS]],Table13[[#This Row],[NS AXIS]]&lt;$V$6 - 'Unlike Size Quad'!$F$3*$N$4), Table13[NS AXIS], 0)</f>
        <v>0</v>
      </c>
      <c r="AB1350" s="16">
        <f>$V$3 -'Unlike Size Quad'!$F$2*$N$3</f>
        <v>127.00056361139596</v>
      </c>
      <c r="AC1350" s="16">
        <f>$W$4 + 'Unlike Size Quad'!$F$2*$N$3</f>
        <v>-127.00507248755457</v>
      </c>
      <c r="AN1350" s="46">
        <v>342</v>
      </c>
      <c r="AO1350" s="6">
        <f>IF(OR(Table15[[#This Row],[Diagonal Flag]]&lt;-$AG$6, Table15[[#This Row],[Diagonal Flag]]&gt;$AG$6),0,Table15[[#This Row],[Diagonal Flag]])</f>
        <v>342</v>
      </c>
      <c r="AP1350" s="6">
        <f>Graphing!$AO1350/$AP$6</f>
        <v>149.625</v>
      </c>
      <c r="AQ1350" s="6">
        <f>Graphing!$AO1350/$AQ$6</f>
        <v>-149.625</v>
      </c>
    </row>
    <row r="1351" spans="21:43" x14ac:dyDescent="0.25">
      <c r="U1351" s="6">
        <v>0</v>
      </c>
      <c r="V1351" s="6">
        <v>343</v>
      </c>
      <c r="W1351" s="6">
        <f>IF(AND($W$4 + 'Unlike Size Quad'!$F$2*$N$3&lt;Table13[[#This Row],[NS AXIS]],Table13[[#This Row],[NS AXIS]]&lt;$V$3 - 'Unlike Size Quad'!$F$2*$N$3), Table13[NS AXIS], 0)</f>
        <v>0</v>
      </c>
      <c r="X1351" s="6">
        <f>$V$6 - 'Unlike Size Quad'!$F$3*$N$4</f>
        <v>71.401690832311886</v>
      </c>
      <c r="Y1351" s="6">
        <f>$W$5 +'Unlike Size Quad'!$F$3*$N$4</f>
        <v>-71.406763299232722</v>
      </c>
      <c r="Z1351" s="6">
        <f>Table13[[#This Row],[NS AXIS]]</f>
        <v>343</v>
      </c>
      <c r="AA1351" s="6">
        <f>IF(AND($W$5 + 'Unlike Size Quad'!$F$3*$N$4&lt;Table13[[#This Row],[NS AXIS]],Table13[[#This Row],[NS AXIS]]&lt;$V$6 - 'Unlike Size Quad'!$F$3*$N$4), Table13[NS AXIS], 0)</f>
        <v>0</v>
      </c>
      <c r="AB1351" s="16">
        <f>$V$3 -'Unlike Size Quad'!$F$2*$N$3</f>
        <v>127.00056361139596</v>
      </c>
      <c r="AC1351" s="16">
        <f>$W$4 + 'Unlike Size Quad'!$F$2*$N$3</f>
        <v>-127.00507248755457</v>
      </c>
      <c r="AN1351" s="46">
        <v>343</v>
      </c>
      <c r="AO1351" s="6">
        <f>IF(OR(Table15[[#This Row],[Diagonal Flag]]&lt;-$AG$6, Table15[[#This Row],[Diagonal Flag]]&gt;$AG$6),0,Table15[[#This Row],[Diagonal Flag]])</f>
        <v>343</v>
      </c>
      <c r="AP1351" s="6">
        <f>Graphing!$AO1351/$AP$6</f>
        <v>150.0625</v>
      </c>
      <c r="AQ1351" s="6">
        <f>Graphing!$AO1351/$AQ$6</f>
        <v>-150.0625</v>
      </c>
    </row>
    <row r="1352" spans="21:43" x14ac:dyDescent="0.25">
      <c r="U1352" s="6">
        <v>0</v>
      </c>
      <c r="V1352" s="6">
        <v>344</v>
      </c>
      <c r="W1352" s="6">
        <f>IF(AND($W$4 + 'Unlike Size Quad'!$F$2*$N$3&lt;Table13[[#This Row],[NS AXIS]],Table13[[#This Row],[NS AXIS]]&lt;$V$3 - 'Unlike Size Quad'!$F$2*$N$3), Table13[NS AXIS], 0)</f>
        <v>0</v>
      </c>
      <c r="X1352" s="6">
        <f>$V$6 - 'Unlike Size Quad'!$F$3*$N$4</f>
        <v>71.401690832311886</v>
      </c>
      <c r="Y1352" s="6">
        <f>$W$5 +'Unlike Size Quad'!$F$3*$N$4</f>
        <v>-71.406763299232722</v>
      </c>
      <c r="Z1352" s="6">
        <f>Table13[[#This Row],[NS AXIS]]</f>
        <v>344</v>
      </c>
      <c r="AA1352" s="6">
        <f>IF(AND($W$5 + 'Unlike Size Quad'!$F$3*$N$4&lt;Table13[[#This Row],[NS AXIS]],Table13[[#This Row],[NS AXIS]]&lt;$V$6 - 'Unlike Size Quad'!$F$3*$N$4), Table13[NS AXIS], 0)</f>
        <v>0</v>
      </c>
      <c r="AB1352" s="16">
        <f>$V$3 -'Unlike Size Quad'!$F$2*$N$3</f>
        <v>127.00056361139596</v>
      </c>
      <c r="AC1352" s="16">
        <f>$W$4 + 'Unlike Size Quad'!$F$2*$N$3</f>
        <v>-127.00507248755457</v>
      </c>
      <c r="AN1352" s="46">
        <v>344</v>
      </c>
      <c r="AO1352" s="6">
        <f>IF(OR(Table15[[#This Row],[Diagonal Flag]]&lt;-$AG$6, Table15[[#This Row],[Diagonal Flag]]&gt;$AG$6),0,Table15[[#This Row],[Diagonal Flag]])</f>
        <v>344</v>
      </c>
      <c r="AP1352" s="6">
        <f>Graphing!$AO1352/$AP$6</f>
        <v>150.5</v>
      </c>
      <c r="AQ1352" s="6">
        <f>Graphing!$AO1352/$AQ$6</f>
        <v>-150.5</v>
      </c>
    </row>
    <row r="1353" spans="21:43" x14ac:dyDescent="0.25">
      <c r="U1353" s="6">
        <v>0</v>
      </c>
      <c r="V1353" s="6">
        <v>345</v>
      </c>
      <c r="W1353" s="6">
        <f>IF(AND($W$4 + 'Unlike Size Quad'!$F$2*$N$3&lt;Table13[[#This Row],[NS AXIS]],Table13[[#This Row],[NS AXIS]]&lt;$V$3 - 'Unlike Size Quad'!$F$2*$N$3), Table13[NS AXIS], 0)</f>
        <v>0</v>
      </c>
      <c r="X1353" s="6">
        <f>$V$6 - 'Unlike Size Quad'!$F$3*$N$4</f>
        <v>71.401690832311886</v>
      </c>
      <c r="Y1353" s="6">
        <f>$W$5 +'Unlike Size Quad'!$F$3*$N$4</f>
        <v>-71.406763299232722</v>
      </c>
      <c r="Z1353" s="6">
        <f>Table13[[#This Row],[NS AXIS]]</f>
        <v>345</v>
      </c>
      <c r="AA1353" s="6">
        <f>IF(AND($W$5 + 'Unlike Size Quad'!$F$3*$N$4&lt;Table13[[#This Row],[NS AXIS]],Table13[[#This Row],[NS AXIS]]&lt;$V$6 - 'Unlike Size Quad'!$F$3*$N$4), Table13[NS AXIS], 0)</f>
        <v>0</v>
      </c>
      <c r="AB1353" s="16">
        <f>$V$3 -'Unlike Size Quad'!$F$2*$N$3</f>
        <v>127.00056361139596</v>
      </c>
      <c r="AC1353" s="16">
        <f>$W$4 + 'Unlike Size Quad'!$F$2*$N$3</f>
        <v>-127.00507248755457</v>
      </c>
      <c r="AN1353" s="46">
        <v>345</v>
      </c>
      <c r="AO1353" s="6">
        <f>IF(OR(Table15[[#This Row],[Diagonal Flag]]&lt;-$AG$6, Table15[[#This Row],[Diagonal Flag]]&gt;$AG$6),0,Table15[[#This Row],[Diagonal Flag]])</f>
        <v>345</v>
      </c>
      <c r="AP1353" s="6">
        <f>Graphing!$AO1353/$AP$6</f>
        <v>150.9375</v>
      </c>
      <c r="AQ1353" s="6">
        <f>Graphing!$AO1353/$AQ$6</f>
        <v>-150.9375</v>
      </c>
    </row>
    <row r="1354" spans="21:43" x14ac:dyDescent="0.25">
      <c r="U1354" s="6">
        <v>0</v>
      </c>
      <c r="V1354" s="6">
        <v>346</v>
      </c>
      <c r="W1354" s="6">
        <f>IF(AND($W$4 + 'Unlike Size Quad'!$F$2*$N$3&lt;Table13[[#This Row],[NS AXIS]],Table13[[#This Row],[NS AXIS]]&lt;$V$3 - 'Unlike Size Quad'!$F$2*$N$3), Table13[NS AXIS], 0)</f>
        <v>0</v>
      </c>
      <c r="X1354" s="6">
        <f>$V$6 - 'Unlike Size Quad'!$F$3*$N$4</f>
        <v>71.401690832311886</v>
      </c>
      <c r="Y1354" s="6">
        <f>$W$5 +'Unlike Size Quad'!$F$3*$N$4</f>
        <v>-71.406763299232722</v>
      </c>
      <c r="Z1354" s="6">
        <f>Table13[[#This Row],[NS AXIS]]</f>
        <v>346</v>
      </c>
      <c r="AA1354" s="6">
        <f>IF(AND($W$5 + 'Unlike Size Quad'!$F$3*$N$4&lt;Table13[[#This Row],[NS AXIS]],Table13[[#This Row],[NS AXIS]]&lt;$V$6 - 'Unlike Size Quad'!$F$3*$N$4), Table13[NS AXIS], 0)</f>
        <v>0</v>
      </c>
      <c r="AB1354" s="16">
        <f>$V$3 -'Unlike Size Quad'!$F$2*$N$3</f>
        <v>127.00056361139596</v>
      </c>
      <c r="AC1354" s="16">
        <f>$W$4 + 'Unlike Size Quad'!$F$2*$N$3</f>
        <v>-127.00507248755457</v>
      </c>
      <c r="AN1354" s="46">
        <v>346</v>
      </c>
      <c r="AO1354" s="6">
        <f>IF(OR(Table15[[#This Row],[Diagonal Flag]]&lt;-$AG$6, Table15[[#This Row],[Diagonal Flag]]&gt;$AG$6),0,Table15[[#This Row],[Diagonal Flag]])</f>
        <v>346</v>
      </c>
      <c r="AP1354" s="6">
        <f>Graphing!$AO1354/$AP$6</f>
        <v>151.375</v>
      </c>
      <c r="AQ1354" s="6">
        <f>Graphing!$AO1354/$AQ$6</f>
        <v>-151.375</v>
      </c>
    </row>
    <row r="1355" spans="21:43" x14ac:dyDescent="0.25">
      <c r="U1355" s="6">
        <v>0</v>
      </c>
      <c r="V1355" s="6">
        <v>347</v>
      </c>
      <c r="W1355" s="6">
        <f>IF(AND($W$4 + 'Unlike Size Quad'!$F$2*$N$3&lt;Table13[[#This Row],[NS AXIS]],Table13[[#This Row],[NS AXIS]]&lt;$V$3 - 'Unlike Size Quad'!$F$2*$N$3), Table13[NS AXIS], 0)</f>
        <v>0</v>
      </c>
      <c r="X1355" s="6">
        <f>$V$6 - 'Unlike Size Quad'!$F$3*$N$4</f>
        <v>71.401690832311886</v>
      </c>
      <c r="Y1355" s="6">
        <f>$W$5 +'Unlike Size Quad'!$F$3*$N$4</f>
        <v>-71.406763299232722</v>
      </c>
      <c r="Z1355" s="6">
        <f>Table13[[#This Row],[NS AXIS]]</f>
        <v>347</v>
      </c>
      <c r="AA1355" s="6">
        <f>IF(AND($W$5 + 'Unlike Size Quad'!$F$3*$N$4&lt;Table13[[#This Row],[NS AXIS]],Table13[[#This Row],[NS AXIS]]&lt;$V$6 - 'Unlike Size Quad'!$F$3*$N$4), Table13[NS AXIS], 0)</f>
        <v>0</v>
      </c>
      <c r="AB1355" s="16">
        <f>$V$3 -'Unlike Size Quad'!$F$2*$N$3</f>
        <v>127.00056361139596</v>
      </c>
      <c r="AC1355" s="16">
        <f>$W$4 + 'Unlike Size Quad'!$F$2*$N$3</f>
        <v>-127.00507248755457</v>
      </c>
      <c r="AN1355" s="46">
        <v>347</v>
      </c>
      <c r="AO1355" s="6">
        <f>IF(OR(Table15[[#This Row],[Diagonal Flag]]&lt;-$AG$6, Table15[[#This Row],[Diagonal Flag]]&gt;$AG$6),0,Table15[[#This Row],[Diagonal Flag]])</f>
        <v>347</v>
      </c>
      <c r="AP1355" s="6">
        <f>Graphing!$AO1355/$AP$6</f>
        <v>151.8125</v>
      </c>
      <c r="AQ1355" s="6">
        <f>Graphing!$AO1355/$AQ$6</f>
        <v>-151.8125</v>
      </c>
    </row>
    <row r="1356" spans="21:43" x14ac:dyDescent="0.25">
      <c r="U1356" s="6">
        <v>0</v>
      </c>
      <c r="V1356" s="6">
        <v>348</v>
      </c>
      <c r="W1356" s="6">
        <f>IF(AND($W$4 + 'Unlike Size Quad'!$F$2*$N$3&lt;Table13[[#This Row],[NS AXIS]],Table13[[#This Row],[NS AXIS]]&lt;$V$3 - 'Unlike Size Quad'!$F$2*$N$3), Table13[NS AXIS], 0)</f>
        <v>0</v>
      </c>
      <c r="X1356" s="6">
        <f>$V$6 - 'Unlike Size Quad'!$F$3*$N$4</f>
        <v>71.401690832311886</v>
      </c>
      <c r="Y1356" s="6">
        <f>$W$5 +'Unlike Size Quad'!$F$3*$N$4</f>
        <v>-71.406763299232722</v>
      </c>
      <c r="Z1356" s="6">
        <f>Table13[[#This Row],[NS AXIS]]</f>
        <v>348</v>
      </c>
      <c r="AA1356" s="6">
        <f>IF(AND($W$5 + 'Unlike Size Quad'!$F$3*$N$4&lt;Table13[[#This Row],[NS AXIS]],Table13[[#This Row],[NS AXIS]]&lt;$V$6 - 'Unlike Size Quad'!$F$3*$N$4), Table13[NS AXIS], 0)</f>
        <v>0</v>
      </c>
      <c r="AB1356" s="16">
        <f>$V$3 -'Unlike Size Quad'!$F$2*$N$3</f>
        <v>127.00056361139596</v>
      </c>
      <c r="AC1356" s="16">
        <f>$W$4 + 'Unlike Size Quad'!$F$2*$N$3</f>
        <v>-127.00507248755457</v>
      </c>
      <c r="AN1356" s="46">
        <v>348</v>
      </c>
      <c r="AO1356" s="6">
        <f>IF(OR(Table15[[#This Row],[Diagonal Flag]]&lt;-$AG$6, Table15[[#This Row],[Diagonal Flag]]&gt;$AG$6),0,Table15[[#This Row],[Diagonal Flag]])</f>
        <v>348</v>
      </c>
      <c r="AP1356" s="6">
        <f>Graphing!$AO1356/$AP$6</f>
        <v>152.25</v>
      </c>
      <c r="AQ1356" s="6">
        <f>Graphing!$AO1356/$AQ$6</f>
        <v>-152.25</v>
      </c>
    </row>
    <row r="1357" spans="21:43" x14ac:dyDescent="0.25">
      <c r="U1357" s="6">
        <v>0</v>
      </c>
      <c r="V1357" s="6">
        <v>349</v>
      </c>
      <c r="W1357" s="6">
        <f>IF(AND($W$4 + 'Unlike Size Quad'!$F$2*$N$3&lt;Table13[[#This Row],[NS AXIS]],Table13[[#This Row],[NS AXIS]]&lt;$V$3 - 'Unlike Size Quad'!$F$2*$N$3), Table13[NS AXIS], 0)</f>
        <v>0</v>
      </c>
      <c r="X1357" s="6">
        <f>$V$6 - 'Unlike Size Quad'!$F$3*$N$4</f>
        <v>71.401690832311886</v>
      </c>
      <c r="Y1357" s="6">
        <f>$W$5 +'Unlike Size Quad'!$F$3*$N$4</f>
        <v>-71.406763299232722</v>
      </c>
      <c r="Z1357" s="6">
        <f>Table13[[#This Row],[NS AXIS]]</f>
        <v>349</v>
      </c>
      <c r="AA1357" s="6">
        <f>IF(AND($W$5 + 'Unlike Size Quad'!$F$3*$N$4&lt;Table13[[#This Row],[NS AXIS]],Table13[[#This Row],[NS AXIS]]&lt;$V$6 - 'Unlike Size Quad'!$F$3*$N$4), Table13[NS AXIS], 0)</f>
        <v>0</v>
      </c>
      <c r="AB1357" s="16">
        <f>$V$3 -'Unlike Size Quad'!$F$2*$N$3</f>
        <v>127.00056361139596</v>
      </c>
      <c r="AC1357" s="16">
        <f>$W$4 + 'Unlike Size Quad'!$F$2*$N$3</f>
        <v>-127.00507248755457</v>
      </c>
      <c r="AN1357" s="46">
        <v>349</v>
      </c>
      <c r="AO1357" s="6">
        <f>IF(OR(Table15[[#This Row],[Diagonal Flag]]&lt;-$AG$6, Table15[[#This Row],[Diagonal Flag]]&gt;$AG$6),0,Table15[[#This Row],[Diagonal Flag]])</f>
        <v>349</v>
      </c>
      <c r="AP1357" s="6">
        <f>Graphing!$AO1357/$AP$6</f>
        <v>152.6875</v>
      </c>
      <c r="AQ1357" s="6">
        <f>Graphing!$AO1357/$AQ$6</f>
        <v>-152.6875</v>
      </c>
    </row>
    <row r="1358" spans="21:43" x14ac:dyDescent="0.25">
      <c r="U1358" s="6">
        <v>0</v>
      </c>
      <c r="V1358" s="6">
        <v>350</v>
      </c>
      <c r="W1358" s="6">
        <f>IF(AND($W$4 + 'Unlike Size Quad'!$F$2*$N$3&lt;Table13[[#This Row],[NS AXIS]],Table13[[#This Row],[NS AXIS]]&lt;$V$3 - 'Unlike Size Quad'!$F$2*$N$3), Table13[NS AXIS], 0)</f>
        <v>0</v>
      </c>
      <c r="X1358" s="6">
        <f>$V$6 - 'Unlike Size Quad'!$F$3*$N$4</f>
        <v>71.401690832311886</v>
      </c>
      <c r="Y1358" s="6">
        <f>$W$5 +'Unlike Size Quad'!$F$3*$N$4</f>
        <v>-71.406763299232722</v>
      </c>
      <c r="Z1358" s="6">
        <f>Table13[[#This Row],[NS AXIS]]</f>
        <v>350</v>
      </c>
      <c r="AA1358" s="6">
        <f>IF(AND($W$5 + 'Unlike Size Quad'!$F$3*$N$4&lt;Table13[[#This Row],[NS AXIS]],Table13[[#This Row],[NS AXIS]]&lt;$V$6 - 'Unlike Size Quad'!$F$3*$N$4), Table13[NS AXIS], 0)</f>
        <v>0</v>
      </c>
      <c r="AB1358" s="16">
        <f>$V$3 -'Unlike Size Quad'!$F$2*$N$3</f>
        <v>127.00056361139596</v>
      </c>
      <c r="AC1358" s="16">
        <f>$W$4 + 'Unlike Size Quad'!$F$2*$N$3</f>
        <v>-127.00507248755457</v>
      </c>
      <c r="AN1358" s="46">
        <v>350</v>
      </c>
      <c r="AO1358" s="6">
        <f>IF(OR(Table15[[#This Row],[Diagonal Flag]]&lt;-$AG$6, Table15[[#This Row],[Diagonal Flag]]&gt;$AG$6),0,Table15[[#This Row],[Diagonal Flag]])</f>
        <v>350</v>
      </c>
      <c r="AP1358" s="6">
        <f>Graphing!$AO1358/$AP$6</f>
        <v>153.125</v>
      </c>
      <c r="AQ1358" s="6">
        <f>Graphing!$AO1358/$AQ$6</f>
        <v>-153.125</v>
      </c>
    </row>
    <row r="1359" spans="21:43" x14ac:dyDescent="0.25">
      <c r="U1359" s="6">
        <v>0</v>
      </c>
      <c r="V1359" s="6">
        <v>351</v>
      </c>
      <c r="W1359" s="6">
        <f>IF(AND($W$4 + 'Unlike Size Quad'!$F$2*$N$3&lt;Table13[[#This Row],[NS AXIS]],Table13[[#This Row],[NS AXIS]]&lt;$V$3 - 'Unlike Size Quad'!$F$2*$N$3), Table13[NS AXIS], 0)</f>
        <v>0</v>
      </c>
      <c r="X1359" s="6">
        <f>$V$6 - 'Unlike Size Quad'!$F$3*$N$4</f>
        <v>71.401690832311886</v>
      </c>
      <c r="Y1359" s="6">
        <f>$W$5 +'Unlike Size Quad'!$F$3*$N$4</f>
        <v>-71.406763299232722</v>
      </c>
      <c r="Z1359" s="6">
        <f>Table13[[#This Row],[NS AXIS]]</f>
        <v>351</v>
      </c>
      <c r="AA1359" s="6">
        <f>IF(AND($W$5 + 'Unlike Size Quad'!$F$3*$N$4&lt;Table13[[#This Row],[NS AXIS]],Table13[[#This Row],[NS AXIS]]&lt;$V$6 - 'Unlike Size Quad'!$F$3*$N$4), Table13[NS AXIS], 0)</f>
        <v>0</v>
      </c>
      <c r="AB1359" s="16">
        <f>$V$3 -'Unlike Size Quad'!$F$2*$N$3</f>
        <v>127.00056361139596</v>
      </c>
      <c r="AC1359" s="16">
        <f>$W$4 + 'Unlike Size Quad'!$F$2*$N$3</f>
        <v>-127.00507248755457</v>
      </c>
      <c r="AN1359" s="46">
        <v>351</v>
      </c>
      <c r="AO1359" s="6">
        <f>IF(OR(Table15[[#This Row],[Diagonal Flag]]&lt;-$AG$6, Table15[[#This Row],[Diagonal Flag]]&gt;$AG$6),0,Table15[[#This Row],[Diagonal Flag]])</f>
        <v>351</v>
      </c>
      <c r="AP1359" s="6">
        <f>Graphing!$AO1359/$AP$6</f>
        <v>153.5625</v>
      </c>
      <c r="AQ1359" s="6">
        <f>Graphing!$AO1359/$AQ$6</f>
        <v>-153.5625</v>
      </c>
    </row>
    <row r="1360" spans="21:43" x14ac:dyDescent="0.25">
      <c r="U1360" s="6">
        <v>0</v>
      </c>
      <c r="V1360" s="6">
        <v>352</v>
      </c>
      <c r="W1360" s="6">
        <f>IF(AND($W$4 + 'Unlike Size Quad'!$F$2*$N$3&lt;Table13[[#This Row],[NS AXIS]],Table13[[#This Row],[NS AXIS]]&lt;$V$3 - 'Unlike Size Quad'!$F$2*$N$3), Table13[NS AXIS], 0)</f>
        <v>0</v>
      </c>
      <c r="X1360" s="6">
        <f>$V$6 - 'Unlike Size Quad'!$F$3*$N$4</f>
        <v>71.401690832311886</v>
      </c>
      <c r="Y1360" s="6">
        <f>$W$5 +'Unlike Size Quad'!$F$3*$N$4</f>
        <v>-71.406763299232722</v>
      </c>
      <c r="Z1360" s="6">
        <f>Table13[[#This Row],[NS AXIS]]</f>
        <v>352</v>
      </c>
      <c r="AA1360" s="6">
        <f>IF(AND($W$5 + 'Unlike Size Quad'!$F$3*$N$4&lt;Table13[[#This Row],[NS AXIS]],Table13[[#This Row],[NS AXIS]]&lt;$V$6 - 'Unlike Size Quad'!$F$3*$N$4), Table13[NS AXIS], 0)</f>
        <v>0</v>
      </c>
      <c r="AB1360" s="16">
        <f>$V$3 -'Unlike Size Quad'!$F$2*$N$3</f>
        <v>127.00056361139596</v>
      </c>
      <c r="AC1360" s="16">
        <f>$W$4 + 'Unlike Size Quad'!$F$2*$N$3</f>
        <v>-127.00507248755457</v>
      </c>
      <c r="AN1360" s="46">
        <v>352</v>
      </c>
      <c r="AO1360" s="6">
        <f>IF(OR(Table15[[#This Row],[Diagonal Flag]]&lt;-$AG$6, Table15[[#This Row],[Diagonal Flag]]&gt;$AG$6),0,Table15[[#This Row],[Diagonal Flag]])</f>
        <v>352</v>
      </c>
      <c r="AP1360" s="6">
        <f>Graphing!$AO1360/$AP$6</f>
        <v>154</v>
      </c>
      <c r="AQ1360" s="6">
        <f>Graphing!$AO1360/$AQ$6</f>
        <v>-154</v>
      </c>
    </row>
    <row r="1361" spans="21:43" x14ac:dyDescent="0.25">
      <c r="U1361" s="6">
        <v>0</v>
      </c>
      <c r="V1361" s="6">
        <v>353</v>
      </c>
      <c r="W1361" s="6">
        <f>IF(AND($W$4 + 'Unlike Size Quad'!$F$2*$N$3&lt;Table13[[#This Row],[NS AXIS]],Table13[[#This Row],[NS AXIS]]&lt;$V$3 - 'Unlike Size Quad'!$F$2*$N$3), Table13[NS AXIS], 0)</f>
        <v>0</v>
      </c>
      <c r="X1361" s="6">
        <f>$V$6 - 'Unlike Size Quad'!$F$3*$N$4</f>
        <v>71.401690832311886</v>
      </c>
      <c r="Y1361" s="6">
        <f>$W$5 +'Unlike Size Quad'!$F$3*$N$4</f>
        <v>-71.406763299232722</v>
      </c>
      <c r="Z1361" s="6">
        <f>Table13[[#This Row],[NS AXIS]]</f>
        <v>353</v>
      </c>
      <c r="AA1361" s="6">
        <f>IF(AND($W$5 + 'Unlike Size Quad'!$F$3*$N$4&lt;Table13[[#This Row],[NS AXIS]],Table13[[#This Row],[NS AXIS]]&lt;$V$6 - 'Unlike Size Quad'!$F$3*$N$4), Table13[NS AXIS], 0)</f>
        <v>0</v>
      </c>
      <c r="AB1361" s="16">
        <f>$V$3 -'Unlike Size Quad'!$F$2*$N$3</f>
        <v>127.00056361139596</v>
      </c>
      <c r="AC1361" s="16">
        <f>$W$4 + 'Unlike Size Quad'!$F$2*$N$3</f>
        <v>-127.00507248755457</v>
      </c>
      <c r="AN1361" s="46">
        <v>353</v>
      </c>
      <c r="AO1361" s="6">
        <f>IF(OR(Table15[[#This Row],[Diagonal Flag]]&lt;-$AG$6, Table15[[#This Row],[Diagonal Flag]]&gt;$AG$6),0,Table15[[#This Row],[Diagonal Flag]])</f>
        <v>353</v>
      </c>
      <c r="AP1361" s="6">
        <f>Graphing!$AO1361/$AP$6</f>
        <v>154.4375</v>
      </c>
      <c r="AQ1361" s="6">
        <f>Graphing!$AO1361/$AQ$6</f>
        <v>-154.4375</v>
      </c>
    </row>
    <row r="1362" spans="21:43" x14ac:dyDescent="0.25">
      <c r="U1362" s="6">
        <v>0</v>
      </c>
      <c r="V1362" s="6">
        <v>354</v>
      </c>
      <c r="W1362" s="6">
        <f>IF(AND($W$4 + 'Unlike Size Quad'!$F$2*$N$3&lt;Table13[[#This Row],[NS AXIS]],Table13[[#This Row],[NS AXIS]]&lt;$V$3 - 'Unlike Size Quad'!$F$2*$N$3), Table13[NS AXIS], 0)</f>
        <v>0</v>
      </c>
      <c r="X1362" s="6">
        <f>$V$6 - 'Unlike Size Quad'!$F$3*$N$4</f>
        <v>71.401690832311886</v>
      </c>
      <c r="Y1362" s="6">
        <f>$W$5 +'Unlike Size Quad'!$F$3*$N$4</f>
        <v>-71.406763299232722</v>
      </c>
      <c r="Z1362" s="6">
        <f>Table13[[#This Row],[NS AXIS]]</f>
        <v>354</v>
      </c>
      <c r="AA1362" s="6">
        <f>IF(AND($W$5 + 'Unlike Size Quad'!$F$3*$N$4&lt;Table13[[#This Row],[NS AXIS]],Table13[[#This Row],[NS AXIS]]&lt;$V$6 - 'Unlike Size Quad'!$F$3*$N$4), Table13[NS AXIS], 0)</f>
        <v>0</v>
      </c>
      <c r="AB1362" s="16">
        <f>$V$3 -'Unlike Size Quad'!$F$2*$N$3</f>
        <v>127.00056361139596</v>
      </c>
      <c r="AC1362" s="16">
        <f>$W$4 + 'Unlike Size Quad'!$F$2*$N$3</f>
        <v>-127.00507248755457</v>
      </c>
      <c r="AN1362" s="46">
        <v>354</v>
      </c>
      <c r="AO1362" s="6">
        <f>IF(OR(Table15[[#This Row],[Diagonal Flag]]&lt;-$AG$6, Table15[[#This Row],[Diagonal Flag]]&gt;$AG$6),0,Table15[[#This Row],[Diagonal Flag]])</f>
        <v>354</v>
      </c>
      <c r="AP1362" s="6">
        <f>Graphing!$AO1362/$AP$6</f>
        <v>154.875</v>
      </c>
      <c r="AQ1362" s="6">
        <f>Graphing!$AO1362/$AQ$6</f>
        <v>-154.875</v>
      </c>
    </row>
    <row r="1363" spans="21:43" x14ac:dyDescent="0.25">
      <c r="U1363" s="6">
        <v>0</v>
      </c>
      <c r="V1363" s="6">
        <v>355</v>
      </c>
      <c r="W1363" s="6">
        <f>IF(AND($W$4 + 'Unlike Size Quad'!$F$2*$N$3&lt;Table13[[#This Row],[NS AXIS]],Table13[[#This Row],[NS AXIS]]&lt;$V$3 - 'Unlike Size Quad'!$F$2*$N$3), Table13[NS AXIS], 0)</f>
        <v>0</v>
      </c>
      <c r="X1363" s="6">
        <f>$V$6 - 'Unlike Size Quad'!$F$3*$N$4</f>
        <v>71.401690832311886</v>
      </c>
      <c r="Y1363" s="6">
        <f>$W$5 +'Unlike Size Quad'!$F$3*$N$4</f>
        <v>-71.406763299232722</v>
      </c>
      <c r="Z1363" s="6">
        <f>Table13[[#This Row],[NS AXIS]]</f>
        <v>355</v>
      </c>
      <c r="AA1363" s="6">
        <f>IF(AND($W$5 + 'Unlike Size Quad'!$F$3*$N$4&lt;Table13[[#This Row],[NS AXIS]],Table13[[#This Row],[NS AXIS]]&lt;$V$6 - 'Unlike Size Quad'!$F$3*$N$4), Table13[NS AXIS], 0)</f>
        <v>0</v>
      </c>
      <c r="AB1363" s="16">
        <f>$V$3 -'Unlike Size Quad'!$F$2*$N$3</f>
        <v>127.00056361139596</v>
      </c>
      <c r="AC1363" s="16">
        <f>$W$4 + 'Unlike Size Quad'!$F$2*$N$3</f>
        <v>-127.00507248755457</v>
      </c>
      <c r="AN1363" s="46">
        <v>355</v>
      </c>
      <c r="AO1363" s="6">
        <f>IF(OR(Table15[[#This Row],[Diagonal Flag]]&lt;-$AG$6, Table15[[#This Row],[Diagonal Flag]]&gt;$AG$6),0,Table15[[#This Row],[Diagonal Flag]])</f>
        <v>355</v>
      </c>
      <c r="AP1363" s="6">
        <f>Graphing!$AO1363/$AP$6</f>
        <v>155.3125</v>
      </c>
      <c r="AQ1363" s="6">
        <f>Graphing!$AO1363/$AQ$6</f>
        <v>-155.3125</v>
      </c>
    </row>
    <row r="1364" spans="21:43" x14ac:dyDescent="0.25">
      <c r="U1364" s="6">
        <v>0</v>
      </c>
      <c r="V1364" s="6">
        <v>356</v>
      </c>
      <c r="W1364" s="6">
        <f>IF(AND($W$4 + 'Unlike Size Quad'!$F$2*$N$3&lt;Table13[[#This Row],[NS AXIS]],Table13[[#This Row],[NS AXIS]]&lt;$V$3 - 'Unlike Size Quad'!$F$2*$N$3), Table13[NS AXIS], 0)</f>
        <v>0</v>
      </c>
      <c r="X1364" s="6">
        <f>$V$6 - 'Unlike Size Quad'!$F$3*$N$4</f>
        <v>71.401690832311886</v>
      </c>
      <c r="Y1364" s="6">
        <f>$W$5 +'Unlike Size Quad'!$F$3*$N$4</f>
        <v>-71.406763299232722</v>
      </c>
      <c r="Z1364" s="6">
        <f>Table13[[#This Row],[NS AXIS]]</f>
        <v>356</v>
      </c>
      <c r="AA1364" s="6">
        <f>IF(AND($W$5 + 'Unlike Size Quad'!$F$3*$N$4&lt;Table13[[#This Row],[NS AXIS]],Table13[[#This Row],[NS AXIS]]&lt;$V$6 - 'Unlike Size Quad'!$F$3*$N$4), Table13[NS AXIS], 0)</f>
        <v>0</v>
      </c>
      <c r="AB1364" s="16">
        <f>$V$3 -'Unlike Size Quad'!$F$2*$N$3</f>
        <v>127.00056361139596</v>
      </c>
      <c r="AC1364" s="16">
        <f>$W$4 + 'Unlike Size Quad'!$F$2*$N$3</f>
        <v>-127.00507248755457</v>
      </c>
      <c r="AN1364" s="46">
        <v>356</v>
      </c>
      <c r="AO1364" s="6">
        <f>IF(OR(Table15[[#This Row],[Diagonal Flag]]&lt;-$AG$6, Table15[[#This Row],[Diagonal Flag]]&gt;$AG$6),0,Table15[[#This Row],[Diagonal Flag]])</f>
        <v>356</v>
      </c>
      <c r="AP1364" s="6">
        <f>Graphing!$AO1364/$AP$6</f>
        <v>155.75</v>
      </c>
      <c r="AQ1364" s="6">
        <f>Graphing!$AO1364/$AQ$6</f>
        <v>-155.75</v>
      </c>
    </row>
    <row r="1365" spans="21:43" x14ac:dyDescent="0.25">
      <c r="U1365" s="6">
        <v>0</v>
      </c>
      <c r="V1365" s="6">
        <v>357</v>
      </c>
      <c r="W1365" s="6">
        <f>IF(AND($W$4 + 'Unlike Size Quad'!$F$2*$N$3&lt;Table13[[#This Row],[NS AXIS]],Table13[[#This Row],[NS AXIS]]&lt;$V$3 - 'Unlike Size Quad'!$F$2*$N$3), Table13[NS AXIS], 0)</f>
        <v>0</v>
      </c>
      <c r="X1365" s="6">
        <f>$V$6 - 'Unlike Size Quad'!$F$3*$N$4</f>
        <v>71.401690832311886</v>
      </c>
      <c r="Y1365" s="6">
        <f>$W$5 +'Unlike Size Quad'!$F$3*$N$4</f>
        <v>-71.406763299232722</v>
      </c>
      <c r="Z1365" s="6">
        <f>Table13[[#This Row],[NS AXIS]]</f>
        <v>357</v>
      </c>
      <c r="AA1365" s="6">
        <f>IF(AND($W$5 + 'Unlike Size Quad'!$F$3*$N$4&lt;Table13[[#This Row],[NS AXIS]],Table13[[#This Row],[NS AXIS]]&lt;$V$6 - 'Unlike Size Quad'!$F$3*$N$4), Table13[NS AXIS], 0)</f>
        <v>0</v>
      </c>
      <c r="AB1365" s="16">
        <f>$V$3 -'Unlike Size Quad'!$F$2*$N$3</f>
        <v>127.00056361139596</v>
      </c>
      <c r="AC1365" s="16">
        <f>$W$4 + 'Unlike Size Quad'!$F$2*$N$3</f>
        <v>-127.00507248755457</v>
      </c>
      <c r="AN1365" s="46">
        <v>357</v>
      </c>
      <c r="AO1365" s="6">
        <f>IF(OR(Table15[[#This Row],[Diagonal Flag]]&lt;-$AG$6, Table15[[#This Row],[Diagonal Flag]]&gt;$AG$6),0,Table15[[#This Row],[Diagonal Flag]])</f>
        <v>357</v>
      </c>
      <c r="AP1365" s="6">
        <f>Graphing!$AO1365/$AP$6</f>
        <v>156.1875</v>
      </c>
      <c r="AQ1365" s="6">
        <f>Graphing!$AO1365/$AQ$6</f>
        <v>-156.1875</v>
      </c>
    </row>
    <row r="1366" spans="21:43" x14ac:dyDescent="0.25">
      <c r="U1366" s="6">
        <v>0</v>
      </c>
      <c r="V1366" s="6">
        <v>358</v>
      </c>
      <c r="W1366" s="6">
        <f>IF(AND($W$4 + 'Unlike Size Quad'!$F$2*$N$3&lt;Table13[[#This Row],[NS AXIS]],Table13[[#This Row],[NS AXIS]]&lt;$V$3 - 'Unlike Size Quad'!$F$2*$N$3), Table13[NS AXIS], 0)</f>
        <v>0</v>
      </c>
      <c r="X1366" s="6">
        <f>$V$6 - 'Unlike Size Quad'!$F$3*$N$4</f>
        <v>71.401690832311886</v>
      </c>
      <c r="Y1366" s="6">
        <f>$W$5 +'Unlike Size Quad'!$F$3*$N$4</f>
        <v>-71.406763299232722</v>
      </c>
      <c r="Z1366" s="6">
        <f>Table13[[#This Row],[NS AXIS]]</f>
        <v>358</v>
      </c>
      <c r="AA1366" s="6">
        <f>IF(AND($W$5 + 'Unlike Size Quad'!$F$3*$N$4&lt;Table13[[#This Row],[NS AXIS]],Table13[[#This Row],[NS AXIS]]&lt;$V$6 - 'Unlike Size Quad'!$F$3*$N$4), Table13[NS AXIS], 0)</f>
        <v>0</v>
      </c>
      <c r="AB1366" s="16">
        <f>$V$3 -'Unlike Size Quad'!$F$2*$N$3</f>
        <v>127.00056361139596</v>
      </c>
      <c r="AC1366" s="16">
        <f>$W$4 + 'Unlike Size Quad'!$F$2*$N$3</f>
        <v>-127.00507248755457</v>
      </c>
      <c r="AN1366" s="46">
        <v>358</v>
      </c>
      <c r="AO1366" s="6">
        <f>IF(OR(Table15[[#This Row],[Diagonal Flag]]&lt;-$AG$6, Table15[[#This Row],[Diagonal Flag]]&gt;$AG$6),0,Table15[[#This Row],[Diagonal Flag]])</f>
        <v>358</v>
      </c>
      <c r="AP1366" s="6">
        <f>Graphing!$AO1366/$AP$6</f>
        <v>156.625</v>
      </c>
      <c r="AQ1366" s="6">
        <f>Graphing!$AO1366/$AQ$6</f>
        <v>-156.625</v>
      </c>
    </row>
    <row r="1367" spans="21:43" x14ac:dyDescent="0.25">
      <c r="U1367" s="6">
        <v>0</v>
      </c>
      <c r="V1367" s="6">
        <v>359</v>
      </c>
      <c r="W1367" s="6">
        <f>IF(AND($W$4 + 'Unlike Size Quad'!$F$2*$N$3&lt;Table13[[#This Row],[NS AXIS]],Table13[[#This Row],[NS AXIS]]&lt;$V$3 - 'Unlike Size Quad'!$F$2*$N$3), Table13[NS AXIS], 0)</f>
        <v>0</v>
      </c>
      <c r="X1367" s="6">
        <f>$V$6 - 'Unlike Size Quad'!$F$3*$N$4</f>
        <v>71.401690832311886</v>
      </c>
      <c r="Y1367" s="6">
        <f>$W$5 +'Unlike Size Quad'!$F$3*$N$4</f>
        <v>-71.406763299232722</v>
      </c>
      <c r="Z1367" s="6">
        <f>Table13[[#This Row],[NS AXIS]]</f>
        <v>359</v>
      </c>
      <c r="AA1367" s="6">
        <f>IF(AND($W$5 + 'Unlike Size Quad'!$F$3*$N$4&lt;Table13[[#This Row],[NS AXIS]],Table13[[#This Row],[NS AXIS]]&lt;$V$6 - 'Unlike Size Quad'!$F$3*$N$4), Table13[NS AXIS], 0)</f>
        <v>0</v>
      </c>
      <c r="AB1367" s="16">
        <f>$V$3 -'Unlike Size Quad'!$F$2*$N$3</f>
        <v>127.00056361139596</v>
      </c>
      <c r="AC1367" s="16">
        <f>$W$4 + 'Unlike Size Quad'!$F$2*$N$3</f>
        <v>-127.00507248755457</v>
      </c>
      <c r="AN1367" s="46">
        <v>359</v>
      </c>
      <c r="AO1367" s="6">
        <f>IF(OR(Table15[[#This Row],[Diagonal Flag]]&lt;-$AG$6, Table15[[#This Row],[Diagonal Flag]]&gt;$AG$6),0,Table15[[#This Row],[Diagonal Flag]])</f>
        <v>359</v>
      </c>
      <c r="AP1367" s="6">
        <f>Graphing!$AO1367/$AP$6</f>
        <v>157.0625</v>
      </c>
      <c r="AQ1367" s="6">
        <f>Graphing!$AO1367/$AQ$6</f>
        <v>-157.0625</v>
      </c>
    </row>
    <row r="1368" spans="21:43" x14ac:dyDescent="0.25">
      <c r="U1368" s="6">
        <v>0</v>
      </c>
      <c r="V1368" s="6">
        <v>360</v>
      </c>
      <c r="W1368" s="6">
        <f>IF(AND($W$4 + 'Unlike Size Quad'!$F$2*$N$3&lt;Table13[[#This Row],[NS AXIS]],Table13[[#This Row],[NS AXIS]]&lt;$V$3 - 'Unlike Size Quad'!$F$2*$N$3), Table13[NS AXIS], 0)</f>
        <v>0</v>
      </c>
      <c r="X1368" s="6">
        <f>$V$6 - 'Unlike Size Quad'!$F$3*$N$4</f>
        <v>71.401690832311886</v>
      </c>
      <c r="Y1368" s="6">
        <f>$W$5 +'Unlike Size Quad'!$F$3*$N$4</f>
        <v>-71.406763299232722</v>
      </c>
      <c r="Z1368" s="6">
        <f>Table13[[#This Row],[NS AXIS]]</f>
        <v>360</v>
      </c>
      <c r="AA1368" s="6">
        <f>IF(AND($W$5 + 'Unlike Size Quad'!$F$3*$N$4&lt;Table13[[#This Row],[NS AXIS]],Table13[[#This Row],[NS AXIS]]&lt;$V$6 - 'Unlike Size Quad'!$F$3*$N$4), Table13[NS AXIS], 0)</f>
        <v>0</v>
      </c>
      <c r="AB1368" s="16">
        <f>$V$3 -'Unlike Size Quad'!$F$2*$N$3</f>
        <v>127.00056361139596</v>
      </c>
      <c r="AC1368" s="16">
        <f>$W$4 + 'Unlike Size Quad'!$F$2*$N$3</f>
        <v>-127.00507248755457</v>
      </c>
      <c r="AN1368" s="46">
        <v>360</v>
      </c>
      <c r="AO1368" s="6">
        <f>IF(OR(Table15[[#This Row],[Diagonal Flag]]&lt;-$AG$6, Table15[[#This Row],[Diagonal Flag]]&gt;$AG$6),0,Table15[[#This Row],[Diagonal Flag]])</f>
        <v>360</v>
      </c>
      <c r="AP1368" s="6">
        <f>Graphing!$AO1368/$AP$6</f>
        <v>157.5</v>
      </c>
      <c r="AQ1368" s="6">
        <f>Graphing!$AO1368/$AQ$6</f>
        <v>-157.5</v>
      </c>
    </row>
    <row r="1369" spans="21:43" x14ac:dyDescent="0.25">
      <c r="U1369" s="6">
        <v>0</v>
      </c>
      <c r="V1369" s="6">
        <v>361</v>
      </c>
      <c r="W1369" s="6">
        <f>IF(AND($W$4 + 'Unlike Size Quad'!$F$2*$N$3&lt;Table13[[#This Row],[NS AXIS]],Table13[[#This Row],[NS AXIS]]&lt;$V$3 - 'Unlike Size Quad'!$F$2*$N$3), Table13[NS AXIS], 0)</f>
        <v>0</v>
      </c>
      <c r="X1369" s="6">
        <f>$V$6 - 'Unlike Size Quad'!$F$3*$N$4</f>
        <v>71.401690832311886</v>
      </c>
      <c r="Y1369" s="6">
        <f>$W$5 +'Unlike Size Quad'!$F$3*$N$4</f>
        <v>-71.406763299232722</v>
      </c>
      <c r="Z1369" s="6">
        <f>Table13[[#This Row],[NS AXIS]]</f>
        <v>361</v>
      </c>
      <c r="AA1369" s="6">
        <f>IF(AND($W$5 + 'Unlike Size Quad'!$F$3*$N$4&lt;Table13[[#This Row],[NS AXIS]],Table13[[#This Row],[NS AXIS]]&lt;$V$6 - 'Unlike Size Quad'!$F$3*$N$4), Table13[NS AXIS], 0)</f>
        <v>0</v>
      </c>
      <c r="AB1369" s="16">
        <f>$V$3 -'Unlike Size Quad'!$F$2*$N$3</f>
        <v>127.00056361139596</v>
      </c>
      <c r="AC1369" s="16">
        <f>$W$4 + 'Unlike Size Quad'!$F$2*$N$3</f>
        <v>-127.00507248755457</v>
      </c>
      <c r="AN1369" s="46">
        <v>361</v>
      </c>
      <c r="AO1369" s="6">
        <f>IF(OR(Table15[[#This Row],[Diagonal Flag]]&lt;-$AG$6, Table15[[#This Row],[Diagonal Flag]]&gt;$AG$6),0,Table15[[#This Row],[Diagonal Flag]])</f>
        <v>361</v>
      </c>
      <c r="AP1369" s="6">
        <f>Graphing!$AO1369/$AP$6</f>
        <v>157.9375</v>
      </c>
      <c r="AQ1369" s="6">
        <f>Graphing!$AO1369/$AQ$6</f>
        <v>-157.9375</v>
      </c>
    </row>
    <row r="1370" spans="21:43" x14ac:dyDescent="0.25">
      <c r="U1370" s="6">
        <v>0</v>
      </c>
      <c r="V1370" s="6">
        <v>362</v>
      </c>
      <c r="W1370" s="6">
        <f>IF(AND($W$4 + 'Unlike Size Quad'!$F$2*$N$3&lt;Table13[[#This Row],[NS AXIS]],Table13[[#This Row],[NS AXIS]]&lt;$V$3 - 'Unlike Size Quad'!$F$2*$N$3), Table13[NS AXIS], 0)</f>
        <v>0</v>
      </c>
      <c r="X1370" s="6">
        <f>$V$6 - 'Unlike Size Quad'!$F$3*$N$4</f>
        <v>71.401690832311886</v>
      </c>
      <c r="Y1370" s="6">
        <f>$W$5 +'Unlike Size Quad'!$F$3*$N$4</f>
        <v>-71.406763299232722</v>
      </c>
      <c r="Z1370" s="6">
        <f>Table13[[#This Row],[NS AXIS]]</f>
        <v>362</v>
      </c>
      <c r="AA1370" s="6">
        <f>IF(AND($W$5 + 'Unlike Size Quad'!$F$3*$N$4&lt;Table13[[#This Row],[NS AXIS]],Table13[[#This Row],[NS AXIS]]&lt;$V$6 - 'Unlike Size Quad'!$F$3*$N$4), Table13[NS AXIS], 0)</f>
        <v>0</v>
      </c>
      <c r="AB1370" s="16">
        <f>$V$3 -'Unlike Size Quad'!$F$2*$N$3</f>
        <v>127.00056361139596</v>
      </c>
      <c r="AC1370" s="16">
        <f>$W$4 + 'Unlike Size Quad'!$F$2*$N$3</f>
        <v>-127.00507248755457</v>
      </c>
      <c r="AN1370" s="46">
        <v>362</v>
      </c>
      <c r="AO1370" s="6">
        <f>IF(OR(Table15[[#This Row],[Diagonal Flag]]&lt;-$AG$6, Table15[[#This Row],[Diagonal Flag]]&gt;$AG$6),0,Table15[[#This Row],[Diagonal Flag]])</f>
        <v>362</v>
      </c>
      <c r="AP1370" s="6">
        <f>Graphing!$AO1370/$AP$6</f>
        <v>158.375</v>
      </c>
      <c r="AQ1370" s="6">
        <f>Graphing!$AO1370/$AQ$6</f>
        <v>-158.375</v>
      </c>
    </row>
    <row r="1371" spans="21:43" x14ac:dyDescent="0.25">
      <c r="U1371" s="6">
        <v>0</v>
      </c>
      <c r="V1371" s="6">
        <v>363</v>
      </c>
      <c r="W1371" s="6">
        <f>IF(AND($W$4 + 'Unlike Size Quad'!$F$2*$N$3&lt;Table13[[#This Row],[NS AXIS]],Table13[[#This Row],[NS AXIS]]&lt;$V$3 - 'Unlike Size Quad'!$F$2*$N$3), Table13[NS AXIS], 0)</f>
        <v>0</v>
      </c>
      <c r="X1371" s="6">
        <f>$V$6 - 'Unlike Size Quad'!$F$3*$N$4</f>
        <v>71.401690832311886</v>
      </c>
      <c r="Y1371" s="6">
        <f>$W$5 +'Unlike Size Quad'!$F$3*$N$4</f>
        <v>-71.406763299232722</v>
      </c>
      <c r="Z1371" s="6">
        <f>Table13[[#This Row],[NS AXIS]]</f>
        <v>363</v>
      </c>
      <c r="AA1371" s="6">
        <f>IF(AND($W$5 + 'Unlike Size Quad'!$F$3*$N$4&lt;Table13[[#This Row],[NS AXIS]],Table13[[#This Row],[NS AXIS]]&lt;$V$6 - 'Unlike Size Quad'!$F$3*$N$4), Table13[NS AXIS], 0)</f>
        <v>0</v>
      </c>
      <c r="AB1371" s="16">
        <f>$V$3 -'Unlike Size Quad'!$F$2*$N$3</f>
        <v>127.00056361139596</v>
      </c>
      <c r="AC1371" s="16">
        <f>$W$4 + 'Unlike Size Quad'!$F$2*$N$3</f>
        <v>-127.00507248755457</v>
      </c>
      <c r="AN1371" s="46">
        <v>363</v>
      </c>
      <c r="AO1371" s="6">
        <f>IF(OR(Table15[[#This Row],[Diagonal Flag]]&lt;-$AG$6, Table15[[#This Row],[Diagonal Flag]]&gt;$AG$6),0,Table15[[#This Row],[Diagonal Flag]])</f>
        <v>363</v>
      </c>
      <c r="AP1371" s="6">
        <f>Graphing!$AO1371/$AP$6</f>
        <v>158.8125</v>
      </c>
      <c r="AQ1371" s="6">
        <f>Graphing!$AO1371/$AQ$6</f>
        <v>-158.8125</v>
      </c>
    </row>
    <row r="1372" spans="21:43" x14ac:dyDescent="0.25">
      <c r="U1372" s="6">
        <v>0</v>
      </c>
      <c r="V1372" s="6">
        <v>364</v>
      </c>
      <c r="W1372" s="6">
        <f>IF(AND($W$4 + 'Unlike Size Quad'!$F$2*$N$3&lt;Table13[[#This Row],[NS AXIS]],Table13[[#This Row],[NS AXIS]]&lt;$V$3 - 'Unlike Size Quad'!$F$2*$N$3), Table13[NS AXIS], 0)</f>
        <v>0</v>
      </c>
      <c r="X1372" s="6">
        <f>$V$6 - 'Unlike Size Quad'!$F$3*$N$4</f>
        <v>71.401690832311886</v>
      </c>
      <c r="Y1372" s="6">
        <f>$W$5 +'Unlike Size Quad'!$F$3*$N$4</f>
        <v>-71.406763299232722</v>
      </c>
      <c r="Z1372" s="6">
        <f>Table13[[#This Row],[NS AXIS]]</f>
        <v>364</v>
      </c>
      <c r="AA1372" s="6">
        <f>IF(AND($W$5 + 'Unlike Size Quad'!$F$3*$N$4&lt;Table13[[#This Row],[NS AXIS]],Table13[[#This Row],[NS AXIS]]&lt;$V$6 - 'Unlike Size Quad'!$F$3*$N$4), Table13[NS AXIS], 0)</f>
        <v>0</v>
      </c>
      <c r="AB1372" s="16">
        <f>$V$3 -'Unlike Size Quad'!$F$2*$N$3</f>
        <v>127.00056361139596</v>
      </c>
      <c r="AC1372" s="16">
        <f>$W$4 + 'Unlike Size Quad'!$F$2*$N$3</f>
        <v>-127.00507248755457</v>
      </c>
      <c r="AN1372" s="46">
        <v>364</v>
      </c>
      <c r="AO1372" s="6">
        <f>IF(OR(Table15[[#This Row],[Diagonal Flag]]&lt;-$AG$6, Table15[[#This Row],[Diagonal Flag]]&gt;$AG$6),0,Table15[[#This Row],[Diagonal Flag]])</f>
        <v>364</v>
      </c>
      <c r="AP1372" s="6">
        <f>Graphing!$AO1372/$AP$6</f>
        <v>159.25</v>
      </c>
      <c r="AQ1372" s="6">
        <f>Graphing!$AO1372/$AQ$6</f>
        <v>-159.25</v>
      </c>
    </row>
    <row r="1373" spans="21:43" x14ac:dyDescent="0.25">
      <c r="U1373" s="6">
        <v>0</v>
      </c>
      <c r="V1373" s="6">
        <v>365</v>
      </c>
      <c r="W1373" s="6">
        <f>IF(AND($W$4 + 'Unlike Size Quad'!$F$2*$N$3&lt;Table13[[#This Row],[NS AXIS]],Table13[[#This Row],[NS AXIS]]&lt;$V$3 - 'Unlike Size Quad'!$F$2*$N$3), Table13[NS AXIS], 0)</f>
        <v>0</v>
      </c>
      <c r="X1373" s="6">
        <f>$V$6 - 'Unlike Size Quad'!$F$3*$N$4</f>
        <v>71.401690832311886</v>
      </c>
      <c r="Y1373" s="6">
        <f>$W$5 +'Unlike Size Quad'!$F$3*$N$4</f>
        <v>-71.406763299232722</v>
      </c>
      <c r="Z1373" s="6">
        <f>Table13[[#This Row],[NS AXIS]]</f>
        <v>365</v>
      </c>
      <c r="AA1373" s="6">
        <f>IF(AND($W$5 + 'Unlike Size Quad'!$F$3*$N$4&lt;Table13[[#This Row],[NS AXIS]],Table13[[#This Row],[NS AXIS]]&lt;$V$6 - 'Unlike Size Quad'!$F$3*$N$4), Table13[NS AXIS], 0)</f>
        <v>0</v>
      </c>
      <c r="AB1373" s="16">
        <f>$V$3 -'Unlike Size Quad'!$F$2*$N$3</f>
        <v>127.00056361139596</v>
      </c>
      <c r="AC1373" s="16">
        <f>$W$4 + 'Unlike Size Quad'!$F$2*$N$3</f>
        <v>-127.00507248755457</v>
      </c>
      <c r="AN1373" s="46">
        <v>365</v>
      </c>
      <c r="AO1373" s="6">
        <f>IF(OR(Table15[[#This Row],[Diagonal Flag]]&lt;-$AG$6, Table15[[#This Row],[Diagonal Flag]]&gt;$AG$6),0,Table15[[#This Row],[Diagonal Flag]])</f>
        <v>365</v>
      </c>
      <c r="AP1373" s="6">
        <f>Graphing!$AO1373/$AP$6</f>
        <v>159.6875</v>
      </c>
      <c r="AQ1373" s="6">
        <f>Graphing!$AO1373/$AQ$6</f>
        <v>-159.6875</v>
      </c>
    </row>
    <row r="1374" spans="21:43" x14ac:dyDescent="0.25">
      <c r="U1374" s="6">
        <v>0</v>
      </c>
      <c r="V1374" s="6">
        <v>366</v>
      </c>
      <c r="W1374" s="6">
        <f>IF(AND($W$4 + 'Unlike Size Quad'!$F$2*$N$3&lt;Table13[[#This Row],[NS AXIS]],Table13[[#This Row],[NS AXIS]]&lt;$V$3 - 'Unlike Size Quad'!$F$2*$N$3), Table13[NS AXIS], 0)</f>
        <v>0</v>
      </c>
      <c r="X1374" s="6">
        <f>$V$6 - 'Unlike Size Quad'!$F$3*$N$4</f>
        <v>71.401690832311886</v>
      </c>
      <c r="Y1374" s="6">
        <f>$W$5 +'Unlike Size Quad'!$F$3*$N$4</f>
        <v>-71.406763299232722</v>
      </c>
      <c r="Z1374" s="6">
        <f>Table13[[#This Row],[NS AXIS]]</f>
        <v>366</v>
      </c>
      <c r="AA1374" s="6">
        <f>IF(AND($W$5 + 'Unlike Size Quad'!$F$3*$N$4&lt;Table13[[#This Row],[NS AXIS]],Table13[[#This Row],[NS AXIS]]&lt;$V$6 - 'Unlike Size Quad'!$F$3*$N$4), Table13[NS AXIS], 0)</f>
        <v>0</v>
      </c>
      <c r="AB1374" s="16">
        <f>$V$3 -'Unlike Size Quad'!$F$2*$N$3</f>
        <v>127.00056361139596</v>
      </c>
      <c r="AC1374" s="16">
        <f>$W$4 + 'Unlike Size Quad'!$F$2*$N$3</f>
        <v>-127.00507248755457</v>
      </c>
      <c r="AN1374" s="46">
        <v>366</v>
      </c>
      <c r="AO1374" s="6">
        <f>IF(OR(Table15[[#This Row],[Diagonal Flag]]&lt;-$AG$6, Table15[[#This Row],[Diagonal Flag]]&gt;$AG$6),0,Table15[[#This Row],[Diagonal Flag]])</f>
        <v>366</v>
      </c>
      <c r="AP1374" s="6">
        <f>Graphing!$AO1374/$AP$6</f>
        <v>160.125</v>
      </c>
      <c r="AQ1374" s="6">
        <f>Graphing!$AO1374/$AQ$6</f>
        <v>-160.125</v>
      </c>
    </row>
    <row r="1375" spans="21:43" x14ac:dyDescent="0.25">
      <c r="U1375" s="6">
        <v>0</v>
      </c>
      <c r="V1375" s="6">
        <v>367</v>
      </c>
      <c r="W1375" s="6">
        <f>IF(AND($W$4 + 'Unlike Size Quad'!$F$2*$N$3&lt;Table13[[#This Row],[NS AXIS]],Table13[[#This Row],[NS AXIS]]&lt;$V$3 - 'Unlike Size Quad'!$F$2*$N$3), Table13[NS AXIS], 0)</f>
        <v>0</v>
      </c>
      <c r="X1375" s="6">
        <f>$V$6 - 'Unlike Size Quad'!$F$3*$N$4</f>
        <v>71.401690832311886</v>
      </c>
      <c r="Y1375" s="6">
        <f>$W$5 +'Unlike Size Quad'!$F$3*$N$4</f>
        <v>-71.406763299232722</v>
      </c>
      <c r="Z1375" s="6">
        <f>Table13[[#This Row],[NS AXIS]]</f>
        <v>367</v>
      </c>
      <c r="AA1375" s="6">
        <f>IF(AND($W$5 + 'Unlike Size Quad'!$F$3*$N$4&lt;Table13[[#This Row],[NS AXIS]],Table13[[#This Row],[NS AXIS]]&lt;$V$6 - 'Unlike Size Quad'!$F$3*$N$4), Table13[NS AXIS], 0)</f>
        <v>0</v>
      </c>
      <c r="AB1375" s="16">
        <f>$V$3 -'Unlike Size Quad'!$F$2*$N$3</f>
        <v>127.00056361139596</v>
      </c>
      <c r="AC1375" s="16">
        <f>$W$4 + 'Unlike Size Quad'!$F$2*$N$3</f>
        <v>-127.00507248755457</v>
      </c>
      <c r="AN1375" s="46">
        <v>367</v>
      </c>
      <c r="AO1375" s="6">
        <f>IF(OR(Table15[[#This Row],[Diagonal Flag]]&lt;-$AG$6, Table15[[#This Row],[Diagonal Flag]]&gt;$AG$6),0,Table15[[#This Row],[Diagonal Flag]])</f>
        <v>367</v>
      </c>
      <c r="AP1375" s="6">
        <f>Graphing!$AO1375/$AP$6</f>
        <v>160.5625</v>
      </c>
      <c r="AQ1375" s="6">
        <f>Graphing!$AO1375/$AQ$6</f>
        <v>-160.5625</v>
      </c>
    </row>
    <row r="1376" spans="21:43" x14ac:dyDescent="0.25">
      <c r="U1376" s="6">
        <v>0</v>
      </c>
      <c r="V1376" s="6">
        <v>368</v>
      </c>
      <c r="W1376" s="6">
        <f>IF(AND($W$4 + 'Unlike Size Quad'!$F$2*$N$3&lt;Table13[[#This Row],[NS AXIS]],Table13[[#This Row],[NS AXIS]]&lt;$V$3 - 'Unlike Size Quad'!$F$2*$N$3), Table13[NS AXIS], 0)</f>
        <v>0</v>
      </c>
      <c r="X1376" s="6">
        <f>$V$6 - 'Unlike Size Quad'!$F$3*$N$4</f>
        <v>71.401690832311886</v>
      </c>
      <c r="Y1376" s="6">
        <f>$W$5 +'Unlike Size Quad'!$F$3*$N$4</f>
        <v>-71.406763299232722</v>
      </c>
      <c r="Z1376" s="6">
        <f>Table13[[#This Row],[NS AXIS]]</f>
        <v>368</v>
      </c>
      <c r="AA1376" s="6">
        <f>IF(AND($W$5 + 'Unlike Size Quad'!$F$3*$N$4&lt;Table13[[#This Row],[NS AXIS]],Table13[[#This Row],[NS AXIS]]&lt;$V$6 - 'Unlike Size Quad'!$F$3*$N$4), Table13[NS AXIS], 0)</f>
        <v>0</v>
      </c>
      <c r="AB1376" s="16">
        <f>$V$3 -'Unlike Size Quad'!$F$2*$N$3</f>
        <v>127.00056361139596</v>
      </c>
      <c r="AC1376" s="16">
        <f>$W$4 + 'Unlike Size Quad'!$F$2*$N$3</f>
        <v>-127.00507248755457</v>
      </c>
      <c r="AN1376" s="46">
        <v>368</v>
      </c>
      <c r="AO1376" s="6">
        <f>IF(OR(Table15[[#This Row],[Diagonal Flag]]&lt;-$AG$6, Table15[[#This Row],[Diagonal Flag]]&gt;$AG$6),0,Table15[[#This Row],[Diagonal Flag]])</f>
        <v>368</v>
      </c>
      <c r="AP1376" s="6">
        <f>Graphing!$AO1376/$AP$6</f>
        <v>161</v>
      </c>
      <c r="AQ1376" s="6">
        <f>Graphing!$AO1376/$AQ$6</f>
        <v>-161</v>
      </c>
    </row>
    <row r="1377" spans="21:43" x14ac:dyDescent="0.25">
      <c r="U1377" s="6">
        <v>0</v>
      </c>
      <c r="V1377" s="6">
        <v>369</v>
      </c>
      <c r="W1377" s="6">
        <f>IF(AND($W$4 + 'Unlike Size Quad'!$F$2*$N$3&lt;Table13[[#This Row],[NS AXIS]],Table13[[#This Row],[NS AXIS]]&lt;$V$3 - 'Unlike Size Quad'!$F$2*$N$3), Table13[NS AXIS], 0)</f>
        <v>0</v>
      </c>
      <c r="X1377" s="6">
        <f>$V$6 - 'Unlike Size Quad'!$F$3*$N$4</f>
        <v>71.401690832311886</v>
      </c>
      <c r="Y1377" s="6">
        <f>$W$5 +'Unlike Size Quad'!$F$3*$N$4</f>
        <v>-71.406763299232722</v>
      </c>
      <c r="Z1377" s="6">
        <f>Table13[[#This Row],[NS AXIS]]</f>
        <v>369</v>
      </c>
      <c r="AA1377" s="6">
        <f>IF(AND($W$5 + 'Unlike Size Quad'!$F$3*$N$4&lt;Table13[[#This Row],[NS AXIS]],Table13[[#This Row],[NS AXIS]]&lt;$V$6 - 'Unlike Size Quad'!$F$3*$N$4), Table13[NS AXIS], 0)</f>
        <v>0</v>
      </c>
      <c r="AB1377" s="16">
        <f>$V$3 -'Unlike Size Quad'!$F$2*$N$3</f>
        <v>127.00056361139596</v>
      </c>
      <c r="AC1377" s="16">
        <f>$W$4 + 'Unlike Size Quad'!$F$2*$N$3</f>
        <v>-127.00507248755457</v>
      </c>
      <c r="AN1377" s="46">
        <v>369</v>
      </c>
      <c r="AO1377" s="6">
        <f>IF(OR(Table15[[#This Row],[Diagonal Flag]]&lt;-$AG$6, Table15[[#This Row],[Diagonal Flag]]&gt;$AG$6),0,Table15[[#This Row],[Diagonal Flag]])</f>
        <v>369</v>
      </c>
      <c r="AP1377" s="6">
        <f>Graphing!$AO1377/$AP$6</f>
        <v>161.4375</v>
      </c>
      <c r="AQ1377" s="6">
        <f>Graphing!$AO1377/$AQ$6</f>
        <v>-161.4375</v>
      </c>
    </row>
    <row r="1378" spans="21:43" x14ac:dyDescent="0.25">
      <c r="U1378" s="6">
        <v>0</v>
      </c>
      <c r="V1378" s="6">
        <v>370</v>
      </c>
      <c r="W1378" s="6">
        <f>IF(AND($W$4 + 'Unlike Size Quad'!$F$2*$N$3&lt;Table13[[#This Row],[NS AXIS]],Table13[[#This Row],[NS AXIS]]&lt;$V$3 - 'Unlike Size Quad'!$F$2*$N$3), Table13[NS AXIS], 0)</f>
        <v>0</v>
      </c>
      <c r="X1378" s="6">
        <f>$V$6 - 'Unlike Size Quad'!$F$3*$N$4</f>
        <v>71.401690832311886</v>
      </c>
      <c r="Y1378" s="6">
        <f>$W$5 +'Unlike Size Quad'!$F$3*$N$4</f>
        <v>-71.406763299232722</v>
      </c>
      <c r="Z1378" s="6">
        <f>Table13[[#This Row],[NS AXIS]]</f>
        <v>370</v>
      </c>
      <c r="AA1378" s="6">
        <f>IF(AND($W$5 + 'Unlike Size Quad'!$F$3*$N$4&lt;Table13[[#This Row],[NS AXIS]],Table13[[#This Row],[NS AXIS]]&lt;$V$6 - 'Unlike Size Quad'!$F$3*$N$4), Table13[NS AXIS], 0)</f>
        <v>0</v>
      </c>
      <c r="AB1378" s="16">
        <f>$V$3 -'Unlike Size Quad'!$F$2*$N$3</f>
        <v>127.00056361139596</v>
      </c>
      <c r="AC1378" s="16">
        <f>$W$4 + 'Unlike Size Quad'!$F$2*$N$3</f>
        <v>-127.00507248755457</v>
      </c>
      <c r="AN1378" s="46">
        <v>370</v>
      </c>
      <c r="AO1378" s="6">
        <f>IF(OR(Table15[[#This Row],[Diagonal Flag]]&lt;-$AG$6, Table15[[#This Row],[Diagonal Flag]]&gt;$AG$6),0,Table15[[#This Row],[Diagonal Flag]])</f>
        <v>370</v>
      </c>
      <c r="AP1378" s="6">
        <f>Graphing!$AO1378/$AP$6</f>
        <v>161.875</v>
      </c>
      <c r="AQ1378" s="6">
        <f>Graphing!$AO1378/$AQ$6</f>
        <v>-161.875</v>
      </c>
    </row>
    <row r="1379" spans="21:43" x14ac:dyDescent="0.25">
      <c r="U1379" s="6">
        <v>0</v>
      </c>
      <c r="V1379" s="6">
        <v>371</v>
      </c>
      <c r="W1379" s="6">
        <f>IF(AND($W$4 + 'Unlike Size Quad'!$F$2*$N$3&lt;Table13[[#This Row],[NS AXIS]],Table13[[#This Row],[NS AXIS]]&lt;$V$3 - 'Unlike Size Quad'!$F$2*$N$3), Table13[NS AXIS], 0)</f>
        <v>0</v>
      </c>
      <c r="X1379" s="6">
        <f>$V$6 - 'Unlike Size Quad'!$F$3*$N$4</f>
        <v>71.401690832311886</v>
      </c>
      <c r="Y1379" s="6">
        <f>$W$5 +'Unlike Size Quad'!$F$3*$N$4</f>
        <v>-71.406763299232722</v>
      </c>
      <c r="Z1379" s="6">
        <f>Table13[[#This Row],[NS AXIS]]</f>
        <v>371</v>
      </c>
      <c r="AA1379" s="6">
        <f>IF(AND($W$5 + 'Unlike Size Quad'!$F$3*$N$4&lt;Table13[[#This Row],[NS AXIS]],Table13[[#This Row],[NS AXIS]]&lt;$V$6 - 'Unlike Size Quad'!$F$3*$N$4), Table13[NS AXIS], 0)</f>
        <v>0</v>
      </c>
      <c r="AB1379" s="16">
        <f>$V$3 -'Unlike Size Quad'!$F$2*$N$3</f>
        <v>127.00056361139596</v>
      </c>
      <c r="AC1379" s="16">
        <f>$W$4 + 'Unlike Size Quad'!$F$2*$N$3</f>
        <v>-127.00507248755457</v>
      </c>
      <c r="AN1379" s="46">
        <v>371</v>
      </c>
      <c r="AO1379" s="6">
        <f>IF(OR(Table15[[#This Row],[Diagonal Flag]]&lt;-$AG$6, Table15[[#This Row],[Diagonal Flag]]&gt;$AG$6),0,Table15[[#This Row],[Diagonal Flag]])</f>
        <v>371</v>
      </c>
      <c r="AP1379" s="6">
        <f>Graphing!$AO1379/$AP$6</f>
        <v>162.3125</v>
      </c>
      <c r="AQ1379" s="6">
        <f>Graphing!$AO1379/$AQ$6</f>
        <v>-162.3125</v>
      </c>
    </row>
    <row r="1380" spans="21:43" x14ac:dyDescent="0.25">
      <c r="U1380" s="6">
        <v>0</v>
      </c>
      <c r="V1380" s="6">
        <v>372</v>
      </c>
      <c r="W1380" s="6">
        <f>IF(AND($W$4 + 'Unlike Size Quad'!$F$2*$N$3&lt;Table13[[#This Row],[NS AXIS]],Table13[[#This Row],[NS AXIS]]&lt;$V$3 - 'Unlike Size Quad'!$F$2*$N$3), Table13[NS AXIS], 0)</f>
        <v>0</v>
      </c>
      <c r="X1380" s="6">
        <f>$V$6 - 'Unlike Size Quad'!$F$3*$N$4</f>
        <v>71.401690832311886</v>
      </c>
      <c r="Y1380" s="6">
        <f>$W$5 +'Unlike Size Quad'!$F$3*$N$4</f>
        <v>-71.406763299232722</v>
      </c>
      <c r="Z1380" s="6">
        <f>Table13[[#This Row],[NS AXIS]]</f>
        <v>372</v>
      </c>
      <c r="AA1380" s="6">
        <f>IF(AND($W$5 + 'Unlike Size Quad'!$F$3*$N$4&lt;Table13[[#This Row],[NS AXIS]],Table13[[#This Row],[NS AXIS]]&lt;$V$6 - 'Unlike Size Quad'!$F$3*$N$4), Table13[NS AXIS], 0)</f>
        <v>0</v>
      </c>
      <c r="AB1380" s="16">
        <f>$V$3 -'Unlike Size Quad'!$F$2*$N$3</f>
        <v>127.00056361139596</v>
      </c>
      <c r="AC1380" s="16">
        <f>$W$4 + 'Unlike Size Quad'!$F$2*$N$3</f>
        <v>-127.00507248755457</v>
      </c>
      <c r="AN1380" s="46">
        <v>372</v>
      </c>
      <c r="AO1380" s="6">
        <f>IF(OR(Table15[[#This Row],[Diagonal Flag]]&lt;-$AG$6, Table15[[#This Row],[Diagonal Flag]]&gt;$AG$6),0,Table15[[#This Row],[Diagonal Flag]])</f>
        <v>372</v>
      </c>
      <c r="AP1380" s="6">
        <f>Graphing!$AO1380/$AP$6</f>
        <v>162.75</v>
      </c>
      <c r="AQ1380" s="6">
        <f>Graphing!$AO1380/$AQ$6</f>
        <v>-162.75</v>
      </c>
    </row>
    <row r="1381" spans="21:43" x14ac:dyDescent="0.25">
      <c r="U1381" s="6">
        <v>0</v>
      </c>
      <c r="V1381" s="6">
        <v>373</v>
      </c>
      <c r="W1381" s="6">
        <f>IF(AND($W$4 + 'Unlike Size Quad'!$F$2*$N$3&lt;Table13[[#This Row],[NS AXIS]],Table13[[#This Row],[NS AXIS]]&lt;$V$3 - 'Unlike Size Quad'!$F$2*$N$3), Table13[NS AXIS], 0)</f>
        <v>0</v>
      </c>
      <c r="X1381" s="6">
        <f>$V$6 - 'Unlike Size Quad'!$F$3*$N$4</f>
        <v>71.401690832311886</v>
      </c>
      <c r="Y1381" s="6">
        <f>$W$5 +'Unlike Size Quad'!$F$3*$N$4</f>
        <v>-71.406763299232722</v>
      </c>
      <c r="Z1381" s="6">
        <f>Table13[[#This Row],[NS AXIS]]</f>
        <v>373</v>
      </c>
      <c r="AA1381" s="6">
        <f>IF(AND($W$5 + 'Unlike Size Quad'!$F$3*$N$4&lt;Table13[[#This Row],[NS AXIS]],Table13[[#This Row],[NS AXIS]]&lt;$V$6 - 'Unlike Size Quad'!$F$3*$N$4), Table13[NS AXIS], 0)</f>
        <v>0</v>
      </c>
      <c r="AB1381" s="16">
        <f>$V$3 -'Unlike Size Quad'!$F$2*$N$3</f>
        <v>127.00056361139596</v>
      </c>
      <c r="AC1381" s="16">
        <f>$W$4 + 'Unlike Size Quad'!$F$2*$N$3</f>
        <v>-127.00507248755457</v>
      </c>
      <c r="AN1381" s="46">
        <v>373</v>
      </c>
      <c r="AO1381" s="6">
        <f>IF(OR(Table15[[#This Row],[Diagonal Flag]]&lt;-$AG$6, Table15[[#This Row],[Diagonal Flag]]&gt;$AG$6),0,Table15[[#This Row],[Diagonal Flag]])</f>
        <v>373</v>
      </c>
      <c r="AP1381" s="6">
        <f>Graphing!$AO1381/$AP$6</f>
        <v>163.1875</v>
      </c>
      <c r="AQ1381" s="6">
        <f>Graphing!$AO1381/$AQ$6</f>
        <v>-163.1875</v>
      </c>
    </row>
    <row r="1382" spans="21:43" x14ac:dyDescent="0.25">
      <c r="U1382" s="6">
        <v>0</v>
      </c>
      <c r="V1382" s="6">
        <v>374</v>
      </c>
      <c r="W1382" s="6">
        <f>IF(AND($W$4 + 'Unlike Size Quad'!$F$2*$N$3&lt;Table13[[#This Row],[NS AXIS]],Table13[[#This Row],[NS AXIS]]&lt;$V$3 - 'Unlike Size Quad'!$F$2*$N$3), Table13[NS AXIS], 0)</f>
        <v>0</v>
      </c>
      <c r="X1382" s="6">
        <f>$V$6 - 'Unlike Size Quad'!$F$3*$N$4</f>
        <v>71.401690832311886</v>
      </c>
      <c r="Y1382" s="6">
        <f>$W$5 +'Unlike Size Quad'!$F$3*$N$4</f>
        <v>-71.406763299232722</v>
      </c>
      <c r="Z1382" s="6">
        <f>Table13[[#This Row],[NS AXIS]]</f>
        <v>374</v>
      </c>
      <c r="AA1382" s="6">
        <f>IF(AND($W$5 + 'Unlike Size Quad'!$F$3*$N$4&lt;Table13[[#This Row],[NS AXIS]],Table13[[#This Row],[NS AXIS]]&lt;$V$6 - 'Unlike Size Quad'!$F$3*$N$4), Table13[NS AXIS], 0)</f>
        <v>0</v>
      </c>
      <c r="AB1382" s="16">
        <f>$V$3 -'Unlike Size Quad'!$F$2*$N$3</f>
        <v>127.00056361139596</v>
      </c>
      <c r="AC1382" s="16">
        <f>$W$4 + 'Unlike Size Quad'!$F$2*$N$3</f>
        <v>-127.00507248755457</v>
      </c>
      <c r="AN1382" s="46">
        <v>374</v>
      </c>
      <c r="AO1382" s="6">
        <f>IF(OR(Table15[[#This Row],[Diagonal Flag]]&lt;-$AG$6, Table15[[#This Row],[Diagonal Flag]]&gt;$AG$6),0,Table15[[#This Row],[Diagonal Flag]])</f>
        <v>374</v>
      </c>
      <c r="AP1382" s="6">
        <f>Graphing!$AO1382/$AP$6</f>
        <v>163.625</v>
      </c>
      <c r="AQ1382" s="6">
        <f>Graphing!$AO1382/$AQ$6</f>
        <v>-163.625</v>
      </c>
    </row>
    <row r="1383" spans="21:43" x14ac:dyDescent="0.25">
      <c r="U1383" s="6">
        <v>0</v>
      </c>
      <c r="V1383" s="6">
        <v>375</v>
      </c>
      <c r="W1383" s="6">
        <f>IF(AND($W$4 + 'Unlike Size Quad'!$F$2*$N$3&lt;Table13[[#This Row],[NS AXIS]],Table13[[#This Row],[NS AXIS]]&lt;$V$3 - 'Unlike Size Quad'!$F$2*$N$3), Table13[NS AXIS], 0)</f>
        <v>0</v>
      </c>
      <c r="X1383" s="6">
        <f>$V$6 - 'Unlike Size Quad'!$F$3*$N$4</f>
        <v>71.401690832311886</v>
      </c>
      <c r="Y1383" s="6">
        <f>$W$5 +'Unlike Size Quad'!$F$3*$N$4</f>
        <v>-71.406763299232722</v>
      </c>
      <c r="Z1383" s="6">
        <f>Table13[[#This Row],[NS AXIS]]</f>
        <v>375</v>
      </c>
      <c r="AA1383" s="6">
        <f>IF(AND($W$5 + 'Unlike Size Quad'!$F$3*$N$4&lt;Table13[[#This Row],[NS AXIS]],Table13[[#This Row],[NS AXIS]]&lt;$V$6 - 'Unlike Size Quad'!$F$3*$N$4), Table13[NS AXIS], 0)</f>
        <v>0</v>
      </c>
      <c r="AB1383" s="16">
        <f>$V$3 -'Unlike Size Quad'!$F$2*$N$3</f>
        <v>127.00056361139596</v>
      </c>
      <c r="AC1383" s="16">
        <f>$W$4 + 'Unlike Size Quad'!$F$2*$N$3</f>
        <v>-127.00507248755457</v>
      </c>
      <c r="AN1383" s="46">
        <v>375</v>
      </c>
      <c r="AO1383" s="6">
        <f>IF(OR(Table15[[#This Row],[Diagonal Flag]]&lt;-$AG$6, Table15[[#This Row],[Diagonal Flag]]&gt;$AG$6),0,Table15[[#This Row],[Diagonal Flag]])</f>
        <v>375</v>
      </c>
      <c r="AP1383" s="6">
        <f>Graphing!$AO1383/$AP$6</f>
        <v>164.0625</v>
      </c>
      <c r="AQ1383" s="6">
        <f>Graphing!$AO1383/$AQ$6</f>
        <v>-164.0625</v>
      </c>
    </row>
    <row r="1384" spans="21:43" x14ac:dyDescent="0.25">
      <c r="U1384" s="6">
        <v>0</v>
      </c>
      <c r="V1384" s="6">
        <v>376</v>
      </c>
      <c r="W1384" s="6">
        <f>IF(AND($W$4 + 'Unlike Size Quad'!$F$2*$N$3&lt;Table13[[#This Row],[NS AXIS]],Table13[[#This Row],[NS AXIS]]&lt;$V$3 - 'Unlike Size Quad'!$F$2*$N$3), Table13[NS AXIS], 0)</f>
        <v>0</v>
      </c>
      <c r="X1384" s="6">
        <f>$V$6 - 'Unlike Size Quad'!$F$3*$N$4</f>
        <v>71.401690832311886</v>
      </c>
      <c r="Y1384" s="6">
        <f>$W$5 +'Unlike Size Quad'!$F$3*$N$4</f>
        <v>-71.406763299232722</v>
      </c>
      <c r="Z1384" s="6">
        <f>Table13[[#This Row],[NS AXIS]]</f>
        <v>376</v>
      </c>
      <c r="AA1384" s="6">
        <f>IF(AND($W$5 + 'Unlike Size Quad'!$F$3*$N$4&lt;Table13[[#This Row],[NS AXIS]],Table13[[#This Row],[NS AXIS]]&lt;$V$6 - 'Unlike Size Quad'!$F$3*$N$4), Table13[NS AXIS], 0)</f>
        <v>0</v>
      </c>
      <c r="AB1384" s="16">
        <f>$V$3 -'Unlike Size Quad'!$F$2*$N$3</f>
        <v>127.00056361139596</v>
      </c>
      <c r="AC1384" s="16">
        <f>$W$4 + 'Unlike Size Quad'!$F$2*$N$3</f>
        <v>-127.00507248755457</v>
      </c>
      <c r="AN1384" s="46">
        <v>376</v>
      </c>
      <c r="AO1384" s="6">
        <f>IF(OR(Table15[[#This Row],[Diagonal Flag]]&lt;-$AG$6, Table15[[#This Row],[Diagonal Flag]]&gt;$AG$6),0,Table15[[#This Row],[Diagonal Flag]])</f>
        <v>376</v>
      </c>
      <c r="AP1384" s="6">
        <f>Graphing!$AO1384/$AP$6</f>
        <v>164.5</v>
      </c>
      <c r="AQ1384" s="6">
        <f>Graphing!$AO1384/$AQ$6</f>
        <v>-164.5</v>
      </c>
    </row>
    <row r="1385" spans="21:43" x14ac:dyDescent="0.25">
      <c r="U1385" s="6">
        <v>0</v>
      </c>
      <c r="V1385" s="6">
        <v>377</v>
      </c>
      <c r="W1385" s="6">
        <f>IF(AND($W$4 + 'Unlike Size Quad'!$F$2*$N$3&lt;Table13[[#This Row],[NS AXIS]],Table13[[#This Row],[NS AXIS]]&lt;$V$3 - 'Unlike Size Quad'!$F$2*$N$3), Table13[NS AXIS], 0)</f>
        <v>0</v>
      </c>
      <c r="X1385" s="6">
        <f>$V$6 - 'Unlike Size Quad'!$F$3*$N$4</f>
        <v>71.401690832311886</v>
      </c>
      <c r="Y1385" s="6">
        <f>$W$5 +'Unlike Size Quad'!$F$3*$N$4</f>
        <v>-71.406763299232722</v>
      </c>
      <c r="Z1385" s="6">
        <f>Table13[[#This Row],[NS AXIS]]</f>
        <v>377</v>
      </c>
      <c r="AA1385" s="6">
        <f>IF(AND($W$5 + 'Unlike Size Quad'!$F$3*$N$4&lt;Table13[[#This Row],[NS AXIS]],Table13[[#This Row],[NS AXIS]]&lt;$V$6 - 'Unlike Size Quad'!$F$3*$N$4), Table13[NS AXIS], 0)</f>
        <v>0</v>
      </c>
      <c r="AB1385" s="16">
        <f>$V$3 -'Unlike Size Quad'!$F$2*$N$3</f>
        <v>127.00056361139596</v>
      </c>
      <c r="AC1385" s="16">
        <f>$W$4 + 'Unlike Size Quad'!$F$2*$N$3</f>
        <v>-127.00507248755457</v>
      </c>
      <c r="AN1385" s="46">
        <v>377</v>
      </c>
      <c r="AO1385" s="6">
        <f>IF(OR(Table15[[#This Row],[Diagonal Flag]]&lt;-$AG$6, Table15[[#This Row],[Diagonal Flag]]&gt;$AG$6),0,Table15[[#This Row],[Diagonal Flag]])</f>
        <v>377</v>
      </c>
      <c r="AP1385" s="6">
        <f>Graphing!$AO1385/$AP$6</f>
        <v>164.9375</v>
      </c>
      <c r="AQ1385" s="6">
        <f>Graphing!$AO1385/$AQ$6</f>
        <v>-164.9375</v>
      </c>
    </row>
    <row r="1386" spans="21:43" x14ac:dyDescent="0.25">
      <c r="U1386" s="6">
        <v>0</v>
      </c>
      <c r="V1386" s="6">
        <v>378</v>
      </c>
      <c r="W1386" s="6">
        <f>IF(AND($W$4 + 'Unlike Size Quad'!$F$2*$N$3&lt;Table13[[#This Row],[NS AXIS]],Table13[[#This Row],[NS AXIS]]&lt;$V$3 - 'Unlike Size Quad'!$F$2*$N$3), Table13[NS AXIS], 0)</f>
        <v>0</v>
      </c>
      <c r="X1386" s="6">
        <f>$V$6 - 'Unlike Size Quad'!$F$3*$N$4</f>
        <v>71.401690832311886</v>
      </c>
      <c r="Y1386" s="6">
        <f>$W$5 +'Unlike Size Quad'!$F$3*$N$4</f>
        <v>-71.406763299232722</v>
      </c>
      <c r="Z1386" s="6">
        <f>Table13[[#This Row],[NS AXIS]]</f>
        <v>378</v>
      </c>
      <c r="AA1386" s="6">
        <f>IF(AND($W$5 + 'Unlike Size Quad'!$F$3*$N$4&lt;Table13[[#This Row],[NS AXIS]],Table13[[#This Row],[NS AXIS]]&lt;$V$6 - 'Unlike Size Quad'!$F$3*$N$4), Table13[NS AXIS], 0)</f>
        <v>0</v>
      </c>
      <c r="AB1386" s="16">
        <f>$V$3 -'Unlike Size Quad'!$F$2*$N$3</f>
        <v>127.00056361139596</v>
      </c>
      <c r="AC1386" s="16">
        <f>$W$4 + 'Unlike Size Quad'!$F$2*$N$3</f>
        <v>-127.00507248755457</v>
      </c>
      <c r="AN1386" s="46">
        <v>378</v>
      </c>
      <c r="AO1386" s="6">
        <f>IF(OR(Table15[[#This Row],[Diagonal Flag]]&lt;-$AG$6, Table15[[#This Row],[Diagonal Flag]]&gt;$AG$6),0,Table15[[#This Row],[Diagonal Flag]])</f>
        <v>378</v>
      </c>
      <c r="AP1386" s="6">
        <f>Graphing!$AO1386/$AP$6</f>
        <v>165.375</v>
      </c>
      <c r="AQ1386" s="6">
        <f>Graphing!$AO1386/$AQ$6</f>
        <v>-165.375</v>
      </c>
    </row>
    <row r="1387" spans="21:43" x14ac:dyDescent="0.25">
      <c r="U1387" s="6">
        <v>0</v>
      </c>
      <c r="V1387" s="6">
        <v>379</v>
      </c>
      <c r="W1387" s="6">
        <f>IF(AND($W$4 + 'Unlike Size Quad'!$F$2*$N$3&lt;Table13[[#This Row],[NS AXIS]],Table13[[#This Row],[NS AXIS]]&lt;$V$3 - 'Unlike Size Quad'!$F$2*$N$3), Table13[NS AXIS], 0)</f>
        <v>0</v>
      </c>
      <c r="X1387" s="6">
        <f>$V$6 - 'Unlike Size Quad'!$F$3*$N$4</f>
        <v>71.401690832311886</v>
      </c>
      <c r="Y1387" s="6">
        <f>$W$5 +'Unlike Size Quad'!$F$3*$N$4</f>
        <v>-71.406763299232722</v>
      </c>
      <c r="Z1387" s="6">
        <f>Table13[[#This Row],[NS AXIS]]</f>
        <v>379</v>
      </c>
      <c r="AA1387" s="6">
        <f>IF(AND($W$5 + 'Unlike Size Quad'!$F$3*$N$4&lt;Table13[[#This Row],[NS AXIS]],Table13[[#This Row],[NS AXIS]]&lt;$V$6 - 'Unlike Size Quad'!$F$3*$N$4), Table13[NS AXIS], 0)</f>
        <v>0</v>
      </c>
      <c r="AB1387" s="16">
        <f>$V$3 -'Unlike Size Quad'!$F$2*$N$3</f>
        <v>127.00056361139596</v>
      </c>
      <c r="AC1387" s="16">
        <f>$W$4 + 'Unlike Size Quad'!$F$2*$N$3</f>
        <v>-127.00507248755457</v>
      </c>
      <c r="AN1387" s="46">
        <v>379</v>
      </c>
      <c r="AO1387" s="6">
        <f>IF(OR(Table15[[#This Row],[Diagonal Flag]]&lt;-$AG$6, Table15[[#This Row],[Diagonal Flag]]&gt;$AG$6),0,Table15[[#This Row],[Diagonal Flag]])</f>
        <v>379</v>
      </c>
      <c r="AP1387" s="6">
        <f>Graphing!$AO1387/$AP$6</f>
        <v>165.8125</v>
      </c>
      <c r="AQ1387" s="6">
        <f>Graphing!$AO1387/$AQ$6</f>
        <v>-165.8125</v>
      </c>
    </row>
    <row r="1388" spans="21:43" x14ac:dyDescent="0.25">
      <c r="U1388" s="6">
        <v>0</v>
      </c>
      <c r="V1388" s="6">
        <v>380</v>
      </c>
      <c r="W1388" s="6">
        <f>IF(AND($W$4 + 'Unlike Size Quad'!$F$2*$N$3&lt;Table13[[#This Row],[NS AXIS]],Table13[[#This Row],[NS AXIS]]&lt;$V$3 - 'Unlike Size Quad'!$F$2*$N$3), Table13[NS AXIS], 0)</f>
        <v>0</v>
      </c>
      <c r="X1388" s="6">
        <f>$V$6 - 'Unlike Size Quad'!$F$3*$N$4</f>
        <v>71.401690832311886</v>
      </c>
      <c r="Y1388" s="6">
        <f>$W$5 +'Unlike Size Quad'!$F$3*$N$4</f>
        <v>-71.406763299232722</v>
      </c>
      <c r="Z1388" s="6">
        <f>Table13[[#This Row],[NS AXIS]]</f>
        <v>380</v>
      </c>
      <c r="AA1388" s="6">
        <f>IF(AND($W$5 + 'Unlike Size Quad'!$F$3*$N$4&lt;Table13[[#This Row],[NS AXIS]],Table13[[#This Row],[NS AXIS]]&lt;$V$6 - 'Unlike Size Quad'!$F$3*$N$4), Table13[NS AXIS], 0)</f>
        <v>0</v>
      </c>
      <c r="AB1388" s="16">
        <f>$V$3 -'Unlike Size Quad'!$F$2*$N$3</f>
        <v>127.00056361139596</v>
      </c>
      <c r="AC1388" s="16">
        <f>$W$4 + 'Unlike Size Quad'!$F$2*$N$3</f>
        <v>-127.00507248755457</v>
      </c>
      <c r="AN1388" s="46">
        <v>380</v>
      </c>
      <c r="AO1388" s="6">
        <f>IF(OR(Table15[[#This Row],[Diagonal Flag]]&lt;-$AG$6, Table15[[#This Row],[Diagonal Flag]]&gt;$AG$6),0,Table15[[#This Row],[Diagonal Flag]])</f>
        <v>380</v>
      </c>
      <c r="AP1388" s="6">
        <f>Graphing!$AO1388/$AP$6</f>
        <v>166.25</v>
      </c>
      <c r="AQ1388" s="6">
        <f>Graphing!$AO1388/$AQ$6</f>
        <v>-166.25</v>
      </c>
    </row>
    <row r="1389" spans="21:43" x14ac:dyDescent="0.25">
      <c r="U1389" s="6">
        <v>0</v>
      </c>
      <c r="V1389" s="6">
        <v>381</v>
      </c>
      <c r="W1389" s="6">
        <f>IF(AND($W$4 + 'Unlike Size Quad'!$F$2*$N$3&lt;Table13[[#This Row],[NS AXIS]],Table13[[#This Row],[NS AXIS]]&lt;$V$3 - 'Unlike Size Quad'!$F$2*$N$3), Table13[NS AXIS], 0)</f>
        <v>0</v>
      </c>
      <c r="X1389" s="6">
        <f>$V$6 - 'Unlike Size Quad'!$F$3*$N$4</f>
        <v>71.401690832311886</v>
      </c>
      <c r="Y1389" s="6">
        <f>$W$5 +'Unlike Size Quad'!$F$3*$N$4</f>
        <v>-71.406763299232722</v>
      </c>
      <c r="Z1389" s="6">
        <f>Table13[[#This Row],[NS AXIS]]</f>
        <v>381</v>
      </c>
      <c r="AA1389" s="6">
        <f>IF(AND($W$5 + 'Unlike Size Quad'!$F$3*$N$4&lt;Table13[[#This Row],[NS AXIS]],Table13[[#This Row],[NS AXIS]]&lt;$V$6 - 'Unlike Size Quad'!$F$3*$N$4), Table13[NS AXIS], 0)</f>
        <v>0</v>
      </c>
      <c r="AB1389" s="16">
        <f>$V$3 -'Unlike Size Quad'!$F$2*$N$3</f>
        <v>127.00056361139596</v>
      </c>
      <c r="AC1389" s="16">
        <f>$W$4 + 'Unlike Size Quad'!$F$2*$N$3</f>
        <v>-127.00507248755457</v>
      </c>
      <c r="AN1389" s="46">
        <v>381</v>
      </c>
      <c r="AO1389" s="6">
        <f>IF(OR(Table15[[#This Row],[Diagonal Flag]]&lt;-$AG$6, Table15[[#This Row],[Diagonal Flag]]&gt;$AG$6),0,Table15[[#This Row],[Diagonal Flag]])</f>
        <v>381</v>
      </c>
      <c r="AP1389" s="6">
        <f>Graphing!$AO1389/$AP$6</f>
        <v>166.6875</v>
      </c>
      <c r="AQ1389" s="6">
        <f>Graphing!$AO1389/$AQ$6</f>
        <v>-166.6875</v>
      </c>
    </row>
    <row r="1390" spans="21:43" x14ac:dyDescent="0.25">
      <c r="U1390" s="6">
        <v>0</v>
      </c>
      <c r="V1390" s="6">
        <v>382</v>
      </c>
      <c r="W1390" s="6">
        <f>IF(AND($W$4 + 'Unlike Size Quad'!$F$2*$N$3&lt;Table13[[#This Row],[NS AXIS]],Table13[[#This Row],[NS AXIS]]&lt;$V$3 - 'Unlike Size Quad'!$F$2*$N$3), Table13[NS AXIS], 0)</f>
        <v>0</v>
      </c>
      <c r="X1390" s="6">
        <f>$V$6 - 'Unlike Size Quad'!$F$3*$N$4</f>
        <v>71.401690832311886</v>
      </c>
      <c r="Y1390" s="6">
        <f>$W$5 +'Unlike Size Quad'!$F$3*$N$4</f>
        <v>-71.406763299232722</v>
      </c>
      <c r="Z1390" s="6">
        <f>Table13[[#This Row],[NS AXIS]]</f>
        <v>382</v>
      </c>
      <c r="AA1390" s="6">
        <f>IF(AND($W$5 + 'Unlike Size Quad'!$F$3*$N$4&lt;Table13[[#This Row],[NS AXIS]],Table13[[#This Row],[NS AXIS]]&lt;$V$6 - 'Unlike Size Quad'!$F$3*$N$4), Table13[NS AXIS], 0)</f>
        <v>0</v>
      </c>
      <c r="AB1390" s="16">
        <f>$V$3 -'Unlike Size Quad'!$F$2*$N$3</f>
        <v>127.00056361139596</v>
      </c>
      <c r="AC1390" s="16">
        <f>$W$4 + 'Unlike Size Quad'!$F$2*$N$3</f>
        <v>-127.00507248755457</v>
      </c>
      <c r="AN1390" s="46">
        <v>382</v>
      </c>
      <c r="AO1390" s="6">
        <f>IF(OR(Table15[[#This Row],[Diagonal Flag]]&lt;-$AG$6, Table15[[#This Row],[Diagonal Flag]]&gt;$AG$6),0,Table15[[#This Row],[Diagonal Flag]])</f>
        <v>382</v>
      </c>
      <c r="AP1390" s="6">
        <f>Graphing!$AO1390/$AP$6</f>
        <v>167.125</v>
      </c>
      <c r="AQ1390" s="6">
        <f>Graphing!$AO1390/$AQ$6</f>
        <v>-167.125</v>
      </c>
    </row>
    <row r="1391" spans="21:43" x14ac:dyDescent="0.25">
      <c r="U1391" s="6">
        <v>0</v>
      </c>
      <c r="V1391" s="6">
        <v>383</v>
      </c>
      <c r="W1391" s="6">
        <f>IF(AND($W$4 + 'Unlike Size Quad'!$F$2*$N$3&lt;Table13[[#This Row],[NS AXIS]],Table13[[#This Row],[NS AXIS]]&lt;$V$3 - 'Unlike Size Quad'!$F$2*$N$3), Table13[NS AXIS], 0)</f>
        <v>0</v>
      </c>
      <c r="X1391" s="6">
        <f>$V$6 - 'Unlike Size Quad'!$F$3*$N$4</f>
        <v>71.401690832311886</v>
      </c>
      <c r="Y1391" s="6">
        <f>$W$5 +'Unlike Size Quad'!$F$3*$N$4</f>
        <v>-71.406763299232722</v>
      </c>
      <c r="Z1391" s="6">
        <f>Table13[[#This Row],[NS AXIS]]</f>
        <v>383</v>
      </c>
      <c r="AA1391" s="6">
        <f>IF(AND($W$5 + 'Unlike Size Quad'!$F$3*$N$4&lt;Table13[[#This Row],[NS AXIS]],Table13[[#This Row],[NS AXIS]]&lt;$V$6 - 'Unlike Size Quad'!$F$3*$N$4), Table13[NS AXIS], 0)</f>
        <v>0</v>
      </c>
      <c r="AB1391" s="16">
        <f>$V$3 -'Unlike Size Quad'!$F$2*$N$3</f>
        <v>127.00056361139596</v>
      </c>
      <c r="AC1391" s="16">
        <f>$W$4 + 'Unlike Size Quad'!$F$2*$N$3</f>
        <v>-127.00507248755457</v>
      </c>
      <c r="AN1391" s="46">
        <v>383</v>
      </c>
      <c r="AO1391" s="6">
        <f>IF(OR(Table15[[#This Row],[Diagonal Flag]]&lt;-$AG$6, Table15[[#This Row],[Diagonal Flag]]&gt;$AG$6),0,Table15[[#This Row],[Diagonal Flag]])</f>
        <v>383</v>
      </c>
      <c r="AP1391" s="6">
        <f>Graphing!$AO1391/$AP$6</f>
        <v>167.5625</v>
      </c>
      <c r="AQ1391" s="6">
        <f>Graphing!$AO1391/$AQ$6</f>
        <v>-167.5625</v>
      </c>
    </row>
    <row r="1392" spans="21:43" x14ac:dyDescent="0.25">
      <c r="U1392" s="6">
        <v>0</v>
      </c>
      <c r="V1392" s="6">
        <v>384</v>
      </c>
      <c r="W1392" s="6">
        <f>IF(AND($W$4 + 'Unlike Size Quad'!$F$2*$N$3&lt;Table13[[#This Row],[NS AXIS]],Table13[[#This Row],[NS AXIS]]&lt;$V$3 - 'Unlike Size Quad'!$F$2*$N$3), Table13[NS AXIS], 0)</f>
        <v>0</v>
      </c>
      <c r="X1392" s="6">
        <f>$V$6 - 'Unlike Size Quad'!$F$3*$N$4</f>
        <v>71.401690832311886</v>
      </c>
      <c r="Y1392" s="6">
        <f>$W$5 +'Unlike Size Quad'!$F$3*$N$4</f>
        <v>-71.406763299232722</v>
      </c>
      <c r="Z1392" s="6">
        <f>Table13[[#This Row],[NS AXIS]]</f>
        <v>384</v>
      </c>
      <c r="AA1392" s="6">
        <f>IF(AND($W$5 + 'Unlike Size Quad'!$F$3*$N$4&lt;Table13[[#This Row],[NS AXIS]],Table13[[#This Row],[NS AXIS]]&lt;$V$6 - 'Unlike Size Quad'!$F$3*$N$4), Table13[NS AXIS], 0)</f>
        <v>0</v>
      </c>
      <c r="AB1392" s="16">
        <f>$V$3 -'Unlike Size Quad'!$F$2*$N$3</f>
        <v>127.00056361139596</v>
      </c>
      <c r="AC1392" s="16">
        <f>$W$4 + 'Unlike Size Quad'!$F$2*$N$3</f>
        <v>-127.00507248755457</v>
      </c>
      <c r="AN1392" s="46">
        <v>384</v>
      </c>
      <c r="AO1392" s="6">
        <f>IF(OR(Table15[[#This Row],[Diagonal Flag]]&lt;-$AG$6, Table15[[#This Row],[Diagonal Flag]]&gt;$AG$6),0,Table15[[#This Row],[Diagonal Flag]])</f>
        <v>384</v>
      </c>
      <c r="AP1392" s="6">
        <f>Graphing!$AO1392/$AP$6</f>
        <v>168</v>
      </c>
      <c r="AQ1392" s="6">
        <f>Graphing!$AO1392/$AQ$6</f>
        <v>-168</v>
      </c>
    </row>
    <row r="1393" spans="21:43" x14ac:dyDescent="0.25">
      <c r="U1393" s="6">
        <v>0</v>
      </c>
      <c r="V1393" s="6">
        <v>385</v>
      </c>
      <c r="W1393" s="6">
        <f>IF(AND($W$4 + 'Unlike Size Quad'!$F$2*$N$3&lt;Table13[[#This Row],[NS AXIS]],Table13[[#This Row],[NS AXIS]]&lt;$V$3 - 'Unlike Size Quad'!$F$2*$N$3), Table13[NS AXIS], 0)</f>
        <v>0</v>
      </c>
      <c r="X1393" s="6">
        <f>$V$6 - 'Unlike Size Quad'!$F$3*$N$4</f>
        <v>71.401690832311886</v>
      </c>
      <c r="Y1393" s="6">
        <f>$W$5 +'Unlike Size Quad'!$F$3*$N$4</f>
        <v>-71.406763299232722</v>
      </c>
      <c r="Z1393" s="6">
        <f>Table13[[#This Row],[NS AXIS]]</f>
        <v>385</v>
      </c>
      <c r="AA1393" s="6">
        <f>IF(AND($W$5 + 'Unlike Size Quad'!$F$3*$N$4&lt;Table13[[#This Row],[NS AXIS]],Table13[[#This Row],[NS AXIS]]&lt;$V$6 - 'Unlike Size Quad'!$F$3*$N$4), Table13[NS AXIS], 0)</f>
        <v>0</v>
      </c>
      <c r="AB1393" s="16">
        <f>$V$3 -'Unlike Size Quad'!$F$2*$N$3</f>
        <v>127.00056361139596</v>
      </c>
      <c r="AC1393" s="16">
        <f>$W$4 + 'Unlike Size Quad'!$F$2*$N$3</f>
        <v>-127.00507248755457</v>
      </c>
      <c r="AN1393" s="46">
        <v>385</v>
      </c>
      <c r="AO1393" s="6">
        <f>IF(OR(Table15[[#This Row],[Diagonal Flag]]&lt;-$AG$6, Table15[[#This Row],[Diagonal Flag]]&gt;$AG$6),0,Table15[[#This Row],[Diagonal Flag]])</f>
        <v>385</v>
      </c>
      <c r="AP1393" s="6">
        <f>Graphing!$AO1393/$AP$6</f>
        <v>168.4375</v>
      </c>
      <c r="AQ1393" s="6">
        <f>Graphing!$AO1393/$AQ$6</f>
        <v>-168.4375</v>
      </c>
    </row>
    <row r="1394" spans="21:43" x14ac:dyDescent="0.25">
      <c r="U1394" s="6">
        <v>0</v>
      </c>
      <c r="V1394" s="6">
        <v>386</v>
      </c>
      <c r="W1394" s="6">
        <f>IF(AND($W$4 + 'Unlike Size Quad'!$F$2*$N$3&lt;Table13[[#This Row],[NS AXIS]],Table13[[#This Row],[NS AXIS]]&lt;$V$3 - 'Unlike Size Quad'!$F$2*$N$3), Table13[NS AXIS], 0)</f>
        <v>0</v>
      </c>
      <c r="X1394" s="6">
        <f>$V$6 - 'Unlike Size Quad'!$F$3*$N$4</f>
        <v>71.401690832311886</v>
      </c>
      <c r="Y1394" s="6">
        <f>$W$5 +'Unlike Size Quad'!$F$3*$N$4</f>
        <v>-71.406763299232722</v>
      </c>
      <c r="Z1394" s="6">
        <f>Table13[[#This Row],[NS AXIS]]</f>
        <v>386</v>
      </c>
      <c r="AA1394" s="6">
        <f>IF(AND($W$5 + 'Unlike Size Quad'!$F$3*$N$4&lt;Table13[[#This Row],[NS AXIS]],Table13[[#This Row],[NS AXIS]]&lt;$V$6 - 'Unlike Size Quad'!$F$3*$N$4), Table13[NS AXIS], 0)</f>
        <v>0</v>
      </c>
      <c r="AB1394" s="16">
        <f>$V$3 -'Unlike Size Quad'!$F$2*$N$3</f>
        <v>127.00056361139596</v>
      </c>
      <c r="AC1394" s="16">
        <f>$W$4 + 'Unlike Size Quad'!$F$2*$N$3</f>
        <v>-127.00507248755457</v>
      </c>
      <c r="AN1394" s="46">
        <v>386</v>
      </c>
      <c r="AO1394" s="6">
        <f>IF(OR(Table15[[#This Row],[Diagonal Flag]]&lt;-$AG$6, Table15[[#This Row],[Diagonal Flag]]&gt;$AG$6),0,Table15[[#This Row],[Diagonal Flag]])</f>
        <v>386</v>
      </c>
      <c r="AP1394" s="6">
        <f>Graphing!$AO1394/$AP$6</f>
        <v>168.875</v>
      </c>
      <c r="AQ1394" s="6">
        <f>Graphing!$AO1394/$AQ$6</f>
        <v>-168.875</v>
      </c>
    </row>
    <row r="1395" spans="21:43" x14ac:dyDescent="0.25">
      <c r="U1395" s="6">
        <v>0</v>
      </c>
      <c r="V1395" s="6">
        <v>387</v>
      </c>
      <c r="W1395" s="6">
        <f>IF(AND($W$4 + 'Unlike Size Quad'!$F$2*$N$3&lt;Table13[[#This Row],[NS AXIS]],Table13[[#This Row],[NS AXIS]]&lt;$V$3 - 'Unlike Size Quad'!$F$2*$N$3), Table13[NS AXIS], 0)</f>
        <v>0</v>
      </c>
      <c r="X1395" s="6">
        <f>$V$6 - 'Unlike Size Quad'!$F$3*$N$4</f>
        <v>71.401690832311886</v>
      </c>
      <c r="Y1395" s="6">
        <f>$W$5 +'Unlike Size Quad'!$F$3*$N$4</f>
        <v>-71.406763299232722</v>
      </c>
      <c r="Z1395" s="6">
        <f>Table13[[#This Row],[NS AXIS]]</f>
        <v>387</v>
      </c>
      <c r="AA1395" s="6">
        <f>IF(AND($W$5 + 'Unlike Size Quad'!$F$3*$N$4&lt;Table13[[#This Row],[NS AXIS]],Table13[[#This Row],[NS AXIS]]&lt;$V$6 - 'Unlike Size Quad'!$F$3*$N$4), Table13[NS AXIS], 0)</f>
        <v>0</v>
      </c>
      <c r="AB1395" s="16">
        <f>$V$3 -'Unlike Size Quad'!$F$2*$N$3</f>
        <v>127.00056361139596</v>
      </c>
      <c r="AC1395" s="16">
        <f>$W$4 + 'Unlike Size Quad'!$F$2*$N$3</f>
        <v>-127.00507248755457</v>
      </c>
      <c r="AN1395" s="46">
        <v>387</v>
      </c>
      <c r="AO1395" s="6">
        <f>IF(OR(Table15[[#This Row],[Diagonal Flag]]&lt;-$AG$6, Table15[[#This Row],[Diagonal Flag]]&gt;$AG$6),0,Table15[[#This Row],[Diagonal Flag]])</f>
        <v>387</v>
      </c>
      <c r="AP1395" s="6">
        <f>Graphing!$AO1395/$AP$6</f>
        <v>169.3125</v>
      </c>
      <c r="AQ1395" s="6">
        <f>Graphing!$AO1395/$AQ$6</f>
        <v>-169.3125</v>
      </c>
    </row>
    <row r="1396" spans="21:43" x14ac:dyDescent="0.25">
      <c r="U1396" s="6">
        <v>0</v>
      </c>
      <c r="V1396" s="6">
        <v>388</v>
      </c>
      <c r="W1396" s="6">
        <f>IF(AND($W$4 + 'Unlike Size Quad'!$F$2*$N$3&lt;Table13[[#This Row],[NS AXIS]],Table13[[#This Row],[NS AXIS]]&lt;$V$3 - 'Unlike Size Quad'!$F$2*$N$3), Table13[NS AXIS], 0)</f>
        <v>0</v>
      </c>
      <c r="X1396" s="6">
        <f>$V$6 - 'Unlike Size Quad'!$F$3*$N$4</f>
        <v>71.401690832311886</v>
      </c>
      <c r="Y1396" s="6">
        <f>$W$5 +'Unlike Size Quad'!$F$3*$N$4</f>
        <v>-71.406763299232722</v>
      </c>
      <c r="Z1396" s="6">
        <f>Table13[[#This Row],[NS AXIS]]</f>
        <v>388</v>
      </c>
      <c r="AA1396" s="6">
        <f>IF(AND($W$5 + 'Unlike Size Quad'!$F$3*$N$4&lt;Table13[[#This Row],[NS AXIS]],Table13[[#This Row],[NS AXIS]]&lt;$V$6 - 'Unlike Size Quad'!$F$3*$N$4), Table13[NS AXIS], 0)</f>
        <v>0</v>
      </c>
      <c r="AB1396" s="16">
        <f>$V$3 -'Unlike Size Quad'!$F$2*$N$3</f>
        <v>127.00056361139596</v>
      </c>
      <c r="AC1396" s="16">
        <f>$W$4 + 'Unlike Size Quad'!$F$2*$N$3</f>
        <v>-127.00507248755457</v>
      </c>
      <c r="AN1396" s="46">
        <v>388</v>
      </c>
      <c r="AO1396" s="6">
        <f>IF(OR(Table15[[#This Row],[Diagonal Flag]]&lt;-$AG$6, Table15[[#This Row],[Diagonal Flag]]&gt;$AG$6),0,Table15[[#This Row],[Diagonal Flag]])</f>
        <v>388</v>
      </c>
      <c r="AP1396" s="6">
        <f>Graphing!$AO1396/$AP$6</f>
        <v>169.75</v>
      </c>
      <c r="AQ1396" s="6">
        <f>Graphing!$AO1396/$AQ$6</f>
        <v>-169.75</v>
      </c>
    </row>
    <row r="1397" spans="21:43" x14ac:dyDescent="0.25">
      <c r="U1397" s="6">
        <v>0</v>
      </c>
      <c r="V1397" s="6">
        <v>389</v>
      </c>
      <c r="W1397" s="6">
        <f>IF(AND($W$4 + 'Unlike Size Quad'!$F$2*$N$3&lt;Table13[[#This Row],[NS AXIS]],Table13[[#This Row],[NS AXIS]]&lt;$V$3 - 'Unlike Size Quad'!$F$2*$N$3), Table13[NS AXIS], 0)</f>
        <v>0</v>
      </c>
      <c r="X1397" s="6">
        <f>$V$6 - 'Unlike Size Quad'!$F$3*$N$4</f>
        <v>71.401690832311886</v>
      </c>
      <c r="Y1397" s="6">
        <f>$W$5 +'Unlike Size Quad'!$F$3*$N$4</f>
        <v>-71.406763299232722</v>
      </c>
      <c r="Z1397" s="6">
        <f>Table13[[#This Row],[NS AXIS]]</f>
        <v>389</v>
      </c>
      <c r="AA1397" s="6">
        <f>IF(AND($W$5 + 'Unlike Size Quad'!$F$3*$N$4&lt;Table13[[#This Row],[NS AXIS]],Table13[[#This Row],[NS AXIS]]&lt;$V$6 - 'Unlike Size Quad'!$F$3*$N$4), Table13[NS AXIS], 0)</f>
        <v>0</v>
      </c>
      <c r="AB1397" s="16">
        <f>$V$3 -'Unlike Size Quad'!$F$2*$N$3</f>
        <v>127.00056361139596</v>
      </c>
      <c r="AC1397" s="16">
        <f>$W$4 + 'Unlike Size Quad'!$F$2*$N$3</f>
        <v>-127.00507248755457</v>
      </c>
      <c r="AN1397" s="46">
        <v>389</v>
      </c>
      <c r="AO1397" s="6">
        <f>IF(OR(Table15[[#This Row],[Diagonal Flag]]&lt;-$AG$6, Table15[[#This Row],[Diagonal Flag]]&gt;$AG$6),0,Table15[[#This Row],[Diagonal Flag]])</f>
        <v>389</v>
      </c>
      <c r="AP1397" s="6">
        <f>Graphing!$AO1397/$AP$6</f>
        <v>170.1875</v>
      </c>
      <c r="AQ1397" s="6">
        <f>Graphing!$AO1397/$AQ$6</f>
        <v>-170.1875</v>
      </c>
    </row>
    <row r="1398" spans="21:43" x14ac:dyDescent="0.25">
      <c r="U1398" s="6">
        <v>0</v>
      </c>
      <c r="V1398" s="6">
        <v>390</v>
      </c>
      <c r="W1398" s="6">
        <f>IF(AND($W$4 + 'Unlike Size Quad'!$F$2*$N$3&lt;Table13[[#This Row],[NS AXIS]],Table13[[#This Row],[NS AXIS]]&lt;$V$3 - 'Unlike Size Quad'!$F$2*$N$3), Table13[NS AXIS], 0)</f>
        <v>0</v>
      </c>
      <c r="X1398" s="6">
        <f>$V$6 - 'Unlike Size Quad'!$F$3*$N$4</f>
        <v>71.401690832311886</v>
      </c>
      <c r="Y1398" s="6">
        <f>$W$5 +'Unlike Size Quad'!$F$3*$N$4</f>
        <v>-71.406763299232722</v>
      </c>
      <c r="Z1398" s="6">
        <f>Table13[[#This Row],[NS AXIS]]</f>
        <v>390</v>
      </c>
      <c r="AA1398" s="6">
        <f>IF(AND($W$5 + 'Unlike Size Quad'!$F$3*$N$4&lt;Table13[[#This Row],[NS AXIS]],Table13[[#This Row],[NS AXIS]]&lt;$V$6 - 'Unlike Size Quad'!$F$3*$N$4), Table13[NS AXIS], 0)</f>
        <v>0</v>
      </c>
      <c r="AB1398" s="16">
        <f>$V$3 -'Unlike Size Quad'!$F$2*$N$3</f>
        <v>127.00056361139596</v>
      </c>
      <c r="AC1398" s="16">
        <f>$W$4 + 'Unlike Size Quad'!$F$2*$N$3</f>
        <v>-127.00507248755457</v>
      </c>
      <c r="AN1398" s="46">
        <v>390</v>
      </c>
      <c r="AO1398" s="6">
        <f>IF(OR(Table15[[#This Row],[Diagonal Flag]]&lt;-$AG$6, Table15[[#This Row],[Diagonal Flag]]&gt;$AG$6),0,Table15[[#This Row],[Diagonal Flag]])</f>
        <v>390</v>
      </c>
      <c r="AP1398" s="6">
        <f>Graphing!$AO1398/$AP$6</f>
        <v>170.625</v>
      </c>
      <c r="AQ1398" s="6">
        <f>Graphing!$AO1398/$AQ$6</f>
        <v>-170.625</v>
      </c>
    </row>
    <row r="1399" spans="21:43" x14ac:dyDescent="0.25">
      <c r="U1399" s="6">
        <v>0</v>
      </c>
      <c r="V1399" s="6">
        <v>391</v>
      </c>
      <c r="W1399" s="6">
        <f>IF(AND($W$4 + 'Unlike Size Quad'!$F$2*$N$3&lt;Table13[[#This Row],[NS AXIS]],Table13[[#This Row],[NS AXIS]]&lt;$V$3 - 'Unlike Size Quad'!$F$2*$N$3), Table13[NS AXIS], 0)</f>
        <v>0</v>
      </c>
      <c r="X1399" s="6">
        <f>$V$6 - 'Unlike Size Quad'!$F$3*$N$4</f>
        <v>71.401690832311886</v>
      </c>
      <c r="Y1399" s="6">
        <f>$W$5 +'Unlike Size Quad'!$F$3*$N$4</f>
        <v>-71.406763299232722</v>
      </c>
      <c r="Z1399" s="6">
        <f>Table13[[#This Row],[NS AXIS]]</f>
        <v>391</v>
      </c>
      <c r="AA1399" s="6">
        <f>IF(AND($W$5 + 'Unlike Size Quad'!$F$3*$N$4&lt;Table13[[#This Row],[NS AXIS]],Table13[[#This Row],[NS AXIS]]&lt;$V$6 - 'Unlike Size Quad'!$F$3*$N$4), Table13[NS AXIS], 0)</f>
        <v>0</v>
      </c>
      <c r="AB1399" s="16">
        <f>$V$3 -'Unlike Size Quad'!$F$2*$N$3</f>
        <v>127.00056361139596</v>
      </c>
      <c r="AC1399" s="16">
        <f>$W$4 + 'Unlike Size Quad'!$F$2*$N$3</f>
        <v>-127.00507248755457</v>
      </c>
      <c r="AN1399" s="46">
        <v>391</v>
      </c>
      <c r="AO1399" s="6">
        <f>IF(OR(Table15[[#This Row],[Diagonal Flag]]&lt;-$AG$6, Table15[[#This Row],[Diagonal Flag]]&gt;$AG$6),0,Table15[[#This Row],[Diagonal Flag]])</f>
        <v>391</v>
      </c>
      <c r="AP1399" s="6">
        <f>Graphing!$AO1399/$AP$6</f>
        <v>171.0625</v>
      </c>
      <c r="AQ1399" s="6">
        <f>Graphing!$AO1399/$AQ$6</f>
        <v>-171.0625</v>
      </c>
    </row>
    <row r="1400" spans="21:43" x14ac:dyDescent="0.25">
      <c r="U1400" s="6">
        <v>0</v>
      </c>
      <c r="V1400" s="6">
        <v>392</v>
      </c>
      <c r="W1400" s="6">
        <f>IF(AND($W$4 + 'Unlike Size Quad'!$F$2*$N$3&lt;Table13[[#This Row],[NS AXIS]],Table13[[#This Row],[NS AXIS]]&lt;$V$3 - 'Unlike Size Quad'!$F$2*$N$3), Table13[NS AXIS], 0)</f>
        <v>0</v>
      </c>
      <c r="X1400" s="6">
        <f>$V$6 - 'Unlike Size Quad'!$F$3*$N$4</f>
        <v>71.401690832311886</v>
      </c>
      <c r="Y1400" s="6">
        <f>$W$5 +'Unlike Size Quad'!$F$3*$N$4</f>
        <v>-71.406763299232722</v>
      </c>
      <c r="Z1400" s="6">
        <f>Table13[[#This Row],[NS AXIS]]</f>
        <v>392</v>
      </c>
      <c r="AA1400" s="6">
        <f>IF(AND($W$5 + 'Unlike Size Quad'!$F$3*$N$4&lt;Table13[[#This Row],[NS AXIS]],Table13[[#This Row],[NS AXIS]]&lt;$V$6 - 'Unlike Size Quad'!$F$3*$N$4), Table13[NS AXIS], 0)</f>
        <v>0</v>
      </c>
      <c r="AB1400" s="16">
        <f>$V$3 -'Unlike Size Quad'!$F$2*$N$3</f>
        <v>127.00056361139596</v>
      </c>
      <c r="AC1400" s="16">
        <f>$W$4 + 'Unlike Size Quad'!$F$2*$N$3</f>
        <v>-127.00507248755457</v>
      </c>
      <c r="AN1400" s="46">
        <v>392</v>
      </c>
      <c r="AO1400" s="6">
        <f>IF(OR(Table15[[#This Row],[Diagonal Flag]]&lt;-$AG$6, Table15[[#This Row],[Diagonal Flag]]&gt;$AG$6),0,Table15[[#This Row],[Diagonal Flag]])</f>
        <v>392</v>
      </c>
      <c r="AP1400" s="6">
        <f>Graphing!$AO1400/$AP$6</f>
        <v>171.5</v>
      </c>
      <c r="AQ1400" s="6">
        <f>Graphing!$AO1400/$AQ$6</f>
        <v>-171.5</v>
      </c>
    </row>
    <row r="1401" spans="21:43" x14ac:dyDescent="0.25">
      <c r="U1401" s="6">
        <v>0</v>
      </c>
      <c r="V1401" s="6">
        <v>393</v>
      </c>
      <c r="W1401" s="6">
        <f>IF(AND($W$4 + 'Unlike Size Quad'!$F$2*$N$3&lt;Table13[[#This Row],[NS AXIS]],Table13[[#This Row],[NS AXIS]]&lt;$V$3 - 'Unlike Size Quad'!$F$2*$N$3), Table13[NS AXIS], 0)</f>
        <v>0</v>
      </c>
      <c r="X1401" s="6">
        <f>$V$6 - 'Unlike Size Quad'!$F$3*$N$4</f>
        <v>71.401690832311886</v>
      </c>
      <c r="Y1401" s="6">
        <f>$W$5 +'Unlike Size Quad'!$F$3*$N$4</f>
        <v>-71.406763299232722</v>
      </c>
      <c r="Z1401" s="6">
        <f>Table13[[#This Row],[NS AXIS]]</f>
        <v>393</v>
      </c>
      <c r="AA1401" s="6">
        <f>IF(AND($W$5 + 'Unlike Size Quad'!$F$3*$N$4&lt;Table13[[#This Row],[NS AXIS]],Table13[[#This Row],[NS AXIS]]&lt;$V$6 - 'Unlike Size Quad'!$F$3*$N$4), Table13[NS AXIS], 0)</f>
        <v>0</v>
      </c>
      <c r="AB1401" s="16">
        <f>$V$3 -'Unlike Size Quad'!$F$2*$N$3</f>
        <v>127.00056361139596</v>
      </c>
      <c r="AC1401" s="16">
        <f>$W$4 + 'Unlike Size Quad'!$F$2*$N$3</f>
        <v>-127.00507248755457</v>
      </c>
      <c r="AN1401" s="46">
        <v>393</v>
      </c>
      <c r="AO1401" s="6">
        <f>IF(OR(Table15[[#This Row],[Diagonal Flag]]&lt;-$AG$6, Table15[[#This Row],[Diagonal Flag]]&gt;$AG$6),0,Table15[[#This Row],[Diagonal Flag]])</f>
        <v>393</v>
      </c>
      <c r="AP1401" s="6">
        <f>Graphing!$AO1401/$AP$6</f>
        <v>171.9375</v>
      </c>
      <c r="AQ1401" s="6">
        <f>Graphing!$AO1401/$AQ$6</f>
        <v>-171.9375</v>
      </c>
    </row>
    <row r="1402" spans="21:43" x14ac:dyDescent="0.25">
      <c r="U1402" s="6">
        <v>0</v>
      </c>
      <c r="V1402" s="6">
        <v>394</v>
      </c>
      <c r="W1402" s="6">
        <f>IF(AND($W$4 + 'Unlike Size Quad'!$F$2*$N$3&lt;Table13[[#This Row],[NS AXIS]],Table13[[#This Row],[NS AXIS]]&lt;$V$3 - 'Unlike Size Quad'!$F$2*$N$3), Table13[NS AXIS], 0)</f>
        <v>0</v>
      </c>
      <c r="X1402" s="6">
        <f>$V$6 - 'Unlike Size Quad'!$F$3*$N$4</f>
        <v>71.401690832311886</v>
      </c>
      <c r="Y1402" s="6">
        <f>$W$5 +'Unlike Size Quad'!$F$3*$N$4</f>
        <v>-71.406763299232722</v>
      </c>
      <c r="Z1402" s="6">
        <f>Table13[[#This Row],[NS AXIS]]</f>
        <v>394</v>
      </c>
      <c r="AA1402" s="6">
        <f>IF(AND($W$5 + 'Unlike Size Quad'!$F$3*$N$4&lt;Table13[[#This Row],[NS AXIS]],Table13[[#This Row],[NS AXIS]]&lt;$V$6 - 'Unlike Size Quad'!$F$3*$N$4), Table13[NS AXIS], 0)</f>
        <v>0</v>
      </c>
      <c r="AB1402" s="16">
        <f>$V$3 -'Unlike Size Quad'!$F$2*$N$3</f>
        <v>127.00056361139596</v>
      </c>
      <c r="AC1402" s="16">
        <f>$W$4 + 'Unlike Size Quad'!$F$2*$N$3</f>
        <v>-127.00507248755457</v>
      </c>
      <c r="AN1402" s="46">
        <v>394</v>
      </c>
      <c r="AO1402" s="6">
        <f>IF(OR(Table15[[#This Row],[Diagonal Flag]]&lt;-$AG$6, Table15[[#This Row],[Diagonal Flag]]&gt;$AG$6),0,Table15[[#This Row],[Diagonal Flag]])</f>
        <v>394</v>
      </c>
      <c r="AP1402" s="6">
        <f>Graphing!$AO1402/$AP$6</f>
        <v>172.375</v>
      </c>
      <c r="AQ1402" s="6">
        <f>Graphing!$AO1402/$AQ$6</f>
        <v>-172.375</v>
      </c>
    </row>
    <row r="1403" spans="21:43" x14ac:dyDescent="0.25">
      <c r="U1403" s="6">
        <v>0</v>
      </c>
      <c r="V1403" s="6">
        <v>395</v>
      </c>
      <c r="W1403" s="6">
        <f>IF(AND($W$4 + 'Unlike Size Quad'!$F$2*$N$3&lt;Table13[[#This Row],[NS AXIS]],Table13[[#This Row],[NS AXIS]]&lt;$V$3 - 'Unlike Size Quad'!$F$2*$N$3), Table13[NS AXIS], 0)</f>
        <v>0</v>
      </c>
      <c r="X1403" s="6">
        <f>$V$6 - 'Unlike Size Quad'!$F$3*$N$4</f>
        <v>71.401690832311886</v>
      </c>
      <c r="Y1403" s="6">
        <f>$W$5 +'Unlike Size Quad'!$F$3*$N$4</f>
        <v>-71.406763299232722</v>
      </c>
      <c r="Z1403" s="6">
        <f>Table13[[#This Row],[NS AXIS]]</f>
        <v>395</v>
      </c>
      <c r="AA1403" s="6">
        <f>IF(AND($W$5 + 'Unlike Size Quad'!$F$3*$N$4&lt;Table13[[#This Row],[NS AXIS]],Table13[[#This Row],[NS AXIS]]&lt;$V$6 - 'Unlike Size Quad'!$F$3*$N$4), Table13[NS AXIS], 0)</f>
        <v>0</v>
      </c>
      <c r="AB1403" s="16">
        <f>$V$3 -'Unlike Size Quad'!$F$2*$N$3</f>
        <v>127.00056361139596</v>
      </c>
      <c r="AC1403" s="16">
        <f>$W$4 + 'Unlike Size Quad'!$F$2*$N$3</f>
        <v>-127.00507248755457</v>
      </c>
      <c r="AN1403" s="46">
        <v>395</v>
      </c>
      <c r="AO1403" s="6">
        <f>IF(OR(Table15[[#This Row],[Diagonal Flag]]&lt;-$AG$6, Table15[[#This Row],[Diagonal Flag]]&gt;$AG$6),0,Table15[[#This Row],[Diagonal Flag]])</f>
        <v>395</v>
      </c>
      <c r="AP1403" s="6">
        <f>Graphing!$AO1403/$AP$6</f>
        <v>172.8125</v>
      </c>
      <c r="AQ1403" s="6">
        <f>Graphing!$AO1403/$AQ$6</f>
        <v>-172.8125</v>
      </c>
    </row>
    <row r="1404" spans="21:43" x14ac:dyDescent="0.25">
      <c r="U1404" s="6">
        <v>0</v>
      </c>
      <c r="V1404" s="6">
        <v>396</v>
      </c>
      <c r="W1404" s="6">
        <f>IF(AND($W$4 + 'Unlike Size Quad'!$F$2*$N$3&lt;Table13[[#This Row],[NS AXIS]],Table13[[#This Row],[NS AXIS]]&lt;$V$3 - 'Unlike Size Quad'!$F$2*$N$3), Table13[NS AXIS], 0)</f>
        <v>0</v>
      </c>
      <c r="X1404" s="6">
        <f>$V$6 - 'Unlike Size Quad'!$F$3*$N$4</f>
        <v>71.401690832311886</v>
      </c>
      <c r="Y1404" s="6">
        <f>$W$5 +'Unlike Size Quad'!$F$3*$N$4</f>
        <v>-71.406763299232722</v>
      </c>
      <c r="Z1404" s="6">
        <f>Table13[[#This Row],[NS AXIS]]</f>
        <v>396</v>
      </c>
      <c r="AA1404" s="6">
        <f>IF(AND($W$5 + 'Unlike Size Quad'!$F$3*$N$4&lt;Table13[[#This Row],[NS AXIS]],Table13[[#This Row],[NS AXIS]]&lt;$V$6 - 'Unlike Size Quad'!$F$3*$N$4), Table13[NS AXIS], 0)</f>
        <v>0</v>
      </c>
      <c r="AB1404" s="16">
        <f>$V$3 -'Unlike Size Quad'!$F$2*$N$3</f>
        <v>127.00056361139596</v>
      </c>
      <c r="AC1404" s="16">
        <f>$W$4 + 'Unlike Size Quad'!$F$2*$N$3</f>
        <v>-127.00507248755457</v>
      </c>
      <c r="AN1404" s="46">
        <v>396</v>
      </c>
      <c r="AO1404" s="6">
        <f>IF(OR(Table15[[#This Row],[Diagonal Flag]]&lt;-$AG$6, Table15[[#This Row],[Diagonal Flag]]&gt;$AG$6),0,Table15[[#This Row],[Diagonal Flag]])</f>
        <v>396</v>
      </c>
      <c r="AP1404" s="6">
        <f>Graphing!$AO1404/$AP$6</f>
        <v>173.25</v>
      </c>
      <c r="AQ1404" s="6">
        <f>Graphing!$AO1404/$AQ$6</f>
        <v>-173.25</v>
      </c>
    </row>
    <row r="1405" spans="21:43" x14ac:dyDescent="0.25">
      <c r="U1405" s="6">
        <v>0</v>
      </c>
      <c r="V1405" s="6">
        <v>397</v>
      </c>
      <c r="W1405" s="6">
        <f>IF(AND($W$4 + 'Unlike Size Quad'!$F$2*$N$3&lt;Table13[[#This Row],[NS AXIS]],Table13[[#This Row],[NS AXIS]]&lt;$V$3 - 'Unlike Size Quad'!$F$2*$N$3), Table13[NS AXIS], 0)</f>
        <v>0</v>
      </c>
      <c r="X1405" s="6">
        <f>$V$6 - 'Unlike Size Quad'!$F$3*$N$4</f>
        <v>71.401690832311886</v>
      </c>
      <c r="Y1405" s="6">
        <f>$W$5 +'Unlike Size Quad'!$F$3*$N$4</f>
        <v>-71.406763299232722</v>
      </c>
      <c r="Z1405" s="6">
        <f>Table13[[#This Row],[NS AXIS]]</f>
        <v>397</v>
      </c>
      <c r="AA1405" s="6">
        <f>IF(AND($W$5 + 'Unlike Size Quad'!$F$3*$N$4&lt;Table13[[#This Row],[NS AXIS]],Table13[[#This Row],[NS AXIS]]&lt;$V$6 - 'Unlike Size Quad'!$F$3*$N$4), Table13[NS AXIS], 0)</f>
        <v>0</v>
      </c>
      <c r="AB1405" s="16">
        <f>$V$3 -'Unlike Size Quad'!$F$2*$N$3</f>
        <v>127.00056361139596</v>
      </c>
      <c r="AC1405" s="16">
        <f>$W$4 + 'Unlike Size Quad'!$F$2*$N$3</f>
        <v>-127.00507248755457</v>
      </c>
      <c r="AN1405" s="46">
        <v>397</v>
      </c>
      <c r="AO1405" s="6">
        <f>IF(OR(Table15[[#This Row],[Diagonal Flag]]&lt;-$AG$6, Table15[[#This Row],[Diagonal Flag]]&gt;$AG$6),0,Table15[[#This Row],[Diagonal Flag]])</f>
        <v>397</v>
      </c>
      <c r="AP1405" s="6">
        <f>Graphing!$AO1405/$AP$6</f>
        <v>173.6875</v>
      </c>
      <c r="AQ1405" s="6">
        <f>Graphing!$AO1405/$AQ$6</f>
        <v>-173.6875</v>
      </c>
    </row>
    <row r="1406" spans="21:43" x14ac:dyDescent="0.25">
      <c r="U1406" s="6">
        <v>0</v>
      </c>
      <c r="V1406" s="6">
        <v>398</v>
      </c>
      <c r="W1406" s="6">
        <f>IF(AND($W$4 + 'Unlike Size Quad'!$F$2*$N$3&lt;Table13[[#This Row],[NS AXIS]],Table13[[#This Row],[NS AXIS]]&lt;$V$3 - 'Unlike Size Quad'!$F$2*$N$3), Table13[NS AXIS], 0)</f>
        <v>0</v>
      </c>
      <c r="X1406" s="6">
        <f>$V$6 - 'Unlike Size Quad'!$F$3*$N$4</f>
        <v>71.401690832311886</v>
      </c>
      <c r="Y1406" s="6">
        <f>$W$5 +'Unlike Size Quad'!$F$3*$N$4</f>
        <v>-71.406763299232722</v>
      </c>
      <c r="Z1406" s="6">
        <f>Table13[[#This Row],[NS AXIS]]</f>
        <v>398</v>
      </c>
      <c r="AA1406" s="6">
        <f>IF(AND($W$5 + 'Unlike Size Quad'!$F$3*$N$4&lt;Table13[[#This Row],[NS AXIS]],Table13[[#This Row],[NS AXIS]]&lt;$V$6 - 'Unlike Size Quad'!$F$3*$N$4), Table13[NS AXIS], 0)</f>
        <v>0</v>
      </c>
      <c r="AB1406" s="16">
        <f>$V$3 -'Unlike Size Quad'!$F$2*$N$3</f>
        <v>127.00056361139596</v>
      </c>
      <c r="AC1406" s="16">
        <f>$W$4 + 'Unlike Size Quad'!$F$2*$N$3</f>
        <v>-127.00507248755457</v>
      </c>
      <c r="AN1406" s="46">
        <v>398</v>
      </c>
      <c r="AO1406" s="6">
        <f>IF(OR(Table15[[#This Row],[Diagonal Flag]]&lt;-$AG$6, Table15[[#This Row],[Diagonal Flag]]&gt;$AG$6),0,Table15[[#This Row],[Diagonal Flag]])</f>
        <v>398</v>
      </c>
      <c r="AP1406" s="6">
        <f>Graphing!$AO1406/$AP$6</f>
        <v>174.125</v>
      </c>
      <c r="AQ1406" s="6">
        <f>Graphing!$AO1406/$AQ$6</f>
        <v>-174.125</v>
      </c>
    </row>
    <row r="1407" spans="21:43" x14ac:dyDescent="0.25">
      <c r="U1407" s="6">
        <v>0</v>
      </c>
      <c r="V1407" s="6">
        <v>399</v>
      </c>
      <c r="W1407" s="6">
        <f>IF(AND($W$4 + 'Unlike Size Quad'!$F$2*$N$3&lt;Table13[[#This Row],[NS AXIS]],Table13[[#This Row],[NS AXIS]]&lt;$V$3 - 'Unlike Size Quad'!$F$2*$N$3), Table13[NS AXIS], 0)</f>
        <v>0</v>
      </c>
      <c r="X1407" s="6">
        <f>$V$6 - 'Unlike Size Quad'!$F$3*$N$4</f>
        <v>71.401690832311886</v>
      </c>
      <c r="Y1407" s="6">
        <f>$W$5 +'Unlike Size Quad'!$F$3*$N$4</f>
        <v>-71.406763299232722</v>
      </c>
      <c r="Z1407" s="6">
        <f>Table13[[#This Row],[NS AXIS]]</f>
        <v>399</v>
      </c>
      <c r="AA1407" s="6">
        <f>IF(AND($W$5 + 'Unlike Size Quad'!$F$3*$N$4&lt;Table13[[#This Row],[NS AXIS]],Table13[[#This Row],[NS AXIS]]&lt;$V$6 - 'Unlike Size Quad'!$F$3*$N$4), Table13[NS AXIS], 0)</f>
        <v>0</v>
      </c>
      <c r="AB1407" s="16">
        <f>$V$3 -'Unlike Size Quad'!$F$2*$N$3</f>
        <v>127.00056361139596</v>
      </c>
      <c r="AC1407" s="16">
        <f>$W$4 + 'Unlike Size Quad'!$F$2*$N$3</f>
        <v>-127.00507248755457</v>
      </c>
      <c r="AN1407" s="46">
        <v>399</v>
      </c>
      <c r="AO1407" s="6">
        <f>IF(OR(Table15[[#This Row],[Diagonal Flag]]&lt;-$AG$6, Table15[[#This Row],[Diagonal Flag]]&gt;$AG$6),0,Table15[[#This Row],[Diagonal Flag]])</f>
        <v>399</v>
      </c>
      <c r="AP1407" s="6">
        <f>Graphing!$AO1407/$AP$6</f>
        <v>174.5625</v>
      </c>
      <c r="AQ1407" s="6">
        <f>Graphing!$AO1407/$AQ$6</f>
        <v>-174.5625</v>
      </c>
    </row>
    <row r="1408" spans="21:43" x14ac:dyDescent="0.25">
      <c r="U1408" s="6">
        <v>0</v>
      </c>
      <c r="V1408" s="6">
        <v>400</v>
      </c>
      <c r="W1408" s="6">
        <f>IF(AND($W$4 + 'Unlike Size Quad'!$F$2*$N$3&lt;Table13[[#This Row],[NS AXIS]],Table13[[#This Row],[NS AXIS]]&lt;$V$3 - 'Unlike Size Quad'!$F$2*$N$3), Table13[NS AXIS], 0)</f>
        <v>0</v>
      </c>
      <c r="X1408" s="6">
        <f>$V$6 - 'Unlike Size Quad'!$F$3*$N$4</f>
        <v>71.401690832311886</v>
      </c>
      <c r="Y1408" s="6">
        <f>$W$5 +'Unlike Size Quad'!$F$3*$N$4</f>
        <v>-71.406763299232722</v>
      </c>
      <c r="Z1408" s="6">
        <f>Table13[[#This Row],[NS AXIS]]</f>
        <v>400</v>
      </c>
      <c r="AA1408" s="6">
        <f>IF(AND($W$5 + 'Unlike Size Quad'!$F$3*$N$4&lt;Table13[[#This Row],[NS AXIS]],Table13[[#This Row],[NS AXIS]]&lt;$V$6 - 'Unlike Size Quad'!$F$3*$N$4), Table13[NS AXIS], 0)</f>
        <v>0</v>
      </c>
      <c r="AB1408" s="16">
        <f>$V$3 -'Unlike Size Quad'!$F$2*$N$3</f>
        <v>127.00056361139596</v>
      </c>
      <c r="AC1408" s="16">
        <f>$W$4 + 'Unlike Size Quad'!$F$2*$N$3</f>
        <v>-127.00507248755457</v>
      </c>
      <c r="AN1408" s="46">
        <v>400</v>
      </c>
      <c r="AO1408" s="6">
        <f>IF(OR(Table15[[#This Row],[Diagonal Flag]]&lt;-$AG$6, Table15[[#This Row],[Diagonal Flag]]&gt;$AG$6),0,Table15[[#This Row],[Diagonal Flag]])</f>
        <v>400</v>
      </c>
      <c r="AP1408" s="6">
        <f>Graphing!$AO1408/$AP$6</f>
        <v>175</v>
      </c>
      <c r="AQ1408" s="6">
        <f>Graphing!$AO1408/$AQ$6</f>
        <v>-175</v>
      </c>
    </row>
    <row r="1409" spans="21:43" x14ac:dyDescent="0.25">
      <c r="U1409" s="6">
        <v>0</v>
      </c>
      <c r="V1409" s="6">
        <v>401</v>
      </c>
      <c r="W1409" s="6">
        <f>IF(AND($W$4 + 'Unlike Size Quad'!$F$2*$N$3&lt;Table13[[#This Row],[NS AXIS]],Table13[[#This Row],[NS AXIS]]&lt;$V$3 - 'Unlike Size Quad'!$F$2*$N$3), Table13[NS AXIS], 0)</f>
        <v>0</v>
      </c>
      <c r="X1409" s="6">
        <f>$V$6 - 'Unlike Size Quad'!$F$3*$N$4</f>
        <v>71.401690832311886</v>
      </c>
      <c r="Y1409" s="6">
        <f>$W$5 +'Unlike Size Quad'!$F$3*$N$4</f>
        <v>-71.406763299232722</v>
      </c>
      <c r="Z1409" s="6">
        <f>Table13[[#This Row],[NS AXIS]]</f>
        <v>401</v>
      </c>
      <c r="AA1409" s="6">
        <f>IF(AND($W$5 + 'Unlike Size Quad'!$F$3*$N$4&lt;Table13[[#This Row],[NS AXIS]],Table13[[#This Row],[NS AXIS]]&lt;$V$6 - 'Unlike Size Quad'!$F$3*$N$4), Table13[NS AXIS], 0)</f>
        <v>0</v>
      </c>
      <c r="AB1409" s="16">
        <f>$V$3 -'Unlike Size Quad'!$F$2*$N$3</f>
        <v>127.00056361139596</v>
      </c>
      <c r="AC1409" s="16">
        <f>$W$4 + 'Unlike Size Quad'!$F$2*$N$3</f>
        <v>-127.00507248755457</v>
      </c>
      <c r="AN1409" s="46">
        <v>401</v>
      </c>
      <c r="AO1409" s="6">
        <f>IF(OR(Table15[[#This Row],[Diagonal Flag]]&lt;-$AG$6, Table15[[#This Row],[Diagonal Flag]]&gt;$AG$6),0,Table15[[#This Row],[Diagonal Flag]])</f>
        <v>0</v>
      </c>
      <c r="AP1409" s="6">
        <f>Graphing!$AO1409/$AP$6</f>
        <v>0</v>
      </c>
      <c r="AQ1409" s="6">
        <f>Graphing!$AO1409/$AQ$6</f>
        <v>0</v>
      </c>
    </row>
    <row r="1410" spans="21:43" x14ac:dyDescent="0.25">
      <c r="U1410" s="6">
        <v>0</v>
      </c>
      <c r="V1410" s="6">
        <v>402</v>
      </c>
      <c r="W1410" s="6">
        <f>IF(AND($W$4 + 'Unlike Size Quad'!$F$2*$N$3&lt;Table13[[#This Row],[NS AXIS]],Table13[[#This Row],[NS AXIS]]&lt;$V$3 - 'Unlike Size Quad'!$F$2*$N$3), Table13[NS AXIS], 0)</f>
        <v>0</v>
      </c>
      <c r="X1410" s="6">
        <f>$V$6 - 'Unlike Size Quad'!$F$3*$N$4</f>
        <v>71.401690832311886</v>
      </c>
      <c r="Y1410" s="6">
        <f>$W$5 +'Unlike Size Quad'!$F$3*$N$4</f>
        <v>-71.406763299232722</v>
      </c>
      <c r="Z1410" s="6">
        <f>Table13[[#This Row],[NS AXIS]]</f>
        <v>402</v>
      </c>
      <c r="AA1410" s="6">
        <f>IF(AND($W$5 + 'Unlike Size Quad'!$F$3*$N$4&lt;Table13[[#This Row],[NS AXIS]],Table13[[#This Row],[NS AXIS]]&lt;$V$6 - 'Unlike Size Quad'!$F$3*$N$4), Table13[NS AXIS], 0)</f>
        <v>0</v>
      </c>
      <c r="AB1410" s="16">
        <f>$V$3 -'Unlike Size Quad'!$F$2*$N$3</f>
        <v>127.00056361139596</v>
      </c>
      <c r="AC1410" s="16">
        <f>$W$4 + 'Unlike Size Quad'!$F$2*$N$3</f>
        <v>-127.00507248755457</v>
      </c>
      <c r="AN1410" s="46">
        <v>402</v>
      </c>
      <c r="AO1410" s="6">
        <f>IF(OR(Table15[[#This Row],[Diagonal Flag]]&lt;-$AG$6, Table15[[#This Row],[Diagonal Flag]]&gt;$AG$6),0,Table15[[#This Row],[Diagonal Flag]])</f>
        <v>0</v>
      </c>
      <c r="AP1410" s="6">
        <f>Graphing!$AO1410/$AP$6</f>
        <v>0</v>
      </c>
      <c r="AQ1410" s="6">
        <f>Graphing!$AO1410/$AQ$6</f>
        <v>0</v>
      </c>
    </row>
    <row r="1411" spans="21:43" x14ac:dyDescent="0.25">
      <c r="U1411" s="6">
        <v>0</v>
      </c>
      <c r="V1411" s="6">
        <v>403</v>
      </c>
      <c r="W1411" s="6">
        <f>IF(AND($W$4 + 'Unlike Size Quad'!$F$2*$N$3&lt;Table13[[#This Row],[NS AXIS]],Table13[[#This Row],[NS AXIS]]&lt;$V$3 - 'Unlike Size Quad'!$F$2*$N$3), Table13[NS AXIS], 0)</f>
        <v>0</v>
      </c>
      <c r="X1411" s="6">
        <f>$V$6 - 'Unlike Size Quad'!$F$3*$N$4</f>
        <v>71.401690832311886</v>
      </c>
      <c r="Y1411" s="6">
        <f>$W$5 +'Unlike Size Quad'!$F$3*$N$4</f>
        <v>-71.406763299232722</v>
      </c>
      <c r="Z1411" s="6">
        <f>Table13[[#This Row],[NS AXIS]]</f>
        <v>403</v>
      </c>
      <c r="AA1411" s="6">
        <f>IF(AND($W$5 + 'Unlike Size Quad'!$F$3*$N$4&lt;Table13[[#This Row],[NS AXIS]],Table13[[#This Row],[NS AXIS]]&lt;$V$6 - 'Unlike Size Quad'!$F$3*$N$4), Table13[NS AXIS], 0)</f>
        <v>0</v>
      </c>
      <c r="AB1411" s="16">
        <f>$V$3 -'Unlike Size Quad'!$F$2*$N$3</f>
        <v>127.00056361139596</v>
      </c>
      <c r="AC1411" s="16">
        <f>$W$4 + 'Unlike Size Quad'!$F$2*$N$3</f>
        <v>-127.00507248755457</v>
      </c>
      <c r="AN1411" s="46">
        <v>403</v>
      </c>
      <c r="AO1411" s="6">
        <f>IF(OR(Table15[[#This Row],[Diagonal Flag]]&lt;-$AG$6, Table15[[#This Row],[Diagonal Flag]]&gt;$AG$6),0,Table15[[#This Row],[Diagonal Flag]])</f>
        <v>0</v>
      </c>
      <c r="AP1411" s="6">
        <f>Graphing!$AO1411/$AP$6</f>
        <v>0</v>
      </c>
      <c r="AQ1411" s="6">
        <f>Graphing!$AO1411/$AQ$6</f>
        <v>0</v>
      </c>
    </row>
    <row r="1412" spans="21:43" x14ac:dyDescent="0.25">
      <c r="U1412" s="6">
        <v>0</v>
      </c>
      <c r="V1412" s="6">
        <v>404</v>
      </c>
      <c r="W1412" s="6">
        <f>IF(AND($W$4 + 'Unlike Size Quad'!$F$2*$N$3&lt;Table13[[#This Row],[NS AXIS]],Table13[[#This Row],[NS AXIS]]&lt;$V$3 - 'Unlike Size Quad'!$F$2*$N$3), Table13[NS AXIS], 0)</f>
        <v>0</v>
      </c>
      <c r="X1412" s="6">
        <f>$V$6 - 'Unlike Size Quad'!$F$3*$N$4</f>
        <v>71.401690832311886</v>
      </c>
      <c r="Y1412" s="6">
        <f>$W$5 +'Unlike Size Quad'!$F$3*$N$4</f>
        <v>-71.406763299232722</v>
      </c>
      <c r="Z1412" s="6">
        <f>Table13[[#This Row],[NS AXIS]]</f>
        <v>404</v>
      </c>
      <c r="AA1412" s="6">
        <f>IF(AND($W$5 + 'Unlike Size Quad'!$F$3*$N$4&lt;Table13[[#This Row],[NS AXIS]],Table13[[#This Row],[NS AXIS]]&lt;$V$6 - 'Unlike Size Quad'!$F$3*$N$4), Table13[NS AXIS], 0)</f>
        <v>0</v>
      </c>
      <c r="AB1412" s="16">
        <f>$V$3 -'Unlike Size Quad'!$F$2*$N$3</f>
        <v>127.00056361139596</v>
      </c>
      <c r="AC1412" s="16">
        <f>$W$4 + 'Unlike Size Quad'!$F$2*$N$3</f>
        <v>-127.00507248755457</v>
      </c>
      <c r="AN1412" s="46">
        <v>404</v>
      </c>
      <c r="AO1412" s="6">
        <f>IF(OR(Table15[[#This Row],[Diagonal Flag]]&lt;-$AG$6, Table15[[#This Row],[Diagonal Flag]]&gt;$AG$6),0,Table15[[#This Row],[Diagonal Flag]])</f>
        <v>0</v>
      </c>
      <c r="AP1412" s="6">
        <f>Graphing!$AO1412/$AP$6</f>
        <v>0</v>
      </c>
      <c r="AQ1412" s="6">
        <f>Graphing!$AO1412/$AQ$6</f>
        <v>0</v>
      </c>
    </row>
    <row r="1413" spans="21:43" x14ac:dyDescent="0.25">
      <c r="U1413" s="6">
        <v>0</v>
      </c>
      <c r="V1413" s="6">
        <v>405</v>
      </c>
      <c r="W1413" s="6">
        <f>IF(AND($W$4 + 'Unlike Size Quad'!$F$2*$N$3&lt;Table13[[#This Row],[NS AXIS]],Table13[[#This Row],[NS AXIS]]&lt;$V$3 - 'Unlike Size Quad'!$F$2*$N$3), Table13[NS AXIS], 0)</f>
        <v>0</v>
      </c>
      <c r="X1413" s="6">
        <f>$V$6 - 'Unlike Size Quad'!$F$3*$N$4</f>
        <v>71.401690832311886</v>
      </c>
      <c r="Y1413" s="6">
        <f>$W$5 +'Unlike Size Quad'!$F$3*$N$4</f>
        <v>-71.406763299232722</v>
      </c>
      <c r="Z1413" s="6">
        <f>Table13[[#This Row],[NS AXIS]]</f>
        <v>405</v>
      </c>
      <c r="AA1413" s="6">
        <f>IF(AND($W$5 + 'Unlike Size Quad'!$F$3*$N$4&lt;Table13[[#This Row],[NS AXIS]],Table13[[#This Row],[NS AXIS]]&lt;$V$6 - 'Unlike Size Quad'!$F$3*$N$4), Table13[NS AXIS], 0)</f>
        <v>0</v>
      </c>
      <c r="AB1413" s="16">
        <f>$V$3 -'Unlike Size Quad'!$F$2*$N$3</f>
        <v>127.00056361139596</v>
      </c>
      <c r="AC1413" s="16">
        <f>$W$4 + 'Unlike Size Quad'!$F$2*$N$3</f>
        <v>-127.00507248755457</v>
      </c>
      <c r="AN1413" s="46">
        <v>405</v>
      </c>
      <c r="AO1413" s="6">
        <f>IF(OR(Table15[[#This Row],[Diagonal Flag]]&lt;-$AG$6, Table15[[#This Row],[Diagonal Flag]]&gt;$AG$6),0,Table15[[#This Row],[Diagonal Flag]])</f>
        <v>0</v>
      </c>
      <c r="AP1413" s="6">
        <f>Graphing!$AO1413/$AP$6</f>
        <v>0</v>
      </c>
      <c r="AQ1413" s="6">
        <f>Graphing!$AO1413/$AQ$6</f>
        <v>0</v>
      </c>
    </row>
    <row r="1414" spans="21:43" x14ac:dyDescent="0.25">
      <c r="U1414" s="6">
        <v>0</v>
      </c>
      <c r="V1414" s="6">
        <v>406</v>
      </c>
      <c r="W1414" s="6">
        <f>IF(AND($W$4 + 'Unlike Size Quad'!$F$2*$N$3&lt;Table13[[#This Row],[NS AXIS]],Table13[[#This Row],[NS AXIS]]&lt;$V$3 - 'Unlike Size Quad'!$F$2*$N$3), Table13[NS AXIS], 0)</f>
        <v>0</v>
      </c>
      <c r="X1414" s="6">
        <f>$V$6 - 'Unlike Size Quad'!$F$3*$N$4</f>
        <v>71.401690832311886</v>
      </c>
      <c r="Y1414" s="6">
        <f>$W$5 +'Unlike Size Quad'!$F$3*$N$4</f>
        <v>-71.406763299232722</v>
      </c>
      <c r="Z1414" s="6">
        <f>Table13[[#This Row],[NS AXIS]]</f>
        <v>406</v>
      </c>
      <c r="AA1414" s="6">
        <f>IF(AND($W$5 + 'Unlike Size Quad'!$F$3*$N$4&lt;Table13[[#This Row],[NS AXIS]],Table13[[#This Row],[NS AXIS]]&lt;$V$6 - 'Unlike Size Quad'!$F$3*$N$4), Table13[NS AXIS], 0)</f>
        <v>0</v>
      </c>
      <c r="AB1414" s="16">
        <f>$V$3 -'Unlike Size Quad'!$F$2*$N$3</f>
        <v>127.00056361139596</v>
      </c>
      <c r="AC1414" s="16">
        <f>$W$4 + 'Unlike Size Quad'!$F$2*$N$3</f>
        <v>-127.00507248755457</v>
      </c>
      <c r="AN1414" s="46">
        <v>406</v>
      </c>
      <c r="AO1414" s="6">
        <f>IF(OR(Table15[[#This Row],[Diagonal Flag]]&lt;-$AG$6, Table15[[#This Row],[Diagonal Flag]]&gt;$AG$6),0,Table15[[#This Row],[Diagonal Flag]])</f>
        <v>0</v>
      </c>
      <c r="AP1414" s="6">
        <f>Graphing!$AO1414/$AP$6</f>
        <v>0</v>
      </c>
      <c r="AQ1414" s="6">
        <f>Graphing!$AO1414/$AQ$6</f>
        <v>0</v>
      </c>
    </row>
    <row r="1415" spans="21:43" x14ac:dyDescent="0.25">
      <c r="U1415" s="6">
        <v>0</v>
      </c>
      <c r="V1415" s="6">
        <v>407</v>
      </c>
      <c r="W1415" s="6">
        <f>IF(AND($W$4 + 'Unlike Size Quad'!$F$2*$N$3&lt;Table13[[#This Row],[NS AXIS]],Table13[[#This Row],[NS AXIS]]&lt;$V$3 - 'Unlike Size Quad'!$F$2*$N$3), Table13[NS AXIS], 0)</f>
        <v>0</v>
      </c>
      <c r="X1415" s="6">
        <f>$V$6 - 'Unlike Size Quad'!$F$3*$N$4</f>
        <v>71.401690832311886</v>
      </c>
      <c r="Y1415" s="6">
        <f>$W$5 +'Unlike Size Quad'!$F$3*$N$4</f>
        <v>-71.406763299232722</v>
      </c>
      <c r="Z1415" s="6">
        <f>Table13[[#This Row],[NS AXIS]]</f>
        <v>407</v>
      </c>
      <c r="AA1415" s="6">
        <f>IF(AND($W$5 + 'Unlike Size Quad'!$F$3*$N$4&lt;Table13[[#This Row],[NS AXIS]],Table13[[#This Row],[NS AXIS]]&lt;$V$6 - 'Unlike Size Quad'!$F$3*$N$4), Table13[NS AXIS], 0)</f>
        <v>0</v>
      </c>
      <c r="AB1415" s="16">
        <f>$V$3 -'Unlike Size Quad'!$F$2*$N$3</f>
        <v>127.00056361139596</v>
      </c>
      <c r="AC1415" s="16">
        <f>$W$4 + 'Unlike Size Quad'!$F$2*$N$3</f>
        <v>-127.00507248755457</v>
      </c>
      <c r="AN1415" s="46">
        <v>407</v>
      </c>
      <c r="AO1415" s="6">
        <f>IF(OR(Table15[[#This Row],[Diagonal Flag]]&lt;-$AG$6, Table15[[#This Row],[Diagonal Flag]]&gt;$AG$6),0,Table15[[#This Row],[Diagonal Flag]])</f>
        <v>0</v>
      </c>
      <c r="AP1415" s="6">
        <f>Graphing!$AO1415/$AP$6</f>
        <v>0</v>
      </c>
      <c r="AQ1415" s="6">
        <f>Graphing!$AO1415/$AQ$6</f>
        <v>0</v>
      </c>
    </row>
    <row r="1416" spans="21:43" x14ac:dyDescent="0.25">
      <c r="U1416" s="6">
        <v>0</v>
      </c>
      <c r="V1416" s="6">
        <v>408</v>
      </c>
      <c r="W1416" s="6">
        <f>IF(AND($W$4 + 'Unlike Size Quad'!$F$2*$N$3&lt;Table13[[#This Row],[NS AXIS]],Table13[[#This Row],[NS AXIS]]&lt;$V$3 - 'Unlike Size Quad'!$F$2*$N$3), Table13[NS AXIS], 0)</f>
        <v>0</v>
      </c>
      <c r="X1416" s="6">
        <f>$V$6 - 'Unlike Size Quad'!$F$3*$N$4</f>
        <v>71.401690832311886</v>
      </c>
      <c r="Y1416" s="6">
        <f>$W$5 +'Unlike Size Quad'!$F$3*$N$4</f>
        <v>-71.406763299232722</v>
      </c>
      <c r="Z1416" s="6">
        <f>Table13[[#This Row],[NS AXIS]]</f>
        <v>408</v>
      </c>
      <c r="AA1416" s="6">
        <f>IF(AND($W$5 + 'Unlike Size Quad'!$F$3*$N$4&lt;Table13[[#This Row],[NS AXIS]],Table13[[#This Row],[NS AXIS]]&lt;$V$6 - 'Unlike Size Quad'!$F$3*$N$4), Table13[NS AXIS], 0)</f>
        <v>0</v>
      </c>
      <c r="AB1416" s="16">
        <f>$V$3 -'Unlike Size Quad'!$F$2*$N$3</f>
        <v>127.00056361139596</v>
      </c>
      <c r="AC1416" s="16">
        <f>$W$4 + 'Unlike Size Quad'!$F$2*$N$3</f>
        <v>-127.00507248755457</v>
      </c>
      <c r="AN1416" s="46">
        <v>408</v>
      </c>
      <c r="AO1416" s="6">
        <f>IF(OR(Table15[[#This Row],[Diagonal Flag]]&lt;-$AG$6, Table15[[#This Row],[Diagonal Flag]]&gt;$AG$6),0,Table15[[#This Row],[Diagonal Flag]])</f>
        <v>0</v>
      </c>
      <c r="AP1416" s="6">
        <f>Graphing!$AO1416/$AP$6</f>
        <v>0</v>
      </c>
      <c r="AQ1416" s="6">
        <f>Graphing!$AO1416/$AQ$6</f>
        <v>0</v>
      </c>
    </row>
    <row r="1417" spans="21:43" x14ac:dyDescent="0.25">
      <c r="U1417" s="6">
        <v>0</v>
      </c>
      <c r="V1417" s="6">
        <v>409</v>
      </c>
      <c r="W1417" s="6">
        <f>IF(AND($W$4 + 'Unlike Size Quad'!$F$2*$N$3&lt;Table13[[#This Row],[NS AXIS]],Table13[[#This Row],[NS AXIS]]&lt;$V$3 - 'Unlike Size Quad'!$F$2*$N$3), Table13[NS AXIS], 0)</f>
        <v>0</v>
      </c>
      <c r="X1417" s="6">
        <f>$V$6 - 'Unlike Size Quad'!$F$3*$N$4</f>
        <v>71.401690832311886</v>
      </c>
      <c r="Y1417" s="6">
        <f>$W$5 +'Unlike Size Quad'!$F$3*$N$4</f>
        <v>-71.406763299232722</v>
      </c>
      <c r="Z1417" s="6">
        <f>Table13[[#This Row],[NS AXIS]]</f>
        <v>409</v>
      </c>
      <c r="AA1417" s="6">
        <f>IF(AND($W$5 + 'Unlike Size Quad'!$F$3*$N$4&lt;Table13[[#This Row],[NS AXIS]],Table13[[#This Row],[NS AXIS]]&lt;$V$6 - 'Unlike Size Quad'!$F$3*$N$4), Table13[NS AXIS], 0)</f>
        <v>0</v>
      </c>
      <c r="AB1417" s="16">
        <f>$V$3 -'Unlike Size Quad'!$F$2*$N$3</f>
        <v>127.00056361139596</v>
      </c>
      <c r="AC1417" s="16">
        <f>$W$4 + 'Unlike Size Quad'!$F$2*$N$3</f>
        <v>-127.00507248755457</v>
      </c>
      <c r="AN1417" s="46">
        <v>409</v>
      </c>
      <c r="AO1417" s="6">
        <f>IF(OR(Table15[[#This Row],[Diagonal Flag]]&lt;-$AG$6, Table15[[#This Row],[Diagonal Flag]]&gt;$AG$6),0,Table15[[#This Row],[Diagonal Flag]])</f>
        <v>0</v>
      </c>
      <c r="AP1417" s="6">
        <f>Graphing!$AO1417/$AP$6</f>
        <v>0</v>
      </c>
      <c r="AQ1417" s="6">
        <f>Graphing!$AO1417/$AQ$6</f>
        <v>0</v>
      </c>
    </row>
    <row r="1418" spans="21:43" x14ac:dyDescent="0.25">
      <c r="U1418" s="6">
        <v>0</v>
      </c>
      <c r="V1418" s="6">
        <v>410</v>
      </c>
      <c r="W1418" s="6">
        <f>IF(AND($W$4 + 'Unlike Size Quad'!$F$2*$N$3&lt;Table13[[#This Row],[NS AXIS]],Table13[[#This Row],[NS AXIS]]&lt;$V$3 - 'Unlike Size Quad'!$F$2*$N$3), Table13[NS AXIS], 0)</f>
        <v>0</v>
      </c>
      <c r="X1418" s="6">
        <f>$V$6 - 'Unlike Size Quad'!$F$3*$N$4</f>
        <v>71.401690832311886</v>
      </c>
      <c r="Y1418" s="6">
        <f>$W$5 +'Unlike Size Quad'!$F$3*$N$4</f>
        <v>-71.406763299232722</v>
      </c>
      <c r="Z1418" s="6">
        <f>Table13[[#This Row],[NS AXIS]]</f>
        <v>410</v>
      </c>
      <c r="AA1418" s="6">
        <f>IF(AND($W$5 + 'Unlike Size Quad'!$F$3*$N$4&lt;Table13[[#This Row],[NS AXIS]],Table13[[#This Row],[NS AXIS]]&lt;$V$6 - 'Unlike Size Quad'!$F$3*$N$4), Table13[NS AXIS], 0)</f>
        <v>0</v>
      </c>
      <c r="AB1418" s="16">
        <f>$V$3 -'Unlike Size Quad'!$F$2*$N$3</f>
        <v>127.00056361139596</v>
      </c>
      <c r="AC1418" s="16">
        <f>$W$4 + 'Unlike Size Quad'!$F$2*$N$3</f>
        <v>-127.00507248755457</v>
      </c>
      <c r="AN1418" s="46">
        <v>410</v>
      </c>
      <c r="AO1418" s="6">
        <f>IF(OR(Table15[[#This Row],[Diagonal Flag]]&lt;-$AG$6, Table15[[#This Row],[Diagonal Flag]]&gt;$AG$6),0,Table15[[#This Row],[Diagonal Flag]])</f>
        <v>0</v>
      </c>
      <c r="AP1418" s="6">
        <f>Graphing!$AO1418/$AP$6</f>
        <v>0</v>
      </c>
      <c r="AQ1418" s="6">
        <f>Graphing!$AO1418/$AQ$6</f>
        <v>0</v>
      </c>
    </row>
    <row r="1419" spans="21:43" x14ac:dyDescent="0.25">
      <c r="U1419" s="6">
        <v>0</v>
      </c>
      <c r="V1419" s="6">
        <v>411</v>
      </c>
      <c r="W1419" s="6">
        <f>IF(AND($W$4 + 'Unlike Size Quad'!$F$2*$N$3&lt;Table13[[#This Row],[NS AXIS]],Table13[[#This Row],[NS AXIS]]&lt;$V$3 - 'Unlike Size Quad'!$F$2*$N$3), Table13[NS AXIS], 0)</f>
        <v>0</v>
      </c>
      <c r="X1419" s="6">
        <f>$V$6 - 'Unlike Size Quad'!$F$3*$N$4</f>
        <v>71.401690832311886</v>
      </c>
      <c r="Y1419" s="6">
        <f>$W$5 +'Unlike Size Quad'!$F$3*$N$4</f>
        <v>-71.406763299232722</v>
      </c>
      <c r="Z1419" s="6">
        <f>Table13[[#This Row],[NS AXIS]]</f>
        <v>411</v>
      </c>
      <c r="AA1419" s="6">
        <f>IF(AND($W$5 + 'Unlike Size Quad'!$F$3*$N$4&lt;Table13[[#This Row],[NS AXIS]],Table13[[#This Row],[NS AXIS]]&lt;$V$6 - 'Unlike Size Quad'!$F$3*$N$4), Table13[NS AXIS], 0)</f>
        <v>0</v>
      </c>
      <c r="AB1419" s="16">
        <f>$V$3 -'Unlike Size Quad'!$F$2*$N$3</f>
        <v>127.00056361139596</v>
      </c>
      <c r="AC1419" s="16">
        <f>$W$4 + 'Unlike Size Quad'!$F$2*$N$3</f>
        <v>-127.00507248755457</v>
      </c>
      <c r="AN1419" s="46">
        <v>411</v>
      </c>
      <c r="AO1419" s="6">
        <f>IF(OR(Table15[[#This Row],[Diagonal Flag]]&lt;-$AG$6, Table15[[#This Row],[Diagonal Flag]]&gt;$AG$6),0,Table15[[#This Row],[Diagonal Flag]])</f>
        <v>0</v>
      </c>
      <c r="AP1419" s="6">
        <f>Graphing!$AO1419/$AP$6</f>
        <v>0</v>
      </c>
      <c r="AQ1419" s="6">
        <f>Graphing!$AO1419/$AQ$6</f>
        <v>0</v>
      </c>
    </row>
    <row r="1420" spans="21:43" x14ac:dyDescent="0.25">
      <c r="U1420" s="6">
        <v>0</v>
      </c>
      <c r="V1420" s="6">
        <v>412</v>
      </c>
      <c r="W1420" s="6">
        <f>IF(AND($W$4 + 'Unlike Size Quad'!$F$2*$N$3&lt;Table13[[#This Row],[NS AXIS]],Table13[[#This Row],[NS AXIS]]&lt;$V$3 - 'Unlike Size Quad'!$F$2*$N$3), Table13[NS AXIS], 0)</f>
        <v>0</v>
      </c>
      <c r="X1420" s="6">
        <f>$V$6 - 'Unlike Size Quad'!$F$3*$N$4</f>
        <v>71.401690832311886</v>
      </c>
      <c r="Y1420" s="6">
        <f>$W$5 +'Unlike Size Quad'!$F$3*$N$4</f>
        <v>-71.406763299232722</v>
      </c>
      <c r="Z1420" s="6">
        <f>Table13[[#This Row],[NS AXIS]]</f>
        <v>412</v>
      </c>
      <c r="AA1420" s="6">
        <f>IF(AND($W$5 + 'Unlike Size Quad'!$F$3*$N$4&lt;Table13[[#This Row],[NS AXIS]],Table13[[#This Row],[NS AXIS]]&lt;$V$6 - 'Unlike Size Quad'!$F$3*$N$4), Table13[NS AXIS], 0)</f>
        <v>0</v>
      </c>
      <c r="AB1420" s="16">
        <f>$V$3 -'Unlike Size Quad'!$F$2*$N$3</f>
        <v>127.00056361139596</v>
      </c>
      <c r="AC1420" s="16">
        <f>$W$4 + 'Unlike Size Quad'!$F$2*$N$3</f>
        <v>-127.00507248755457</v>
      </c>
      <c r="AN1420" s="46">
        <v>412</v>
      </c>
      <c r="AO1420" s="6">
        <f>IF(OR(Table15[[#This Row],[Diagonal Flag]]&lt;-$AG$6, Table15[[#This Row],[Diagonal Flag]]&gt;$AG$6),0,Table15[[#This Row],[Diagonal Flag]])</f>
        <v>0</v>
      </c>
      <c r="AP1420" s="6">
        <f>Graphing!$AO1420/$AP$6</f>
        <v>0</v>
      </c>
      <c r="AQ1420" s="6">
        <f>Graphing!$AO1420/$AQ$6</f>
        <v>0</v>
      </c>
    </row>
    <row r="1421" spans="21:43" x14ac:dyDescent="0.25">
      <c r="U1421" s="6">
        <v>0</v>
      </c>
      <c r="V1421" s="6">
        <v>413</v>
      </c>
      <c r="W1421" s="6">
        <f>IF(AND($W$4 + 'Unlike Size Quad'!$F$2*$N$3&lt;Table13[[#This Row],[NS AXIS]],Table13[[#This Row],[NS AXIS]]&lt;$V$3 - 'Unlike Size Quad'!$F$2*$N$3), Table13[NS AXIS], 0)</f>
        <v>0</v>
      </c>
      <c r="X1421" s="6">
        <f>$V$6 - 'Unlike Size Quad'!$F$3*$N$4</f>
        <v>71.401690832311886</v>
      </c>
      <c r="Y1421" s="6">
        <f>$W$5 +'Unlike Size Quad'!$F$3*$N$4</f>
        <v>-71.406763299232722</v>
      </c>
      <c r="Z1421" s="6">
        <f>Table13[[#This Row],[NS AXIS]]</f>
        <v>413</v>
      </c>
      <c r="AA1421" s="6">
        <f>IF(AND($W$5 + 'Unlike Size Quad'!$F$3*$N$4&lt;Table13[[#This Row],[NS AXIS]],Table13[[#This Row],[NS AXIS]]&lt;$V$6 - 'Unlike Size Quad'!$F$3*$N$4), Table13[NS AXIS], 0)</f>
        <v>0</v>
      </c>
      <c r="AB1421" s="16">
        <f>$V$3 -'Unlike Size Quad'!$F$2*$N$3</f>
        <v>127.00056361139596</v>
      </c>
      <c r="AC1421" s="16">
        <f>$W$4 + 'Unlike Size Quad'!$F$2*$N$3</f>
        <v>-127.00507248755457</v>
      </c>
      <c r="AN1421" s="46">
        <v>413</v>
      </c>
      <c r="AO1421" s="6">
        <f>IF(OR(Table15[[#This Row],[Diagonal Flag]]&lt;-$AG$6, Table15[[#This Row],[Diagonal Flag]]&gt;$AG$6),0,Table15[[#This Row],[Diagonal Flag]])</f>
        <v>0</v>
      </c>
      <c r="AP1421" s="6">
        <f>Graphing!$AO1421/$AP$6</f>
        <v>0</v>
      </c>
      <c r="AQ1421" s="6">
        <f>Graphing!$AO1421/$AQ$6</f>
        <v>0</v>
      </c>
    </row>
    <row r="1422" spans="21:43" x14ac:dyDescent="0.25">
      <c r="U1422" s="6">
        <v>0</v>
      </c>
      <c r="V1422" s="6">
        <v>414</v>
      </c>
      <c r="W1422" s="6">
        <f>IF(AND($W$4 + 'Unlike Size Quad'!$F$2*$N$3&lt;Table13[[#This Row],[NS AXIS]],Table13[[#This Row],[NS AXIS]]&lt;$V$3 - 'Unlike Size Quad'!$F$2*$N$3), Table13[NS AXIS], 0)</f>
        <v>0</v>
      </c>
      <c r="X1422" s="6">
        <f>$V$6 - 'Unlike Size Quad'!$F$3*$N$4</f>
        <v>71.401690832311886</v>
      </c>
      <c r="Y1422" s="6">
        <f>$W$5 +'Unlike Size Quad'!$F$3*$N$4</f>
        <v>-71.406763299232722</v>
      </c>
      <c r="Z1422" s="6">
        <f>Table13[[#This Row],[NS AXIS]]</f>
        <v>414</v>
      </c>
      <c r="AA1422" s="6">
        <f>IF(AND($W$5 + 'Unlike Size Quad'!$F$3*$N$4&lt;Table13[[#This Row],[NS AXIS]],Table13[[#This Row],[NS AXIS]]&lt;$V$6 - 'Unlike Size Quad'!$F$3*$N$4), Table13[NS AXIS], 0)</f>
        <v>0</v>
      </c>
      <c r="AB1422" s="16">
        <f>$V$3 -'Unlike Size Quad'!$F$2*$N$3</f>
        <v>127.00056361139596</v>
      </c>
      <c r="AC1422" s="16">
        <f>$W$4 + 'Unlike Size Quad'!$F$2*$N$3</f>
        <v>-127.00507248755457</v>
      </c>
      <c r="AN1422" s="46">
        <v>414</v>
      </c>
      <c r="AO1422" s="6">
        <f>IF(OR(Table15[[#This Row],[Diagonal Flag]]&lt;-$AG$6, Table15[[#This Row],[Diagonal Flag]]&gt;$AG$6),0,Table15[[#This Row],[Diagonal Flag]])</f>
        <v>0</v>
      </c>
      <c r="AP1422" s="6">
        <f>Graphing!$AO1422/$AP$6</f>
        <v>0</v>
      </c>
      <c r="AQ1422" s="6">
        <f>Graphing!$AO1422/$AQ$6</f>
        <v>0</v>
      </c>
    </row>
    <row r="1423" spans="21:43" x14ac:dyDescent="0.25">
      <c r="U1423" s="6">
        <v>0</v>
      </c>
      <c r="V1423" s="6">
        <v>415</v>
      </c>
      <c r="W1423" s="6">
        <f>IF(AND($W$4 + 'Unlike Size Quad'!$F$2*$N$3&lt;Table13[[#This Row],[NS AXIS]],Table13[[#This Row],[NS AXIS]]&lt;$V$3 - 'Unlike Size Quad'!$F$2*$N$3), Table13[NS AXIS], 0)</f>
        <v>0</v>
      </c>
      <c r="X1423" s="6">
        <f>$V$6 - 'Unlike Size Quad'!$F$3*$N$4</f>
        <v>71.401690832311886</v>
      </c>
      <c r="Y1423" s="6">
        <f>$W$5 +'Unlike Size Quad'!$F$3*$N$4</f>
        <v>-71.406763299232722</v>
      </c>
      <c r="Z1423" s="6">
        <f>Table13[[#This Row],[NS AXIS]]</f>
        <v>415</v>
      </c>
      <c r="AA1423" s="6">
        <f>IF(AND($W$5 + 'Unlike Size Quad'!$F$3*$N$4&lt;Table13[[#This Row],[NS AXIS]],Table13[[#This Row],[NS AXIS]]&lt;$V$6 - 'Unlike Size Quad'!$F$3*$N$4), Table13[NS AXIS], 0)</f>
        <v>0</v>
      </c>
      <c r="AB1423" s="16">
        <f>$V$3 -'Unlike Size Quad'!$F$2*$N$3</f>
        <v>127.00056361139596</v>
      </c>
      <c r="AC1423" s="16">
        <f>$W$4 + 'Unlike Size Quad'!$F$2*$N$3</f>
        <v>-127.00507248755457</v>
      </c>
      <c r="AN1423" s="46">
        <v>415</v>
      </c>
      <c r="AO1423" s="6">
        <f>IF(OR(Table15[[#This Row],[Diagonal Flag]]&lt;-$AG$6, Table15[[#This Row],[Diagonal Flag]]&gt;$AG$6),0,Table15[[#This Row],[Diagonal Flag]])</f>
        <v>0</v>
      </c>
      <c r="AP1423" s="6">
        <f>Graphing!$AO1423/$AP$6</f>
        <v>0</v>
      </c>
      <c r="AQ1423" s="6">
        <f>Graphing!$AO1423/$AQ$6</f>
        <v>0</v>
      </c>
    </row>
    <row r="1424" spans="21:43" x14ac:dyDescent="0.25">
      <c r="U1424" s="6">
        <v>0</v>
      </c>
      <c r="V1424" s="6">
        <v>416</v>
      </c>
      <c r="W1424" s="6">
        <f>IF(AND($W$4 + 'Unlike Size Quad'!$F$2*$N$3&lt;Table13[[#This Row],[NS AXIS]],Table13[[#This Row],[NS AXIS]]&lt;$V$3 - 'Unlike Size Quad'!$F$2*$N$3), Table13[NS AXIS], 0)</f>
        <v>0</v>
      </c>
      <c r="X1424" s="6">
        <f>$V$6 - 'Unlike Size Quad'!$F$3*$N$4</f>
        <v>71.401690832311886</v>
      </c>
      <c r="Y1424" s="6">
        <f>$W$5 +'Unlike Size Quad'!$F$3*$N$4</f>
        <v>-71.406763299232722</v>
      </c>
      <c r="Z1424" s="6">
        <f>Table13[[#This Row],[NS AXIS]]</f>
        <v>416</v>
      </c>
      <c r="AA1424" s="6">
        <f>IF(AND($W$5 + 'Unlike Size Quad'!$F$3*$N$4&lt;Table13[[#This Row],[NS AXIS]],Table13[[#This Row],[NS AXIS]]&lt;$V$6 - 'Unlike Size Quad'!$F$3*$N$4), Table13[NS AXIS], 0)</f>
        <v>0</v>
      </c>
      <c r="AB1424" s="16">
        <f>$V$3 -'Unlike Size Quad'!$F$2*$N$3</f>
        <v>127.00056361139596</v>
      </c>
      <c r="AC1424" s="16">
        <f>$W$4 + 'Unlike Size Quad'!$F$2*$N$3</f>
        <v>-127.00507248755457</v>
      </c>
      <c r="AN1424" s="46">
        <v>416</v>
      </c>
      <c r="AO1424" s="6">
        <f>IF(OR(Table15[[#This Row],[Diagonal Flag]]&lt;-$AG$6, Table15[[#This Row],[Diagonal Flag]]&gt;$AG$6),0,Table15[[#This Row],[Diagonal Flag]])</f>
        <v>0</v>
      </c>
      <c r="AP1424" s="6">
        <f>Graphing!$AO1424/$AP$6</f>
        <v>0</v>
      </c>
      <c r="AQ1424" s="6">
        <f>Graphing!$AO1424/$AQ$6</f>
        <v>0</v>
      </c>
    </row>
    <row r="1425" spans="21:43" x14ac:dyDescent="0.25">
      <c r="U1425" s="6">
        <v>0</v>
      </c>
      <c r="V1425" s="6">
        <v>417</v>
      </c>
      <c r="W1425" s="6">
        <f>IF(AND($W$4 + 'Unlike Size Quad'!$F$2*$N$3&lt;Table13[[#This Row],[NS AXIS]],Table13[[#This Row],[NS AXIS]]&lt;$V$3 - 'Unlike Size Quad'!$F$2*$N$3), Table13[NS AXIS], 0)</f>
        <v>0</v>
      </c>
      <c r="X1425" s="6">
        <f>$V$6 - 'Unlike Size Quad'!$F$3*$N$4</f>
        <v>71.401690832311886</v>
      </c>
      <c r="Y1425" s="6">
        <f>$W$5 +'Unlike Size Quad'!$F$3*$N$4</f>
        <v>-71.406763299232722</v>
      </c>
      <c r="Z1425" s="6">
        <f>Table13[[#This Row],[NS AXIS]]</f>
        <v>417</v>
      </c>
      <c r="AA1425" s="6">
        <f>IF(AND($W$5 + 'Unlike Size Quad'!$F$3*$N$4&lt;Table13[[#This Row],[NS AXIS]],Table13[[#This Row],[NS AXIS]]&lt;$V$6 - 'Unlike Size Quad'!$F$3*$N$4), Table13[NS AXIS], 0)</f>
        <v>0</v>
      </c>
      <c r="AB1425" s="16">
        <f>$V$3 -'Unlike Size Quad'!$F$2*$N$3</f>
        <v>127.00056361139596</v>
      </c>
      <c r="AC1425" s="16">
        <f>$W$4 + 'Unlike Size Quad'!$F$2*$N$3</f>
        <v>-127.00507248755457</v>
      </c>
      <c r="AN1425" s="46">
        <v>417</v>
      </c>
      <c r="AO1425" s="6">
        <f>IF(OR(Table15[[#This Row],[Diagonal Flag]]&lt;-$AG$6, Table15[[#This Row],[Diagonal Flag]]&gt;$AG$6),0,Table15[[#This Row],[Diagonal Flag]])</f>
        <v>0</v>
      </c>
      <c r="AP1425" s="6">
        <f>Graphing!$AO1425/$AP$6</f>
        <v>0</v>
      </c>
      <c r="AQ1425" s="6">
        <f>Graphing!$AO1425/$AQ$6</f>
        <v>0</v>
      </c>
    </row>
    <row r="1426" spans="21:43" x14ac:dyDescent="0.25">
      <c r="U1426" s="6">
        <v>0</v>
      </c>
      <c r="V1426" s="6">
        <v>418</v>
      </c>
      <c r="W1426" s="6">
        <f>IF(AND($W$4 + 'Unlike Size Quad'!$F$2*$N$3&lt;Table13[[#This Row],[NS AXIS]],Table13[[#This Row],[NS AXIS]]&lt;$V$3 - 'Unlike Size Quad'!$F$2*$N$3), Table13[NS AXIS], 0)</f>
        <v>0</v>
      </c>
      <c r="X1426" s="6">
        <f>$V$6 - 'Unlike Size Quad'!$F$3*$N$4</f>
        <v>71.401690832311886</v>
      </c>
      <c r="Y1426" s="6">
        <f>$W$5 +'Unlike Size Quad'!$F$3*$N$4</f>
        <v>-71.406763299232722</v>
      </c>
      <c r="Z1426" s="6">
        <f>Table13[[#This Row],[NS AXIS]]</f>
        <v>418</v>
      </c>
      <c r="AA1426" s="6">
        <f>IF(AND($W$5 + 'Unlike Size Quad'!$F$3*$N$4&lt;Table13[[#This Row],[NS AXIS]],Table13[[#This Row],[NS AXIS]]&lt;$V$6 - 'Unlike Size Quad'!$F$3*$N$4), Table13[NS AXIS], 0)</f>
        <v>0</v>
      </c>
      <c r="AB1426" s="16">
        <f>$V$3 -'Unlike Size Quad'!$F$2*$N$3</f>
        <v>127.00056361139596</v>
      </c>
      <c r="AC1426" s="16">
        <f>$W$4 + 'Unlike Size Quad'!$F$2*$N$3</f>
        <v>-127.00507248755457</v>
      </c>
      <c r="AN1426" s="46">
        <v>418</v>
      </c>
      <c r="AO1426" s="6">
        <f>IF(OR(Table15[[#This Row],[Diagonal Flag]]&lt;-$AG$6, Table15[[#This Row],[Diagonal Flag]]&gt;$AG$6),0,Table15[[#This Row],[Diagonal Flag]])</f>
        <v>0</v>
      </c>
      <c r="AP1426" s="6">
        <f>Graphing!$AO1426/$AP$6</f>
        <v>0</v>
      </c>
      <c r="AQ1426" s="6">
        <f>Graphing!$AO1426/$AQ$6</f>
        <v>0</v>
      </c>
    </row>
    <row r="1427" spans="21:43" x14ac:dyDescent="0.25">
      <c r="U1427" s="6">
        <v>0</v>
      </c>
      <c r="V1427" s="6">
        <v>419</v>
      </c>
      <c r="W1427" s="6">
        <f>IF(AND($W$4 + 'Unlike Size Quad'!$F$2*$N$3&lt;Table13[[#This Row],[NS AXIS]],Table13[[#This Row],[NS AXIS]]&lt;$V$3 - 'Unlike Size Quad'!$F$2*$N$3), Table13[NS AXIS], 0)</f>
        <v>0</v>
      </c>
      <c r="X1427" s="6">
        <f>$V$6 - 'Unlike Size Quad'!$F$3*$N$4</f>
        <v>71.401690832311886</v>
      </c>
      <c r="Y1427" s="6">
        <f>$W$5 +'Unlike Size Quad'!$F$3*$N$4</f>
        <v>-71.406763299232722</v>
      </c>
      <c r="Z1427" s="6">
        <f>Table13[[#This Row],[NS AXIS]]</f>
        <v>419</v>
      </c>
      <c r="AA1427" s="6">
        <f>IF(AND($W$5 + 'Unlike Size Quad'!$F$3*$N$4&lt;Table13[[#This Row],[NS AXIS]],Table13[[#This Row],[NS AXIS]]&lt;$V$6 - 'Unlike Size Quad'!$F$3*$N$4), Table13[NS AXIS], 0)</f>
        <v>0</v>
      </c>
      <c r="AB1427" s="16">
        <f>$V$3 -'Unlike Size Quad'!$F$2*$N$3</f>
        <v>127.00056361139596</v>
      </c>
      <c r="AC1427" s="16">
        <f>$W$4 + 'Unlike Size Quad'!$F$2*$N$3</f>
        <v>-127.00507248755457</v>
      </c>
      <c r="AN1427" s="46">
        <v>419</v>
      </c>
      <c r="AO1427" s="6">
        <f>IF(OR(Table15[[#This Row],[Diagonal Flag]]&lt;-$AG$6, Table15[[#This Row],[Diagonal Flag]]&gt;$AG$6),0,Table15[[#This Row],[Diagonal Flag]])</f>
        <v>0</v>
      </c>
      <c r="AP1427" s="6">
        <f>Graphing!$AO1427/$AP$6</f>
        <v>0</v>
      </c>
      <c r="AQ1427" s="6">
        <f>Graphing!$AO1427/$AQ$6</f>
        <v>0</v>
      </c>
    </row>
    <row r="1428" spans="21:43" x14ac:dyDescent="0.25">
      <c r="U1428" s="6">
        <v>0</v>
      </c>
      <c r="V1428" s="6">
        <v>420</v>
      </c>
      <c r="W1428" s="6">
        <f>IF(AND($W$4 + 'Unlike Size Quad'!$F$2*$N$3&lt;Table13[[#This Row],[NS AXIS]],Table13[[#This Row],[NS AXIS]]&lt;$V$3 - 'Unlike Size Quad'!$F$2*$N$3), Table13[NS AXIS], 0)</f>
        <v>0</v>
      </c>
      <c r="X1428" s="6">
        <f>$V$6 - 'Unlike Size Quad'!$F$3*$N$4</f>
        <v>71.401690832311886</v>
      </c>
      <c r="Y1428" s="6">
        <f>$W$5 +'Unlike Size Quad'!$F$3*$N$4</f>
        <v>-71.406763299232722</v>
      </c>
      <c r="Z1428" s="6">
        <f>Table13[[#This Row],[NS AXIS]]</f>
        <v>420</v>
      </c>
      <c r="AA1428" s="6">
        <f>IF(AND($W$5 + 'Unlike Size Quad'!$F$3*$N$4&lt;Table13[[#This Row],[NS AXIS]],Table13[[#This Row],[NS AXIS]]&lt;$V$6 - 'Unlike Size Quad'!$F$3*$N$4), Table13[NS AXIS], 0)</f>
        <v>0</v>
      </c>
      <c r="AB1428" s="16">
        <f>$V$3 -'Unlike Size Quad'!$F$2*$N$3</f>
        <v>127.00056361139596</v>
      </c>
      <c r="AC1428" s="16">
        <f>$W$4 + 'Unlike Size Quad'!$F$2*$N$3</f>
        <v>-127.00507248755457</v>
      </c>
      <c r="AN1428" s="46">
        <v>420</v>
      </c>
      <c r="AO1428" s="6">
        <f>IF(OR(Table15[[#This Row],[Diagonal Flag]]&lt;-$AG$6, Table15[[#This Row],[Diagonal Flag]]&gt;$AG$6),0,Table15[[#This Row],[Diagonal Flag]])</f>
        <v>0</v>
      </c>
      <c r="AP1428" s="6">
        <f>Graphing!$AO1428/$AP$6</f>
        <v>0</v>
      </c>
      <c r="AQ1428" s="6">
        <f>Graphing!$AO1428/$AQ$6</f>
        <v>0</v>
      </c>
    </row>
    <row r="1429" spans="21:43" x14ac:dyDescent="0.25">
      <c r="U1429" s="6">
        <v>0</v>
      </c>
      <c r="V1429" s="6">
        <v>421</v>
      </c>
      <c r="W1429" s="6">
        <f>IF(AND($W$4 + 'Unlike Size Quad'!$F$2*$N$3&lt;Table13[[#This Row],[NS AXIS]],Table13[[#This Row],[NS AXIS]]&lt;$V$3 - 'Unlike Size Quad'!$F$2*$N$3), Table13[NS AXIS], 0)</f>
        <v>0</v>
      </c>
      <c r="X1429" s="6">
        <f>$V$6 - 'Unlike Size Quad'!$F$3*$N$4</f>
        <v>71.401690832311886</v>
      </c>
      <c r="Y1429" s="6">
        <f>$W$5 +'Unlike Size Quad'!$F$3*$N$4</f>
        <v>-71.406763299232722</v>
      </c>
      <c r="Z1429" s="6">
        <f>Table13[[#This Row],[NS AXIS]]</f>
        <v>421</v>
      </c>
      <c r="AA1429" s="6">
        <f>IF(AND($W$5 + 'Unlike Size Quad'!$F$3*$N$4&lt;Table13[[#This Row],[NS AXIS]],Table13[[#This Row],[NS AXIS]]&lt;$V$6 - 'Unlike Size Quad'!$F$3*$N$4), Table13[NS AXIS], 0)</f>
        <v>0</v>
      </c>
      <c r="AB1429" s="16">
        <f>$V$3 -'Unlike Size Quad'!$F$2*$N$3</f>
        <v>127.00056361139596</v>
      </c>
      <c r="AC1429" s="16">
        <f>$W$4 + 'Unlike Size Quad'!$F$2*$N$3</f>
        <v>-127.00507248755457</v>
      </c>
      <c r="AN1429" s="46">
        <v>421</v>
      </c>
      <c r="AO1429" s="6">
        <f>IF(OR(Table15[[#This Row],[Diagonal Flag]]&lt;-$AG$6, Table15[[#This Row],[Diagonal Flag]]&gt;$AG$6),0,Table15[[#This Row],[Diagonal Flag]])</f>
        <v>0</v>
      </c>
      <c r="AP1429" s="6">
        <f>Graphing!$AO1429/$AP$6</f>
        <v>0</v>
      </c>
      <c r="AQ1429" s="6">
        <f>Graphing!$AO1429/$AQ$6</f>
        <v>0</v>
      </c>
    </row>
    <row r="1430" spans="21:43" x14ac:dyDescent="0.25">
      <c r="U1430" s="6">
        <v>0</v>
      </c>
      <c r="V1430" s="6">
        <v>422</v>
      </c>
      <c r="W1430" s="6">
        <f>IF(AND($W$4 + 'Unlike Size Quad'!$F$2*$N$3&lt;Table13[[#This Row],[NS AXIS]],Table13[[#This Row],[NS AXIS]]&lt;$V$3 - 'Unlike Size Quad'!$F$2*$N$3), Table13[NS AXIS], 0)</f>
        <v>0</v>
      </c>
      <c r="X1430" s="6">
        <f>$V$6 - 'Unlike Size Quad'!$F$3*$N$4</f>
        <v>71.401690832311886</v>
      </c>
      <c r="Y1430" s="6">
        <f>$W$5 +'Unlike Size Quad'!$F$3*$N$4</f>
        <v>-71.406763299232722</v>
      </c>
      <c r="Z1430" s="6">
        <f>Table13[[#This Row],[NS AXIS]]</f>
        <v>422</v>
      </c>
      <c r="AA1430" s="6">
        <f>IF(AND($W$5 + 'Unlike Size Quad'!$F$3*$N$4&lt;Table13[[#This Row],[NS AXIS]],Table13[[#This Row],[NS AXIS]]&lt;$V$6 - 'Unlike Size Quad'!$F$3*$N$4), Table13[NS AXIS], 0)</f>
        <v>0</v>
      </c>
      <c r="AB1430" s="16">
        <f>$V$3 -'Unlike Size Quad'!$F$2*$N$3</f>
        <v>127.00056361139596</v>
      </c>
      <c r="AC1430" s="16">
        <f>$W$4 + 'Unlike Size Quad'!$F$2*$N$3</f>
        <v>-127.00507248755457</v>
      </c>
      <c r="AN1430" s="46">
        <v>422</v>
      </c>
      <c r="AO1430" s="6">
        <f>IF(OR(Table15[[#This Row],[Diagonal Flag]]&lt;-$AG$6, Table15[[#This Row],[Diagonal Flag]]&gt;$AG$6),0,Table15[[#This Row],[Diagonal Flag]])</f>
        <v>0</v>
      </c>
      <c r="AP1430" s="6">
        <f>Graphing!$AO1430/$AP$6</f>
        <v>0</v>
      </c>
      <c r="AQ1430" s="6">
        <f>Graphing!$AO1430/$AQ$6</f>
        <v>0</v>
      </c>
    </row>
    <row r="1431" spans="21:43" x14ac:dyDescent="0.25">
      <c r="U1431" s="6">
        <v>0</v>
      </c>
      <c r="V1431" s="6">
        <v>423</v>
      </c>
      <c r="W1431" s="6">
        <f>IF(AND($W$4 + 'Unlike Size Quad'!$F$2*$N$3&lt;Table13[[#This Row],[NS AXIS]],Table13[[#This Row],[NS AXIS]]&lt;$V$3 - 'Unlike Size Quad'!$F$2*$N$3), Table13[NS AXIS], 0)</f>
        <v>0</v>
      </c>
      <c r="X1431" s="6">
        <f>$V$6 - 'Unlike Size Quad'!$F$3*$N$4</f>
        <v>71.401690832311886</v>
      </c>
      <c r="Y1431" s="6">
        <f>$W$5 +'Unlike Size Quad'!$F$3*$N$4</f>
        <v>-71.406763299232722</v>
      </c>
      <c r="Z1431" s="6">
        <f>Table13[[#This Row],[NS AXIS]]</f>
        <v>423</v>
      </c>
      <c r="AA1431" s="6">
        <f>IF(AND($W$5 + 'Unlike Size Quad'!$F$3*$N$4&lt;Table13[[#This Row],[NS AXIS]],Table13[[#This Row],[NS AXIS]]&lt;$V$6 - 'Unlike Size Quad'!$F$3*$N$4), Table13[NS AXIS], 0)</f>
        <v>0</v>
      </c>
      <c r="AB1431" s="16">
        <f>$V$3 -'Unlike Size Quad'!$F$2*$N$3</f>
        <v>127.00056361139596</v>
      </c>
      <c r="AC1431" s="16">
        <f>$W$4 + 'Unlike Size Quad'!$F$2*$N$3</f>
        <v>-127.00507248755457</v>
      </c>
      <c r="AN1431" s="46">
        <v>423</v>
      </c>
      <c r="AO1431" s="6">
        <f>IF(OR(Table15[[#This Row],[Diagonal Flag]]&lt;-$AG$6, Table15[[#This Row],[Diagonal Flag]]&gt;$AG$6),0,Table15[[#This Row],[Diagonal Flag]])</f>
        <v>0</v>
      </c>
      <c r="AP1431" s="6">
        <f>Graphing!$AO1431/$AP$6</f>
        <v>0</v>
      </c>
      <c r="AQ1431" s="6">
        <f>Graphing!$AO1431/$AQ$6</f>
        <v>0</v>
      </c>
    </row>
    <row r="1432" spans="21:43" x14ac:dyDescent="0.25">
      <c r="U1432" s="6">
        <v>0</v>
      </c>
      <c r="V1432" s="6">
        <v>424</v>
      </c>
      <c r="W1432" s="6">
        <f>IF(AND($W$4 + 'Unlike Size Quad'!$F$2*$N$3&lt;Table13[[#This Row],[NS AXIS]],Table13[[#This Row],[NS AXIS]]&lt;$V$3 - 'Unlike Size Quad'!$F$2*$N$3), Table13[NS AXIS], 0)</f>
        <v>0</v>
      </c>
      <c r="X1432" s="6">
        <f>$V$6 - 'Unlike Size Quad'!$F$3*$N$4</f>
        <v>71.401690832311886</v>
      </c>
      <c r="Y1432" s="6">
        <f>$W$5 +'Unlike Size Quad'!$F$3*$N$4</f>
        <v>-71.406763299232722</v>
      </c>
      <c r="Z1432" s="6">
        <f>Table13[[#This Row],[NS AXIS]]</f>
        <v>424</v>
      </c>
      <c r="AA1432" s="6">
        <f>IF(AND($W$5 + 'Unlike Size Quad'!$F$3*$N$4&lt;Table13[[#This Row],[NS AXIS]],Table13[[#This Row],[NS AXIS]]&lt;$V$6 - 'Unlike Size Quad'!$F$3*$N$4), Table13[NS AXIS], 0)</f>
        <v>0</v>
      </c>
      <c r="AB1432" s="16">
        <f>$V$3 -'Unlike Size Quad'!$F$2*$N$3</f>
        <v>127.00056361139596</v>
      </c>
      <c r="AC1432" s="16">
        <f>$W$4 + 'Unlike Size Quad'!$F$2*$N$3</f>
        <v>-127.00507248755457</v>
      </c>
      <c r="AN1432" s="46">
        <v>424</v>
      </c>
      <c r="AO1432" s="6">
        <f>IF(OR(Table15[[#This Row],[Diagonal Flag]]&lt;-$AG$6, Table15[[#This Row],[Diagonal Flag]]&gt;$AG$6),0,Table15[[#This Row],[Diagonal Flag]])</f>
        <v>0</v>
      </c>
      <c r="AP1432" s="6">
        <f>Graphing!$AO1432/$AP$6</f>
        <v>0</v>
      </c>
      <c r="AQ1432" s="6">
        <f>Graphing!$AO1432/$AQ$6</f>
        <v>0</v>
      </c>
    </row>
    <row r="1433" spans="21:43" x14ac:dyDescent="0.25">
      <c r="U1433" s="6">
        <v>0</v>
      </c>
      <c r="V1433" s="6">
        <v>425</v>
      </c>
      <c r="W1433" s="6">
        <f>IF(AND($W$4 + 'Unlike Size Quad'!$F$2*$N$3&lt;Table13[[#This Row],[NS AXIS]],Table13[[#This Row],[NS AXIS]]&lt;$V$3 - 'Unlike Size Quad'!$F$2*$N$3), Table13[NS AXIS], 0)</f>
        <v>0</v>
      </c>
      <c r="X1433" s="6">
        <f>$V$6 - 'Unlike Size Quad'!$F$3*$N$4</f>
        <v>71.401690832311886</v>
      </c>
      <c r="Y1433" s="6">
        <f>$W$5 +'Unlike Size Quad'!$F$3*$N$4</f>
        <v>-71.406763299232722</v>
      </c>
      <c r="Z1433" s="6">
        <f>Table13[[#This Row],[NS AXIS]]</f>
        <v>425</v>
      </c>
      <c r="AA1433" s="6">
        <f>IF(AND($W$5 + 'Unlike Size Quad'!$F$3*$N$4&lt;Table13[[#This Row],[NS AXIS]],Table13[[#This Row],[NS AXIS]]&lt;$V$6 - 'Unlike Size Quad'!$F$3*$N$4), Table13[NS AXIS], 0)</f>
        <v>0</v>
      </c>
      <c r="AB1433" s="16">
        <f>$V$3 -'Unlike Size Quad'!$F$2*$N$3</f>
        <v>127.00056361139596</v>
      </c>
      <c r="AC1433" s="16">
        <f>$W$4 + 'Unlike Size Quad'!$F$2*$N$3</f>
        <v>-127.00507248755457</v>
      </c>
      <c r="AN1433" s="46">
        <v>425</v>
      </c>
      <c r="AO1433" s="6">
        <f>IF(OR(Table15[[#This Row],[Diagonal Flag]]&lt;-$AG$6, Table15[[#This Row],[Diagonal Flag]]&gt;$AG$6),0,Table15[[#This Row],[Diagonal Flag]])</f>
        <v>0</v>
      </c>
      <c r="AP1433" s="6">
        <f>Graphing!$AO1433/$AP$6</f>
        <v>0</v>
      </c>
      <c r="AQ1433" s="6">
        <f>Graphing!$AO1433/$AQ$6</f>
        <v>0</v>
      </c>
    </row>
    <row r="1434" spans="21:43" x14ac:dyDescent="0.25">
      <c r="U1434" s="6">
        <v>0</v>
      </c>
      <c r="V1434" s="6">
        <v>426</v>
      </c>
      <c r="W1434" s="6">
        <f>IF(AND($W$4 + 'Unlike Size Quad'!$F$2*$N$3&lt;Table13[[#This Row],[NS AXIS]],Table13[[#This Row],[NS AXIS]]&lt;$V$3 - 'Unlike Size Quad'!$F$2*$N$3), Table13[NS AXIS], 0)</f>
        <v>0</v>
      </c>
      <c r="X1434" s="6">
        <f>$V$6 - 'Unlike Size Quad'!$F$3*$N$4</f>
        <v>71.401690832311886</v>
      </c>
      <c r="Y1434" s="6">
        <f>$W$5 +'Unlike Size Quad'!$F$3*$N$4</f>
        <v>-71.406763299232722</v>
      </c>
      <c r="Z1434" s="6">
        <f>Table13[[#This Row],[NS AXIS]]</f>
        <v>426</v>
      </c>
      <c r="AA1434" s="6">
        <f>IF(AND($W$5 + 'Unlike Size Quad'!$F$3*$N$4&lt;Table13[[#This Row],[NS AXIS]],Table13[[#This Row],[NS AXIS]]&lt;$V$6 - 'Unlike Size Quad'!$F$3*$N$4), Table13[NS AXIS], 0)</f>
        <v>0</v>
      </c>
      <c r="AB1434" s="16">
        <f>$V$3 -'Unlike Size Quad'!$F$2*$N$3</f>
        <v>127.00056361139596</v>
      </c>
      <c r="AC1434" s="16">
        <f>$W$4 + 'Unlike Size Quad'!$F$2*$N$3</f>
        <v>-127.00507248755457</v>
      </c>
      <c r="AN1434" s="46">
        <v>426</v>
      </c>
      <c r="AO1434" s="6">
        <f>IF(OR(Table15[[#This Row],[Diagonal Flag]]&lt;-$AG$6, Table15[[#This Row],[Diagonal Flag]]&gt;$AG$6),0,Table15[[#This Row],[Diagonal Flag]])</f>
        <v>0</v>
      </c>
      <c r="AP1434" s="6">
        <f>Graphing!$AO1434/$AP$6</f>
        <v>0</v>
      </c>
      <c r="AQ1434" s="6">
        <f>Graphing!$AO1434/$AQ$6</f>
        <v>0</v>
      </c>
    </row>
    <row r="1435" spans="21:43" x14ac:dyDescent="0.25">
      <c r="U1435" s="6">
        <v>0</v>
      </c>
      <c r="V1435" s="6">
        <v>427</v>
      </c>
      <c r="W1435" s="6">
        <f>IF(AND($W$4 + 'Unlike Size Quad'!$F$2*$N$3&lt;Table13[[#This Row],[NS AXIS]],Table13[[#This Row],[NS AXIS]]&lt;$V$3 - 'Unlike Size Quad'!$F$2*$N$3), Table13[NS AXIS], 0)</f>
        <v>0</v>
      </c>
      <c r="X1435" s="6">
        <f>$V$6 - 'Unlike Size Quad'!$F$3*$N$4</f>
        <v>71.401690832311886</v>
      </c>
      <c r="Y1435" s="6">
        <f>$W$5 +'Unlike Size Quad'!$F$3*$N$4</f>
        <v>-71.406763299232722</v>
      </c>
      <c r="Z1435" s="6">
        <f>Table13[[#This Row],[NS AXIS]]</f>
        <v>427</v>
      </c>
      <c r="AA1435" s="6">
        <f>IF(AND($W$5 + 'Unlike Size Quad'!$F$3*$N$4&lt;Table13[[#This Row],[NS AXIS]],Table13[[#This Row],[NS AXIS]]&lt;$V$6 - 'Unlike Size Quad'!$F$3*$N$4), Table13[NS AXIS], 0)</f>
        <v>0</v>
      </c>
      <c r="AB1435" s="16">
        <f>$V$3 -'Unlike Size Quad'!$F$2*$N$3</f>
        <v>127.00056361139596</v>
      </c>
      <c r="AC1435" s="16">
        <f>$W$4 + 'Unlike Size Quad'!$F$2*$N$3</f>
        <v>-127.00507248755457</v>
      </c>
      <c r="AN1435" s="46">
        <v>427</v>
      </c>
      <c r="AO1435" s="6">
        <f>IF(OR(Table15[[#This Row],[Diagonal Flag]]&lt;-$AG$6, Table15[[#This Row],[Diagonal Flag]]&gt;$AG$6),0,Table15[[#This Row],[Diagonal Flag]])</f>
        <v>0</v>
      </c>
      <c r="AP1435" s="6">
        <f>Graphing!$AO1435/$AP$6</f>
        <v>0</v>
      </c>
      <c r="AQ1435" s="6">
        <f>Graphing!$AO1435/$AQ$6</f>
        <v>0</v>
      </c>
    </row>
    <row r="1436" spans="21:43" x14ac:dyDescent="0.25">
      <c r="U1436" s="6">
        <v>0</v>
      </c>
      <c r="V1436" s="6">
        <v>428</v>
      </c>
      <c r="W1436" s="6">
        <f>IF(AND($W$4 + 'Unlike Size Quad'!$F$2*$N$3&lt;Table13[[#This Row],[NS AXIS]],Table13[[#This Row],[NS AXIS]]&lt;$V$3 - 'Unlike Size Quad'!$F$2*$N$3), Table13[NS AXIS], 0)</f>
        <v>0</v>
      </c>
      <c r="X1436" s="6">
        <f>$V$6 - 'Unlike Size Quad'!$F$3*$N$4</f>
        <v>71.401690832311886</v>
      </c>
      <c r="Y1436" s="6">
        <f>$W$5 +'Unlike Size Quad'!$F$3*$N$4</f>
        <v>-71.406763299232722</v>
      </c>
      <c r="Z1436" s="6">
        <f>Table13[[#This Row],[NS AXIS]]</f>
        <v>428</v>
      </c>
      <c r="AA1436" s="6">
        <f>IF(AND($W$5 + 'Unlike Size Quad'!$F$3*$N$4&lt;Table13[[#This Row],[NS AXIS]],Table13[[#This Row],[NS AXIS]]&lt;$V$6 - 'Unlike Size Quad'!$F$3*$N$4), Table13[NS AXIS], 0)</f>
        <v>0</v>
      </c>
      <c r="AB1436" s="16">
        <f>$V$3 -'Unlike Size Quad'!$F$2*$N$3</f>
        <v>127.00056361139596</v>
      </c>
      <c r="AC1436" s="16">
        <f>$W$4 + 'Unlike Size Quad'!$F$2*$N$3</f>
        <v>-127.00507248755457</v>
      </c>
      <c r="AN1436" s="46">
        <v>428</v>
      </c>
      <c r="AO1436" s="6">
        <f>IF(OR(Table15[[#This Row],[Diagonal Flag]]&lt;-$AG$6, Table15[[#This Row],[Diagonal Flag]]&gt;$AG$6),0,Table15[[#This Row],[Diagonal Flag]])</f>
        <v>0</v>
      </c>
      <c r="AP1436" s="6">
        <f>Graphing!$AO1436/$AP$6</f>
        <v>0</v>
      </c>
      <c r="AQ1436" s="6">
        <f>Graphing!$AO1436/$AQ$6</f>
        <v>0</v>
      </c>
    </row>
    <row r="1437" spans="21:43" x14ac:dyDescent="0.25">
      <c r="U1437" s="6">
        <v>0</v>
      </c>
      <c r="V1437" s="6">
        <v>429</v>
      </c>
      <c r="W1437" s="6">
        <f>IF(AND($W$4 + 'Unlike Size Quad'!$F$2*$N$3&lt;Table13[[#This Row],[NS AXIS]],Table13[[#This Row],[NS AXIS]]&lt;$V$3 - 'Unlike Size Quad'!$F$2*$N$3), Table13[NS AXIS], 0)</f>
        <v>0</v>
      </c>
      <c r="X1437" s="6">
        <f>$V$6 - 'Unlike Size Quad'!$F$3*$N$4</f>
        <v>71.401690832311886</v>
      </c>
      <c r="Y1437" s="6">
        <f>$W$5 +'Unlike Size Quad'!$F$3*$N$4</f>
        <v>-71.406763299232722</v>
      </c>
      <c r="Z1437" s="6">
        <f>Table13[[#This Row],[NS AXIS]]</f>
        <v>429</v>
      </c>
      <c r="AA1437" s="6">
        <f>IF(AND($W$5 + 'Unlike Size Quad'!$F$3*$N$4&lt;Table13[[#This Row],[NS AXIS]],Table13[[#This Row],[NS AXIS]]&lt;$V$6 - 'Unlike Size Quad'!$F$3*$N$4), Table13[NS AXIS], 0)</f>
        <v>0</v>
      </c>
      <c r="AB1437" s="16">
        <f>$V$3 -'Unlike Size Quad'!$F$2*$N$3</f>
        <v>127.00056361139596</v>
      </c>
      <c r="AC1437" s="16">
        <f>$W$4 + 'Unlike Size Quad'!$F$2*$N$3</f>
        <v>-127.00507248755457</v>
      </c>
      <c r="AN1437" s="46">
        <v>429</v>
      </c>
      <c r="AO1437" s="6">
        <f>IF(OR(Table15[[#This Row],[Diagonal Flag]]&lt;-$AG$6, Table15[[#This Row],[Diagonal Flag]]&gt;$AG$6),0,Table15[[#This Row],[Diagonal Flag]])</f>
        <v>0</v>
      </c>
      <c r="AP1437" s="6">
        <f>Graphing!$AO1437/$AP$6</f>
        <v>0</v>
      </c>
      <c r="AQ1437" s="6">
        <f>Graphing!$AO1437/$AQ$6</f>
        <v>0</v>
      </c>
    </row>
    <row r="1438" spans="21:43" x14ac:dyDescent="0.25">
      <c r="U1438" s="6">
        <v>0</v>
      </c>
      <c r="V1438" s="6">
        <v>430</v>
      </c>
      <c r="W1438" s="6">
        <f>IF(AND($W$4 + 'Unlike Size Quad'!$F$2*$N$3&lt;Table13[[#This Row],[NS AXIS]],Table13[[#This Row],[NS AXIS]]&lt;$V$3 - 'Unlike Size Quad'!$F$2*$N$3), Table13[NS AXIS], 0)</f>
        <v>0</v>
      </c>
      <c r="X1438" s="6">
        <f>$V$6 - 'Unlike Size Quad'!$F$3*$N$4</f>
        <v>71.401690832311886</v>
      </c>
      <c r="Y1438" s="6">
        <f>$W$5 +'Unlike Size Quad'!$F$3*$N$4</f>
        <v>-71.406763299232722</v>
      </c>
      <c r="Z1438" s="6">
        <f>Table13[[#This Row],[NS AXIS]]</f>
        <v>430</v>
      </c>
      <c r="AA1438" s="6">
        <f>IF(AND($W$5 + 'Unlike Size Quad'!$F$3*$N$4&lt;Table13[[#This Row],[NS AXIS]],Table13[[#This Row],[NS AXIS]]&lt;$V$6 - 'Unlike Size Quad'!$F$3*$N$4), Table13[NS AXIS], 0)</f>
        <v>0</v>
      </c>
      <c r="AB1438" s="16">
        <f>$V$3 -'Unlike Size Quad'!$F$2*$N$3</f>
        <v>127.00056361139596</v>
      </c>
      <c r="AC1438" s="16">
        <f>$W$4 + 'Unlike Size Quad'!$F$2*$N$3</f>
        <v>-127.00507248755457</v>
      </c>
      <c r="AN1438" s="46">
        <v>430</v>
      </c>
      <c r="AO1438" s="6">
        <f>IF(OR(Table15[[#This Row],[Diagonal Flag]]&lt;-$AG$6, Table15[[#This Row],[Diagonal Flag]]&gt;$AG$6),0,Table15[[#This Row],[Diagonal Flag]])</f>
        <v>0</v>
      </c>
      <c r="AP1438" s="6">
        <f>Graphing!$AO1438/$AP$6</f>
        <v>0</v>
      </c>
      <c r="AQ1438" s="6">
        <f>Graphing!$AO1438/$AQ$6</f>
        <v>0</v>
      </c>
    </row>
    <row r="1439" spans="21:43" x14ac:dyDescent="0.25">
      <c r="U1439" s="6">
        <v>0</v>
      </c>
      <c r="V1439" s="6">
        <v>431</v>
      </c>
      <c r="W1439" s="6">
        <f>IF(AND($W$4 + 'Unlike Size Quad'!$F$2*$N$3&lt;Table13[[#This Row],[NS AXIS]],Table13[[#This Row],[NS AXIS]]&lt;$V$3 - 'Unlike Size Quad'!$F$2*$N$3), Table13[NS AXIS], 0)</f>
        <v>0</v>
      </c>
      <c r="X1439" s="6">
        <f>$V$6 - 'Unlike Size Quad'!$F$3*$N$4</f>
        <v>71.401690832311886</v>
      </c>
      <c r="Y1439" s="6">
        <f>$W$5 +'Unlike Size Quad'!$F$3*$N$4</f>
        <v>-71.406763299232722</v>
      </c>
      <c r="Z1439" s="6">
        <f>Table13[[#This Row],[NS AXIS]]</f>
        <v>431</v>
      </c>
      <c r="AA1439" s="6">
        <f>IF(AND($W$5 + 'Unlike Size Quad'!$F$3*$N$4&lt;Table13[[#This Row],[NS AXIS]],Table13[[#This Row],[NS AXIS]]&lt;$V$6 - 'Unlike Size Quad'!$F$3*$N$4), Table13[NS AXIS], 0)</f>
        <v>0</v>
      </c>
      <c r="AB1439" s="16">
        <f>$V$3 -'Unlike Size Quad'!$F$2*$N$3</f>
        <v>127.00056361139596</v>
      </c>
      <c r="AC1439" s="16">
        <f>$W$4 + 'Unlike Size Quad'!$F$2*$N$3</f>
        <v>-127.00507248755457</v>
      </c>
      <c r="AN1439" s="46">
        <v>431</v>
      </c>
      <c r="AO1439" s="6">
        <f>IF(OR(Table15[[#This Row],[Diagonal Flag]]&lt;-$AG$6, Table15[[#This Row],[Diagonal Flag]]&gt;$AG$6),0,Table15[[#This Row],[Diagonal Flag]])</f>
        <v>0</v>
      </c>
      <c r="AP1439" s="6">
        <f>Graphing!$AO1439/$AP$6</f>
        <v>0</v>
      </c>
      <c r="AQ1439" s="6">
        <f>Graphing!$AO1439/$AQ$6</f>
        <v>0</v>
      </c>
    </row>
    <row r="1440" spans="21:43" x14ac:dyDescent="0.25">
      <c r="U1440" s="6">
        <v>0</v>
      </c>
      <c r="V1440" s="6">
        <v>432</v>
      </c>
      <c r="W1440" s="6">
        <f>IF(AND($W$4 + 'Unlike Size Quad'!$F$2*$N$3&lt;Table13[[#This Row],[NS AXIS]],Table13[[#This Row],[NS AXIS]]&lt;$V$3 - 'Unlike Size Quad'!$F$2*$N$3), Table13[NS AXIS], 0)</f>
        <v>0</v>
      </c>
      <c r="X1440" s="6">
        <f>$V$6 - 'Unlike Size Quad'!$F$3*$N$4</f>
        <v>71.401690832311886</v>
      </c>
      <c r="Y1440" s="6">
        <f>$W$5 +'Unlike Size Quad'!$F$3*$N$4</f>
        <v>-71.406763299232722</v>
      </c>
      <c r="Z1440" s="6">
        <f>Table13[[#This Row],[NS AXIS]]</f>
        <v>432</v>
      </c>
      <c r="AA1440" s="6">
        <f>IF(AND($W$5 + 'Unlike Size Quad'!$F$3*$N$4&lt;Table13[[#This Row],[NS AXIS]],Table13[[#This Row],[NS AXIS]]&lt;$V$6 - 'Unlike Size Quad'!$F$3*$N$4), Table13[NS AXIS], 0)</f>
        <v>0</v>
      </c>
      <c r="AB1440" s="16">
        <f>$V$3 -'Unlike Size Quad'!$F$2*$N$3</f>
        <v>127.00056361139596</v>
      </c>
      <c r="AC1440" s="16">
        <f>$W$4 + 'Unlike Size Quad'!$F$2*$N$3</f>
        <v>-127.00507248755457</v>
      </c>
      <c r="AN1440" s="46">
        <v>432</v>
      </c>
      <c r="AO1440" s="6">
        <f>IF(OR(Table15[[#This Row],[Diagonal Flag]]&lt;-$AG$6, Table15[[#This Row],[Diagonal Flag]]&gt;$AG$6),0,Table15[[#This Row],[Diagonal Flag]])</f>
        <v>0</v>
      </c>
      <c r="AP1440" s="6">
        <f>Graphing!$AO1440/$AP$6</f>
        <v>0</v>
      </c>
      <c r="AQ1440" s="6">
        <f>Graphing!$AO1440/$AQ$6</f>
        <v>0</v>
      </c>
    </row>
    <row r="1441" spans="21:43" x14ac:dyDescent="0.25">
      <c r="U1441" s="6">
        <v>0</v>
      </c>
      <c r="V1441" s="6">
        <v>433</v>
      </c>
      <c r="W1441" s="6">
        <f>IF(AND($W$4 + 'Unlike Size Quad'!$F$2*$N$3&lt;Table13[[#This Row],[NS AXIS]],Table13[[#This Row],[NS AXIS]]&lt;$V$3 - 'Unlike Size Quad'!$F$2*$N$3), Table13[NS AXIS], 0)</f>
        <v>0</v>
      </c>
      <c r="X1441" s="6">
        <f>$V$6 - 'Unlike Size Quad'!$F$3*$N$4</f>
        <v>71.401690832311886</v>
      </c>
      <c r="Y1441" s="6">
        <f>$W$5 +'Unlike Size Quad'!$F$3*$N$4</f>
        <v>-71.406763299232722</v>
      </c>
      <c r="Z1441" s="6">
        <f>Table13[[#This Row],[NS AXIS]]</f>
        <v>433</v>
      </c>
      <c r="AA1441" s="6">
        <f>IF(AND($W$5 + 'Unlike Size Quad'!$F$3*$N$4&lt;Table13[[#This Row],[NS AXIS]],Table13[[#This Row],[NS AXIS]]&lt;$V$6 - 'Unlike Size Quad'!$F$3*$N$4), Table13[NS AXIS], 0)</f>
        <v>0</v>
      </c>
      <c r="AB1441" s="16">
        <f>$V$3 -'Unlike Size Quad'!$F$2*$N$3</f>
        <v>127.00056361139596</v>
      </c>
      <c r="AC1441" s="16">
        <f>$W$4 + 'Unlike Size Quad'!$F$2*$N$3</f>
        <v>-127.00507248755457</v>
      </c>
      <c r="AN1441" s="46">
        <v>433</v>
      </c>
      <c r="AO1441" s="6">
        <f>IF(OR(Table15[[#This Row],[Diagonal Flag]]&lt;-$AG$6, Table15[[#This Row],[Diagonal Flag]]&gt;$AG$6),0,Table15[[#This Row],[Diagonal Flag]])</f>
        <v>0</v>
      </c>
      <c r="AP1441" s="6">
        <f>Graphing!$AO1441/$AP$6</f>
        <v>0</v>
      </c>
      <c r="AQ1441" s="6">
        <f>Graphing!$AO1441/$AQ$6</f>
        <v>0</v>
      </c>
    </row>
    <row r="1442" spans="21:43" x14ac:dyDescent="0.25">
      <c r="U1442" s="6">
        <v>0</v>
      </c>
      <c r="V1442" s="6">
        <v>434</v>
      </c>
      <c r="W1442" s="6">
        <f>IF(AND($W$4 + 'Unlike Size Quad'!$F$2*$N$3&lt;Table13[[#This Row],[NS AXIS]],Table13[[#This Row],[NS AXIS]]&lt;$V$3 - 'Unlike Size Quad'!$F$2*$N$3), Table13[NS AXIS], 0)</f>
        <v>0</v>
      </c>
      <c r="X1442" s="6">
        <f>$V$6 - 'Unlike Size Quad'!$F$3*$N$4</f>
        <v>71.401690832311886</v>
      </c>
      <c r="Y1442" s="6">
        <f>$W$5 +'Unlike Size Quad'!$F$3*$N$4</f>
        <v>-71.406763299232722</v>
      </c>
      <c r="Z1442" s="6">
        <f>Table13[[#This Row],[NS AXIS]]</f>
        <v>434</v>
      </c>
      <c r="AA1442" s="6">
        <f>IF(AND($W$5 + 'Unlike Size Quad'!$F$3*$N$4&lt;Table13[[#This Row],[NS AXIS]],Table13[[#This Row],[NS AXIS]]&lt;$V$6 - 'Unlike Size Quad'!$F$3*$N$4), Table13[NS AXIS], 0)</f>
        <v>0</v>
      </c>
      <c r="AB1442" s="16">
        <f>$V$3 -'Unlike Size Quad'!$F$2*$N$3</f>
        <v>127.00056361139596</v>
      </c>
      <c r="AC1442" s="16">
        <f>$W$4 + 'Unlike Size Quad'!$F$2*$N$3</f>
        <v>-127.00507248755457</v>
      </c>
      <c r="AN1442" s="46">
        <v>434</v>
      </c>
      <c r="AO1442" s="6">
        <f>IF(OR(Table15[[#This Row],[Diagonal Flag]]&lt;-$AG$6, Table15[[#This Row],[Diagonal Flag]]&gt;$AG$6),0,Table15[[#This Row],[Diagonal Flag]])</f>
        <v>0</v>
      </c>
      <c r="AP1442" s="6">
        <f>Graphing!$AO1442/$AP$6</f>
        <v>0</v>
      </c>
      <c r="AQ1442" s="6">
        <f>Graphing!$AO1442/$AQ$6</f>
        <v>0</v>
      </c>
    </row>
    <row r="1443" spans="21:43" x14ac:dyDescent="0.25">
      <c r="U1443" s="6">
        <v>0</v>
      </c>
      <c r="V1443" s="6">
        <v>435</v>
      </c>
      <c r="W1443" s="6">
        <f>IF(AND($W$4 + 'Unlike Size Quad'!$F$2*$N$3&lt;Table13[[#This Row],[NS AXIS]],Table13[[#This Row],[NS AXIS]]&lt;$V$3 - 'Unlike Size Quad'!$F$2*$N$3), Table13[NS AXIS], 0)</f>
        <v>0</v>
      </c>
      <c r="X1443" s="6">
        <f>$V$6 - 'Unlike Size Quad'!$F$3*$N$4</f>
        <v>71.401690832311886</v>
      </c>
      <c r="Y1443" s="6">
        <f>$W$5 +'Unlike Size Quad'!$F$3*$N$4</f>
        <v>-71.406763299232722</v>
      </c>
      <c r="Z1443" s="6">
        <f>Table13[[#This Row],[NS AXIS]]</f>
        <v>435</v>
      </c>
      <c r="AA1443" s="6">
        <f>IF(AND($W$5 + 'Unlike Size Quad'!$F$3*$N$4&lt;Table13[[#This Row],[NS AXIS]],Table13[[#This Row],[NS AXIS]]&lt;$V$6 - 'Unlike Size Quad'!$F$3*$N$4), Table13[NS AXIS], 0)</f>
        <v>0</v>
      </c>
      <c r="AB1443" s="16">
        <f>$V$3 -'Unlike Size Quad'!$F$2*$N$3</f>
        <v>127.00056361139596</v>
      </c>
      <c r="AC1443" s="16">
        <f>$W$4 + 'Unlike Size Quad'!$F$2*$N$3</f>
        <v>-127.00507248755457</v>
      </c>
      <c r="AN1443" s="46">
        <v>435</v>
      </c>
      <c r="AO1443" s="6">
        <f>IF(OR(Table15[[#This Row],[Diagonal Flag]]&lt;-$AG$6, Table15[[#This Row],[Diagonal Flag]]&gt;$AG$6),0,Table15[[#This Row],[Diagonal Flag]])</f>
        <v>0</v>
      </c>
      <c r="AP1443" s="6">
        <f>Graphing!$AO1443/$AP$6</f>
        <v>0</v>
      </c>
      <c r="AQ1443" s="6">
        <f>Graphing!$AO1443/$AQ$6</f>
        <v>0</v>
      </c>
    </row>
    <row r="1444" spans="21:43" x14ac:dyDescent="0.25">
      <c r="U1444" s="6">
        <v>0</v>
      </c>
      <c r="V1444" s="6">
        <v>436</v>
      </c>
      <c r="W1444" s="6">
        <f>IF(AND($W$4 + 'Unlike Size Quad'!$F$2*$N$3&lt;Table13[[#This Row],[NS AXIS]],Table13[[#This Row],[NS AXIS]]&lt;$V$3 - 'Unlike Size Quad'!$F$2*$N$3), Table13[NS AXIS], 0)</f>
        <v>0</v>
      </c>
      <c r="X1444" s="6">
        <f>$V$6 - 'Unlike Size Quad'!$F$3*$N$4</f>
        <v>71.401690832311886</v>
      </c>
      <c r="Y1444" s="6">
        <f>$W$5 +'Unlike Size Quad'!$F$3*$N$4</f>
        <v>-71.406763299232722</v>
      </c>
      <c r="Z1444" s="6">
        <f>Table13[[#This Row],[NS AXIS]]</f>
        <v>436</v>
      </c>
      <c r="AA1444" s="6">
        <f>IF(AND($W$5 + 'Unlike Size Quad'!$F$3*$N$4&lt;Table13[[#This Row],[NS AXIS]],Table13[[#This Row],[NS AXIS]]&lt;$V$6 - 'Unlike Size Quad'!$F$3*$N$4), Table13[NS AXIS], 0)</f>
        <v>0</v>
      </c>
      <c r="AB1444" s="16">
        <f>$V$3 -'Unlike Size Quad'!$F$2*$N$3</f>
        <v>127.00056361139596</v>
      </c>
      <c r="AC1444" s="16">
        <f>$W$4 + 'Unlike Size Quad'!$F$2*$N$3</f>
        <v>-127.00507248755457</v>
      </c>
      <c r="AN1444" s="46">
        <v>436</v>
      </c>
      <c r="AO1444" s="6">
        <f>IF(OR(Table15[[#This Row],[Diagonal Flag]]&lt;-$AG$6, Table15[[#This Row],[Diagonal Flag]]&gt;$AG$6),0,Table15[[#This Row],[Diagonal Flag]])</f>
        <v>0</v>
      </c>
      <c r="AP1444" s="6">
        <f>Graphing!$AO1444/$AP$6</f>
        <v>0</v>
      </c>
      <c r="AQ1444" s="6">
        <f>Graphing!$AO1444/$AQ$6</f>
        <v>0</v>
      </c>
    </row>
    <row r="1445" spans="21:43" x14ac:dyDescent="0.25">
      <c r="U1445" s="6">
        <v>0</v>
      </c>
      <c r="V1445" s="6">
        <v>437</v>
      </c>
      <c r="W1445" s="6">
        <f>IF(AND($W$4 + 'Unlike Size Quad'!$F$2*$N$3&lt;Table13[[#This Row],[NS AXIS]],Table13[[#This Row],[NS AXIS]]&lt;$V$3 - 'Unlike Size Quad'!$F$2*$N$3), Table13[NS AXIS], 0)</f>
        <v>0</v>
      </c>
      <c r="X1445" s="6">
        <f>$V$6 - 'Unlike Size Quad'!$F$3*$N$4</f>
        <v>71.401690832311886</v>
      </c>
      <c r="Y1445" s="6">
        <f>$W$5 +'Unlike Size Quad'!$F$3*$N$4</f>
        <v>-71.406763299232722</v>
      </c>
      <c r="Z1445" s="6">
        <f>Table13[[#This Row],[NS AXIS]]</f>
        <v>437</v>
      </c>
      <c r="AA1445" s="6">
        <f>IF(AND($W$5 + 'Unlike Size Quad'!$F$3*$N$4&lt;Table13[[#This Row],[NS AXIS]],Table13[[#This Row],[NS AXIS]]&lt;$V$6 - 'Unlike Size Quad'!$F$3*$N$4), Table13[NS AXIS], 0)</f>
        <v>0</v>
      </c>
      <c r="AB1445" s="16">
        <f>$V$3 -'Unlike Size Quad'!$F$2*$N$3</f>
        <v>127.00056361139596</v>
      </c>
      <c r="AC1445" s="16">
        <f>$W$4 + 'Unlike Size Quad'!$F$2*$N$3</f>
        <v>-127.00507248755457</v>
      </c>
      <c r="AN1445" s="46">
        <v>437</v>
      </c>
      <c r="AO1445" s="6">
        <f>IF(OR(Table15[[#This Row],[Diagonal Flag]]&lt;-$AG$6, Table15[[#This Row],[Diagonal Flag]]&gt;$AG$6),0,Table15[[#This Row],[Diagonal Flag]])</f>
        <v>0</v>
      </c>
      <c r="AP1445" s="6">
        <f>Graphing!$AO1445/$AP$6</f>
        <v>0</v>
      </c>
      <c r="AQ1445" s="6">
        <f>Graphing!$AO1445/$AQ$6</f>
        <v>0</v>
      </c>
    </row>
    <row r="1446" spans="21:43" x14ac:dyDescent="0.25">
      <c r="U1446" s="6">
        <v>0</v>
      </c>
      <c r="V1446" s="6">
        <v>438</v>
      </c>
      <c r="W1446" s="6">
        <f>IF(AND($W$4 + 'Unlike Size Quad'!$F$2*$N$3&lt;Table13[[#This Row],[NS AXIS]],Table13[[#This Row],[NS AXIS]]&lt;$V$3 - 'Unlike Size Quad'!$F$2*$N$3), Table13[NS AXIS], 0)</f>
        <v>0</v>
      </c>
      <c r="X1446" s="6">
        <f>$V$6 - 'Unlike Size Quad'!$F$3*$N$4</f>
        <v>71.401690832311886</v>
      </c>
      <c r="Y1446" s="6">
        <f>$W$5 +'Unlike Size Quad'!$F$3*$N$4</f>
        <v>-71.406763299232722</v>
      </c>
      <c r="Z1446" s="6">
        <f>Table13[[#This Row],[NS AXIS]]</f>
        <v>438</v>
      </c>
      <c r="AA1446" s="6">
        <f>IF(AND($W$5 + 'Unlike Size Quad'!$F$3*$N$4&lt;Table13[[#This Row],[NS AXIS]],Table13[[#This Row],[NS AXIS]]&lt;$V$6 - 'Unlike Size Quad'!$F$3*$N$4), Table13[NS AXIS], 0)</f>
        <v>0</v>
      </c>
      <c r="AB1446" s="16">
        <f>$V$3 -'Unlike Size Quad'!$F$2*$N$3</f>
        <v>127.00056361139596</v>
      </c>
      <c r="AC1446" s="16">
        <f>$W$4 + 'Unlike Size Quad'!$F$2*$N$3</f>
        <v>-127.00507248755457</v>
      </c>
      <c r="AN1446" s="46">
        <v>438</v>
      </c>
      <c r="AO1446" s="6">
        <f>IF(OR(Table15[[#This Row],[Diagonal Flag]]&lt;-$AG$6, Table15[[#This Row],[Diagonal Flag]]&gt;$AG$6),0,Table15[[#This Row],[Diagonal Flag]])</f>
        <v>0</v>
      </c>
      <c r="AP1446" s="6">
        <f>Graphing!$AO1446/$AP$6</f>
        <v>0</v>
      </c>
      <c r="AQ1446" s="6">
        <f>Graphing!$AO1446/$AQ$6</f>
        <v>0</v>
      </c>
    </row>
    <row r="1447" spans="21:43" x14ac:dyDescent="0.25">
      <c r="U1447" s="6">
        <v>0</v>
      </c>
      <c r="V1447" s="6">
        <v>439</v>
      </c>
      <c r="W1447" s="6">
        <f>IF(AND($W$4 + 'Unlike Size Quad'!$F$2*$N$3&lt;Table13[[#This Row],[NS AXIS]],Table13[[#This Row],[NS AXIS]]&lt;$V$3 - 'Unlike Size Quad'!$F$2*$N$3), Table13[NS AXIS], 0)</f>
        <v>0</v>
      </c>
      <c r="X1447" s="6">
        <f>$V$6 - 'Unlike Size Quad'!$F$3*$N$4</f>
        <v>71.401690832311886</v>
      </c>
      <c r="Y1447" s="6">
        <f>$W$5 +'Unlike Size Quad'!$F$3*$N$4</f>
        <v>-71.406763299232722</v>
      </c>
      <c r="Z1447" s="6">
        <f>Table13[[#This Row],[NS AXIS]]</f>
        <v>439</v>
      </c>
      <c r="AA1447" s="6">
        <f>IF(AND($W$5 + 'Unlike Size Quad'!$F$3*$N$4&lt;Table13[[#This Row],[NS AXIS]],Table13[[#This Row],[NS AXIS]]&lt;$V$6 - 'Unlike Size Quad'!$F$3*$N$4), Table13[NS AXIS], 0)</f>
        <v>0</v>
      </c>
      <c r="AB1447" s="16">
        <f>$V$3 -'Unlike Size Quad'!$F$2*$N$3</f>
        <v>127.00056361139596</v>
      </c>
      <c r="AC1447" s="16">
        <f>$W$4 + 'Unlike Size Quad'!$F$2*$N$3</f>
        <v>-127.00507248755457</v>
      </c>
      <c r="AN1447" s="46">
        <v>439</v>
      </c>
      <c r="AO1447" s="6">
        <f>IF(OR(Table15[[#This Row],[Diagonal Flag]]&lt;-$AG$6, Table15[[#This Row],[Diagonal Flag]]&gt;$AG$6),0,Table15[[#This Row],[Diagonal Flag]])</f>
        <v>0</v>
      </c>
      <c r="AP1447" s="6">
        <f>Graphing!$AO1447/$AP$6</f>
        <v>0</v>
      </c>
      <c r="AQ1447" s="6">
        <f>Graphing!$AO1447/$AQ$6</f>
        <v>0</v>
      </c>
    </row>
    <row r="1448" spans="21:43" x14ac:dyDescent="0.25">
      <c r="U1448" s="6">
        <v>0</v>
      </c>
      <c r="V1448" s="6">
        <v>440</v>
      </c>
      <c r="W1448" s="6">
        <f>IF(AND($W$4 + 'Unlike Size Quad'!$F$2*$N$3&lt;Table13[[#This Row],[NS AXIS]],Table13[[#This Row],[NS AXIS]]&lt;$V$3 - 'Unlike Size Quad'!$F$2*$N$3), Table13[NS AXIS], 0)</f>
        <v>0</v>
      </c>
      <c r="X1448" s="6">
        <f>$V$6 - 'Unlike Size Quad'!$F$3*$N$4</f>
        <v>71.401690832311886</v>
      </c>
      <c r="Y1448" s="6">
        <f>$W$5 +'Unlike Size Quad'!$F$3*$N$4</f>
        <v>-71.406763299232722</v>
      </c>
      <c r="Z1448" s="6">
        <f>Table13[[#This Row],[NS AXIS]]</f>
        <v>440</v>
      </c>
      <c r="AA1448" s="6">
        <f>IF(AND($W$5 + 'Unlike Size Quad'!$F$3*$N$4&lt;Table13[[#This Row],[NS AXIS]],Table13[[#This Row],[NS AXIS]]&lt;$V$6 - 'Unlike Size Quad'!$F$3*$N$4), Table13[NS AXIS], 0)</f>
        <v>0</v>
      </c>
      <c r="AB1448" s="16">
        <f>$V$3 -'Unlike Size Quad'!$F$2*$N$3</f>
        <v>127.00056361139596</v>
      </c>
      <c r="AC1448" s="16">
        <f>$W$4 + 'Unlike Size Quad'!$F$2*$N$3</f>
        <v>-127.00507248755457</v>
      </c>
      <c r="AN1448" s="46">
        <v>440</v>
      </c>
      <c r="AO1448" s="6">
        <f>IF(OR(Table15[[#This Row],[Diagonal Flag]]&lt;-$AG$6, Table15[[#This Row],[Diagonal Flag]]&gt;$AG$6),0,Table15[[#This Row],[Diagonal Flag]])</f>
        <v>0</v>
      </c>
      <c r="AP1448" s="6">
        <f>Graphing!$AO1448/$AP$6</f>
        <v>0</v>
      </c>
      <c r="AQ1448" s="6">
        <f>Graphing!$AO1448/$AQ$6</f>
        <v>0</v>
      </c>
    </row>
    <row r="1449" spans="21:43" x14ac:dyDescent="0.25">
      <c r="U1449" s="6">
        <v>0</v>
      </c>
      <c r="V1449" s="6">
        <v>441</v>
      </c>
      <c r="W1449" s="6">
        <f>IF(AND($W$4 + 'Unlike Size Quad'!$F$2*$N$3&lt;Table13[[#This Row],[NS AXIS]],Table13[[#This Row],[NS AXIS]]&lt;$V$3 - 'Unlike Size Quad'!$F$2*$N$3), Table13[NS AXIS], 0)</f>
        <v>0</v>
      </c>
      <c r="X1449" s="6">
        <f>$V$6 - 'Unlike Size Quad'!$F$3*$N$4</f>
        <v>71.401690832311886</v>
      </c>
      <c r="Y1449" s="6">
        <f>$W$5 +'Unlike Size Quad'!$F$3*$N$4</f>
        <v>-71.406763299232722</v>
      </c>
      <c r="Z1449" s="6">
        <f>Table13[[#This Row],[NS AXIS]]</f>
        <v>441</v>
      </c>
      <c r="AA1449" s="6">
        <f>IF(AND($W$5 + 'Unlike Size Quad'!$F$3*$N$4&lt;Table13[[#This Row],[NS AXIS]],Table13[[#This Row],[NS AXIS]]&lt;$V$6 - 'Unlike Size Quad'!$F$3*$N$4), Table13[NS AXIS], 0)</f>
        <v>0</v>
      </c>
      <c r="AB1449" s="16">
        <f>$V$3 -'Unlike Size Quad'!$F$2*$N$3</f>
        <v>127.00056361139596</v>
      </c>
      <c r="AC1449" s="16">
        <f>$W$4 + 'Unlike Size Quad'!$F$2*$N$3</f>
        <v>-127.00507248755457</v>
      </c>
      <c r="AN1449" s="46">
        <v>441</v>
      </c>
      <c r="AO1449" s="6">
        <f>IF(OR(Table15[[#This Row],[Diagonal Flag]]&lt;-$AG$6, Table15[[#This Row],[Diagonal Flag]]&gt;$AG$6),0,Table15[[#This Row],[Diagonal Flag]])</f>
        <v>0</v>
      </c>
      <c r="AP1449" s="6">
        <f>Graphing!$AO1449/$AP$6</f>
        <v>0</v>
      </c>
      <c r="AQ1449" s="6">
        <f>Graphing!$AO1449/$AQ$6</f>
        <v>0</v>
      </c>
    </row>
    <row r="1450" spans="21:43" x14ac:dyDescent="0.25">
      <c r="U1450" s="6">
        <v>0</v>
      </c>
      <c r="V1450" s="6">
        <v>442</v>
      </c>
      <c r="W1450" s="6">
        <f>IF(AND($W$4 + 'Unlike Size Quad'!$F$2*$N$3&lt;Table13[[#This Row],[NS AXIS]],Table13[[#This Row],[NS AXIS]]&lt;$V$3 - 'Unlike Size Quad'!$F$2*$N$3), Table13[NS AXIS], 0)</f>
        <v>0</v>
      </c>
      <c r="X1450" s="6">
        <f>$V$6 - 'Unlike Size Quad'!$F$3*$N$4</f>
        <v>71.401690832311886</v>
      </c>
      <c r="Y1450" s="6">
        <f>$W$5 +'Unlike Size Quad'!$F$3*$N$4</f>
        <v>-71.406763299232722</v>
      </c>
      <c r="Z1450" s="6">
        <f>Table13[[#This Row],[NS AXIS]]</f>
        <v>442</v>
      </c>
      <c r="AA1450" s="6">
        <f>IF(AND($W$5 + 'Unlike Size Quad'!$F$3*$N$4&lt;Table13[[#This Row],[NS AXIS]],Table13[[#This Row],[NS AXIS]]&lt;$V$6 - 'Unlike Size Quad'!$F$3*$N$4), Table13[NS AXIS], 0)</f>
        <v>0</v>
      </c>
      <c r="AB1450" s="16">
        <f>$V$3 -'Unlike Size Quad'!$F$2*$N$3</f>
        <v>127.00056361139596</v>
      </c>
      <c r="AC1450" s="16">
        <f>$W$4 + 'Unlike Size Quad'!$F$2*$N$3</f>
        <v>-127.00507248755457</v>
      </c>
      <c r="AN1450" s="46">
        <v>442</v>
      </c>
      <c r="AO1450" s="6">
        <f>IF(OR(Table15[[#This Row],[Diagonal Flag]]&lt;-$AG$6, Table15[[#This Row],[Diagonal Flag]]&gt;$AG$6),0,Table15[[#This Row],[Diagonal Flag]])</f>
        <v>0</v>
      </c>
      <c r="AP1450" s="6">
        <f>Graphing!$AO1450/$AP$6</f>
        <v>0</v>
      </c>
      <c r="AQ1450" s="6">
        <f>Graphing!$AO1450/$AQ$6</f>
        <v>0</v>
      </c>
    </row>
    <row r="1451" spans="21:43" x14ac:dyDescent="0.25">
      <c r="U1451" s="6">
        <v>0</v>
      </c>
      <c r="V1451" s="6">
        <v>443</v>
      </c>
      <c r="W1451" s="6">
        <f>IF(AND($W$4 + 'Unlike Size Quad'!$F$2*$N$3&lt;Table13[[#This Row],[NS AXIS]],Table13[[#This Row],[NS AXIS]]&lt;$V$3 - 'Unlike Size Quad'!$F$2*$N$3), Table13[NS AXIS], 0)</f>
        <v>0</v>
      </c>
      <c r="X1451" s="6">
        <f>$V$6 - 'Unlike Size Quad'!$F$3*$N$4</f>
        <v>71.401690832311886</v>
      </c>
      <c r="Y1451" s="6">
        <f>$W$5 +'Unlike Size Quad'!$F$3*$N$4</f>
        <v>-71.406763299232722</v>
      </c>
      <c r="Z1451" s="6">
        <f>Table13[[#This Row],[NS AXIS]]</f>
        <v>443</v>
      </c>
      <c r="AA1451" s="6">
        <f>IF(AND($W$5 + 'Unlike Size Quad'!$F$3*$N$4&lt;Table13[[#This Row],[NS AXIS]],Table13[[#This Row],[NS AXIS]]&lt;$V$6 - 'Unlike Size Quad'!$F$3*$N$4), Table13[NS AXIS], 0)</f>
        <v>0</v>
      </c>
      <c r="AB1451" s="16">
        <f>$V$3 -'Unlike Size Quad'!$F$2*$N$3</f>
        <v>127.00056361139596</v>
      </c>
      <c r="AC1451" s="16">
        <f>$W$4 + 'Unlike Size Quad'!$F$2*$N$3</f>
        <v>-127.00507248755457</v>
      </c>
      <c r="AN1451" s="46">
        <v>443</v>
      </c>
      <c r="AO1451" s="6">
        <f>IF(OR(Table15[[#This Row],[Diagonal Flag]]&lt;-$AG$6, Table15[[#This Row],[Diagonal Flag]]&gt;$AG$6),0,Table15[[#This Row],[Diagonal Flag]])</f>
        <v>0</v>
      </c>
      <c r="AP1451" s="6">
        <f>Graphing!$AO1451/$AP$6</f>
        <v>0</v>
      </c>
      <c r="AQ1451" s="6">
        <f>Graphing!$AO1451/$AQ$6</f>
        <v>0</v>
      </c>
    </row>
    <row r="1452" spans="21:43" x14ac:dyDescent="0.25">
      <c r="U1452" s="6">
        <v>0</v>
      </c>
      <c r="V1452" s="6">
        <v>444</v>
      </c>
      <c r="W1452" s="6">
        <f>IF(AND($W$4 + 'Unlike Size Quad'!$F$2*$N$3&lt;Table13[[#This Row],[NS AXIS]],Table13[[#This Row],[NS AXIS]]&lt;$V$3 - 'Unlike Size Quad'!$F$2*$N$3), Table13[NS AXIS], 0)</f>
        <v>0</v>
      </c>
      <c r="X1452" s="6">
        <f>$V$6 - 'Unlike Size Quad'!$F$3*$N$4</f>
        <v>71.401690832311886</v>
      </c>
      <c r="Y1452" s="6">
        <f>$W$5 +'Unlike Size Quad'!$F$3*$N$4</f>
        <v>-71.406763299232722</v>
      </c>
      <c r="Z1452" s="6">
        <f>Table13[[#This Row],[NS AXIS]]</f>
        <v>444</v>
      </c>
      <c r="AA1452" s="6">
        <f>IF(AND($W$5 + 'Unlike Size Quad'!$F$3*$N$4&lt;Table13[[#This Row],[NS AXIS]],Table13[[#This Row],[NS AXIS]]&lt;$V$6 - 'Unlike Size Quad'!$F$3*$N$4), Table13[NS AXIS], 0)</f>
        <v>0</v>
      </c>
      <c r="AB1452" s="16">
        <f>$V$3 -'Unlike Size Quad'!$F$2*$N$3</f>
        <v>127.00056361139596</v>
      </c>
      <c r="AC1452" s="16">
        <f>$W$4 + 'Unlike Size Quad'!$F$2*$N$3</f>
        <v>-127.00507248755457</v>
      </c>
      <c r="AN1452" s="46">
        <v>444</v>
      </c>
      <c r="AO1452" s="6">
        <f>IF(OR(Table15[[#This Row],[Diagonal Flag]]&lt;-$AG$6, Table15[[#This Row],[Diagonal Flag]]&gt;$AG$6),0,Table15[[#This Row],[Diagonal Flag]])</f>
        <v>0</v>
      </c>
      <c r="AP1452" s="6">
        <f>Graphing!$AO1452/$AP$6</f>
        <v>0</v>
      </c>
      <c r="AQ1452" s="6">
        <f>Graphing!$AO1452/$AQ$6</f>
        <v>0</v>
      </c>
    </row>
    <row r="1453" spans="21:43" x14ac:dyDescent="0.25">
      <c r="U1453" s="6">
        <v>0</v>
      </c>
      <c r="V1453" s="6">
        <v>445</v>
      </c>
      <c r="W1453" s="6">
        <f>IF(AND($W$4 + 'Unlike Size Quad'!$F$2*$N$3&lt;Table13[[#This Row],[NS AXIS]],Table13[[#This Row],[NS AXIS]]&lt;$V$3 - 'Unlike Size Quad'!$F$2*$N$3), Table13[NS AXIS], 0)</f>
        <v>0</v>
      </c>
      <c r="X1453" s="6">
        <f>$V$6 - 'Unlike Size Quad'!$F$3*$N$4</f>
        <v>71.401690832311886</v>
      </c>
      <c r="Y1453" s="6">
        <f>$W$5 +'Unlike Size Quad'!$F$3*$N$4</f>
        <v>-71.406763299232722</v>
      </c>
      <c r="Z1453" s="6">
        <f>Table13[[#This Row],[NS AXIS]]</f>
        <v>445</v>
      </c>
      <c r="AA1453" s="6">
        <f>IF(AND($W$5 + 'Unlike Size Quad'!$F$3*$N$4&lt;Table13[[#This Row],[NS AXIS]],Table13[[#This Row],[NS AXIS]]&lt;$V$6 - 'Unlike Size Quad'!$F$3*$N$4), Table13[NS AXIS], 0)</f>
        <v>0</v>
      </c>
      <c r="AB1453" s="16">
        <f>$V$3 -'Unlike Size Quad'!$F$2*$N$3</f>
        <v>127.00056361139596</v>
      </c>
      <c r="AC1453" s="16">
        <f>$W$4 + 'Unlike Size Quad'!$F$2*$N$3</f>
        <v>-127.00507248755457</v>
      </c>
      <c r="AN1453" s="46">
        <v>445</v>
      </c>
      <c r="AO1453" s="6">
        <f>IF(OR(Table15[[#This Row],[Diagonal Flag]]&lt;-$AG$6, Table15[[#This Row],[Diagonal Flag]]&gt;$AG$6),0,Table15[[#This Row],[Diagonal Flag]])</f>
        <v>0</v>
      </c>
      <c r="AP1453" s="6">
        <f>Graphing!$AO1453/$AP$6</f>
        <v>0</v>
      </c>
      <c r="AQ1453" s="6">
        <f>Graphing!$AO1453/$AQ$6</f>
        <v>0</v>
      </c>
    </row>
    <row r="1454" spans="21:43" x14ac:dyDescent="0.25">
      <c r="U1454" s="6">
        <v>0</v>
      </c>
      <c r="V1454" s="6">
        <v>446</v>
      </c>
      <c r="W1454" s="6">
        <f>IF(AND($W$4 + 'Unlike Size Quad'!$F$2*$N$3&lt;Table13[[#This Row],[NS AXIS]],Table13[[#This Row],[NS AXIS]]&lt;$V$3 - 'Unlike Size Quad'!$F$2*$N$3), Table13[NS AXIS], 0)</f>
        <v>0</v>
      </c>
      <c r="X1454" s="6">
        <f>$V$6 - 'Unlike Size Quad'!$F$3*$N$4</f>
        <v>71.401690832311886</v>
      </c>
      <c r="Y1454" s="6">
        <f>$W$5 +'Unlike Size Quad'!$F$3*$N$4</f>
        <v>-71.406763299232722</v>
      </c>
      <c r="Z1454" s="6">
        <f>Table13[[#This Row],[NS AXIS]]</f>
        <v>446</v>
      </c>
      <c r="AA1454" s="6">
        <f>IF(AND($W$5 + 'Unlike Size Quad'!$F$3*$N$4&lt;Table13[[#This Row],[NS AXIS]],Table13[[#This Row],[NS AXIS]]&lt;$V$6 - 'Unlike Size Quad'!$F$3*$N$4), Table13[NS AXIS], 0)</f>
        <v>0</v>
      </c>
      <c r="AB1454" s="16">
        <f>$V$3 -'Unlike Size Quad'!$F$2*$N$3</f>
        <v>127.00056361139596</v>
      </c>
      <c r="AC1454" s="16">
        <f>$W$4 + 'Unlike Size Quad'!$F$2*$N$3</f>
        <v>-127.00507248755457</v>
      </c>
      <c r="AN1454" s="46">
        <v>446</v>
      </c>
      <c r="AO1454" s="6">
        <f>IF(OR(Table15[[#This Row],[Diagonal Flag]]&lt;-$AG$6, Table15[[#This Row],[Diagonal Flag]]&gt;$AG$6),0,Table15[[#This Row],[Diagonal Flag]])</f>
        <v>0</v>
      </c>
      <c r="AP1454" s="6">
        <f>Graphing!$AO1454/$AP$6</f>
        <v>0</v>
      </c>
      <c r="AQ1454" s="6">
        <f>Graphing!$AO1454/$AQ$6</f>
        <v>0</v>
      </c>
    </row>
    <row r="1455" spans="21:43" x14ac:dyDescent="0.25">
      <c r="U1455" s="6">
        <v>0</v>
      </c>
      <c r="V1455" s="6">
        <v>447</v>
      </c>
      <c r="W1455" s="6">
        <f>IF(AND($W$4 + 'Unlike Size Quad'!$F$2*$N$3&lt;Table13[[#This Row],[NS AXIS]],Table13[[#This Row],[NS AXIS]]&lt;$V$3 - 'Unlike Size Quad'!$F$2*$N$3), Table13[NS AXIS], 0)</f>
        <v>0</v>
      </c>
      <c r="X1455" s="6">
        <f>$V$6 - 'Unlike Size Quad'!$F$3*$N$4</f>
        <v>71.401690832311886</v>
      </c>
      <c r="Y1455" s="6">
        <f>$W$5 +'Unlike Size Quad'!$F$3*$N$4</f>
        <v>-71.406763299232722</v>
      </c>
      <c r="Z1455" s="6">
        <f>Table13[[#This Row],[NS AXIS]]</f>
        <v>447</v>
      </c>
      <c r="AA1455" s="6">
        <f>IF(AND($W$5 + 'Unlike Size Quad'!$F$3*$N$4&lt;Table13[[#This Row],[NS AXIS]],Table13[[#This Row],[NS AXIS]]&lt;$V$6 - 'Unlike Size Quad'!$F$3*$N$4), Table13[NS AXIS], 0)</f>
        <v>0</v>
      </c>
      <c r="AB1455" s="16">
        <f>$V$3 -'Unlike Size Quad'!$F$2*$N$3</f>
        <v>127.00056361139596</v>
      </c>
      <c r="AC1455" s="16">
        <f>$W$4 + 'Unlike Size Quad'!$F$2*$N$3</f>
        <v>-127.00507248755457</v>
      </c>
      <c r="AN1455" s="46">
        <v>447</v>
      </c>
      <c r="AO1455" s="6">
        <f>IF(OR(Table15[[#This Row],[Diagonal Flag]]&lt;-$AG$6, Table15[[#This Row],[Diagonal Flag]]&gt;$AG$6),0,Table15[[#This Row],[Diagonal Flag]])</f>
        <v>0</v>
      </c>
      <c r="AP1455" s="6">
        <f>Graphing!$AO1455/$AP$6</f>
        <v>0</v>
      </c>
      <c r="AQ1455" s="6">
        <f>Graphing!$AO1455/$AQ$6</f>
        <v>0</v>
      </c>
    </row>
    <row r="1456" spans="21:43" x14ac:dyDescent="0.25">
      <c r="U1456" s="6">
        <v>0</v>
      </c>
      <c r="V1456" s="6">
        <v>448</v>
      </c>
      <c r="W1456" s="6">
        <f>IF(AND($W$4 + 'Unlike Size Quad'!$F$2*$N$3&lt;Table13[[#This Row],[NS AXIS]],Table13[[#This Row],[NS AXIS]]&lt;$V$3 - 'Unlike Size Quad'!$F$2*$N$3), Table13[NS AXIS], 0)</f>
        <v>0</v>
      </c>
      <c r="X1456" s="6">
        <f>$V$6 - 'Unlike Size Quad'!$F$3*$N$4</f>
        <v>71.401690832311886</v>
      </c>
      <c r="Y1456" s="6">
        <f>$W$5 +'Unlike Size Quad'!$F$3*$N$4</f>
        <v>-71.406763299232722</v>
      </c>
      <c r="Z1456" s="6">
        <f>Table13[[#This Row],[NS AXIS]]</f>
        <v>448</v>
      </c>
      <c r="AA1456" s="6">
        <f>IF(AND($W$5 + 'Unlike Size Quad'!$F$3*$N$4&lt;Table13[[#This Row],[NS AXIS]],Table13[[#This Row],[NS AXIS]]&lt;$V$6 - 'Unlike Size Quad'!$F$3*$N$4), Table13[NS AXIS], 0)</f>
        <v>0</v>
      </c>
      <c r="AB1456" s="16">
        <f>$V$3 -'Unlike Size Quad'!$F$2*$N$3</f>
        <v>127.00056361139596</v>
      </c>
      <c r="AC1456" s="16">
        <f>$W$4 + 'Unlike Size Quad'!$F$2*$N$3</f>
        <v>-127.00507248755457</v>
      </c>
      <c r="AN1456" s="46">
        <v>448</v>
      </c>
      <c r="AO1456" s="6">
        <f>IF(OR(Table15[[#This Row],[Diagonal Flag]]&lt;-$AG$6, Table15[[#This Row],[Diagonal Flag]]&gt;$AG$6),0,Table15[[#This Row],[Diagonal Flag]])</f>
        <v>0</v>
      </c>
      <c r="AP1456" s="6">
        <f>Graphing!$AO1456/$AP$6</f>
        <v>0</v>
      </c>
      <c r="AQ1456" s="6">
        <f>Graphing!$AO1456/$AQ$6</f>
        <v>0</v>
      </c>
    </row>
    <row r="1457" spans="21:43" x14ac:dyDescent="0.25">
      <c r="U1457" s="6">
        <v>0</v>
      </c>
      <c r="V1457" s="6">
        <v>449</v>
      </c>
      <c r="W1457" s="6">
        <f>IF(AND($W$4 + 'Unlike Size Quad'!$F$2*$N$3&lt;Table13[[#This Row],[NS AXIS]],Table13[[#This Row],[NS AXIS]]&lt;$V$3 - 'Unlike Size Quad'!$F$2*$N$3), Table13[NS AXIS], 0)</f>
        <v>0</v>
      </c>
      <c r="X1457" s="6">
        <f>$V$6 - 'Unlike Size Quad'!$F$3*$N$4</f>
        <v>71.401690832311886</v>
      </c>
      <c r="Y1457" s="6">
        <f>$W$5 +'Unlike Size Quad'!$F$3*$N$4</f>
        <v>-71.406763299232722</v>
      </c>
      <c r="Z1457" s="6">
        <f>Table13[[#This Row],[NS AXIS]]</f>
        <v>449</v>
      </c>
      <c r="AA1457" s="6">
        <f>IF(AND($W$5 + 'Unlike Size Quad'!$F$3*$N$4&lt;Table13[[#This Row],[NS AXIS]],Table13[[#This Row],[NS AXIS]]&lt;$V$6 - 'Unlike Size Quad'!$F$3*$N$4), Table13[NS AXIS], 0)</f>
        <v>0</v>
      </c>
      <c r="AB1457" s="16">
        <f>$V$3 -'Unlike Size Quad'!$F$2*$N$3</f>
        <v>127.00056361139596</v>
      </c>
      <c r="AC1457" s="16">
        <f>$W$4 + 'Unlike Size Quad'!$F$2*$N$3</f>
        <v>-127.00507248755457</v>
      </c>
      <c r="AN1457" s="46">
        <v>449</v>
      </c>
      <c r="AO1457" s="6">
        <f>IF(OR(Table15[[#This Row],[Diagonal Flag]]&lt;-$AG$6, Table15[[#This Row],[Diagonal Flag]]&gt;$AG$6),0,Table15[[#This Row],[Diagonal Flag]])</f>
        <v>0</v>
      </c>
      <c r="AP1457" s="6">
        <f>Graphing!$AO1457/$AP$6</f>
        <v>0</v>
      </c>
      <c r="AQ1457" s="6">
        <f>Graphing!$AO1457/$AQ$6</f>
        <v>0</v>
      </c>
    </row>
    <row r="1458" spans="21:43" x14ac:dyDescent="0.25">
      <c r="U1458" s="6">
        <v>0</v>
      </c>
      <c r="V1458" s="6">
        <v>450</v>
      </c>
      <c r="W1458" s="6">
        <f>IF(AND($W$4 + 'Unlike Size Quad'!$F$2*$N$3&lt;Table13[[#This Row],[NS AXIS]],Table13[[#This Row],[NS AXIS]]&lt;$V$3 - 'Unlike Size Quad'!$F$2*$N$3), Table13[NS AXIS], 0)</f>
        <v>0</v>
      </c>
      <c r="X1458" s="6">
        <f>$V$6 - 'Unlike Size Quad'!$F$3*$N$4</f>
        <v>71.401690832311886</v>
      </c>
      <c r="Y1458" s="6">
        <f>$W$5 +'Unlike Size Quad'!$F$3*$N$4</f>
        <v>-71.406763299232722</v>
      </c>
      <c r="Z1458" s="6">
        <f>Table13[[#This Row],[NS AXIS]]</f>
        <v>450</v>
      </c>
      <c r="AA1458" s="6">
        <f>IF(AND($W$5 + 'Unlike Size Quad'!$F$3*$N$4&lt;Table13[[#This Row],[NS AXIS]],Table13[[#This Row],[NS AXIS]]&lt;$V$6 - 'Unlike Size Quad'!$F$3*$N$4), Table13[NS AXIS], 0)</f>
        <v>0</v>
      </c>
      <c r="AB1458" s="16">
        <f>$V$3 -'Unlike Size Quad'!$F$2*$N$3</f>
        <v>127.00056361139596</v>
      </c>
      <c r="AC1458" s="16">
        <f>$W$4 + 'Unlike Size Quad'!$F$2*$N$3</f>
        <v>-127.00507248755457</v>
      </c>
      <c r="AN1458" s="46">
        <v>450</v>
      </c>
      <c r="AO1458" s="6">
        <f>IF(OR(Table15[[#This Row],[Diagonal Flag]]&lt;-$AG$6, Table15[[#This Row],[Diagonal Flag]]&gt;$AG$6),0,Table15[[#This Row],[Diagonal Flag]])</f>
        <v>0</v>
      </c>
      <c r="AP1458" s="6">
        <f>Graphing!$AO1458/$AP$6</f>
        <v>0</v>
      </c>
      <c r="AQ1458" s="6">
        <f>Graphing!$AO1458/$AQ$6</f>
        <v>0</v>
      </c>
    </row>
    <row r="1459" spans="21:43" x14ac:dyDescent="0.25">
      <c r="U1459" s="6">
        <v>0</v>
      </c>
      <c r="V1459" s="6">
        <v>451</v>
      </c>
      <c r="W1459" s="6">
        <f>IF(AND($W$4 + 'Unlike Size Quad'!$F$2*$N$3&lt;Table13[[#This Row],[NS AXIS]],Table13[[#This Row],[NS AXIS]]&lt;$V$3 - 'Unlike Size Quad'!$F$2*$N$3), Table13[NS AXIS], 0)</f>
        <v>0</v>
      </c>
      <c r="X1459" s="6">
        <f>$V$6 - 'Unlike Size Quad'!$F$3*$N$4</f>
        <v>71.401690832311886</v>
      </c>
      <c r="Y1459" s="6">
        <f>$W$5 +'Unlike Size Quad'!$F$3*$N$4</f>
        <v>-71.406763299232722</v>
      </c>
      <c r="Z1459" s="6">
        <f>Table13[[#This Row],[NS AXIS]]</f>
        <v>451</v>
      </c>
      <c r="AA1459" s="6">
        <f>IF(AND($W$5 + 'Unlike Size Quad'!$F$3*$N$4&lt;Table13[[#This Row],[NS AXIS]],Table13[[#This Row],[NS AXIS]]&lt;$V$6 - 'Unlike Size Quad'!$F$3*$N$4), Table13[NS AXIS], 0)</f>
        <v>0</v>
      </c>
      <c r="AB1459" s="16">
        <f>$V$3 -'Unlike Size Quad'!$F$2*$N$3</f>
        <v>127.00056361139596</v>
      </c>
      <c r="AC1459" s="16">
        <f>$W$4 + 'Unlike Size Quad'!$F$2*$N$3</f>
        <v>-127.00507248755457</v>
      </c>
      <c r="AN1459" s="46">
        <v>451</v>
      </c>
      <c r="AO1459" s="6">
        <f>IF(OR(Table15[[#This Row],[Diagonal Flag]]&lt;-$AG$6, Table15[[#This Row],[Diagonal Flag]]&gt;$AG$6),0,Table15[[#This Row],[Diagonal Flag]])</f>
        <v>0</v>
      </c>
      <c r="AP1459" s="6">
        <f>Graphing!$AO1459/$AP$6</f>
        <v>0</v>
      </c>
      <c r="AQ1459" s="6">
        <f>Graphing!$AO1459/$AQ$6</f>
        <v>0</v>
      </c>
    </row>
    <row r="1460" spans="21:43" x14ac:dyDescent="0.25">
      <c r="U1460" s="6">
        <v>0</v>
      </c>
      <c r="V1460" s="6">
        <v>452</v>
      </c>
      <c r="W1460" s="6">
        <f>IF(AND($W$4 + 'Unlike Size Quad'!$F$2*$N$3&lt;Table13[[#This Row],[NS AXIS]],Table13[[#This Row],[NS AXIS]]&lt;$V$3 - 'Unlike Size Quad'!$F$2*$N$3), Table13[NS AXIS], 0)</f>
        <v>0</v>
      </c>
      <c r="X1460" s="6">
        <f>$V$6 - 'Unlike Size Quad'!$F$3*$N$4</f>
        <v>71.401690832311886</v>
      </c>
      <c r="Y1460" s="6">
        <f>$W$5 +'Unlike Size Quad'!$F$3*$N$4</f>
        <v>-71.406763299232722</v>
      </c>
      <c r="Z1460" s="6">
        <f>Table13[[#This Row],[NS AXIS]]</f>
        <v>452</v>
      </c>
      <c r="AA1460" s="6">
        <f>IF(AND($W$5 + 'Unlike Size Quad'!$F$3*$N$4&lt;Table13[[#This Row],[NS AXIS]],Table13[[#This Row],[NS AXIS]]&lt;$V$6 - 'Unlike Size Quad'!$F$3*$N$4), Table13[NS AXIS], 0)</f>
        <v>0</v>
      </c>
      <c r="AB1460" s="16">
        <f>$V$3 -'Unlike Size Quad'!$F$2*$N$3</f>
        <v>127.00056361139596</v>
      </c>
      <c r="AC1460" s="16">
        <f>$W$4 + 'Unlike Size Quad'!$F$2*$N$3</f>
        <v>-127.00507248755457</v>
      </c>
      <c r="AN1460" s="46">
        <v>452</v>
      </c>
      <c r="AO1460" s="6">
        <f>IF(OR(Table15[[#This Row],[Diagonal Flag]]&lt;-$AG$6, Table15[[#This Row],[Diagonal Flag]]&gt;$AG$6),0,Table15[[#This Row],[Diagonal Flag]])</f>
        <v>0</v>
      </c>
      <c r="AP1460" s="6">
        <f>Graphing!$AO1460/$AP$6</f>
        <v>0</v>
      </c>
      <c r="AQ1460" s="6">
        <f>Graphing!$AO1460/$AQ$6</f>
        <v>0</v>
      </c>
    </row>
    <row r="1461" spans="21:43" x14ac:dyDescent="0.25">
      <c r="U1461" s="6">
        <v>0</v>
      </c>
      <c r="V1461" s="6">
        <v>453</v>
      </c>
      <c r="W1461" s="6">
        <f>IF(AND($W$4 + 'Unlike Size Quad'!$F$2*$N$3&lt;Table13[[#This Row],[NS AXIS]],Table13[[#This Row],[NS AXIS]]&lt;$V$3 - 'Unlike Size Quad'!$F$2*$N$3), Table13[NS AXIS], 0)</f>
        <v>0</v>
      </c>
      <c r="X1461" s="6">
        <f>$V$6 - 'Unlike Size Quad'!$F$3*$N$4</f>
        <v>71.401690832311886</v>
      </c>
      <c r="Y1461" s="6">
        <f>$W$5 +'Unlike Size Quad'!$F$3*$N$4</f>
        <v>-71.406763299232722</v>
      </c>
      <c r="Z1461" s="6">
        <f>Table13[[#This Row],[NS AXIS]]</f>
        <v>453</v>
      </c>
      <c r="AA1461" s="6">
        <f>IF(AND($W$5 + 'Unlike Size Quad'!$F$3*$N$4&lt;Table13[[#This Row],[NS AXIS]],Table13[[#This Row],[NS AXIS]]&lt;$V$6 - 'Unlike Size Quad'!$F$3*$N$4), Table13[NS AXIS], 0)</f>
        <v>0</v>
      </c>
      <c r="AB1461" s="16">
        <f>$V$3 -'Unlike Size Quad'!$F$2*$N$3</f>
        <v>127.00056361139596</v>
      </c>
      <c r="AC1461" s="16">
        <f>$W$4 + 'Unlike Size Quad'!$F$2*$N$3</f>
        <v>-127.00507248755457</v>
      </c>
      <c r="AN1461" s="46">
        <v>453</v>
      </c>
      <c r="AO1461" s="6">
        <f>IF(OR(Table15[[#This Row],[Diagonal Flag]]&lt;-$AG$6, Table15[[#This Row],[Diagonal Flag]]&gt;$AG$6),0,Table15[[#This Row],[Diagonal Flag]])</f>
        <v>0</v>
      </c>
      <c r="AP1461" s="6">
        <f>Graphing!$AO1461/$AP$6</f>
        <v>0</v>
      </c>
      <c r="AQ1461" s="6">
        <f>Graphing!$AO1461/$AQ$6</f>
        <v>0</v>
      </c>
    </row>
    <row r="1462" spans="21:43" x14ac:dyDescent="0.25">
      <c r="U1462" s="6">
        <v>0</v>
      </c>
      <c r="V1462" s="6">
        <v>454</v>
      </c>
      <c r="W1462" s="6">
        <f>IF(AND($W$4 + 'Unlike Size Quad'!$F$2*$N$3&lt;Table13[[#This Row],[NS AXIS]],Table13[[#This Row],[NS AXIS]]&lt;$V$3 - 'Unlike Size Quad'!$F$2*$N$3), Table13[NS AXIS], 0)</f>
        <v>0</v>
      </c>
      <c r="X1462" s="6">
        <f>$V$6 - 'Unlike Size Quad'!$F$3*$N$4</f>
        <v>71.401690832311886</v>
      </c>
      <c r="Y1462" s="6">
        <f>$W$5 +'Unlike Size Quad'!$F$3*$N$4</f>
        <v>-71.406763299232722</v>
      </c>
      <c r="Z1462" s="6">
        <f>Table13[[#This Row],[NS AXIS]]</f>
        <v>454</v>
      </c>
      <c r="AA1462" s="6">
        <f>IF(AND($W$5 + 'Unlike Size Quad'!$F$3*$N$4&lt;Table13[[#This Row],[NS AXIS]],Table13[[#This Row],[NS AXIS]]&lt;$V$6 - 'Unlike Size Quad'!$F$3*$N$4), Table13[NS AXIS], 0)</f>
        <v>0</v>
      </c>
      <c r="AB1462" s="16">
        <f>$V$3 -'Unlike Size Quad'!$F$2*$N$3</f>
        <v>127.00056361139596</v>
      </c>
      <c r="AC1462" s="16">
        <f>$W$4 + 'Unlike Size Quad'!$F$2*$N$3</f>
        <v>-127.00507248755457</v>
      </c>
      <c r="AN1462" s="46">
        <v>454</v>
      </c>
      <c r="AO1462" s="6">
        <f>IF(OR(Table15[[#This Row],[Diagonal Flag]]&lt;-$AG$6, Table15[[#This Row],[Diagonal Flag]]&gt;$AG$6),0,Table15[[#This Row],[Diagonal Flag]])</f>
        <v>0</v>
      </c>
      <c r="AP1462" s="6">
        <f>Graphing!$AO1462/$AP$6</f>
        <v>0</v>
      </c>
      <c r="AQ1462" s="6">
        <f>Graphing!$AO1462/$AQ$6</f>
        <v>0</v>
      </c>
    </row>
    <row r="1463" spans="21:43" x14ac:dyDescent="0.25">
      <c r="U1463" s="6">
        <v>0</v>
      </c>
      <c r="V1463" s="6">
        <v>455</v>
      </c>
      <c r="W1463" s="6">
        <f>IF(AND($W$4 + 'Unlike Size Quad'!$F$2*$N$3&lt;Table13[[#This Row],[NS AXIS]],Table13[[#This Row],[NS AXIS]]&lt;$V$3 - 'Unlike Size Quad'!$F$2*$N$3), Table13[NS AXIS], 0)</f>
        <v>0</v>
      </c>
      <c r="X1463" s="6">
        <f>$V$6 - 'Unlike Size Quad'!$F$3*$N$4</f>
        <v>71.401690832311886</v>
      </c>
      <c r="Y1463" s="6">
        <f>$W$5 +'Unlike Size Quad'!$F$3*$N$4</f>
        <v>-71.406763299232722</v>
      </c>
      <c r="Z1463" s="6">
        <f>Table13[[#This Row],[NS AXIS]]</f>
        <v>455</v>
      </c>
      <c r="AA1463" s="6">
        <f>IF(AND($W$5 + 'Unlike Size Quad'!$F$3*$N$4&lt;Table13[[#This Row],[NS AXIS]],Table13[[#This Row],[NS AXIS]]&lt;$V$6 - 'Unlike Size Quad'!$F$3*$N$4), Table13[NS AXIS], 0)</f>
        <v>0</v>
      </c>
      <c r="AB1463" s="16">
        <f>$V$3 -'Unlike Size Quad'!$F$2*$N$3</f>
        <v>127.00056361139596</v>
      </c>
      <c r="AC1463" s="16">
        <f>$W$4 + 'Unlike Size Quad'!$F$2*$N$3</f>
        <v>-127.00507248755457</v>
      </c>
      <c r="AN1463" s="46">
        <v>455</v>
      </c>
      <c r="AO1463" s="6">
        <f>IF(OR(Table15[[#This Row],[Diagonal Flag]]&lt;-$AG$6, Table15[[#This Row],[Diagonal Flag]]&gt;$AG$6),0,Table15[[#This Row],[Diagonal Flag]])</f>
        <v>0</v>
      </c>
      <c r="AP1463" s="6">
        <f>Graphing!$AO1463/$AP$6</f>
        <v>0</v>
      </c>
      <c r="AQ1463" s="6">
        <f>Graphing!$AO1463/$AQ$6</f>
        <v>0</v>
      </c>
    </row>
    <row r="1464" spans="21:43" x14ac:dyDescent="0.25">
      <c r="U1464" s="6">
        <v>0</v>
      </c>
      <c r="V1464" s="6">
        <v>456</v>
      </c>
      <c r="W1464" s="6">
        <f>IF(AND($W$4 + 'Unlike Size Quad'!$F$2*$N$3&lt;Table13[[#This Row],[NS AXIS]],Table13[[#This Row],[NS AXIS]]&lt;$V$3 - 'Unlike Size Quad'!$F$2*$N$3), Table13[NS AXIS], 0)</f>
        <v>0</v>
      </c>
      <c r="X1464" s="6">
        <f>$V$6 - 'Unlike Size Quad'!$F$3*$N$4</f>
        <v>71.401690832311886</v>
      </c>
      <c r="Y1464" s="6">
        <f>$W$5 +'Unlike Size Quad'!$F$3*$N$4</f>
        <v>-71.406763299232722</v>
      </c>
      <c r="Z1464" s="6">
        <f>Table13[[#This Row],[NS AXIS]]</f>
        <v>456</v>
      </c>
      <c r="AA1464" s="6">
        <f>IF(AND($W$5 + 'Unlike Size Quad'!$F$3*$N$4&lt;Table13[[#This Row],[NS AXIS]],Table13[[#This Row],[NS AXIS]]&lt;$V$6 - 'Unlike Size Quad'!$F$3*$N$4), Table13[NS AXIS], 0)</f>
        <v>0</v>
      </c>
      <c r="AB1464" s="16">
        <f>$V$3 -'Unlike Size Quad'!$F$2*$N$3</f>
        <v>127.00056361139596</v>
      </c>
      <c r="AC1464" s="16">
        <f>$W$4 + 'Unlike Size Quad'!$F$2*$N$3</f>
        <v>-127.00507248755457</v>
      </c>
      <c r="AN1464" s="46">
        <v>456</v>
      </c>
      <c r="AO1464" s="6">
        <f>IF(OR(Table15[[#This Row],[Diagonal Flag]]&lt;-$AG$6, Table15[[#This Row],[Diagonal Flag]]&gt;$AG$6),0,Table15[[#This Row],[Diagonal Flag]])</f>
        <v>0</v>
      </c>
      <c r="AP1464" s="6">
        <f>Graphing!$AO1464/$AP$6</f>
        <v>0</v>
      </c>
      <c r="AQ1464" s="6">
        <f>Graphing!$AO1464/$AQ$6</f>
        <v>0</v>
      </c>
    </row>
    <row r="1465" spans="21:43" x14ac:dyDescent="0.25">
      <c r="U1465" s="6">
        <v>0</v>
      </c>
      <c r="V1465" s="6">
        <v>457</v>
      </c>
      <c r="W1465" s="6">
        <f>IF(AND($W$4 + 'Unlike Size Quad'!$F$2*$N$3&lt;Table13[[#This Row],[NS AXIS]],Table13[[#This Row],[NS AXIS]]&lt;$V$3 - 'Unlike Size Quad'!$F$2*$N$3), Table13[NS AXIS], 0)</f>
        <v>0</v>
      </c>
      <c r="X1465" s="6">
        <f>$V$6 - 'Unlike Size Quad'!$F$3*$N$4</f>
        <v>71.401690832311886</v>
      </c>
      <c r="Y1465" s="6">
        <f>$W$5 +'Unlike Size Quad'!$F$3*$N$4</f>
        <v>-71.406763299232722</v>
      </c>
      <c r="Z1465" s="6">
        <f>Table13[[#This Row],[NS AXIS]]</f>
        <v>457</v>
      </c>
      <c r="AA1465" s="6">
        <f>IF(AND($W$5 + 'Unlike Size Quad'!$F$3*$N$4&lt;Table13[[#This Row],[NS AXIS]],Table13[[#This Row],[NS AXIS]]&lt;$V$6 - 'Unlike Size Quad'!$F$3*$N$4), Table13[NS AXIS], 0)</f>
        <v>0</v>
      </c>
      <c r="AB1465" s="16">
        <f>$V$3 -'Unlike Size Quad'!$F$2*$N$3</f>
        <v>127.00056361139596</v>
      </c>
      <c r="AC1465" s="16">
        <f>$W$4 + 'Unlike Size Quad'!$F$2*$N$3</f>
        <v>-127.00507248755457</v>
      </c>
      <c r="AN1465" s="46">
        <v>457</v>
      </c>
      <c r="AO1465" s="6">
        <f>IF(OR(Table15[[#This Row],[Diagonal Flag]]&lt;-$AG$6, Table15[[#This Row],[Diagonal Flag]]&gt;$AG$6),0,Table15[[#This Row],[Diagonal Flag]])</f>
        <v>0</v>
      </c>
      <c r="AP1465" s="6">
        <f>Graphing!$AO1465/$AP$6</f>
        <v>0</v>
      </c>
      <c r="AQ1465" s="6">
        <f>Graphing!$AO1465/$AQ$6</f>
        <v>0</v>
      </c>
    </row>
    <row r="1466" spans="21:43" x14ac:dyDescent="0.25">
      <c r="U1466" s="6">
        <v>0</v>
      </c>
      <c r="V1466" s="6">
        <v>458</v>
      </c>
      <c r="W1466" s="6">
        <f>IF(AND($W$4 + 'Unlike Size Quad'!$F$2*$N$3&lt;Table13[[#This Row],[NS AXIS]],Table13[[#This Row],[NS AXIS]]&lt;$V$3 - 'Unlike Size Quad'!$F$2*$N$3), Table13[NS AXIS], 0)</f>
        <v>0</v>
      </c>
      <c r="X1466" s="6">
        <f>$V$6 - 'Unlike Size Quad'!$F$3*$N$4</f>
        <v>71.401690832311886</v>
      </c>
      <c r="Y1466" s="6">
        <f>$W$5 +'Unlike Size Quad'!$F$3*$N$4</f>
        <v>-71.406763299232722</v>
      </c>
      <c r="Z1466" s="6">
        <f>Table13[[#This Row],[NS AXIS]]</f>
        <v>458</v>
      </c>
      <c r="AA1466" s="6">
        <f>IF(AND($W$5 + 'Unlike Size Quad'!$F$3*$N$4&lt;Table13[[#This Row],[NS AXIS]],Table13[[#This Row],[NS AXIS]]&lt;$V$6 - 'Unlike Size Quad'!$F$3*$N$4), Table13[NS AXIS], 0)</f>
        <v>0</v>
      </c>
      <c r="AB1466" s="16">
        <f>$V$3 -'Unlike Size Quad'!$F$2*$N$3</f>
        <v>127.00056361139596</v>
      </c>
      <c r="AC1466" s="16">
        <f>$W$4 + 'Unlike Size Quad'!$F$2*$N$3</f>
        <v>-127.00507248755457</v>
      </c>
      <c r="AN1466" s="46">
        <v>458</v>
      </c>
      <c r="AO1466" s="6">
        <f>IF(OR(Table15[[#This Row],[Diagonal Flag]]&lt;-$AG$6, Table15[[#This Row],[Diagonal Flag]]&gt;$AG$6),0,Table15[[#This Row],[Diagonal Flag]])</f>
        <v>0</v>
      </c>
      <c r="AP1466" s="6">
        <f>Graphing!$AO1466/$AP$6</f>
        <v>0</v>
      </c>
      <c r="AQ1466" s="6">
        <f>Graphing!$AO1466/$AQ$6</f>
        <v>0</v>
      </c>
    </row>
    <row r="1467" spans="21:43" x14ac:dyDescent="0.25">
      <c r="U1467" s="6">
        <v>0</v>
      </c>
      <c r="V1467" s="6">
        <v>459</v>
      </c>
      <c r="W1467" s="6">
        <f>IF(AND($W$4 + 'Unlike Size Quad'!$F$2*$N$3&lt;Table13[[#This Row],[NS AXIS]],Table13[[#This Row],[NS AXIS]]&lt;$V$3 - 'Unlike Size Quad'!$F$2*$N$3), Table13[NS AXIS], 0)</f>
        <v>0</v>
      </c>
      <c r="X1467" s="6">
        <f>$V$6 - 'Unlike Size Quad'!$F$3*$N$4</f>
        <v>71.401690832311886</v>
      </c>
      <c r="Y1467" s="6">
        <f>$W$5 +'Unlike Size Quad'!$F$3*$N$4</f>
        <v>-71.406763299232722</v>
      </c>
      <c r="Z1467" s="6">
        <f>Table13[[#This Row],[NS AXIS]]</f>
        <v>459</v>
      </c>
      <c r="AA1467" s="6">
        <f>IF(AND($W$5 + 'Unlike Size Quad'!$F$3*$N$4&lt;Table13[[#This Row],[NS AXIS]],Table13[[#This Row],[NS AXIS]]&lt;$V$6 - 'Unlike Size Quad'!$F$3*$N$4), Table13[NS AXIS], 0)</f>
        <v>0</v>
      </c>
      <c r="AB1467" s="16">
        <f>$V$3 -'Unlike Size Quad'!$F$2*$N$3</f>
        <v>127.00056361139596</v>
      </c>
      <c r="AC1467" s="16">
        <f>$W$4 + 'Unlike Size Quad'!$F$2*$N$3</f>
        <v>-127.00507248755457</v>
      </c>
      <c r="AN1467" s="46">
        <v>459</v>
      </c>
      <c r="AO1467" s="6">
        <f>IF(OR(Table15[[#This Row],[Diagonal Flag]]&lt;-$AG$6, Table15[[#This Row],[Diagonal Flag]]&gt;$AG$6),0,Table15[[#This Row],[Diagonal Flag]])</f>
        <v>0</v>
      </c>
      <c r="AP1467" s="6">
        <f>Graphing!$AO1467/$AP$6</f>
        <v>0</v>
      </c>
      <c r="AQ1467" s="6">
        <f>Graphing!$AO1467/$AQ$6</f>
        <v>0</v>
      </c>
    </row>
    <row r="1468" spans="21:43" x14ac:dyDescent="0.25">
      <c r="U1468" s="6">
        <v>0</v>
      </c>
      <c r="V1468" s="6">
        <v>460</v>
      </c>
      <c r="W1468" s="6">
        <f>IF(AND($W$4 + 'Unlike Size Quad'!$F$2*$N$3&lt;Table13[[#This Row],[NS AXIS]],Table13[[#This Row],[NS AXIS]]&lt;$V$3 - 'Unlike Size Quad'!$F$2*$N$3), Table13[NS AXIS], 0)</f>
        <v>0</v>
      </c>
      <c r="X1468" s="6">
        <f>$V$6 - 'Unlike Size Quad'!$F$3*$N$4</f>
        <v>71.401690832311886</v>
      </c>
      <c r="Y1468" s="6">
        <f>$W$5 +'Unlike Size Quad'!$F$3*$N$4</f>
        <v>-71.406763299232722</v>
      </c>
      <c r="Z1468" s="6">
        <f>Table13[[#This Row],[NS AXIS]]</f>
        <v>460</v>
      </c>
      <c r="AA1468" s="6">
        <f>IF(AND($W$5 + 'Unlike Size Quad'!$F$3*$N$4&lt;Table13[[#This Row],[NS AXIS]],Table13[[#This Row],[NS AXIS]]&lt;$V$6 - 'Unlike Size Quad'!$F$3*$N$4), Table13[NS AXIS], 0)</f>
        <v>0</v>
      </c>
      <c r="AB1468" s="16">
        <f>$V$3 -'Unlike Size Quad'!$F$2*$N$3</f>
        <v>127.00056361139596</v>
      </c>
      <c r="AC1468" s="16">
        <f>$W$4 + 'Unlike Size Quad'!$F$2*$N$3</f>
        <v>-127.00507248755457</v>
      </c>
      <c r="AN1468" s="46">
        <v>460</v>
      </c>
      <c r="AO1468" s="6">
        <f>IF(OR(Table15[[#This Row],[Diagonal Flag]]&lt;-$AG$6, Table15[[#This Row],[Diagonal Flag]]&gt;$AG$6),0,Table15[[#This Row],[Diagonal Flag]])</f>
        <v>0</v>
      </c>
      <c r="AP1468" s="6">
        <f>Graphing!$AO1468/$AP$6</f>
        <v>0</v>
      </c>
      <c r="AQ1468" s="6">
        <f>Graphing!$AO1468/$AQ$6</f>
        <v>0</v>
      </c>
    </row>
    <row r="1469" spans="21:43" x14ac:dyDescent="0.25">
      <c r="U1469" s="6">
        <v>0</v>
      </c>
      <c r="V1469" s="6">
        <v>461</v>
      </c>
      <c r="W1469" s="6">
        <f>IF(AND($W$4 + 'Unlike Size Quad'!$F$2*$N$3&lt;Table13[[#This Row],[NS AXIS]],Table13[[#This Row],[NS AXIS]]&lt;$V$3 - 'Unlike Size Quad'!$F$2*$N$3), Table13[NS AXIS], 0)</f>
        <v>0</v>
      </c>
      <c r="X1469" s="6">
        <f>$V$6 - 'Unlike Size Quad'!$F$3*$N$4</f>
        <v>71.401690832311886</v>
      </c>
      <c r="Y1469" s="6">
        <f>$W$5 +'Unlike Size Quad'!$F$3*$N$4</f>
        <v>-71.406763299232722</v>
      </c>
      <c r="Z1469" s="6">
        <f>Table13[[#This Row],[NS AXIS]]</f>
        <v>461</v>
      </c>
      <c r="AA1469" s="6">
        <f>IF(AND($W$5 + 'Unlike Size Quad'!$F$3*$N$4&lt;Table13[[#This Row],[NS AXIS]],Table13[[#This Row],[NS AXIS]]&lt;$V$6 - 'Unlike Size Quad'!$F$3*$N$4), Table13[NS AXIS], 0)</f>
        <v>0</v>
      </c>
      <c r="AB1469" s="16">
        <f>$V$3 -'Unlike Size Quad'!$F$2*$N$3</f>
        <v>127.00056361139596</v>
      </c>
      <c r="AC1469" s="16">
        <f>$W$4 + 'Unlike Size Quad'!$F$2*$N$3</f>
        <v>-127.00507248755457</v>
      </c>
      <c r="AN1469" s="46">
        <v>461</v>
      </c>
      <c r="AO1469" s="6">
        <f>IF(OR(Table15[[#This Row],[Diagonal Flag]]&lt;-$AG$6, Table15[[#This Row],[Diagonal Flag]]&gt;$AG$6),0,Table15[[#This Row],[Diagonal Flag]])</f>
        <v>0</v>
      </c>
      <c r="AP1469" s="6">
        <f>Graphing!$AO1469/$AP$6</f>
        <v>0</v>
      </c>
      <c r="AQ1469" s="6">
        <f>Graphing!$AO1469/$AQ$6</f>
        <v>0</v>
      </c>
    </row>
    <row r="1470" spans="21:43" x14ac:dyDescent="0.25">
      <c r="U1470" s="6">
        <v>0</v>
      </c>
      <c r="V1470" s="6">
        <v>462</v>
      </c>
      <c r="W1470" s="6">
        <f>IF(AND($W$4 + 'Unlike Size Quad'!$F$2*$N$3&lt;Table13[[#This Row],[NS AXIS]],Table13[[#This Row],[NS AXIS]]&lt;$V$3 - 'Unlike Size Quad'!$F$2*$N$3), Table13[NS AXIS], 0)</f>
        <v>0</v>
      </c>
      <c r="X1470" s="6">
        <f>$V$6 - 'Unlike Size Quad'!$F$3*$N$4</f>
        <v>71.401690832311886</v>
      </c>
      <c r="Y1470" s="6">
        <f>$W$5 +'Unlike Size Quad'!$F$3*$N$4</f>
        <v>-71.406763299232722</v>
      </c>
      <c r="Z1470" s="6">
        <f>Table13[[#This Row],[NS AXIS]]</f>
        <v>462</v>
      </c>
      <c r="AA1470" s="6">
        <f>IF(AND($W$5 + 'Unlike Size Quad'!$F$3*$N$4&lt;Table13[[#This Row],[NS AXIS]],Table13[[#This Row],[NS AXIS]]&lt;$V$6 - 'Unlike Size Quad'!$F$3*$N$4), Table13[NS AXIS], 0)</f>
        <v>0</v>
      </c>
      <c r="AB1470" s="16">
        <f>$V$3 -'Unlike Size Quad'!$F$2*$N$3</f>
        <v>127.00056361139596</v>
      </c>
      <c r="AC1470" s="16">
        <f>$W$4 + 'Unlike Size Quad'!$F$2*$N$3</f>
        <v>-127.00507248755457</v>
      </c>
      <c r="AN1470" s="46">
        <v>462</v>
      </c>
      <c r="AO1470" s="6">
        <f>IF(OR(Table15[[#This Row],[Diagonal Flag]]&lt;-$AG$6, Table15[[#This Row],[Diagonal Flag]]&gt;$AG$6),0,Table15[[#This Row],[Diagonal Flag]])</f>
        <v>0</v>
      </c>
      <c r="AP1470" s="6">
        <f>Graphing!$AO1470/$AP$6</f>
        <v>0</v>
      </c>
      <c r="AQ1470" s="6">
        <f>Graphing!$AO1470/$AQ$6</f>
        <v>0</v>
      </c>
    </row>
    <row r="1471" spans="21:43" x14ac:dyDescent="0.25">
      <c r="U1471" s="6">
        <v>0</v>
      </c>
      <c r="V1471" s="6">
        <v>463</v>
      </c>
      <c r="W1471" s="6">
        <f>IF(AND($W$4 + 'Unlike Size Quad'!$F$2*$N$3&lt;Table13[[#This Row],[NS AXIS]],Table13[[#This Row],[NS AXIS]]&lt;$V$3 - 'Unlike Size Quad'!$F$2*$N$3), Table13[NS AXIS], 0)</f>
        <v>0</v>
      </c>
      <c r="X1471" s="6">
        <f>$V$6 - 'Unlike Size Quad'!$F$3*$N$4</f>
        <v>71.401690832311886</v>
      </c>
      <c r="Y1471" s="6">
        <f>$W$5 +'Unlike Size Quad'!$F$3*$N$4</f>
        <v>-71.406763299232722</v>
      </c>
      <c r="Z1471" s="6">
        <f>Table13[[#This Row],[NS AXIS]]</f>
        <v>463</v>
      </c>
      <c r="AA1471" s="6">
        <f>IF(AND($W$5 + 'Unlike Size Quad'!$F$3*$N$4&lt;Table13[[#This Row],[NS AXIS]],Table13[[#This Row],[NS AXIS]]&lt;$V$6 - 'Unlike Size Quad'!$F$3*$N$4), Table13[NS AXIS], 0)</f>
        <v>0</v>
      </c>
      <c r="AB1471" s="16">
        <f>$V$3 -'Unlike Size Quad'!$F$2*$N$3</f>
        <v>127.00056361139596</v>
      </c>
      <c r="AC1471" s="16">
        <f>$W$4 + 'Unlike Size Quad'!$F$2*$N$3</f>
        <v>-127.00507248755457</v>
      </c>
      <c r="AN1471" s="46">
        <v>463</v>
      </c>
      <c r="AO1471" s="6">
        <f>IF(OR(Table15[[#This Row],[Diagonal Flag]]&lt;-$AG$6, Table15[[#This Row],[Diagonal Flag]]&gt;$AG$6),0,Table15[[#This Row],[Diagonal Flag]])</f>
        <v>0</v>
      </c>
      <c r="AP1471" s="6">
        <f>Graphing!$AO1471/$AP$6</f>
        <v>0</v>
      </c>
      <c r="AQ1471" s="6">
        <f>Graphing!$AO1471/$AQ$6</f>
        <v>0</v>
      </c>
    </row>
    <row r="1472" spans="21:43" x14ac:dyDescent="0.25">
      <c r="U1472" s="6">
        <v>0</v>
      </c>
      <c r="V1472" s="6">
        <v>464</v>
      </c>
      <c r="W1472" s="6">
        <f>IF(AND($W$4 + 'Unlike Size Quad'!$F$2*$N$3&lt;Table13[[#This Row],[NS AXIS]],Table13[[#This Row],[NS AXIS]]&lt;$V$3 - 'Unlike Size Quad'!$F$2*$N$3), Table13[NS AXIS], 0)</f>
        <v>0</v>
      </c>
      <c r="X1472" s="6">
        <f>$V$6 - 'Unlike Size Quad'!$F$3*$N$4</f>
        <v>71.401690832311886</v>
      </c>
      <c r="Y1472" s="6">
        <f>$W$5 +'Unlike Size Quad'!$F$3*$N$4</f>
        <v>-71.406763299232722</v>
      </c>
      <c r="Z1472" s="6">
        <f>Table13[[#This Row],[NS AXIS]]</f>
        <v>464</v>
      </c>
      <c r="AA1472" s="6">
        <f>IF(AND($W$5 + 'Unlike Size Quad'!$F$3*$N$4&lt;Table13[[#This Row],[NS AXIS]],Table13[[#This Row],[NS AXIS]]&lt;$V$6 - 'Unlike Size Quad'!$F$3*$N$4), Table13[NS AXIS], 0)</f>
        <v>0</v>
      </c>
      <c r="AB1472" s="16">
        <f>$V$3 -'Unlike Size Quad'!$F$2*$N$3</f>
        <v>127.00056361139596</v>
      </c>
      <c r="AC1472" s="16">
        <f>$W$4 + 'Unlike Size Quad'!$F$2*$N$3</f>
        <v>-127.00507248755457</v>
      </c>
      <c r="AN1472" s="46">
        <v>464</v>
      </c>
      <c r="AO1472" s="6">
        <f>IF(OR(Table15[[#This Row],[Diagonal Flag]]&lt;-$AG$6, Table15[[#This Row],[Diagonal Flag]]&gt;$AG$6),0,Table15[[#This Row],[Diagonal Flag]])</f>
        <v>0</v>
      </c>
      <c r="AP1472" s="6">
        <f>Graphing!$AO1472/$AP$6</f>
        <v>0</v>
      </c>
      <c r="AQ1472" s="6">
        <f>Graphing!$AO1472/$AQ$6</f>
        <v>0</v>
      </c>
    </row>
    <row r="1473" spans="21:43" x14ac:dyDescent="0.25">
      <c r="U1473" s="6">
        <v>0</v>
      </c>
      <c r="V1473" s="6">
        <v>465</v>
      </c>
      <c r="W1473" s="6">
        <f>IF(AND($W$4 + 'Unlike Size Quad'!$F$2*$N$3&lt;Table13[[#This Row],[NS AXIS]],Table13[[#This Row],[NS AXIS]]&lt;$V$3 - 'Unlike Size Quad'!$F$2*$N$3), Table13[NS AXIS], 0)</f>
        <v>0</v>
      </c>
      <c r="X1473" s="6">
        <f>$V$6 - 'Unlike Size Quad'!$F$3*$N$4</f>
        <v>71.401690832311886</v>
      </c>
      <c r="Y1473" s="6">
        <f>$W$5 +'Unlike Size Quad'!$F$3*$N$4</f>
        <v>-71.406763299232722</v>
      </c>
      <c r="Z1473" s="6">
        <f>Table13[[#This Row],[NS AXIS]]</f>
        <v>465</v>
      </c>
      <c r="AA1473" s="6">
        <f>IF(AND($W$5 + 'Unlike Size Quad'!$F$3*$N$4&lt;Table13[[#This Row],[NS AXIS]],Table13[[#This Row],[NS AXIS]]&lt;$V$6 - 'Unlike Size Quad'!$F$3*$N$4), Table13[NS AXIS], 0)</f>
        <v>0</v>
      </c>
      <c r="AB1473" s="16">
        <f>$V$3 -'Unlike Size Quad'!$F$2*$N$3</f>
        <v>127.00056361139596</v>
      </c>
      <c r="AC1473" s="16">
        <f>$W$4 + 'Unlike Size Quad'!$F$2*$N$3</f>
        <v>-127.00507248755457</v>
      </c>
      <c r="AN1473" s="46">
        <v>465</v>
      </c>
      <c r="AO1473" s="6">
        <f>IF(OR(Table15[[#This Row],[Diagonal Flag]]&lt;-$AG$6, Table15[[#This Row],[Diagonal Flag]]&gt;$AG$6),0,Table15[[#This Row],[Diagonal Flag]])</f>
        <v>0</v>
      </c>
      <c r="AP1473" s="6">
        <f>Graphing!$AO1473/$AP$6</f>
        <v>0</v>
      </c>
      <c r="AQ1473" s="6">
        <f>Graphing!$AO1473/$AQ$6</f>
        <v>0</v>
      </c>
    </row>
    <row r="1474" spans="21:43" x14ac:dyDescent="0.25">
      <c r="U1474" s="6">
        <v>0</v>
      </c>
      <c r="V1474" s="6">
        <v>466</v>
      </c>
      <c r="W1474" s="6">
        <f>IF(AND($W$4 + 'Unlike Size Quad'!$F$2*$N$3&lt;Table13[[#This Row],[NS AXIS]],Table13[[#This Row],[NS AXIS]]&lt;$V$3 - 'Unlike Size Quad'!$F$2*$N$3), Table13[NS AXIS], 0)</f>
        <v>0</v>
      </c>
      <c r="X1474" s="6">
        <f>$V$6 - 'Unlike Size Quad'!$F$3*$N$4</f>
        <v>71.401690832311886</v>
      </c>
      <c r="Y1474" s="6">
        <f>$W$5 +'Unlike Size Quad'!$F$3*$N$4</f>
        <v>-71.406763299232722</v>
      </c>
      <c r="Z1474" s="6">
        <f>Table13[[#This Row],[NS AXIS]]</f>
        <v>466</v>
      </c>
      <c r="AA1474" s="6">
        <f>IF(AND($W$5 + 'Unlike Size Quad'!$F$3*$N$4&lt;Table13[[#This Row],[NS AXIS]],Table13[[#This Row],[NS AXIS]]&lt;$V$6 - 'Unlike Size Quad'!$F$3*$N$4), Table13[NS AXIS], 0)</f>
        <v>0</v>
      </c>
      <c r="AB1474" s="16">
        <f>$V$3 -'Unlike Size Quad'!$F$2*$N$3</f>
        <v>127.00056361139596</v>
      </c>
      <c r="AC1474" s="16">
        <f>$W$4 + 'Unlike Size Quad'!$F$2*$N$3</f>
        <v>-127.00507248755457</v>
      </c>
      <c r="AN1474" s="46">
        <v>466</v>
      </c>
      <c r="AO1474" s="6">
        <f>IF(OR(Table15[[#This Row],[Diagonal Flag]]&lt;-$AG$6, Table15[[#This Row],[Diagonal Flag]]&gt;$AG$6),0,Table15[[#This Row],[Diagonal Flag]])</f>
        <v>0</v>
      </c>
      <c r="AP1474" s="6">
        <f>Graphing!$AO1474/$AP$6</f>
        <v>0</v>
      </c>
      <c r="AQ1474" s="6">
        <f>Graphing!$AO1474/$AQ$6</f>
        <v>0</v>
      </c>
    </row>
    <row r="1475" spans="21:43" x14ac:dyDescent="0.25">
      <c r="U1475" s="6">
        <v>0</v>
      </c>
      <c r="V1475" s="6">
        <v>467</v>
      </c>
      <c r="W1475" s="6">
        <f>IF(AND($W$4 + 'Unlike Size Quad'!$F$2*$N$3&lt;Table13[[#This Row],[NS AXIS]],Table13[[#This Row],[NS AXIS]]&lt;$V$3 - 'Unlike Size Quad'!$F$2*$N$3), Table13[NS AXIS], 0)</f>
        <v>0</v>
      </c>
      <c r="X1475" s="6">
        <f>$V$6 - 'Unlike Size Quad'!$F$3*$N$4</f>
        <v>71.401690832311886</v>
      </c>
      <c r="Y1475" s="6">
        <f>$W$5 +'Unlike Size Quad'!$F$3*$N$4</f>
        <v>-71.406763299232722</v>
      </c>
      <c r="Z1475" s="6">
        <f>Table13[[#This Row],[NS AXIS]]</f>
        <v>467</v>
      </c>
      <c r="AA1475" s="6">
        <f>IF(AND($W$5 + 'Unlike Size Quad'!$F$3*$N$4&lt;Table13[[#This Row],[NS AXIS]],Table13[[#This Row],[NS AXIS]]&lt;$V$6 - 'Unlike Size Quad'!$F$3*$N$4), Table13[NS AXIS], 0)</f>
        <v>0</v>
      </c>
      <c r="AB1475" s="16">
        <f>$V$3 -'Unlike Size Quad'!$F$2*$N$3</f>
        <v>127.00056361139596</v>
      </c>
      <c r="AC1475" s="16">
        <f>$W$4 + 'Unlike Size Quad'!$F$2*$N$3</f>
        <v>-127.00507248755457</v>
      </c>
      <c r="AN1475" s="46">
        <v>467</v>
      </c>
      <c r="AO1475" s="6">
        <f>IF(OR(Table15[[#This Row],[Diagonal Flag]]&lt;-$AG$6, Table15[[#This Row],[Diagonal Flag]]&gt;$AG$6),0,Table15[[#This Row],[Diagonal Flag]])</f>
        <v>0</v>
      </c>
      <c r="AP1475" s="6">
        <f>Graphing!$AO1475/$AP$6</f>
        <v>0</v>
      </c>
      <c r="AQ1475" s="6">
        <f>Graphing!$AO1475/$AQ$6</f>
        <v>0</v>
      </c>
    </row>
    <row r="1476" spans="21:43" x14ac:dyDescent="0.25">
      <c r="U1476" s="6">
        <v>0</v>
      </c>
      <c r="V1476" s="6">
        <v>468</v>
      </c>
      <c r="W1476" s="6">
        <f>IF(AND($W$4 + 'Unlike Size Quad'!$F$2*$N$3&lt;Table13[[#This Row],[NS AXIS]],Table13[[#This Row],[NS AXIS]]&lt;$V$3 - 'Unlike Size Quad'!$F$2*$N$3), Table13[NS AXIS], 0)</f>
        <v>0</v>
      </c>
      <c r="X1476" s="6">
        <f>$V$6 - 'Unlike Size Quad'!$F$3*$N$4</f>
        <v>71.401690832311886</v>
      </c>
      <c r="Y1476" s="6">
        <f>$W$5 +'Unlike Size Quad'!$F$3*$N$4</f>
        <v>-71.406763299232722</v>
      </c>
      <c r="Z1476" s="6">
        <f>Table13[[#This Row],[NS AXIS]]</f>
        <v>468</v>
      </c>
      <c r="AA1476" s="6">
        <f>IF(AND($W$5 + 'Unlike Size Quad'!$F$3*$N$4&lt;Table13[[#This Row],[NS AXIS]],Table13[[#This Row],[NS AXIS]]&lt;$V$6 - 'Unlike Size Quad'!$F$3*$N$4), Table13[NS AXIS], 0)</f>
        <v>0</v>
      </c>
      <c r="AB1476" s="16">
        <f>$V$3 -'Unlike Size Quad'!$F$2*$N$3</f>
        <v>127.00056361139596</v>
      </c>
      <c r="AC1476" s="16">
        <f>$W$4 + 'Unlike Size Quad'!$F$2*$N$3</f>
        <v>-127.00507248755457</v>
      </c>
      <c r="AN1476" s="46">
        <v>468</v>
      </c>
      <c r="AO1476" s="6">
        <f>IF(OR(Table15[[#This Row],[Diagonal Flag]]&lt;-$AG$6, Table15[[#This Row],[Diagonal Flag]]&gt;$AG$6),0,Table15[[#This Row],[Diagonal Flag]])</f>
        <v>0</v>
      </c>
      <c r="AP1476" s="6">
        <f>Graphing!$AO1476/$AP$6</f>
        <v>0</v>
      </c>
      <c r="AQ1476" s="6">
        <f>Graphing!$AO1476/$AQ$6</f>
        <v>0</v>
      </c>
    </row>
    <row r="1477" spans="21:43" x14ac:dyDescent="0.25">
      <c r="U1477" s="6">
        <v>0</v>
      </c>
      <c r="V1477" s="6">
        <v>469</v>
      </c>
      <c r="W1477" s="6">
        <f>IF(AND($W$4 + 'Unlike Size Quad'!$F$2*$N$3&lt;Table13[[#This Row],[NS AXIS]],Table13[[#This Row],[NS AXIS]]&lt;$V$3 - 'Unlike Size Quad'!$F$2*$N$3), Table13[NS AXIS], 0)</f>
        <v>0</v>
      </c>
      <c r="X1477" s="6">
        <f>$V$6 - 'Unlike Size Quad'!$F$3*$N$4</f>
        <v>71.401690832311886</v>
      </c>
      <c r="Y1477" s="6">
        <f>$W$5 +'Unlike Size Quad'!$F$3*$N$4</f>
        <v>-71.406763299232722</v>
      </c>
      <c r="Z1477" s="6">
        <f>Table13[[#This Row],[NS AXIS]]</f>
        <v>469</v>
      </c>
      <c r="AA1477" s="6">
        <f>IF(AND($W$5 + 'Unlike Size Quad'!$F$3*$N$4&lt;Table13[[#This Row],[NS AXIS]],Table13[[#This Row],[NS AXIS]]&lt;$V$6 - 'Unlike Size Quad'!$F$3*$N$4), Table13[NS AXIS], 0)</f>
        <v>0</v>
      </c>
      <c r="AB1477" s="16">
        <f>$V$3 -'Unlike Size Quad'!$F$2*$N$3</f>
        <v>127.00056361139596</v>
      </c>
      <c r="AC1477" s="16">
        <f>$W$4 + 'Unlike Size Quad'!$F$2*$N$3</f>
        <v>-127.00507248755457</v>
      </c>
      <c r="AN1477" s="46">
        <v>469</v>
      </c>
      <c r="AO1477" s="6">
        <f>IF(OR(Table15[[#This Row],[Diagonal Flag]]&lt;-$AG$6, Table15[[#This Row],[Diagonal Flag]]&gt;$AG$6),0,Table15[[#This Row],[Diagonal Flag]])</f>
        <v>0</v>
      </c>
      <c r="AP1477" s="6">
        <f>Graphing!$AO1477/$AP$6</f>
        <v>0</v>
      </c>
      <c r="AQ1477" s="6">
        <f>Graphing!$AO1477/$AQ$6</f>
        <v>0</v>
      </c>
    </row>
    <row r="1478" spans="21:43" x14ac:dyDescent="0.25">
      <c r="U1478" s="6">
        <v>0</v>
      </c>
      <c r="V1478" s="6">
        <v>470</v>
      </c>
      <c r="W1478" s="6">
        <f>IF(AND($W$4 + 'Unlike Size Quad'!$F$2*$N$3&lt;Table13[[#This Row],[NS AXIS]],Table13[[#This Row],[NS AXIS]]&lt;$V$3 - 'Unlike Size Quad'!$F$2*$N$3), Table13[NS AXIS], 0)</f>
        <v>0</v>
      </c>
      <c r="X1478" s="6">
        <f>$V$6 - 'Unlike Size Quad'!$F$3*$N$4</f>
        <v>71.401690832311886</v>
      </c>
      <c r="Y1478" s="6">
        <f>$W$5 +'Unlike Size Quad'!$F$3*$N$4</f>
        <v>-71.406763299232722</v>
      </c>
      <c r="Z1478" s="6">
        <f>Table13[[#This Row],[NS AXIS]]</f>
        <v>470</v>
      </c>
      <c r="AA1478" s="6">
        <f>IF(AND($W$5 + 'Unlike Size Quad'!$F$3*$N$4&lt;Table13[[#This Row],[NS AXIS]],Table13[[#This Row],[NS AXIS]]&lt;$V$6 - 'Unlike Size Quad'!$F$3*$N$4), Table13[NS AXIS], 0)</f>
        <v>0</v>
      </c>
      <c r="AB1478" s="16">
        <f>$V$3 -'Unlike Size Quad'!$F$2*$N$3</f>
        <v>127.00056361139596</v>
      </c>
      <c r="AC1478" s="16">
        <f>$W$4 + 'Unlike Size Quad'!$F$2*$N$3</f>
        <v>-127.00507248755457</v>
      </c>
      <c r="AN1478" s="46">
        <v>470</v>
      </c>
      <c r="AO1478" s="6">
        <f>IF(OR(Table15[[#This Row],[Diagonal Flag]]&lt;-$AG$6, Table15[[#This Row],[Diagonal Flag]]&gt;$AG$6),0,Table15[[#This Row],[Diagonal Flag]])</f>
        <v>0</v>
      </c>
      <c r="AP1478" s="6">
        <f>Graphing!$AO1478/$AP$6</f>
        <v>0</v>
      </c>
      <c r="AQ1478" s="6">
        <f>Graphing!$AO1478/$AQ$6</f>
        <v>0</v>
      </c>
    </row>
    <row r="1479" spans="21:43" x14ac:dyDescent="0.25">
      <c r="U1479" s="6">
        <v>0</v>
      </c>
      <c r="V1479" s="6">
        <v>471</v>
      </c>
      <c r="W1479" s="6">
        <f>IF(AND($W$4 + 'Unlike Size Quad'!$F$2*$N$3&lt;Table13[[#This Row],[NS AXIS]],Table13[[#This Row],[NS AXIS]]&lt;$V$3 - 'Unlike Size Quad'!$F$2*$N$3), Table13[NS AXIS], 0)</f>
        <v>0</v>
      </c>
      <c r="X1479" s="6">
        <f>$V$6 - 'Unlike Size Quad'!$F$3*$N$4</f>
        <v>71.401690832311886</v>
      </c>
      <c r="Y1479" s="6">
        <f>$W$5 +'Unlike Size Quad'!$F$3*$N$4</f>
        <v>-71.406763299232722</v>
      </c>
      <c r="Z1479" s="6">
        <f>Table13[[#This Row],[NS AXIS]]</f>
        <v>471</v>
      </c>
      <c r="AA1479" s="6">
        <f>IF(AND($W$5 + 'Unlike Size Quad'!$F$3*$N$4&lt;Table13[[#This Row],[NS AXIS]],Table13[[#This Row],[NS AXIS]]&lt;$V$6 - 'Unlike Size Quad'!$F$3*$N$4), Table13[NS AXIS], 0)</f>
        <v>0</v>
      </c>
      <c r="AB1479" s="16">
        <f>$V$3 -'Unlike Size Quad'!$F$2*$N$3</f>
        <v>127.00056361139596</v>
      </c>
      <c r="AC1479" s="16">
        <f>$W$4 + 'Unlike Size Quad'!$F$2*$N$3</f>
        <v>-127.00507248755457</v>
      </c>
      <c r="AN1479" s="46">
        <v>471</v>
      </c>
      <c r="AO1479" s="6">
        <f>IF(OR(Table15[[#This Row],[Diagonal Flag]]&lt;-$AG$6, Table15[[#This Row],[Diagonal Flag]]&gt;$AG$6),0,Table15[[#This Row],[Diagonal Flag]])</f>
        <v>0</v>
      </c>
      <c r="AP1479" s="6">
        <f>Graphing!$AO1479/$AP$6</f>
        <v>0</v>
      </c>
      <c r="AQ1479" s="6">
        <f>Graphing!$AO1479/$AQ$6</f>
        <v>0</v>
      </c>
    </row>
    <row r="1480" spans="21:43" x14ac:dyDescent="0.25">
      <c r="U1480" s="6">
        <v>0</v>
      </c>
      <c r="V1480" s="6">
        <v>472</v>
      </c>
      <c r="W1480" s="6">
        <f>IF(AND($W$4 + 'Unlike Size Quad'!$F$2*$N$3&lt;Table13[[#This Row],[NS AXIS]],Table13[[#This Row],[NS AXIS]]&lt;$V$3 - 'Unlike Size Quad'!$F$2*$N$3), Table13[NS AXIS], 0)</f>
        <v>0</v>
      </c>
      <c r="X1480" s="6">
        <f>$V$6 - 'Unlike Size Quad'!$F$3*$N$4</f>
        <v>71.401690832311886</v>
      </c>
      <c r="Y1480" s="6">
        <f>$W$5 +'Unlike Size Quad'!$F$3*$N$4</f>
        <v>-71.406763299232722</v>
      </c>
      <c r="Z1480" s="6">
        <f>Table13[[#This Row],[NS AXIS]]</f>
        <v>472</v>
      </c>
      <c r="AA1480" s="6">
        <f>IF(AND($W$5 + 'Unlike Size Quad'!$F$3*$N$4&lt;Table13[[#This Row],[NS AXIS]],Table13[[#This Row],[NS AXIS]]&lt;$V$6 - 'Unlike Size Quad'!$F$3*$N$4), Table13[NS AXIS], 0)</f>
        <v>0</v>
      </c>
      <c r="AB1480" s="16">
        <f>$V$3 -'Unlike Size Quad'!$F$2*$N$3</f>
        <v>127.00056361139596</v>
      </c>
      <c r="AC1480" s="16">
        <f>$W$4 + 'Unlike Size Quad'!$F$2*$N$3</f>
        <v>-127.00507248755457</v>
      </c>
      <c r="AN1480" s="46">
        <v>472</v>
      </c>
      <c r="AO1480" s="6">
        <f>IF(OR(Table15[[#This Row],[Diagonal Flag]]&lt;-$AG$6, Table15[[#This Row],[Diagonal Flag]]&gt;$AG$6),0,Table15[[#This Row],[Diagonal Flag]])</f>
        <v>0</v>
      </c>
      <c r="AP1480" s="6">
        <f>Graphing!$AO1480/$AP$6</f>
        <v>0</v>
      </c>
      <c r="AQ1480" s="6">
        <f>Graphing!$AO1480/$AQ$6</f>
        <v>0</v>
      </c>
    </row>
    <row r="1481" spans="21:43" x14ac:dyDescent="0.25">
      <c r="U1481" s="6">
        <v>0</v>
      </c>
      <c r="V1481" s="6">
        <v>473</v>
      </c>
      <c r="W1481" s="6">
        <f>IF(AND($W$4 + 'Unlike Size Quad'!$F$2*$N$3&lt;Table13[[#This Row],[NS AXIS]],Table13[[#This Row],[NS AXIS]]&lt;$V$3 - 'Unlike Size Quad'!$F$2*$N$3), Table13[NS AXIS], 0)</f>
        <v>0</v>
      </c>
      <c r="X1481" s="6">
        <f>$V$6 - 'Unlike Size Quad'!$F$3*$N$4</f>
        <v>71.401690832311886</v>
      </c>
      <c r="Y1481" s="6">
        <f>$W$5 +'Unlike Size Quad'!$F$3*$N$4</f>
        <v>-71.406763299232722</v>
      </c>
      <c r="Z1481" s="6">
        <f>Table13[[#This Row],[NS AXIS]]</f>
        <v>473</v>
      </c>
      <c r="AA1481" s="6">
        <f>IF(AND($W$5 + 'Unlike Size Quad'!$F$3*$N$4&lt;Table13[[#This Row],[NS AXIS]],Table13[[#This Row],[NS AXIS]]&lt;$V$6 - 'Unlike Size Quad'!$F$3*$N$4), Table13[NS AXIS], 0)</f>
        <v>0</v>
      </c>
      <c r="AB1481" s="16">
        <f>$V$3 -'Unlike Size Quad'!$F$2*$N$3</f>
        <v>127.00056361139596</v>
      </c>
      <c r="AC1481" s="16">
        <f>$W$4 + 'Unlike Size Quad'!$F$2*$N$3</f>
        <v>-127.00507248755457</v>
      </c>
      <c r="AN1481" s="46">
        <v>473</v>
      </c>
      <c r="AO1481" s="6">
        <f>IF(OR(Table15[[#This Row],[Diagonal Flag]]&lt;-$AG$6, Table15[[#This Row],[Diagonal Flag]]&gt;$AG$6),0,Table15[[#This Row],[Diagonal Flag]])</f>
        <v>0</v>
      </c>
      <c r="AP1481" s="6">
        <f>Graphing!$AO1481/$AP$6</f>
        <v>0</v>
      </c>
      <c r="AQ1481" s="6">
        <f>Graphing!$AO1481/$AQ$6</f>
        <v>0</v>
      </c>
    </row>
    <row r="1482" spans="21:43" x14ac:dyDescent="0.25">
      <c r="U1482" s="6">
        <v>0</v>
      </c>
      <c r="V1482" s="6">
        <v>474</v>
      </c>
      <c r="W1482" s="6">
        <f>IF(AND($W$4 + 'Unlike Size Quad'!$F$2*$N$3&lt;Table13[[#This Row],[NS AXIS]],Table13[[#This Row],[NS AXIS]]&lt;$V$3 - 'Unlike Size Quad'!$F$2*$N$3), Table13[NS AXIS], 0)</f>
        <v>0</v>
      </c>
      <c r="X1482" s="6">
        <f>$V$6 - 'Unlike Size Quad'!$F$3*$N$4</f>
        <v>71.401690832311886</v>
      </c>
      <c r="Y1482" s="6">
        <f>$W$5 +'Unlike Size Quad'!$F$3*$N$4</f>
        <v>-71.406763299232722</v>
      </c>
      <c r="Z1482" s="6">
        <f>Table13[[#This Row],[NS AXIS]]</f>
        <v>474</v>
      </c>
      <c r="AA1482" s="6">
        <f>IF(AND($W$5 + 'Unlike Size Quad'!$F$3*$N$4&lt;Table13[[#This Row],[NS AXIS]],Table13[[#This Row],[NS AXIS]]&lt;$V$6 - 'Unlike Size Quad'!$F$3*$N$4), Table13[NS AXIS], 0)</f>
        <v>0</v>
      </c>
      <c r="AB1482" s="16">
        <f>$V$3 -'Unlike Size Quad'!$F$2*$N$3</f>
        <v>127.00056361139596</v>
      </c>
      <c r="AC1482" s="16">
        <f>$W$4 + 'Unlike Size Quad'!$F$2*$N$3</f>
        <v>-127.00507248755457</v>
      </c>
      <c r="AN1482" s="46">
        <v>474</v>
      </c>
      <c r="AO1482" s="6">
        <f>IF(OR(Table15[[#This Row],[Diagonal Flag]]&lt;-$AG$6, Table15[[#This Row],[Diagonal Flag]]&gt;$AG$6),0,Table15[[#This Row],[Diagonal Flag]])</f>
        <v>0</v>
      </c>
      <c r="AP1482" s="6">
        <f>Graphing!$AO1482/$AP$6</f>
        <v>0</v>
      </c>
      <c r="AQ1482" s="6">
        <f>Graphing!$AO1482/$AQ$6</f>
        <v>0</v>
      </c>
    </row>
    <row r="1483" spans="21:43" x14ac:dyDescent="0.25">
      <c r="U1483" s="6">
        <v>0</v>
      </c>
      <c r="V1483" s="6">
        <v>475</v>
      </c>
      <c r="W1483" s="6">
        <f>IF(AND($W$4 + 'Unlike Size Quad'!$F$2*$N$3&lt;Table13[[#This Row],[NS AXIS]],Table13[[#This Row],[NS AXIS]]&lt;$V$3 - 'Unlike Size Quad'!$F$2*$N$3), Table13[NS AXIS], 0)</f>
        <v>0</v>
      </c>
      <c r="X1483" s="6">
        <f>$V$6 - 'Unlike Size Quad'!$F$3*$N$4</f>
        <v>71.401690832311886</v>
      </c>
      <c r="Y1483" s="6">
        <f>$W$5 +'Unlike Size Quad'!$F$3*$N$4</f>
        <v>-71.406763299232722</v>
      </c>
      <c r="Z1483" s="6">
        <f>Table13[[#This Row],[NS AXIS]]</f>
        <v>475</v>
      </c>
      <c r="AA1483" s="6">
        <f>IF(AND($W$5 + 'Unlike Size Quad'!$F$3*$N$4&lt;Table13[[#This Row],[NS AXIS]],Table13[[#This Row],[NS AXIS]]&lt;$V$6 - 'Unlike Size Quad'!$F$3*$N$4), Table13[NS AXIS], 0)</f>
        <v>0</v>
      </c>
      <c r="AB1483" s="16">
        <f>$V$3 -'Unlike Size Quad'!$F$2*$N$3</f>
        <v>127.00056361139596</v>
      </c>
      <c r="AC1483" s="16">
        <f>$W$4 + 'Unlike Size Quad'!$F$2*$N$3</f>
        <v>-127.00507248755457</v>
      </c>
      <c r="AN1483" s="46">
        <v>475</v>
      </c>
      <c r="AO1483" s="6">
        <f>IF(OR(Table15[[#This Row],[Diagonal Flag]]&lt;-$AG$6, Table15[[#This Row],[Diagonal Flag]]&gt;$AG$6),0,Table15[[#This Row],[Diagonal Flag]])</f>
        <v>0</v>
      </c>
      <c r="AP1483" s="6">
        <f>Graphing!$AO1483/$AP$6</f>
        <v>0</v>
      </c>
      <c r="AQ1483" s="6">
        <f>Graphing!$AO1483/$AQ$6</f>
        <v>0</v>
      </c>
    </row>
    <row r="1484" spans="21:43" x14ac:dyDescent="0.25">
      <c r="U1484" s="6">
        <v>0</v>
      </c>
      <c r="V1484" s="6">
        <v>476</v>
      </c>
      <c r="W1484" s="6">
        <f>IF(AND($W$4 + 'Unlike Size Quad'!$F$2*$N$3&lt;Table13[[#This Row],[NS AXIS]],Table13[[#This Row],[NS AXIS]]&lt;$V$3 - 'Unlike Size Quad'!$F$2*$N$3), Table13[NS AXIS], 0)</f>
        <v>0</v>
      </c>
      <c r="X1484" s="6">
        <f>$V$6 - 'Unlike Size Quad'!$F$3*$N$4</f>
        <v>71.401690832311886</v>
      </c>
      <c r="Y1484" s="6">
        <f>$W$5 +'Unlike Size Quad'!$F$3*$N$4</f>
        <v>-71.406763299232722</v>
      </c>
      <c r="Z1484" s="6">
        <f>Table13[[#This Row],[NS AXIS]]</f>
        <v>476</v>
      </c>
      <c r="AA1484" s="6">
        <f>IF(AND($W$5 + 'Unlike Size Quad'!$F$3*$N$4&lt;Table13[[#This Row],[NS AXIS]],Table13[[#This Row],[NS AXIS]]&lt;$V$6 - 'Unlike Size Quad'!$F$3*$N$4), Table13[NS AXIS], 0)</f>
        <v>0</v>
      </c>
      <c r="AB1484" s="16">
        <f>$V$3 -'Unlike Size Quad'!$F$2*$N$3</f>
        <v>127.00056361139596</v>
      </c>
      <c r="AC1484" s="16">
        <f>$W$4 + 'Unlike Size Quad'!$F$2*$N$3</f>
        <v>-127.00507248755457</v>
      </c>
      <c r="AN1484" s="46">
        <v>476</v>
      </c>
      <c r="AO1484" s="6">
        <f>IF(OR(Table15[[#This Row],[Diagonal Flag]]&lt;-$AG$6, Table15[[#This Row],[Diagonal Flag]]&gt;$AG$6),0,Table15[[#This Row],[Diagonal Flag]])</f>
        <v>0</v>
      </c>
      <c r="AP1484" s="6">
        <f>Graphing!$AO1484/$AP$6</f>
        <v>0</v>
      </c>
      <c r="AQ1484" s="6">
        <f>Graphing!$AO1484/$AQ$6</f>
        <v>0</v>
      </c>
    </row>
    <row r="1485" spans="21:43" x14ac:dyDescent="0.25">
      <c r="U1485" s="6">
        <v>0</v>
      </c>
      <c r="V1485" s="6">
        <v>477</v>
      </c>
      <c r="W1485" s="6">
        <f>IF(AND($W$4 + 'Unlike Size Quad'!$F$2*$N$3&lt;Table13[[#This Row],[NS AXIS]],Table13[[#This Row],[NS AXIS]]&lt;$V$3 - 'Unlike Size Quad'!$F$2*$N$3), Table13[NS AXIS], 0)</f>
        <v>0</v>
      </c>
      <c r="X1485" s="6">
        <f>$V$6 - 'Unlike Size Quad'!$F$3*$N$4</f>
        <v>71.401690832311886</v>
      </c>
      <c r="Y1485" s="6">
        <f>$W$5 +'Unlike Size Quad'!$F$3*$N$4</f>
        <v>-71.406763299232722</v>
      </c>
      <c r="Z1485" s="6">
        <f>Table13[[#This Row],[NS AXIS]]</f>
        <v>477</v>
      </c>
      <c r="AA1485" s="6">
        <f>IF(AND($W$5 + 'Unlike Size Quad'!$F$3*$N$4&lt;Table13[[#This Row],[NS AXIS]],Table13[[#This Row],[NS AXIS]]&lt;$V$6 - 'Unlike Size Quad'!$F$3*$N$4), Table13[NS AXIS], 0)</f>
        <v>0</v>
      </c>
      <c r="AB1485" s="16">
        <f>$V$3 -'Unlike Size Quad'!$F$2*$N$3</f>
        <v>127.00056361139596</v>
      </c>
      <c r="AC1485" s="16">
        <f>$W$4 + 'Unlike Size Quad'!$F$2*$N$3</f>
        <v>-127.00507248755457</v>
      </c>
      <c r="AN1485" s="46">
        <v>477</v>
      </c>
      <c r="AO1485" s="6">
        <f>IF(OR(Table15[[#This Row],[Diagonal Flag]]&lt;-$AG$6, Table15[[#This Row],[Diagonal Flag]]&gt;$AG$6),0,Table15[[#This Row],[Diagonal Flag]])</f>
        <v>0</v>
      </c>
      <c r="AP1485" s="6">
        <f>Graphing!$AO1485/$AP$6</f>
        <v>0</v>
      </c>
      <c r="AQ1485" s="6">
        <f>Graphing!$AO1485/$AQ$6</f>
        <v>0</v>
      </c>
    </row>
    <row r="1486" spans="21:43" x14ac:dyDescent="0.25">
      <c r="U1486" s="6">
        <v>0</v>
      </c>
      <c r="V1486" s="6">
        <v>478</v>
      </c>
      <c r="W1486" s="6">
        <f>IF(AND($W$4 + 'Unlike Size Quad'!$F$2*$N$3&lt;Table13[[#This Row],[NS AXIS]],Table13[[#This Row],[NS AXIS]]&lt;$V$3 - 'Unlike Size Quad'!$F$2*$N$3), Table13[NS AXIS], 0)</f>
        <v>0</v>
      </c>
      <c r="X1486" s="6">
        <f>$V$6 - 'Unlike Size Quad'!$F$3*$N$4</f>
        <v>71.401690832311886</v>
      </c>
      <c r="Y1486" s="6">
        <f>$W$5 +'Unlike Size Quad'!$F$3*$N$4</f>
        <v>-71.406763299232722</v>
      </c>
      <c r="Z1486" s="6">
        <f>Table13[[#This Row],[NS AXIS]]</f>
        <v>478</v>
      </c>
      <c r="AA1486" s="6">
        <f>IF(AND($W$5 + 'Unlike Size Quad'!$F$3*$N$4&lt;Table13[[#This Row],[NS AXIS]],Table13[[#This Row],[NS AXIS]]&lt;$V$6 - 'Unlike Size Quad'!$F$3*$N$4), Table13[NS AXIS], 0)</f>
        <v>0</v>
      </c>
      <c r="AB1486" s="16">
        <f>$V$3 -'Unlike Size Quad'!$F$2*$N$3</f>
        <v>127.00056361139596</v>
      </c>
      <c r="AC1486" s="16">
        <f>$W$4 + 'Unlike Size Quad'!$F$2*$N$3</f>
        <v>-127.00507248755457</v>
      </c>
      <c r="AN1486" s="46">
        <v>478</v>
      </c>
      <c r="AO1486" s="6">
        <f>IF(OR(Table15[[#This Row],[Diagonal Flag]]&lt;-$AG$6, Table15[[#This Row],[Diagonal Flag]]&gt;$AG$6),0,Table15[[#This Row],[Diagonal Flag]])</f>
        <v>0</v>
      </c>
      <c r="AP1486" s="6">
        <f>Graphing!$AO1486/$AP$6</f>
        <v>0</v>
      </c>
      <c r="AQ1486" s="6">
        <f>Graphing!$AO1486/$AQ$6</f>
        <v>0</v>
      </c>
    </row>
    <row r="1487" spans="21:43" x14ac:dyDescent="0.25">
      <c r="U1487" s="6">
        <v>0</v>
      </c>
      <c r="V1487" s="6">
        <v>479</v>
      </c>
      <c r="W1487" s="6">
        <f>IF(AND($W$4 + 'Unlike Size Quad'!$F$2*$N$3&lt;Table13[[#This Row],[NS AXIS]],Table13[[#This Row],[NS AXIS]]&lt;$V$3 - 'Unlike Size Quad'!$F$2*$N$3), Table13[NS AXIS], 0)</f>
        <v>0</v>
      </c>
      <c r="X1487" s="6">
        <f>$V$6 - 'Unlike Size Quad'!$F$3*$N$4</f>
        <v>71.401690832311886</v>
      </c>
      <c r="Y1487" s="6">
        <f>$W$5 +'Unlike Size Quad'!$F$3*$N$4</f>
        <v>-71.406763299232722</v>
      </c>
      <c r="Z1487" s="6">
        <f>Table13[[#This Row],[NS AXIS]]</f>
        <v>479</v>
      </c>
      <c r="AA1487" s="6">
        <f>IF(AND($W$5 + 'Unlike Size Quad'!$F$3*$N$4&lt;Table13[[#This Row],[NS AXIS]],Table13[[#This Row],[NS AXIS]]&lt;$V$6 - 'Unlike Size Quad'!$F$3*$N$4), Table13[NS AXIS], 0)</f>
        <v>0</v>
      </c>
      <c r="AB1487" s="16">
        <f>$V$3 -'Unlike Size Quad'!$F$2*$N$3</f>
        <v>127.00056361139596</v>
      </c>
      <c r="AC1487" s="16">
        <f>$W$4 + 'Unlike Size Quad'!$F$2*$N$3</f>
        <v>-127.00507248755457</v>
      </c>
      <c r="AN1487" s="46">
        <v>479</v>
      </c>
      <c r="AO1487" s="6">
        <f>IF(OR(Table15[[#This Row],[Diagonal Flag]]&lt;-$AG$6, Table15[[#This Row],[Diagonal Flag]]&gt;$AG$6),0,Table15[[#This Row],[Diagonal Flag]])</f>
        <v>0</v>
      </c>
      <c r="AP1487" s="6">
        <f>Graphing!$AO1487/$AP$6</f>
        <v>0</v>
      </c>
      <c r="AQ1487" s="6">
        <f>Graphing!$AO1487/$AQ$6</f>
        <v>0</v>
      </c>
    </row>
    <row r="1488" spans="21:43" x14ac:dyDescent="0.25">
      <c r="U1488" s="6">
        <v>0</v>
      </c>
      <c r="V1488" s="6">
        <v>480</v>
      </c>
      <c r="W1488" s="6">
        <f>IF(AND($W$4 + 'Unlike Size Quad'!$F$2*$N$3&lt;Table13[[#This Row],[NS AXIS]],Table13[[#This Row],[NS AXIS]]&lt;$V$3 - 'Unlike Size Quad'!$F$2*$N$3), Table13[NS AXIS], 0)</f>
        <v>0</v>
      </c>
      <c r="X1488" s="6">
        <f>$V$6 - 'Unlike Size Quad'!$F$3*$N$4</f>
        <v>71.401690832311886</v>
      </c>
      <c r="Y1488" s="6">
        <f>$W$5 +'Unlike Size Quad'!$F$3*$N$4</f>
        <v>-71.406763299232722</v>
      </c>
      <c r="Z1488" s="6">
        <f>Table13[[#This Row],[NS AXIS]]</f>
        <v>480</v>
      </c>
      <c r="AA1488" s="6">
        <f>IF(AND($W$5 + 'Unlike Size Quad'!$F$3*$N$4&lt;Table13[[#This Row],[NS AXIS]],Table13[[#This Row],[NS AXIS]]&lt;$V$6 - 'Unlike Size Quad'!$F$3*$N$4), Table13[NS AXIS], 0)</f>
        <v>0</v>
      </c>
      <c r="AB1488" s="16">
        <f>$V$3 -'Unlike Size Quad'!$F$2*$N$3</f>
        <v>127.00056361139596</v>
      </c>
      <c r="AC1488" s="16">
        <f>$W$4 + 'Unlike Size Quad'!$F$2*$N$3</f>
        <v>-127.00507248755457</v>
      </c>
      <c r="AN1488" s="46">
        <v>480</v>
      </c>
      <c r="AO1488" s="6">
        <f>IF(OR(Table15[[#This Row],[Diagonal Flag]]&lt;-$AG$6, Table15[[#This Row],[Diagonal Flag]]&gt;$AG$6),0,Table15[[#This Row],[Diagonal Flag]])</f>
        <v>0</v>
      </c>
      <c r="AP1488" s="6">
        <f>Graphing!$AO1488/$AP$6</f>
        <v>0</v>
      </c>
      <c r="AQ1488" s="6">
        <f>Graphing!$AO1488/$AQ$6</f>
        <v>0</v>
      </c>
    </row>
    <row r="1489" spans="21:43" x14ac:dyDescent="0.25">
      <c r="U1489" s="6">
        <v>0</v>
      </c>
      <c r="V1489" s="6">
        <v>481</v>
      </c>
      <c r="W1489" s="6">
        <f>IF(AND($W$4 + 'Unlike Size Quad'!$F$2*$N$3&lt;Table13[[#This Row],[NS AXIS]],Table13[[#This Row],[NS AXIS]]&lt;$V$3 - 'Unlike Size Quad'!$F$2*$N$3), Table13[NS AXIS], 0)</f>
        <v>0</v>
      </c>
      <c r="X1489" s="6">
        <f>$V$6 - 'Unlike Size Quad'!$F$3*$N$4</f>
        <v>71.401690832311886</v>
      </c>
      <c r="Y1489" s="6">
        <f>$W$5 +'Unlike Size Quad'!$F$3*$N$4</f>
        <v>-71.406763299232722</v>
      </c>
      <c r="Z1489" s="6">
        <f>Table13[[#This Row],[NS AXIS]]</f>
        <v>481</v>
      </c>
      <c r="AA1489" s="6">
        <f>IF(AND($W$5 + 'Unlike Size Quad'!$F$3*$N$4&lt;Table13[[#This Row],[NS AXIS]],Table13[[#This Row],[NS AXIS]]&lt;$V$6 - 'Unlike Size Quad'!$F$3*$N$4), Table13[NS AXIS], 0)</f>
        <v>0</v>
      </c>
      <c r="AB1489" s="16">
        <f>$V$3 -'Unlike Size Quad'!$F$2*$N$3</f>
        <v>127.00056361139596</v>
      </c>
      <c r="AC1489" s="16">
        <f>$W$4 + 'Unlike Size Quad'!$F$2*$N$3</f>
        <v>-127.00507248755457</v>
      </c>
      <c r="AN1489" s="46">
        <v>481</v>
      </c>
      <c r="AO1489" s="6">
        <f>IF(OR(Table15[[#This Row],[Diagonal Flag]]&lt;-$AG$6, Table15[[#This Row],[Diagonal Flag]]&gt;$AG$6),0,Table15[[#This Row],[Diagonal Flag]])</f>
        <v>0</v>
      </c>
      <c r="AP1489" s="6">
        <f>Graphing!$AO1489/$AP$6</f>
        <v>0</v>
      </c>
      <c r="AQ1489" s="6">
        <f>Graphing!$AO1489/$AQ$6</f>
        <v>0</v>
      </c>
    </row>
    <row r="1490" spans="21:43" x14ac:dyDescent="0.25">
      <c r="U1490" s="6">
        <v>0</v>
      </c>
      <c r="V1490" s="6">
        <v>482</v>
      </c>
      <c r="W1490" s="6">
        <f>IF(AND($W$4 + 'Unlike Size Quad'!$F$2*$N$3&lt;Table13[[#This Row],[NS AXIS]],Table13[[#This Row],[NS AXIS]]&lt;$V$3 - 'Unlike Size Quad'!$F$2*$N$3), Table13[NS AXIS], 0)</f>
        <v>0</v>
      </c>
      <c r="X1490" s="6">
        <f>$V$6 - 'Unlike Size Quad'!$F$3*$N$4</f>
        <v>71.401690832311886</v>
      </c>
      <c r="Y1490" s="6">
        <f>$W$5 +'Unlike Size Quad'!$F$3*$N$4</f>
        <v>-71.406763299232722</v>
      </c>
      <c r="Z1490" s="6">
        <f>Table13[[#This Row],[NS AXIS]]</f>
        <v>482</v>
      </c>
      <c r="AA1490" s="6">
        <f>IF(AND($W$5 + 'Unlike Size Quad'!$F$3*$N$4&lt;Table13[[#This Row],[NS AXIS]],Table13[[#This Row],[NS AXIS]]&lt;$V$6 - 'Unlike Size Quad'!$F$3*$N$4), Table13[NS AXIS], 0)</f>
        <v>0</v>
      </c>
      <c r="AB1490" s="16">
        <f>$V$3 -'Unlike Size Quad'!$F$2*$N$3</f>
        <v>127.00056361139596</v>
      </c>
      <c r="AC1490" s="16">
        <f>$W$4 + 'Unlike Size Quad'!$F$2*$N$3</f>
        <v>-127.00507248755457</v>
      </c>
      <c r="AN1490" s="46">
        <v>482</v>
      </c>
      <c r="AO1490" s="6">
        <f>IF(OR(Table15[[#This Row],[Diagonal Flag]]&lt;-$AG$6, Table15[[#This Row],[Diagonal Flag]]&gt;$AG$6),0,Table15[[#This Row],[Diagonal Flag]])</f>
        <v>0</v>
      </c>
      <c r="AP1490" s="6">
        <f>Graphing!$AO1490/$AP$6</f>
        <v>0</v>
      </c>
      <c r="AQ1490" s="6">
        <f>Graphing!$AO1490/$AQ$6</f>
        <v>0</v>
      </c>
    </row>
    <row r="1491" spans="21:43" x14ac:dyDescent="0.25">
      <c r="U1491" s="6">
        <v>0</v>
      </c>
      <c r="V1491" s="6">
        <v>483</v>
      </c>
      <c r="W1491" s="6">
        <f>IF(AND($W$4 + 'Unlike Size Quad'!$F$2*$N$3&lt;Table13[[#This Row],[NS AXIS]],Table13[[#This Row],[NS AXIS]]&lt;$V$3 - 'Unlike Size Quad'!$F$2*$N$3), Table13[NS AXIS], 0)</f>
        <v>0</v>
      </c>
      <c r="X1491" s="6">
        <f>$V$6 - 'Unlike Size Quad'!$F$3*$N$4</f>
        <v>71.401690832311886</v>
      </c>
      <c r="Y1491" s="6">
        <f>$W$5 +'Unlike Size Quad'!$F$3*$N$4</f>
        <v>-71.406763299232722</v>
      </c>
      <c r="Z1491" s="6">
        <f>Table13[[#This Row],[NS AXIS]]</f>
        <v>483</v>
      </c>
      <c r="AA1491" s="6">
        <f>IF(AND($W$5 + 'Unlike Size Quad'!$F$3*$N$4&lt;Table13[[#This Row],[NS AXIS]],Table13[[#This Row],[NS AXIS]]&lt;$V$6 - 'Unlike Size Quad'!$F$3*$N$4), Table13[NS AXIS], 0)</f>
        <v>0</v>
      </c>
      <c r="AB1491" s="16">
        <f>$V$3 -'Unlike Size Quad'!$F$2*$N$3</f>
        <v>127.00056361139596</v>
      </c>
      <c r="AC1491" s="16">
        <f>$W$4 + 'Unlike Size Quad'!$F$2*$N$3</f>
        <v>-127.00507248755457</v>
      </c>
      <c r="AN1491" s="46">
        <v>483</v>
      </c>
      <c r="AO1491" s="6">
        <f>IF(OR(Table15[[#This Row],[Diagonal Flag]]&lt;-$AG$6, Table15[[#This Row],[Diagonal Flag]]&gt;$AG$6),0,Table15[[#This Row],[Diagonal Flag]])</f>
        <v>0</v>
      </c>
      <c r="AP1491" s="6">
        <f>Graphing!$AO1491/$AP$6</f>
        <v>0</v>
      </c>
      <c r="AQ1491" s="6">
        <f>Graphing!$AO1491/$AQ$6</f>
        <v>0</v>
      </c>
    </row>
    <row r="1492" spans="21:43" x14ac:dyDescent="0.25">
      <c r="U1492" s="6">
        <v>0</v>
      </c>
      <c r="V1492" s="6">
        <v>484</v>
      </c>
      <c r="W1492" s="6">
        <f>IF(AND($W$4 + 'Unlike Size Quad'!$F$2*$N$3&lt;Table13[[#This Row],[NS AXIS]],Table13[[#This Row],[NS AXIS]]&lt;$V$3 - 'Unlike Size Quad'!$F$2*$N$3), Table13[NS AXIS], 0)</f>
        <v>0</v>
      </c>
      <c r="X1492" s="6">
        <f>$V$6 - 'Unlike Size Quad'!$F$3*$N$4</f>
        <v>71.401690832311886</v>
      </c>
      <c r="Y1492" s="6">
        <f>$W$5 +'Unlike Size Quad'!$F$3*$N$4</f>
        <v>-71.406763299232722</v>
      </c>
      <c r="Z1492" s="6">
        <f>Table13[[#This Row],[NS AXIS]]</f>
        <v>484</v>
      </c>
      <c r="AA1492" s="6">
        <f>IF(AND($W$5 + 'Unlike Size Quad'!$F$3*$N$4&lt;Table13[[#This Row],[NS AXIS]],Table13[[#This Row],[NS AXIS]]&lt;$V$6 - 'Unlike Size Quad'!$F$3*$N$4), Table13[NS AXIS], 0)</f>
        <v>0</v>
      </c>
      <c r="AB1492" s="16">
        <f>$V$3 -'Unlike Size Quad'!$F$2*$N$3</f>
        <v>127.00056361139596</v>
      </c>
      <c r="AC1492" s="16">
        <f>$W$4 + 'Unlike Size Quad'!$F$2*$N$3</f>
        <v>-127.00507248755457</v>
      </c>
      <c r="AN1492" s="46">
        <v>484</v>
      </c>
      <c r="AO1492" s="6">
        <f>IF(OR(Table15[[#This Row],[Diagonal Flag]]&lt;-$AG$6, Table15[[#This Row],[Diagonal Flag]]&gt;$AG$6),0,Table15[[#This Row],[Diagonal Flag]])</f>
        <v>0</v>
      </c>
      <c r="AP1492" s="6">
        <f>Graphing!$AO1492/$AP$6</f>
        <v>0</v>
      </c>
      <c r="AQ1492" s="6">
        <f>Graphing!$AO1492/$AQ$6</f>
        <v>0</v>
      </c>
    </row>
    <row r="1493" spans="21:43" x14ac:dyDescent="0.25">
      <c r="U1493" s="6">
        <v>0</v>
      </c>
      <c r="V1493" s="6">
        <v>485</v>
      </c>
      <c r="W1493" s="6">
        <f>IF(AND($W$4 + 'Unlike Size Quad'!$F$2*$N$3&lt;Table13[[#This Row],[NS AXIS]],Table13[[#This Row],[NS AXIS]]&lt;$V$3 - 'Unlike Size Quad'!$F$2*$N$3), Table13[NS AXIS], 0)</f>
        <v>0</v>
      </c>
      <c r="X1493" s="6">
        <f>$V$6 - 'Unlike Size Quad'!$F$3*$N$4</f>
        <v>71.401690832311886</v>
      </c>
      <c r="Y1493" s="6">
        <f>$W$5 +'Unlike Size Quad'!$F$3*$N$4</f>
        <v>-71.406763299232722</v>
      </c>
      <c r="Z1493" s="6">
        <f>Table13[[#This Row],[NS AXIS]]</f>
        <v>485</v>
      </c>
      <c r="AA1493" s="6">
        <f>IF(AND($W$5 + 'Unlike Size Quad'!$F$3*$N$4&lt;Table13[[#This Row],[NS AXIS]],Table13[[#This Row],[NS AXIS]]&lt;$V$6 - 'Unlike Size Quad'!$F$3*$N$4), Table13[NS AXIS], 0)</f>
        <v>0</v>
      </c>
      <c r="AB1493" s="16">
        <f>$V$3 -'Unlike Size Quad'!$F$2*$N$3</f>
        <v>127.00056361139596</v>
      </c>
      <c r="AC1493" s="16">
        <f>$W$4 + 'Unlike Size Quad'!$F$2*$N$3</f>
        <v>-127.00507248755457</v>
      </c>
      <c r="AN1493" s="46">
        <v>485</v>
      </c>
      <c r="AO1493" s="6">
        <f>IF(OR(Table15[[#This Row],[Diagonal Flag]]&lt;-$AG$6, Table15[[#This Row],[Diagonal Flag]]&gt;$AG$6),0,Table15[[#This Row],[Diagonal Flag]])</f>
        <v>0</v>
      </c>
      <c r="AP1493" s="6">
        <f>Graphing!$AO1493/$AP$6</f>
        <v>0</v>
      </c>
      <c r="AQ1493" s="6">
        <f>Graphing!$AO1493/$AQ$6</f>
        <v>0</v>
      </c>
    </row>
    <row r="1494" spans="21:43" x14ac:dyDescent="0.25">
      <c r="U1494" s="6">
        <v>0</v>
      </c>
      <c r="V1494" s="6">
        <v>486</v>
      </c>
      <c r="W1494" s="6">
        <f>IF(AND($W$4 + 'Unlike Size Quad'!$F$2*$N$3&lt;Table13[[#This Row],[NS AXIS]],Table13[[#This Row],[NS AXIS]]&lt;$V$3 - 'Unlike Size Quad'!$F$2*$N$3), Table13[NS AXIS], 0)</f>
        <v>0</v>
      </c>
      <c r="X1494" s="6">
        <f>$V$6 - 'Unlike Size Quad'!$F$3*$N$4</f>
        <v>71.401690832311886</v>
      </c>
      <c r="Y1494" s="6">
        <f>$W$5 +'Unlike Size Quad'!$F$3*$N$4</f>
        <v>-71.406763299232722</v>
      </c>
      <c r="Z1494" s="6">
        <f>Table13[[#This Row],[NS AXIS]]</f>
        <v>486</v>
      </c>
      <c r="AA1494" s="6">
        <f>IF(AND($W$5 + 'Unlike Size Quad'!$F$3*$N$4&lt;Table13[[#This Row],[NS AXIS]],Table13[[#This Row],[NS AXIS]]&lt;$V$6 - 'Unlike Size Quad'!$F$3*$N$4), Table13[NS AXIS], 0)</f>
        <v>0</v>
      </c>
      <c r="AB1494" s="16">
        <f>$V$3 -'Unlike Size Quad'!$F$2*$N$3</f>
        <v>127.00056361139596</v>
      </c>
      <c r="AC1494" s="16">
        <f>$W$4 + 'Unlike Size Quad'!$F$2*$N$3</f>
        <v>-127.00507248755457</v>
      </c>
      <c r="AN1494" s="46">
        <v>486</v>
      </c>
      <c r="AO1494" s="6">
        <f>IF(OR(Table15[[#This Row],[Diagonal Flag]]&lt;-$AG$6, Table15[[#This Row],[Diagonal Flag]]&gt;$AG$6),0,Table15[[#This Row],[Diagonal Flag]])</f>
        <v>0</v>
      </c>
      <c r="AP1494" s="6">
        <f>Graphing!$AO1494/$AP$6</f>
        <v>0</v>
      </c>
      <c r="AQ1494" s="6">
        <f>Graphing!$AO1494/$AQ$6</f>
        <v>0</v>
      </c>
    </row>
    <row r="1495" spans="21:43" x14ac:dyDescent="0.25">
      <c r="U1495" s="6">
        <v>0</v>
      </c>
      <c r="V1495" s="6">
        <v>487</v>
      </c>
      <c r="W1495" s="6">
        <f>IF(AND($W$4 + 'Unlike Size Quad'!$F$2*$N$3&lt;Table13[[#This Row],[NS AXIS]],Table13[[#This Row],[NS AXIS]]&lt;$V$3 - 'Unlike Size Quad'!$F$2*$N$3), Table13[NS AXIS], 0)</f>
        <v>0</v>
      </c>
      <c r="X1495" s="6">
        <f>$V$6 - 'Unlike Size Quad'!$F$3*$N$4</f>
        <v>71.401690832311886</v>
      </c>
      <c r="Y1495" s="6">
        <f>$W$5 +'Unlike Size Quad'!$F$3*$N$4</f>
        <v>-71.406763299232722</v>
      </c>
      <c r="Z1495" s="6">
        <f>Table13[[#This Row],[NS AXIS]]</f>
        <v>487</v>
      </c>
      <c r="AA1495" s="6">
        <f>IF(AND($W$5 + 'Unlike Size Quad'!$F$3*$N$4&lt;Table13[[#This Row],[NS AXIS]],Table13[[#This Row],[NS AXIS]]&lt;$V$6 - 'Unlike Size Quad'!$F$3*$N$4), Table13[NS AXIS], 0)</f>
        <v>0</v>
      </c>
      <c r="AB1495" s="16">
        <f>$V$3 -'Unlike Size Quad'!$F$2*$N$3</f>
        <v>127.00056361139596</v>
      </c>
      <c r="AC1495" s="16">
        <f>$W$4 + 'Unlike Size Quad'!$F$2*$N$3</f>
        <v>-127.00507248755457</v>
      </c>
      <c r="AN1495" s="46">
        <v>487</v>
      </c>
      <c r="AO1495" s="6">
        <f>IF(OR(Table15[[#This Row],[Diagonal Flag]]&lt;-$AG$6, Table15[[#This Row],[Diagonal Flag]]&gt;$AG$6),0,Table15[[#This Row],[Diagonal Flag]])</f>
        <v>0</v>
      </c>
      <c r="AP1495" s="6">
        <f>Graphing!$AO1495/$AP$6</f>
        <v>0</v>
      </c>
      <c r="AQ1495" s="6">
        <f>Graphing!$AO1495/$AQ$6</f>
        <v>0</v>
      </c>
    </row>
    <row r="1496" spans="21:43" x14ac:dyDescent="0.25">
      <c r="U1496" s="6">
        <v>0</v>
      </c>
      <c r="V1496" s="6">
        <v>488</v>
      </c>
      <c r="W1496" s="6">
        <f>IF(AND($W$4 + 'Unlike Size Quad'!$F$2*$N$3&lt;Table13[[#This Row],[NS AXIS]],Table13[[#This Row],[NS AXIS]]&lt;$V$3 - 'Unlike Size Quad'!$F$2*$N$3), Table13[NS AXIS], 0)</f>
        <v>0</v>
      </c>
      <c r="X1496" s="6">
        <f>$V$6 - 'Unlike Size Quad'!$F$3*$N$4</f>
        <v>71.401690832311886</v>
      </c>
      <c r="Y1496" s="6">
        <f>$W$5 +'Unlike Size Quad'!$F$3*$N$4</f>
        <v>-71.406763299232722</v>
      </c>
      <c r="Z1496" s="6">
        <f>Table13[[#This Row],[NS AXIS]]</f>
        <v>488</v>
      </c>
      <c r="AA1496" s="6">
        <f>IF(AND($W$5 + 'Unlike Size Quad'!$F$3*$N$4&lt;Table13[[#This Row],[NS AXIS]],Table13[[#This Row],[NS AXIS]]&lt;$V$6 - 'Unlike Size Quad'!$F$3*$N$4), Table13[NS AXIS], 0)</f>
        <v>0</v>
      </c>
      <c r="AB1496" s="16">
        <f>$V$3 -'Unlike Size Quad'!$F$2*$N$3</f>
        <v>127.00056361139596</v>
      </c>
      <c r="AC1496" s="16">
        <f>$W$4 + 'Unlike Size Quad'!$F$2*$N$3</f>
        <v>-127.00507248755457</v>
      </c>
      <c r="AN1496" s="46">
        <v>488</v>
      </c>
      <c r="AO1496" s="6">
        <f>IF(OR(Table15[[#This Row],[Diagonal Flag]]&lt;-$AG$6, Table15[[#This Row],[Diagonal Flag]]&gt;$AG$6),0,Table15[[#This Row],[Diagonal Flag]])</f>
        <v>0</v>
      </c>
      <c r="AP1496" s="6">
        <f>Graphing!$AO1496/$AP$6</f>
        <v>0</v>
      </c>
      <c r="AQ1496" s="6">
        <f>Graphing!$AO1496/$AQ$6</f>
        <v>0</v>
      </c>
    </row>
    <row r="1497" spans="21:43" x14ac:dyDescent="0.25">
      <c r="U1497" s="6">
        <v>0</v>
      </c>
      <c r="V1497" s="6">
        <v>489</v>
      </c>
      <c r="W1497" s="6">
        <f>IF(AND($W$4 + 'Unlike Size Quad'!$F$2*$N$3&lt;Table13[[#This Row],[NS AXIS]],Table13[[#This Row],[NS AXIS]]&lt;$V$3 - 'Unlike Size Quad'!$F$2*$N$3), Table13[NS AXIS], 0)</f>
        <v>0</v>
      </c>
      <c r="X1497" s="6">
        <f>$V$6 - 'Unlike Size Quad'!$F$3*$N$4</f>
        <v>71.401690832311886</v>
      </c>
      <c r="Y1497" s="6">
        <f>$W$5 +'Unlike Size Quad'!$F$3*$N$4</f>
        <v>-71.406763299232722</v>
      </c>
      <c r="Z1497" s="6">
        <f>Table13[[#This Row],[NS AXIS]]</f>
        <v>489</v>
      </c>
      <c r="AA1497" s="6">
        <f>IF(AND($W$5 + 'Unlike Size Quad'!$F$3*$N$4&lt;Table13[[#This Row],[NS AXIS]],Table13[[#This Row],[NS AXIS]]&lt;$V$6 - 'Unlike Size Quad'!$F$3*$N$4), Table13[NS AXIS], 0)</f>
        <v>0</v>
      </c>
      <c r="AB1497" s="16">
        <f>$V$3 -'Unlike Size Quad'!$F$2*$N$3</f>
        <v>127.00056361139596</v>
      </c>
      <c r="AC1497" s="16">
        <f>$W$4 + 'Unlike Size Quad'!$F$2*$N$3</f>
        <v>-127.00507248755457</v>
      </c>
      <c r="AN1497" s="46">
        <v>489</v>
      </c>
      <c r="AO1497" s="6">
        <f>IF(OR(Table15[[#This Row],[Diagonal Flag]]&lt;-$AG$6, Table15[[#This Row],[Diagonal Flag]]&gt;$AG$6),0,Table15[[#This Row],[Diagonal Flag]])</f>
        <v>0</v>
      </c>
      <c r="AP1497" s="6">
        <f>Graphing!$AO1497/$AP$6</f>
        <v>0</v>
      </c>
      <c r="AQ1497" s="6">
        <f>Graphing!$AO1497/$AQ$6</f>
        <v>0</v>
      </c>
    </row>
    <row r="1498" spans="21:43" x14ac:dyDescent="0.25">
      <c r="U1498" s="6">
        <v>0</v>
      </c>
      <c r="V1498" s="6">
        <v>490</v>
      </c>
      <c r="W1498" s="6">
        <f>IF(AND($W$4 + 'Unlike Size Quad'!$F$2*$N$3&lt;Table13[[#This Row],[NS AXIS]],Table13[[#This Row],[NS AXIS]]&lt;$V$3 - 'Unlike Size Quad'!$F$2*$N$3), Table13[NS AXIS], 0)</f>
        <v>0</v>
      </c>
      <c r="X1498" s="6">
        <f>$V$6 - 'Unlike Size Quad'!$F$3*$N$4</f>
        <v>71.401690832311886</v>
      </c>
      <c r="Y1498" s="6">
        <f>$W$5 +'Unlike Size Quad'!$F$3*$N$4</f>
        <v>-71.406763299232722</v>
      </c>
      <c r="Z1498" s="6">
        <f>Table13[[#This Row],[NS AXIS]]</f>
        <v>490</v>
      </c>
      <c r="AA1498" s="6">
        <f>IF(AND($W$5 + 'Unlike Size Quad'!$F$3*$N$4&lt;Table13[[#This Row],[NS AXIS]],Table13[[#This Row],[NS AXIS]]&lt;$V$6 - 'Unlike Size Quad'!$F$3*$N$4), Table13[NS AXIS], 0)</f>
        <v>0</v>
      </c>
      <c r="AB1498" s="16">
        <f>$V$3 -'Unlike Size Quad'!$F$2*$N$3</f>
        <v>127.00056361139596</v>
      </c>
      <c r="AC1498" s="16">
        <f>$W$4 + 'Unlike Size Quad'!$F$2*$N$3</f>
        <v>-127.00507248755457</v>
      </c>
      <c r="AN1498" s="46">
        <v>490</v>
      </c>
      <c r="AO1498" s="6">
        <f>IF(OR(Table15[[#This Row],[Diagonal Flag]]&lt;-$AG$6, Table15[[#This Row],[Diagonal Flag]]&gt;$AG$6),0,Table15[[#This Row],[Diagonal Flag]])</f>
        <v>0</v>
      </c>
      <c r="AP1498" s="6">
        <f>Graphing!$AO1498/$AP$6</f>
        <v>0</v>
      </c>
      <c r="AQ1498" s="6">
        <f>Graphing!$AO1498/$AQ$6</f>
        <v>0</v>
      </c>
    </row>
    <row r="1499" spans="21:43" x14ac:dyDescent="0.25">
      <c r="U1499" s="6">
        <v>0</v>
      </c>
      <c r="V1499" s="6">
        <v>491</v>
      </c>
      <c r="W1499" s="6">
        <f>IF(AND($W$4 + 'Unlike Size Quad'!$F$2*$N$3&lt;Table13[[#This Row],[NS AXIS]],Table13[[#This Row],[NS AXIS]]&lt;$V$3 - 'Unlike Size Quad'!$F$2*$N$3), Table13[NS AXIS], 0)</f>
        <v>0</v>
      </c>
      <c r="X1499" s="6">
        <f>$V$6 - 'Unlike Size Quad'!$F$3*$N$4</f>
        <v>71.401690832311886</v>
      </c>
      <c r="Y1499" s="6">
        <f>$W$5 +'Unlike Size Quad'!$F$3*$N$4</f>
        <v>-71.406763299232722</v>
      </c>
      <c r="Z1499" s="6">
        <f>Table13[[#This Row],[NS AXIS]]</f>
        <v>491</v>
      </c>
      <c r="AA1499" s="6">
        <f>IF(AND($W$5 + 'Unlike Size Quad'!$F$3*$N$4&lt;Table13[[#This Row],[NS AXIS]],Table13[[#This Row],[NS AXIS]]&lt;$V$6 - 'Unlike Size Quad'!$F$3*$N$4), Table13[NS AXIS], 0)</f>
        <v>0</v>
      </c>
      <c r="AB1499" s="16">
        <f>$V$3 -'Unlike Size Quad'!$F$2*$N$3</f>
        <v>127.00056361139596</v>
      </c>
      <c r="AC1499" s="16">
        <f>$W$4 + 'Unlike Size Quad'!$F$2*$N$3</f>
        <v>-127.00507248755457</v>
      </c>
      <c r="AN1499" s="46">
        <v>491</v>
      </c>
      <c r="AO1499" s="6">
        <f>IF(OR(Table15[[#This Row],[Diagonal Flag]]&lt;-$AG$6, Table15[[#This Row],[Diagonal Flag]]&gt;$AG$6),0,Table15[[#This Row],[Diagonal Flag]])</f>
        <v>0</v>
      </c>
      <c r="AP1499" s="6">
        <f>Graphing!$AO1499/$AP$6</f>
        <v>0</v>
      </c>
      <c r="AQ1499" s="6">
        <f>Graphing!$AO1499/$AQ$6</f>
        <v>0</v>
      </c>
    </row>
    <row r="1500" spans="21:43" x14ac:dyDescent="0.25">
      <c r="U1500" s="6">
        <v>0</v>
      </c>
      <c r="V1500" s="6">
        <v>492</v>
      </c>
      <c r="W1500" s="6">
        <f>IF(AND($W$4 + 'Unlike Size Quad'!$F$2*$N$3&lt;Table13[[#This Row],[NS AXIS]],Table13[[#This Row],[NS AXIS]]&lt;$V$3 - 'Unlike Size Quad'!$F$2*$N$3), Table13[NS AXIS], 0)</f>
        <v>0</v>
      </c>
      <c r="X1500" s="6">
        <f>$V$6 - 'Unlike Size Quad'!$F$3*$N$4</f>
        <v>71.401690832311886</v>
      </c>
      <c r="Y1500" s="6">
        <f>$W$5 +'Unlike Size Quad'!$F$3*$N$4</f>
        <v>-71.406763299232722</v>
      </c>
      <c r="Z1500" s="6">
        <f>Table13[[#This Row],[NS AXIS]]</f>
        <v>492</v>
      </c>
      <c r="AA1500" s="6">
        <f>IF(AND($W$5 + 'Unlike Size Quad'!$F$3*$N$4&lt;Table13[[#This Row],[NS AXIS]],Table13[[#This Row],[NS AXIS]]&lt;$V$6 - 'Unlike Size Quad'!$F$3*$N$4), Table13[NS AXIS], 0)</f>
        <v>0</v>
      </c>
      <c r="AB1500" s="16">
        <f>$V$3 -'Unlike Size Quad'!$F$2*$N$3</f>
        <v>127.00056361139596</v>
      </c>
      <c r="AC1500" s="16">
        <f>$W$4 + 'Unlike Size Quad'!$F$2*$N$3</f>
        <v>-127.00507248755457</v>
      </c>
      <c r="AN1500" s="46">
        <v>492</v>
      </c>
      <c r="AO1500" s="6">
        <f>IF(OR(Table15[[#This Row],[Diagonal Flag]]&lt;-$AG$6, Table15[[#This Row],[Diagonal Flag]]&gt;$AG$6),0,Table15[[#This Row],[Diagonal Flag]])</f>
        <v>0</v>
      </c>
      <c r="AP1500" s="6">
        <f>Graphing!$AO1500/$AP$6</f>
        <v>0</v>
      </c>
      <c r="AQ1500" s="6">
        <f>Graphing!$AO1500/$AQ$6</f>
        <v>0</v>
      </c>
    </row>
    <row r="1501" spans="21:43" x14ac:dyDescent="0.25">
      <c r="U1501" s="6">
        <v>0</v>
      </c>
      <c r="V1501" s="6">
        <v>493</v>
      </c>
      <c r="W1501" s="6">
        <f>IF(AND($W$4 + 'Unlike Size Quad'!$F$2*$N$3&lt;Table13[[#This Row],[NS AXIS]],Table13[[#This Row],[NS AXIS]]&lt;$V$3 - 'Unlike Size Quad'!$F$2*$N$3), Table13[NS AXIS], 0)</f>
        <v>0</v>
      </c>
      <c r="X1501" s="6">
        <f>$V$6 - 'Unlike Size Quad'!$F$3*$N$4</f>
        <v>71.401690832311886</v>
      </c>
      <c r="Y1501" s="6">
        <f>$W$5 +'Unlike Size Quad'!$F$3*$N$4</f>
        <v>-71.406763299232722</v>
      </c>
      <c r="Z1501" s="6">
        <f>Table13[[#This Row],[NS AXIS]]</f>
        <v>493</v>
      </c>
      <c r="AA1501" s="6">
        <f>IF(AND($W$5 + 'Unlike Size Quad'!$F$3*$N$4&lt;Table13[[#This Row],[NS AXIS]],Table13[[#This Row],[NS AXIS]]&lt;$V$6 - 'Unlike Size Quad'!$F$3*$N$4), Table13[NS AXIS], 0)</f>
        <v>0</v>
      </c>
      <c r="AB1501" s="16">
        <f>$V$3 -'Unlike Size Quad'!$F$2*$N$3</f>
        <v>127.00056361139596</v>
      </c>
      <c r="AC1501" s="16">
        <f>$W$4 + 'Unlike Size Quad'!$F$2*$N$3</f>
        <v>-127.00507248755457</v>
      </c>
      <c r="AN1501" s="46">
        <v>493</v>
      </c>
      <c r="AO1501" s="6">
        <f>IF(OR(Table15[[#This Row],[Diagonal Flag]]&lt;-$AG$6, Table15[[#This Row],[Diagonal Flag]]&gt;$AG$6),0,Table15[[#This Row],[Diagonal Flag]])</f>
        <v>0</v>
      </c>
      <c r="AP1501" s="6">
        <f>Graphing!$AO1501/$AP$6</f>
        <v>0</v>
      </c>
      <c r="AQ1501" s="6">
        <f>Graphing!$AO1501/$AQ$6</f>
        <v>0</v>
      </c>
    </row>
    <row r="1502" spans="21:43" x14ac:dyDescent="0.25">
      <c r="U1502" s="6">
        <v>0</v>
      </c>
      <c r="V1502" s="6">
        <v>494</v>
      </c>
      <c r="W1502" s="6">
        <f>IF(AND($W$4 + 'Unlike Size Quad'!$F$2*$N$3&lt;Table13[[#This Row],[NS AXIS]],Table13[[#This Row],[NS AXIS]]&lt;$V$3 - 'Unlike Size Quad'!$F$2*$N$3), Table13[NS AXIS], 0)</f>
        <v>0</v>
      </c>
      <c r="X1502" s="6">
        <f>$V$6 - 'Unlike Size Quad'!$F$3*$N$4</f>
        <v>71.401690832311886</v>
      </c>
      <c r="Y1502" s="6">
        <f>$W$5 +'Unlike Size Quad'!$F$3*$N$4</f>
        <v>-71.406763299232722</v>
      </c>
      <c r="Z1502" s="6">
        <f>Table13[[#This Row],[NS AXIS]]</f>
        <v>494</v>
      </c>
      <c r="AA1502" s="6">
        <f>IF(AND($W$5 + 'Unlike Size Quad'!$F$3*$N$4&lt;Table13[[#This Row],[NS AXIS]],Table13[[#This Row],[NS AXIS]]&lt;$V$6 - 'Unlike Size Quad'!$F$3*$N$4), Table13[NS AXIS], 0)</f>
        <v>0</v>
      </c>
      <c r="AB1502" s="16">
        <f>$V$3 -'Unlike Size Quad'!$F$2*$N$3</f>
        <v>127.00056361139596</v>
      </c>
      <c r="AC1502" s="16">
        <f>$W$4 + 'Unlike Size Quad'!$F$2*$N$3</f>
        <v>-127.00507248755457</v>
      </c>
      <c r="AN1502" s="46">
        <v>494</v>
      </c>
      <c r="AO1502" s="6">
        <f>IF(OR(Table15[[#This Row],[Diagonal Flag]]&lt;-$AG$6, Table15[[#This Row],[Diagonal Flag]]&gt;$AG$6),0,Table15[[#This Row],[Diagonal Flag]])</f>
        <v>0</v>
      </c>
      <c r="AP1502" s="6">
        <f>Graphing!$AO1502/$AP$6</f>
        <v>0</v>
      </c>
      <c r="AQ1502" s="6">
        <f>Graphing!$AO1502/$AQ$6</f>
        <v>0</v>
      </c>
    </row>
    <row r="1503" spans="21:43" x14ac:dyDescent="0.25">
      <c r="U1503" s="6">
        <v>0</v>
      </c>
      <c r="V1503" s="6">
        <v>495</v>
      </c>
      <c r="W1503" s="6">
        <f>IF(AND($W$4 + 'Unlike Size Quad'!$F$2*$N$3&lt;Table13[[#This Row],[NS AXIS]],Table13[[#This Row],[NS AXIS]]&lt;$V$3 - 'Unlike Size Quad'!$F$2*$N$3), Table13[NS AXIS], 0)</f>
        <v>0</v>
      </c>
      <c r="X1503" s="6">
        <f>$V$6 - 'Unlike Size Quad'!$F$3*$N$4</f>
        <v>71.401690832311886</v>
      </c>
      <c r="Y1503" s="6">
        <f>$W$5 +'Unlike Size Quad'!$F$3*$N$4</f>
        <v>-71.406763299232722</v>
      </c>
      <c r="Z1503" s="6">
        <f>Table13[[#This Row],[NS AXIS]]</f>
        <v>495</v>
      </c>
      <c r="AA1503" s="6">
        <f>IF(AND($W$5 + 'Unlike Size Quad'!$F$3*$N$4&lt;Table13[[#This Row],[NS AXIS]],Table13[[#This Row],[NS AXIS]]&lt;$V$6 - 'Unlike Size Quad'!$F$3*$N$4), Table13[NS AXIS], 0)</f>
        <v>0</v>
      </c>
      <c r="AB1503" s="16">
        <f>$V$3 -'Unlike Size Quad'!$F$2*$N$3</f>
        <v>127.00056361139596</v>
      </c>
      <c r="AC1503" s="16">
        <f>$W$4 + 'Unlike Size Quad'!$F$2*$N$3</f>
        <v>-127.00507248755457</v>
      </c>
      <c r="AN1503" s="46">
        <v>495</v>
      </c>
      <c r="AO1503" s="6">
        <f>IF(OR(Table15[[#This Row],[Diagonal Flag]]&lt;-$AG$6, Table15[[#This Row],[Diagonal Flag]]&gt;$AG$6),0,Table15[[#This Row],[Diagonal Flag]])</f>
        <v>0</v>
      </c>
      <c r="AP1503" s="6">
        <f>Graphing!$AO1503/$AP$6</f>
        <v>0</v>
      </c>
      <c r="AQ1503" s="6">
        <f>Graphing!$AO1503/$AQ$6</f>
        <v>0</v>
      </c>
    </row>
    <row r="1504" spans="21:43" x14ac:dyDescent="0.25">
      <c r="U1504" s="6">
        <v>0</v>
      </c>
      <c r="V1504" s="6">
        <v>496</v>
      </c>
      <c r="W1504" s="6">
        <f>IF(AND($W$4 + 'Unlike Size Quad'!$F$2*$N$3&lt;Table13[[#This Row],[NS AXIS]],Table13[[#This Row],[NS AXIS]]&lt;$V$3 - 'Unlike Size Quad'!$F$2*$N$3), Table13[NS AXIS], 0)</f>
        <v>0</v>
      </c>
      <c r="X1504" s="6">
        <f>$V$6 - 'Unlike Size Quad'!$F$3*$N$4</f>
        <v>71.401690832311886</v>
      </c>
      <c r="Y1504" s="6">
        <f>$W$5 +'Unlike Size Quad'!$F$3*$N$4</f>
        <v>-71.406763299232722</v>
      </c>
      <c r="Z1504" s="6">
        <f>Table13[[#This Row],[NS AXIS]]</f>
        <v>496</v>
      </c>
      <c r="AA1504" s="6">
        <f>IF(AND($W$5 + 'Unlike Size Quad'!$F$3*$N$4&lt;Table13[[#This Row],[NS AXIS]],Table13[[#This Row],[NS AXIS]]&lt;$V$6 - 'Unlike Size Quad'!$F$3*$N$4), Table13[NS AXIS], 0)</f>
        <v>0</v>
      </c>
      <c r="AB1504" s="16">
        <f>$V$3 -'Unlike Size Quad'!$F$2*$N$3</f>
        <v>127.00056361139596</v>
      </c>
      <c r="AC1504" s="16">
        <f>$W$4 + 'Unlike Size Quad'!$F$2*$N$3</f>
        <v>-127.00507248755457</v>
      </c>
      <c r="AN1504" s="46">
        <v>496</v>
      </c>
      <c r="AO1504" s="6">
        <f>IF(OR(Table15[[#This Row],[Diagonal Flag]]&lt;-$AG$6, Table15[[#This Row],[Diagonal Flag]]&gt;$AG$6),0,Table15[[#This Row],[Diagonal Flag]])</f>
        <v>0</v>
      </c>
      <c r="AP1504" s="6">
        <f>Graphing!$AO1504/$AP$6</f>
        <v>0</v>
      </c>
      <c r="AQ1504" s="6">
        <f>Graphing!$AO1504/$AQ$6</f>
        <v>0</v>
      </c>
    </row>
    <row r="1505" spans="21:43" x14ac:dyDescent="0.25">
      <c r="U1505" s="6">
        <v>0</v>
      </c>
      <c r="V1505" s="6">
        <v>497</v>
      </c>
      <c r="W1505" s="6">
        <f>IF(AND($W$4 + 'Unlike Size Quad'!$F$2*$N$3&lt;Table13[[#This Row],[NS AXIS]],Table13[[#This Row],[NS AXIS]]&lt;$V$3 - 'Unlike Size Quad'!$F$2*$N$3), Table13[NS AXIS], 0)</f>
        <v>0</v>
      </c>
      <c r="X1505" s="6">
        <f>$V$6 - 'Unlike Size Quad'!$F$3*$N$4</f>
        <v>71.401690832311886</v>
      </c>
      <c r="Y1505" s="6">
        <f>$W$5 +'Unlike Size Quad'!$F$3*$N$4</f>
        <v>-71.406763299232722</v>
      </c>
      <c r="Z1505" s="6">
        <f>Table13[[#This Row],[NS AXIS]]</f>
        <v>497</v>
      </c>
      <c r="AA1505" s="6">
        <f>IF(AND($W$5 + 'Unlike Size Quad'!$F$3*$N$4&lt;Table13[[#This Row],[NS AXIS]],Table13[[#This Row],[NS AXIS]]&lt;$V$6 - 'Unlike Size Quad'!$F$3*$N$4), Table13[NS AXIS], 0)</f>
        <v>0</v>
      </c>
      <c r="AB1505" s="16">
        <f>$V$3 -'Unlike Size Quad'!$F$2*$N$3</f>
        <v>127.00056361139596</v>
      </c>
      <c r="AC1505" s="16">
        <f>$W$4 + 'Unlike Size Quad'!$F$2*$N$3</f>
        <v>-127.00507248755457</v>
      </c>
      <c r="AN1505" s="46">
        <v>497</v>
      </c>
      <c r="AO1505" s="6">
        <f>IF(OR(Table15[[#This Row],[Diagonal Flag]]&lt;-$AG$6, Table15[[#This Row],[Diagonal Flag]]&gt;$AG$6),0,Table15[[#This Row],[Diagonal Flag]])</f>
        <v>0</v>
      </c>
      <c r="AP1505" s="6">
        <f>Graphing!$AO1505/$AP$6</f>
        <v>0</v>
      </c>
      <c r="AQ1505" s="6">
        <f>Graphing!$AO1505/$AQ$6</f>
        <v>0</v>
      </c>
    </row>
    <row r="1506" spans="21:43" x14ac:dyDescent="0.25">
      <c r="U1506" s="6">
        <v>0</v>
      </c>
      <c r="V1506" s="6">
        <v>498</v>
      </c>
      <c r="W1506" s="6">
        <f>IF(AND($W$4 + 'Unlike Size Quad'!$F$2*$N$3&lt;Table13[[#This Row],[NS AXIS]],Table13[[#This Row],[NS AXIS]]&lt;$V$3 - 'Unlike Size Quad'!$F$2*$N$3), Table13[NS AXIS], 0)</f>
        <v>0</v>
      </c>
      <c r="X1506" s="6">
        <f>$V$6 - 'Unlike Size Quad'!$F$3*$N$4</f>
        <v>71.401690832311886</v>
      </c>
      <c r="Y1506" s="6">
        <f>$W$5 +'Unlike Size Quad'!$F$3*$N$4</f>
        <v>-71.406763299232722</v>
      </c>
      <c r="Z1506" s="6">
        <f>Table13[[#This Row],[NS AXIS]]</f>
        <v>498</v>
      </c>
      <c r="AA1506" s="6">
        <f>IF(AND($W$5 + 'Unlike Size Quad'!$F$3*$N$4&lt;Table13[[#This Row],[NS AXIS]],Table13[[#This Row],[NS AXIS]]&lt;$V$6 - 'Unlike Size Quad'!$F$3*$N$4), Table13[NS AXIS], 0)</f>
        <v>0</v>
      </c>
      <c r="AB1506" s="16">
        <f>$V$3 -'Unlike Size Quad'!$F$2*$N$3</f>
        <v>127.00056361139596</v>
      </c>
      <c r="AC1506" s="16">
        <f>$W$4 + 'Unlike Size Quad'!$F$2*$N$3</f>
        <v>-127.00507248755457</v>
      </c>
      <c r="AN1506" s="46">
        <v>498</v>
      </c>
      <c r="AO1506" s="6">
        <f>IF(OR(Table15[[#This Row],[Diagonal Flag]]&lt;-$AG$6, Table15[[#This Row],[Diagonal Flag]]&gt;$AG$6),0,Table15[[#This Row],[Diagonal Flag]])</f>
        <v>0</v>
      </c>
      <c r="AP1506" s="6">
        <f>Graphing!$AO1506/$AP$6</f>
        <v>0</v>
      </c>
      <c r="AQ1506" s="6">
        <f>Graphing!$AO1506/$AQ$6</f>
        <v>0</v>
      </c>
    </row>
    <row r="1507" spans="21:43" x14ac:dyDescent="0.25">
      <c r="U1507" s="6">
        <v>0</v>
      </c>
      <c r="V1507" s="6">
        <v>499</v>
      </c>
      <c r="W1507" s="6">
        <f>IF(AND($W$4 + 'Unlike Size Quad'!$F$2*$N$3&lt;Table13[[#This Row],[NS AXIS]],Table13[[#This Row],[NS AXIS]]&lt;$V$3 - 'Unlike Size Quad'!$F$2*$N$3), Table13[NS AXIS], 0)</f>
        <v>0</v>
      </c>
      <c r="X1507" s="6">
        <f>$V$6 - 'Unlike Size Quad'!$F$3*$N$4</f>
        <v>71.401690832311886</v>
      </c>
      <c r="Y1507" s="6">
        <f>$W$5 +'Unlike Size Quad'!$F$3*$N$4</f>
        <v>-71.406763299232722</v>
      </c>
      <c r="Z1507" s="6">
        <f>Table13[[#This Row],[NS AXIS]]</f>
        <v>499</v>
      </c>
      <c r="AA1507" s="6">
        <f>IF(AND($W$5 + 'Unlike Size Quad'!$F$3*$N$4&lt;Table13[[#This Row],[NS AXIS]],Table13[[#This Row],[NS AXIS]]&lt;$V$6 - 'Unlike Size Quad'!$F$3*$N$4), Table13[NS AXIS], 0)</f>
        <v>0</v>
      </c>
      <c r="AB1507" s="16">
        <f>$V$3 -'Unlike Size Quad'!$F$2*$N$3</f>
        <v>127.00056361139596</v>
      </c>
      <c r="AC1507" s="16">
        <f>$W$4 + 'Unlike Size Quad'!$F$2*$N$3</f>
        <v>-127.00507248755457</v>
      </c>
      <c r="AN1507" s="46">
        <v>499</v>
      </c>
      <c r="AO1507" s="6">
        <f>IF(OR(Table15[[#This Row],[Diagonal Flag]]&lt;-$AG$6, Table15[[#This Row],[Diagonal Flag]]&gt;$AG$6),0,Table15[[#This Row],[Diagonal Flag]])</f>
        <v>0</v>
      </c>
      <c r="AP1507" s="6">
        <f>Graphing!$AO1507/$AP$6</f>
        <v>0</v>
      </c>
      <c r="AQ1507" s="6">
        <f>Graphing!$AO1507/$AQ$6</f>
        <v>0</v>
      </c>
    </row>
    <row r="1508" spans="21:43" x14ac:dyDescent="0.25">
      <c r="U1508" s="6">
        <v>0</v>
      </c>
      <c r="V1508" s="6">
        <v>500</v>
      </c>
      <c r="W1508" s="6">
        <f>IF(AND($W$4 + 'Unlike Size Quad'!$F$2*$N$3&lt;Table13[[#This Row],[NS AXIS]],Table13[[#This Row],[NS AXIS]]&lt;$V$3 - 'Unlike Size Quad'!$F$2*$N$3), Table13[NS AXIS], 0)</f>
        <v>0</v>
      </c>
      <c r="X1508" s="6">
        <f>$V$6 - 'Unlike Size Quad'!$F$3*$N$4</f>
        <v>71.401690832311886</v>
      </c>
      <c r="Y1508" s="6">
        <f>$W$5 +'Unlike Size Quad'!$F$3*$N$4</f>
        <v>-71.406763299232722</v>
      </c>
      <c r="Z1508" s="6">
        <f>Table13[[#This Row],[NS AXIS]]</f>
        <v>500</v>
      </c>
      <c r="AA1508" s="6">
        <f>IF(AND($W$5 + 'Unlike Size Quad'!$F$3*$N$4&lt;Table13[[#This Row],[NS AXIS]],Table13[[#This Row],[NS AXIS]]&lt;$V$6 - 'Unlike Size Quad'!$F$3*$N$4), Table13[NS AXIS], 0)</f>
        <v>0</v>
      </c>
      <c r="AB1508" s="16">
        <f>$V$3 -'Unlike Size Quad'!$F$2*$N$3</f>
        <v>127.00056361139596</v>
      </c>
      <c r="AC1508" s="16">
        <f>$W$4 + 'Unlike Size Quad'!$F$2*$N$3</f>
        <v>-127.00507248755457</v>
      </c>
      <c r="AN1508" s="46">
        <v>500</v>
      </c>
      <c r="AO1508" s="6">
        <f>IF(OR(Table15[[#This Row],[Diagonal Flag]]&lt;-$AG$6, Table15[[#This Row],[Diagonal Flag]]&gt;$AG$6),0,Table15[[#This Row],[Diagonal Flag]])</f>
        <v>0</v>
      </c>
      <c r="AP1508" s="6">
        <f>Graphing!$AO1508/$AP$6</f>
        <v>0</v>
      </c>
      <c r="AQ1508" s="6">
        <f>Graphing!$AO1508/$AQ$6</f>
        <v>0</v>
      </c>
    </row>
    <row r="1509" spans="21:43" x14ac:dyDescent="0.25">
      <c r="U1509" s="6">
        <v>0</v>
      </c>
      <c r="V1509" s="6">
        <v>501</v>
      </c>
      <c r="W1509" s="6">
        <f>IF(AND($W$4 + 'Unlike Size Quad'!$F$2*$N$3&lt;Table13[[#This Row],[NS AXIS]],Table13[[#This Row],[NS AXIS]]&lt;$V$3 - 'Unlike Size Quad'!$F$2*$N$3), Table13[NS AXIS], 0)</f>
        <v>0</v>
      </c>
      <c r="X1509" s="6">
        <f>$V$6 - 'Unlike Size Quad'!$F$3*$N$4</f>
        <v>71.401690832311886</v>
      </c>
      <c r="Y1509" s="6">
        <f>$W$5 +'Unlike Size Quad'!$F$3*$N$4</f>
        <v>-71.406763299232722</v>
      </c>
      <c r="Z1509" s="6">
        <f>Table13[[#This Row],[NS AXIS]]</f>
        <v>501</v>
      </c>
      <c r="AA1509" s="6">
        <f>IF(AND($W$5 + 'Unlike Size Quad'!$F$3*$N$4&lt;Table13[[#This Row],[NS AXIS]],Table13[[#This Row],[NS AXIS]]&lt;$V$6 - 'Unlike Size Quad'!$F$3*$N$4), Table13[NS AXIS], 0)</f>
        <v>0</v>
      </c>
      <c r="AB1509" s="16">
        <f>$V$3 -'Unlike Size Quad'!$F$2*$N$3</f>
        <v>127.00056361139596</v>
      </c>
      <c r="AC1509" s="16">
        <f>$W$4 + 'Unlike Size Quad'!$F$2*$N$3</f>
        <v>-127.00507248755457</v>
      </c>
      <c r="AN1509" s="46">
        <v>501</v>
      </c>
      <c r="AO1509" s="6">
        <f>IF(OR(Table15[[#This Row],[Diagonal Flag]]&lt;-$AG$6, Table15[[#This Row],[Diagonal Flag]]&gt;$AG$6),0,Table15[[#This Row],[Diagonal Flag]])</f>
        <v>0</v>
      </c>
      <c r="AP1509" s="6">
        <f>Graphing!$AO1509/$AP$6</f>
        <v>0</v>
      </c>
      <c r="AQ1509" s="6">
        <f>Graphing!$AO1509/$AQ$6</f>
        <v>0</v>
      </c>
    </row>
    <row r="1510" spans="21:43" x14ac:dyDescent="0.25">
      <c r="U1510" s="6">
        <v>0</v>
      </c>
      <c r="V1510" s="6">
        <v>502</v>
      </c>
      <c r="W1510" s="6">
        <f>IF(AND($W$4 + 'Unlike Size Quad'!$F$2*$N$3&lt;Table13[[#This Row],[NS AXIS]],Table13[[#This Row],[NS AXIS]]&lt;$V$3 - 'Unlike Size Quad'!$F$2*$N$3), Table13[NS AXIS], 0)</f>
        <v>0</v>
      </c>
      <c r="X1510" s="6">
        <f>$V$6 - 'Unlike Size Quad'!$F$3*$N$4</f>
        <v>71.401690832311886</v>
      </c>
      <c r="Y1510" s="6">
        <f>$W$5 +'Unlike Size Quad'!$F$3*$N$4</f>
        <v>-71.406763299232722</v>
      </c>
      <c r="Z1510" s="6">
        <f>Table13[[#This Row],[NS AXIS]]</f>
        <v>502</v>
      </c>
      <c r="AA1510" s="6">
        <f>IF(AND($W$5 + 'Unlike Size Quad'!$F$3*$N$4&lt;Table13[[#This Row],[NS AXIS]],Table13[[#This Row],[NS AXIS]]&lt;$V$6 - 'Unlike Size Quad'!$F$3*$N$4), Table13[NS AXIS], 0)</f>
        <v>0</v>
      </c>
      <c r="AB1510" s="16">
        <f>$V$3 -'Unlike Size Quad'!$F$2*$N$3</f>
        <v>127.00056361139596</v>
      </c>
      <c r="AC1510" s="16">
        <f>$W$4 + 'Unlike Size Quad'!$F$2*$N$3</f>
        <v>-127.00507248755457</v>
      </c>
      <c r="AN1510" s="46">
        <v>502</v>
      </c>
      <c r="AO1510" s="6">
        <f>IF(OR(Table15[[#This Row],[Diagonal Flag]]&lt;-$AG$6, Table15[[#This Row],[Diagonal Flag]]&gt;$AG$6),0,Table15[[#This Row],[Diagonal Flag]])</f>
        <v>0</v>
      </c>
      <c r="AP1510" s="6">
        <f>Graphing!$AO1510/$AP$6</f>
        <v>0</v>
      </c>
      <c r="AQ1510" s="6">
        <f>Graphing!$AO1510/$AQ$6</f>
        <v>0</v>
      </c>
    </row>
    <row r="1511" spans="21:43" x14ac:dyDescent="0.25">
      <c r="U1511" s="6">
        <v>0</v>
      </c>
      <c r="V1511" s="6">
        <v>503</v>
      </c>
      <c r="W1511" s="6">
        <f>IF(AND($W$4 + 'Unlike Size Quad'!$F$2*$N$3&lt;Table13[[#This Row],[NS AXIS]],Table13[[#This Row],[NS AXIS]]&lt;$V$3 - 'Unlike Size Quad'!$F$2*$N$3), Table13[NS AXIS], 0)</f>
        <v>0</v>
      </c>
      <c r="X1511" s="6">
        <f>$V$6 - 'Unlike Size Quad'!$F$3*$N$4</f>
        <v>71.401690832311886</v>
      </c>
      <c r="Y1511" s="6">
        <f>$W$5 +'Unlike Size Quad'!$F$3*$N$4</f>
        <v>-71.406763299232722</v>
      </c>
      <c r="Z1511" s="6">
        <f>Table13[[#This Row],[NS AXIS]]</f>
        <v>503</v>
      </c>
      <c r="AA1511" s="6">
        <f>IF(AND($W$5 + 'Unlike Size Quad'!$F$3*$N$4&lt;Table13[[#This Row],[NS AXIS]],Table13[[#This Row],[NS AXIS]]&lt;$V$6 - 'Unlike Size Quad'!$F$3*$N$4), Table13[NS AXIS], 0)</f>
        <v>0</v>
      </c>
      <c r="AB1511" s="16">
        <f>$V$3 -'Unlike Size Quad'!$F$2*$N$3</f>
        <v>127.00056361139596</v>
      </c>
      <c r="AC1511" s="16">
        <f>$W$4 + 'Unlike Size Quad'!$F$2*$N$3</f>
        <v>-127.00507248755457</v>
      </c>
      <c r="AN1511" s="46">
        <v>503</v>
      </c>
      <c r="AO1511" s="6">
        <f>IF(OR(Table15[[#This Row],[Diagonal Flag]]&lt;-$AG$6, Table15[[#This Row],[Diagonal Flag]]&gt;$AG$6),0,Table15[[#This Row],[Diagonal Flag]])</f>
        <v>0</v>
      </c>
      <c r="AP1511" s="6">
        <f>Graphing!$AO1511/$AP$6</f>
        <v>0</v>
      </c>
      <c r="AQ1511" s="6">
        <f>Graphing!$AO1511/$AQ$6</f>
        <v>0</v>
      </c>
    </row>
    <row r="1512" spans="21:43" x14ac:dyDescent="0.25">
      <c r="U1512" s="6">
        <v>0</v>
      </c>
      <c r="V1512" s="6">
        <v>504</v>
      </c>
      <c r="W1512" s="6">
        <f>IF(AND($W$4 + 'Unlike Size Quad'!$F$2*$N$3&lt;Table13[[#This Row],[NS AXIS]],Table13[[#This Row],[NS AXIS]]&lt;$V$3 - 'Unlike Size Quad'!$F$2*$N$3), Table13[NS AXIS], 0)</f>
        <v>0</v>
      </c>
      <c r="X1512" s="6">
        <f>$V$6 - 'Unlike Size Quad'!$F$3*$N$4</f>
        <v>71.401690832311886</v>
      </c>
      <c r="Y1512" s="6">
        <f>$W$5 +'Unlike Size Quad'!$F$3*$N$4</f>
        <v>-71.406763299232722</v>
      </c>
      <c r="Z1512" s="6">
        <f>Table13[[#This Row],[NS AXIS]]</f>
        <v>504</v>
      </c>
      <c r="AA1512" s="6">
        <f>IF(AND($W$5 + 'Unlike Size Quad'!$F$3*$N$4&lt;Table13[[#This Row],[NS AXIS]],Table13[[#This Row],[NS AXIS]]&lt;$V$6 - 'Unlike Size Quad'!$F$3*$N$4), Table13[NS AXIS], 0)</f>
        <v>0</v>
      </c>
      <c r="AB1512" s="16">
        <f>$V$3 -'Unlike Size Quad'!$F$2*$N$3</f>
        <v>127.00056361139596</v>
      </c>
      <c r="AC1512" s="16">
        <f>$W$4 + 'Unlike Size Quad'!$F$2*$N$3</f>
        <v>-127.00507248755457</v>
      </c>
      <c r="AN1512" s="46">
        <v>504</v>
      </c>
      <c r="AO1512" s="6">
        <f>IF(OR(Table15[[#This Row],[Diagonal Flag]]&lt;-$AG$6, Table15[[#This Row],[Diagonal Flag]]&gt;$AG$6),0,Table15[[#This Row],[Diagonal Flag]])</f>
        <v>0</v>
      </c>
      <c r="AP1512" s="6">
        <f>Graphing!$AO1512/$AP$6</f>
        <v>0</v>
      </c>
      <c r="AQ1512" s="6">
        <f>Graphing!$AO1512/$AQ$6</f>
        <v>0</v>
      </c>
    </row>
    <row r="1513" spans="21:43" x14ac:dyDescent="0.25">
      <c r="U1513" s="6">
        <v>0</v>
      </c>
      <c r="V1513" s="6">
        <v>505</v>
      </c>
      <c r="W1513" s="6">
        <f>IF(AND($W$4 + 'Unlike Size Quad'!$F$2*$N$3&lt;Table13[[#This Row],[NS AXIS]],Table13[[#This Row],[NS AXIS]]&lt;$V$3 - 'Unlike Size Quad'!$F$2*$N$3), Table13[NS AXIS], 0)</f>
        <v>0</v>
      </c>
      <c r="X1513" s="6">
        <f>$V$6 - 'Unlike Size Quad'!$F$3*$N$4</f>
        <v>71.401690832311886</v>
      </c>
      <c r="Y1513" s="6">
        <f>$W$5 +'Unlike Size Quad'!$F$3*$N$4</f>
        <v>-71.406763299232722</v>
      </c>
      <c r="Z1513" s="6">
        <f>Table13[[#This Row],[NS AXIS]]</f>
        <v>505</v>
      </c>
      <c r="AA1513" s="6">
        <f>IF(AND($W$5 + 'Unlike Size Quad'!$F$3*$N$4&lt;Table13[[#This Row],[NS AXIS]],Table13[[#This Row],[NS AXIS]]&lt;$V$6 - 'Unlike Size Quad'!$F$3*$N$4), Table13[NS AXIS], 0)</f>
        <v>0</v>
      </c>
      <c r="AB1513" s="16">
        <f>$V$3 -'Unlike Size Quad'!$F$2*$N$3</f>
        <v>127.00056361139596</v>
      </c>
      <c r="AC1513" s="16">
        <f>$W$4 + 'Unlike Size Quad'!$F$2*$N$3</f>
        <v>-127.00507248755457</v>
      </c>
      <c r="AN1513" s="46">
        <v>505</v>
      </c>
      <c r="AO1513" s="6">
        <f>IF(OR(Table15[[#This Row],[Diagonal Flag]]&lt;-$AG$6, Table15[[#This Row],[Diagonal Flag]]&gt;$AG$6),0,Table15[[#This Row],[Diagonal Flag]])</f>
        <v>0</v>
      </c>
      <c r="AP1513" s="6">
        <f>Graphing!$AO1513/$AP$6</f>
        <v>0</v>
      </c>
      <c r="AQ1513" s="6">
        <f>Graphing!$AO1513/$AQ$6</f>
        <v>0</v>
      </c>
    </row>
    <row r="1514" spans="21:43" x14ac:dyDescent="0.25">
      <c r="U1514" s="6">
        <v>0</v>
      </c>
      <c r="V1514" s="6">
        <v>506</v>
      </c>
      <c r="W1514" s="6">
        <f>IF(AND($W$4 + 'Unlike Size Quad'!$F$2*$N$3&lt;Table13[[#This Row],[NS AXIS]],Table13[[#This Row],[NS AXIS]]&lt;$V$3 - 'Unlike Size Quad'!$F$2*$N$3), Table13[NS AXIS], 0)</f>
        <v>0</v>
      </c>
      <c r="X1514" s="6">
        <f>$V$6 - 'Unlike Size Quad'!$F$3*$N$4</f>
        <v>71.401690832311886</v>
      </c>
      <c r="Y1514" s="6">
        <f>$W$5 +'Unlike Size Quad'!$F$3*$N$4</f>
        <v>-71.406763299232722</v>
      </c>
      <c r="Z1514" s="6">
        <f>Table13[[#This Row],[NS AXIS]]</f>
        <v>506</v>
      </c>
      <c r="AA1514" s="6">
        <f>IF(AND($W$5 + 'Unlike Size Quad'!$F$3*$N$4&lt;Table13[[#This Row],[NS AXIS]],Table13[[#This Row],[NS AXIS]]&lt;$V$6 - 'Unlike Size Quad'!$F$3*$N$4), Table13[NS AXIS], 0)</f>
        <v>0</v>
      </c>
      <c r="AB1514" s="16">
        <f>$V$3 -'Unlike Size Quad'!$F$2*$N$3</f>
        <v>127.00056361139596</v>
      </c>
      <c r="AC1514" s="16">
        <f>$W$4 + 'Unlike Size Quad'!$F$2*$N$3</f>
        <v>-127.00507248755457</v>
      </c>
      <c r="AN1514" s="46">
        <v>506</v>
      </c>
      <c r="AO1514" s="6">
        <f>IF(OR(Table15[[#This Row],[Diagonal Flag]]&lt;-$AG$6, Table15[[#This Row],[Diagonal Flag]]&gt;$AG$6),0,Table15[[#This Row],[Diagonal Flag]])</f>
        <v>0</v>
      </c>
      <c r="AP1514" s="6">
        <f>Graphing!$AO1514/$AP$6</f>
        <v>0</v>
      </c>
      <c r="AQ1514" s="6">
        <f>Graphing!$AO1514/$AQ$6</f>
        <v>0</v>
      </c>
    </row>
    <row r="1515" spans="21:43" x14ac:dyDescent="0.25">
      <c r="U1515" s="6">
        <v>0</v>
      </c>
      <c r="V1515" s="6">
        <v>507</v>
      </c>
      <c r="W1515" s="6">
        <f>IF(AND($W$4 + 'Unlike Size Quad'!$F$2*$N$3&lt;Table13[[#This Row],[NS AXIS]],Table13[[#This Row],[NS AXIS]]&lt;$V$3 - 'Unlike Size Quad'!$F$2*$N$3), Table13[NS AXIS], 0)</f>
        <v>0</v>
      </c>
      <c r="X1515" s="6">
        <f>$V$6 - 'Unlike Size Quad'!$F$3*$N$4</f>
        <v>71.401690832311886</v>
      </c>
      <c r="Y1515" s="6">
        <f>$W$5 +'Unlike Size Quad'!$F$3*$N$4</f>
        <v>-71.406763299232722</v>
      </c>
      <c r="Z1515" s="6">
        <f>Table13[[#This Row],[NS AXIS]]</f>
        <v>507</v>
      </c>
      <c r="AA1515" s="6">
        <f>IF(AND($W$5 + 'Unlike Size Quad'!$F$3*$N$4&lt;Table13[[#This Row],[NS AXIS]],Table13[[#This Row],[NS AXIS]]&lt;$V$6 - 'Unlike Size Quad'!$F$3*$N$4), Table13[NS AXIS], 0)</f>
        <v>0</v>
      </c>
      <c r="AB1515" s="16">
        <f>$V$3 -'Unlike Size Quad'!$F$2*$N$3</f>
        <v>127.00056361139596</v>
      </c>
      <c r="AC1515" s="16">
        <f>$W$4 + 'Unlike Size Quad'!$F$2*$N$3</f>
        <v>-127.00507248755457</v>
      </c>
      <c r="AN1515" s="46">
        <v>507</v>
      </c>
      <c r="AO1515" s="6">
        <f>IF(OR(Table15[[#This Row],[Diagonal Flag]]&lt;-$AG$6, Table15[[#This Row],[Diagonal Flag]]&gt;$AG$6),0,Table15[[#This Row],[Diagonal Flag]])</f>
        <v>0</v>
      </c>
      <c r="AP1515" s="6">
        <f>Graphing!$AO1515/$AP$6</f>
        <v>0</v>
      </c>
      <c r="AQ1515" s="6">
        <f>Graphing!$AO1515/$AQ$6</f>
        <v>0</v>
      </c>
    </row>
    <row r="1516" spans="21:43" x14ac:dyDescent="0.25">
      <c r="U1516" s="6">
        <v>0</v>
      </c>
      <c r="V1516" s="6">
        <v>508</v>
      </c>
      <c r="W1516" s="6">
        <f>IF(AND($W$4 + 'Unlike Size Quad'!$F$2*$N$3&lt;Table13[[#This Row],[NS AXIS]],Table13[[#This Row],[NS AXIS]]&lt;$V$3 - 'Unlike Size Quad'!$F$2*$N$3), Table13[NS AXIS], 0)</f>
        <v>0</v>
      </c>
      <c r="X1516" s="6">
        <f>$V$6 - 'Unlike Size Quad'!$F$3*$N$4</f>
        <v>71.401690832311886</v>
      </c>
      <c r="Y1516" s="6">
        <f>$W$5 +'Unlike Size Quad'!$F$3*$N$4</f>
        <v>-71.406763299232722</v>
      </c>
      <c r="Z1516" s="6">
        <f>Table13[[#This Row],[NS AXIS]]</f>
        <v>508</v>
      </c>
      <c r="AA1516" s="6">
        <f>IF(AND($W$5 + 'Unlike Size Quad'!$F$3*$N$4&lt;Table13[[#This Row],[NS AXIS]],Table13[[#This Row],[NS AXIS]]&lt;$V$6 - 'Unlike Size Quad'!$F$3*$N$4), Table13[NS AXIS], 0)</f>
        <v>0</v>
      </c>
      <c r="AB1516" s="16">
        <f>$V$3 -'Unlike Size Quad'!$F$2*$N$3</f>
        <v>127.00056361139596</v>
      </c>
      <c r="AC1516" s="16">
        <f>$W$4 + 'Unlike Size Quad'!$F$2*$N$3</f>
        <v>-127.00507248755457</v>
      </c>
      <c r="AN1516" s="46">
        <v>508</v>
      </c>
      <c r="AO1516" s="6">
        <f>IF(OR(Table15[[#This Row],[Diagonal Flag]]&lt;-$AG$6, Table15[[#This Row],[Diagonal Flag]]&gt;$AG$6),0,Table15[[#This Row],[Diagonal Flag]])</f>
        <v>0</v>
      </c>
      <c r="AP1516" s="6">
        <f>Graphing!$AO1516/$AP$6</f>
        <v>0</v>
      </c>
      <c r="AQ1516" s="6">
        <f>Graphing!$AO1516/$AQ$6</f>
        <v>0</v>
      </c>
    </row>
    <row r="1517" spans="21:43" x14ac:dyDescent="0.25">
      <c r="U1517" s="6">
        <v>0</v>
      </c>
      <c r="V1517" s="6">
        <v>509</v>
      </c>
      <c r="W1517" s="6">
        <f>IF(AND($W$4 + 'Unlike Size Quad'!$F$2*$N$3&lt;Table13[[#This Row],[NS AXIS]],Table13[[#This Row],[NS AXIS]]&lt;$V$3 - 'Unlike Size Quad'!$F$2*$N$3), Table13[NS AXIS], 0)</f>
        <v>0</v>
      </c>
      <c r="X1517" s="6">
        <f>$V$6 - 'Unlike Size Quad'!$F$3*$N$4</f>
        <v>71.401690832311886</v>
      </c>
      <c r="Y1517" s="6">
        <f>$W$5 +'Unlike Size Quad'!$F$3*$N$4</f>
        <v>-71.406763299232722</v>
      </c>
      <c r="Z1517" s="6">
        <f>Table13[[#This Row],[NS AXIS]]</f>
        <v>509</v>
      </c>
      <c r="AA1517" s="6">
        <f>IF(AND($W$5 + 'Unlike Size Quad'!$F$3*$N$4&lt;Table13[[#This Row],[NS AXIS]],Table13[[#This Row],[NS AXIS]]&lt;$V$6 - 'Unlike Size Quad'!$F$3*$N$4), Table13[NS AXIS], 0)</f>
        <v>0</v>
      </c>
      <c r="AB1517" s="16">
        <f>$V$3 -'Unlike Size Quad'!$F$2*$N$3</f>
        <v>127.00056361139596</v>
      </c>
      <c r="AC1517" s="16">
        <f>$W$4 + 'Unlike Size Quad'!$F$2*$N$3</f>
        <v>-127.00507248755457</v>
      </c>
      <c r="AN1517" s="46">
        <v>509</v>
      </c>
      <c r="AO1517" s="6">
        <f>IF(OR(Table15[[#This Row],[Diagonal Flag]]&lt;-$AG$6, Table15[[#This Row],[Diagonal Flag]]&gt;$AG$6),0,Table15[[#This Row],[Diagonal Flag]])</f>
        <v>0</v>
      </c>
      <c r="AP1517" s="6">
        <f>Graphing!$AO1517/$AP$6</f>
        <v>0</v>
      </c>
      <c r="AQ1517" s="6">
        <f>Graphing!$AO1517/$AQ$6</f>
        <v>0</v>
      </c>
    </row>
    <row r="1518" spans="21:43" x14ac:dyDescent="0.25">
      <c r="U1518" s="6">
        <v>0</v>
      </c>
      <c r="V1518" s="6">
        <v>510</v>
      </c>
      <c r="W1518" s="6">
        <f>IF(AND($W$4 + 'Unlike Size Quad'!$F$2*$N$3&lt;Table13[[#This Row],[NS AXIS]],Table13[[#This Row],[NS AXIS]]&lt;$V$3 - 'Unlike Size Quad'!$F$2*$N$3), Table13[NS AXIS], 0)</f>
        <v>0</v>
      </c>
      <c r="X1518" s="6">
        <f>$V$6 - 'Unlike Size Quad'!$F$3*$N$4</f>
        <v>71.401690832311886</v>
      </c>
      <c r="Y1518" s="6">
        <f>$W$5 +'Unlike Size Quad'!$F$3*$N$4</f>
        <v>-71.406763299232722</v>
      </c>
      <c r="Z1518" s="6">
        <f>Table13[[#This Row],[NS AXIS]]</f>
        <v>510</v>
      </c>
      <c r="AA1518" s="6">
        <f>IF(AND($W$5 + 'Unlike Size Quad'!$F$3*$N$4&lt;Table13[[#This Row],[NS AXIS]],Table13[[#This Row],[NS AXIS]]&lt;$V$6 - 'Unlike Size Quad'!$F$3*$N$4), Table13[NS AXIS], 0)</f>
        <v>0</v>
      </c>
      <c r="AB1518" s="16">
        <f>$V$3 -'Unlike Size Quad'!$F$2*$N$3</f>
        <v>127.00056361139596</v>
      </c>
      <c r="AC1518" s="16">
        <f>$W$4 + 'Unlike Size Quad'!$F$2*$N$3</f>
        <v>-127.00507248755457</v>
      </c>
      <c r="AN1518" s="46">
        <v>510</v>
      </c>
      <c r="AO1518" s="6">
        <f>IF(OR(Table15[[#This Row],[Diagonal Flag]]&lt;-$AG$6, Table15[[#This Row],[Diagonal Flag]]&gt;$AG$6),0,Table15[[#This Row],[Diagonal Flag]])</f>
        <v>0</v>
      </c>
      <c r="AP1518" s="6">
        <f>Graphing!$AO1518/$AP$6</f>
        <v>0</v>
      </c>
      <c r="AQ1518" s="6">
        <f>Graphing!$AO1518/$AQ$6</f>
        <v>0</v>
      </c>
    </row>
    <row r="1519" spans="21:43" x14ac:dyDescent="0.25">
      <c r="U1519" s="6">
        <v>0</v>
      </c>
      <c r="V1519" s="6">
        <v>511</v>
      </c>
      <c r="W1519" s="6">
        <f>IF(AND($W$4 + 'Unlike Size Quad'!$F$2*$N$3&lt;Table13[[#This Row],[NS AXIS]],Table13[[#This Row],[NS AXIS]]&lt;$V$3 - 'Unlike Size Quad'!$F$2*$N$3), Table13[NS AXIS], 0)</f>
        <v>0</v>
      </c>
      <c r="X1519" s="6">
        <f>$V$6 - 'Unlike Size Quad'!$F$3*$N$4</f>
        <v>71.401690832311886</v>
      </c>
      <c r="Y1519" s="6">
        <f>$W$5 +'Unlike Size Quad'!$F$3*$N$4</f>
        <v>-71.406763299232722</v>
      </c>
      <c r="Z1519" s="6">
        <f>Table13[[#This Row],[NS AXIS]]</f>
        <v>511</v>
      </c>
      <c r="AA1519" s="6">
        <f>IF(AND($W$5 + 'Unlike Size Quad'!$F$3*$N$4&lt;Table13[[#This Row],[NS AXIS]],Table13[[#This Row],[NS AXIS]]&lt;$V$6 - 'Unlike Size Quad'!$F$3*$N$4), Table13[NS AXIS], 0)</f>
        <v>0</v>
      </c>
      <c r="AB1519" s="16">
        <f>$V$3 -'Unlike Size Quad'!$F$2*$N$3</f>
        <v>127.00056361139596</v>
      </c>
      <c r="AC1519" s="16">
        <f>$W$4 + 'Unlike Size Quad'!$F$2*$N$3</f>
        <v>-127.00507248755457</v>
      </c>
      <c r="AN1519" s="46">
        <v>511</v>
      </c>
      <c r="AO1519" s="6">
        <f>IF(OR(Table15[[#This Row],[Diagonal Flag]]&lt;-$AG$6, Table15[[#This Row],[Diagonal Flag]]&gt;$AG$6),0,Table15[[#This Row],[Diagonal Flag]])</f>
        <v>0</v>
      </c>
      <c r="AP1519" s="6">
        <f>Graphing!$AO1519/$AP$6</f>
        <v>0</v>
      </c>
      <c r="AQ1519" s="6">
        <f>Graphing!$AO1519/$AQ$6</f>
        <v>0</v>
      </c>
    </row>
    <row r="1520" spans="21:43" x14ac:dyDescent="0.25">
      <c r="U1520" s="6">
        <v>0</v>
      </c>
      <c r="V1520" s="6">
        <v>512</v>
      </c>
      <c r="W1520" s="6">
        <f>IF(AND($W$4 + 'Unlike Size Quad'!$F$2*$N$3&lt;Table13[[#This Row],[NS AXIS]],Table13[[#This Row],[NS AXIS]]&lt;$V$3 - 'Unlike Size Quad'!$F$2*$N$3), Table13[NS AXIS], 0)</f>
        <v>0</v>
      </c>
      <c r="X1520" s="6">
        <f>$V$6 - 'Unlike Size Quad'!$F$3*$N$4</f>
        <v>71.401690832311886</v>
      </c>
      <c r="Y1520" s="6">
        <f>$W$5 +'Unlike Size Quad'!$F$3*$N$4</f>
        <v>-71.406763299232722</v>
      </c>
      <c r="Z1520" s="6">
        <f>Table13[[#This Row],[NS AXIS]]</f>
        <v>512</v>
      </c>
      <c r="AA1520" s="6">
        <f>IF(AND($W$5 + 'Unlike Size Quad'!$F$3*$N$4&lt;Table13[[#This Row],[NS AXIS]],Table13[[#This Row],[NS AXIS]]&lt;$V$6 - 'Unlike Size Quad'!$F$3*$N$4), Table13[NS AXIS], 0)</f>
        <v>0</v>
      </c>
      <c r="AB1520" s="16">
        <f>$V$3 -'Unlike Size Quad'!$F$2*$N$3</f>
        <v>127.00056361139596</v>
      </c>
      <c r="AC1520" s="16">
        <f>$W$4 + 'Unlike Size Quad'!$F$2*$N$3</f>
        <v>-127.00507248755457</v>
      </c>
      <c r="AN1520" s="46">
        <v>512</v>
      </c>
      <c r="AO1520" s="6">
        <f>IF(OR(Table15[[#This Row],[Diagonal Flag]]&lt;-$AG$6, Table15[[#This Row],[Diagonal Flag]]&gt;$AG$6),0,Table15[[#This Row],[Diagonal Flag]])</f>
        <v>0</v>
      </c>
      <c r="AP1520" s="6">
        <f>Graphing!$AO1520/$AP$6</f>
        <v>0</v>
      </c>
      <c r="AQ1520" s="6">
        <f>Graphing!$AO1520/$AQ$6</f>
        <v>0</v>
      </c>
    </row>
    <row r="1521" spans="21:43" x14ac:dyDescent="0.25">
      <c r="U1521" s="6">
        <v>0</v>
      </c>
      <c r="V1521" s="6">
        <v>513</v>
      </c>
      <c r="W1521" s="6">
        <f>IF(AND($W$4 + 'Unlike Size Quad'!$F$2*$N$3&lt;Table13[[#This Row],[NS AXIS]],Table13[[#This Row],[NS AXIS]]&lt;$V$3 - 'Unlike Size Quad'!$F$2*$N$3), Table13[NS AXIS], 0)</f>
        <v>0</v>
      </c>
      <c r="X1521" s="6">
        <f>$V$6 - 'Unlike Size Quad'!$F$3*$N$4</f>
        <v>71.401690832311886</v>
      </c>
      <c r="Y1521" s="6">
        <f>$W$5 +'Unlike Size Quad'!$F$3*$N$4</f>
        <v>-71.406763299232722</v>
      </c>
      <c r="Z1521" s="6">
        <f>Table13[[#This Row],[NS AXIS]]</f>
        <v>513</v>
      </c>
      <c r="AA1521" s="6">
        <f>IF(AND($W$5 + 'Unlike Size Quad'!$F$3*$N$4&lt;Table13[[#This Row],[NS AXIS]],Table13[[#This Row],[NS AXIS]]&lt;$V$6 - 'Unlike Size Quad'!$F$3*$N$4), Table13[NS AXIS], 0)</f>
        <v>0</v>
      </c>
      <c r="AB1521" s="16">
        <f>$V$3 -'Unlike Size Quad'!$F$2*$N$3</f>
        <v>127.00056361139596</v>
      </c>
      <c r="AC1521" s="16">
        <f>$W$4 + 'Unlike Size Quad'!$F$2*$N$3</f>
        <v>-127.00507248755457</v>
      </c>
      <c r="AN1521" s="46">
        <v>513</v>
      </c>
      <c r="AO1521" s="6">
        <f>IF(OR(Table15[[#This Row],[Diagonal Flag]]&lt;-$AG$6, Table15[[#This Row],[Diagonal Flag]]&gt;$AG$6),0,Table15[[#This Row],[Diagonal Flag]])</f>
        <v>0</v>
      </c>
      <c r="AP1521" s="6">
        <f>Graphing!$AO1521/$AP$6</f>
        <v>0</v>
      </c>
      <c r="AQ1521" s="6">
        <f>Graphing!$AO1521/$AQ$6</f>
        <v>0</v>
      </c>
    </row>
    <row r="1522" spans="21:43" x14ac:dyDescent="0.25">
      <c r="U1522" s="6">
        <v>0</v>
      </c>
      <c r="V1522" s="6">
        <v>514</v>
      </c>
      <c r="W1522" s="6">
        <f>IF(AND($W$4 + 'Unlike Size Quad'!$F$2*$N$3&lt;Table13[[#This Row],[NS AXIS]],Table13[[#This Row],[NS AXIS]]&lt;$V$3 - 'Unlike Size Quad'!$F$2*$N$3), Table13[NS AXIS], 0)</f>
        <v>0</v>
      </c>
      <c r="X1522" s="6">
        <f>$V$6 - 'Unlike Size Quad'!$F$3*$N$4</f>
        <v>71.401690832311886</v>
      </c>
      <c r="Y1522" s="6">
        <f>$W$5 +'Unlike Size Quad'!$F$3*$N$4</f>
        <v>-71.406763299232722</v>
      </c>
      <c r="Z1522" s="6">
        <f>Table13[[#This Row],[NS AXIS]]</f>
        <v>514</v>
      </c>
      <c r="AA1522" s="6">
        <f>IF(AND($W$5 + 'Unlike Size Quad'!$F$3*$N$4&lt;Table13[[#This Row],[NS AXIS]],Table13[[#This Row],[NS AXIS]]&lt;$V$6 - 'Unlike Size Quad'!$F$3*$N$4), Table13[NS AXIS], 0)</f>
        <v>0</v>
      </c>
      <c r="AB1522" s="16">
        <f>$V$3 -'Unlike Size Quad'!$F$2*$N$3</f>
        <v>127.00056361139596</v>
      </c>
      <c r="AC1522" s="16">
        <f>$W$4 + 'Unlike Size Quad'!$F$2*$N$3</f>
        <v>-127.00507248755457</v>
      </c>
      <c r="AN1522" s="46">
        <v>514</v>
      </c>
      <c r="AO1522" s="6">
        <f>IF(OR(Table15[[#This Row],[Diagonal Flag]]&lt;-$AG$6, Table15[[#This Row],[Diagonal Flag]]&gt;$AG$6),0,Table15[[#This Row],[Diagonal Flag]])</f>
        <v>0</v>
      </c>
      <c r="AP1522" s="6">
        <f>Graphing!$AO1522/$AP$6</f>
        <v>0</v>
      </c>
      <c r="AQ1522" s="6">
        <f>Graphing!$AO1522/$AQ$6</f>
        <v>0</v>
      </c>
    </row>
    <row r="1523" spans="21:43" x14ac:dyDescent="0.25">
      <c r="U1523" s="6">
        <v>0</v>
      </c>
      <c r="V1523" s="6">
        <v>515</v>
      </c>
      <c r="W1523" s="6">
        <f>IF(AND($W$4 + 'Unlike Size Quad'!$F$2*$N$3&lt;Table13[[#This Row],[NS AXIS]],Table13[[#This Row],[NS AXIS]]&lt;$V$3 - 'Unlike Size Quad'!$F$2*$N$3), Table13[NS AXIS], 0)</f>
        <v>0</v>
      </c>
      <c r="X1523" s="6">
        <f>$V$6 - 'Unlike Size Quad'!$F$3*$N$4</f>
        <v>71.401690832311886</v>
      </c>
      <c r="Y1523" s="6">
        <f>$W$5 +'Unlike Size Quad'!$F$3*$N$4</f>
        <v>-71.406763299232722</v>
      </c>
      <c r="Z1523" s="6">
        <f>Table13[[#This Row],[NS AXIS]]</f>
        <v>515</v>
      </c>
      <c r="AA1523" s="6">
        <f>IF(AND($W$5 + 'Unlike Size Quad'!$F$3*$N$4&lt;Table13[[#This Row],[NS AXIS]],Table13[[#This Row],[NS AXIS]]&lt;$V$6 - 'Unlike Size Quad'!$F$3*$N$4), Table13[NS AXIS], 0)</f>
        <v>0</v>
      </c>
      <c r="AB1523" s="16">
        <f>$V$3 -'Unlike Size Quad'!$F$2*$N$3</f>
        <v>127.00056361139596</v>
      </c>
      <c r="AC1523" s="16">
        <f>$W$4 + 'Unlike Size Quad'!$F$2*$N$3</f>
        <v>-127.00507248755457</v>
      </c>
      <c r="AN1523" s="46">
        <v>515</v>
      </c>
      <c r="AO1523" s="6">
        <f>IF(OR(Table15[[#This Row],[Diagonal Flag]]&lt;-$AG$6, Table15[[#This Row],[Diagonal Flag]]&gt;$AG$6),0,Table15[[#This Row],[Diagonal Flag]])</f>
        <v>0</v>
      </c>
      <c r="AP1523" s="6">
        <f>Graphing!$AO1523/$AP$6</f>
        <v>0</v>
      </c>
      <c r="AQ1523" s="6">
        <f>Graphing!$AO1523/$AQ$6</f>
        <v>0</v>
      </c>
    </row>
    <row r="1524" spans="21:43" x14ac:dyDescent="0.25">
      <c r="U1524" s="6">
        <v>0</v>
      </c>
      <c r="V1524" s="6">
        <v>516</v>
      </c>
      <c r="W1524" s="6">
        <f>IF(AND($W$4 + 'Unlike Size Quad'!$F$2*$N$3&lt;Table13[[#This Row],[NS AXIS]],Table13[[#This Row],[NS AXIS]]&lt;$V$3 - 'Unlike Size Quad'!$F$2*$N$3), Table13[NS AXIS], 0)</f>
        <v>0</v>
      </c>
      <c r="X1524" s="6">
        <f>$V$6 - 'Unlike Size Quad'!$F$3*$N$4</f>
        <v>71.401690832311886</v>
      </c>
      <c r="Y1524" s="6">
        <f>$W$5 +'Unlike Size Quad'!$F$3*$N$4</f>
        <v>-71.406763299232722</v>
      </c>
      <c r="Z1524" s="6">
        <f>Table13[[#This Row],[NS AXIS]]</f>
        <v>516</v>
      </c>
      <c r="AA1524" s="6">
        <f>IF(AND($W$5 + 'Unlike Size Quad'!$F$3*$N$4&lt;Table13[[#This Row],[NS AXIS]],Table13[[#This Row],[NS AXIS]]&lt;$V$6 - 'Unlike Size Quad'!$F$3*$N$4), Table13[NS AXIS], 0)</f>
        <v>0</v>
      </c>
      <c r="AB1524" s="16">
        <f>$V$3 -'Unlike Size Quad'!$F$2*$N$3</f>
        <v>127.00056361139596</v>
      </c>
      <c r="AC1524" s="16">
        <f>$W$4 + 'Unlike Size Quad'!$F$2*$N$3</f>
        <v>-127.00507248755457</v>
      </c>
      <c r="AN1524" s="46">
        <v>516</v>
      </c>
      <c r="AO1524" s="6">
        <f>IF(OR(Table15[[#This Row],[Diagonal Flag]]&lt;-$AG$6, Table15[[#This Row],[Diagonal Flag]]&gt;$AG$6),0,Table15[[#This Row],[Diagonal Flag]])</f>
        <v>0</v>
      </c>
      <c r="AP1524" s="6">
        <f>Graphing!$AO1524/$AP$6</f>
        <v>0</v>
      </c>
      <c r="AQ1524" s="6">
        <f>Graphing!$AO1524/$AQ$6</f>
        <v>0</v>
      </c>
    </row>
    <row r="1525" spans="21:43" x14ac:dyDescent="0.25">
      <c r="U1525" s="6">
        <v>0</v>
      </c>
      <c r="V1525" s="6">
        <v>517</v>
      </c>
      <c r="W1525" s="6">
        <f>IF(AND($W$4 + 'Unlike Size Quad'!$F$2*$N$3&lt;Table13[[#This Row],[NS AXIS]],Table13[[#This Row],[NS AXIS]]&lt;$V$3 - 'Unlike Size Quad'!$F$2*$N$3), Table13[NS AXIS], 0)</f>
        <v>0</v>
      </c>
      <c r="X1525" s="6">
        <f>$V$6 - 'Unlike Size Quad'!$F$3*$N$4</f>
        <v>71.401690832311886</v>
      </c>
      <c r="Y1525" s="6">
        <f>$W$5 +'Unlike Size Quad'!$F$3*$N$4</f>
        <v>-71.406763299232722</v>
      </c>
      <c r="Z1525" s="6">
        <f>Table13[[#This Row],[NS AXIS]]</f>
        <v>517</v>
      </c>
      <c r="AA1525" s="6">
        <f>IF(AND($W$5 + 'Unlike Size Quad'!$F$3*$N$4&lt;Table13[[#This Row],[NS AXIS]],Table13[[#This Row],[NS AXIS]]&lt;$V$6 - 'Unlike Size Quad'!$F$3*$N$4), Table13[NS AXIS], 0)</f>
        <v>0</v>
      </c>
      <c r="AB1525" s="16">
        <f>$V$3 -'Unlike Size Quad'!$F$2*$N$3</f>
        <v>127.00056361139596</v>
      </c>
      <c r="AC1525" s="16">
        <f>$W$4 + 'Unlike Size Quad'!$F$2*$N$3</f>
        <v>-127.00507248755457</v>
      </c>
      <c r="AN1525" s="46">
        <v>517</v>
      </c>
      <c r="AO1525" s="6">
        <f>IF(OR(Table15[[#This Row],[Diagonal Flag]]&lt;-$AG$6, Table15[[#This Row],[Diagonal Flag]]&gt;$AG$6),0,Table15[[#This Row],[Diagonal Flag]])</f>
        <v>0</v>
      </c>
      <c r="AP1525" s="6">
        <f>Graphing!$AO1525/$AP$6</f>
        <v>0</v>
      </c>
      <c r="AQ1525" s="6">
        <f>Graphing!$AO1525/$AQ$6</f>
        <v>0</v>
      </c>
    </row>
    <row r="1526" spans="21:43" x14ac:dyDescent="0.25">
      <c r="U1526" s="6">
        <v>0</v>
      </c>
      <c r="V1526" s="6">
        <v>518</v>
      </c>
      <c r="W1526" s="6">
        <f>IF(AND($W$4 + 'Unlike Size Quad'!$F$2*$N$3&lt;Table13[[#This Row],[NS AXIS]],Table13[[#This Row],[NS AXIS]]&lt;$V$3 - 'Unlike Size Quad'!$F$2*$N$3), Table13[NS AXIS], 0)</f>
        <v>0</v>
      </c>
      <c r="X1526" s="6">
        <f>$V$6 - 'Unlike Size Quad'!$F$3*$N$4</f>
        <v>71.401690832311886</v>
      </c>
      <c r="Y1526" s="6">
        <f>$W$5 +'Unlike Size Quad'!$F$3*$N$4</f>
        <v>-71.406763299232722</v>
      </c>
      <c r="Z1526" s="6">
        <f>Table13[[#This Row],[NS AXIS]]</f>
        <v>518</v>
      </c>
      <c r="AA1526" s="6">
        <f>IF(AND($W$5 + 'Unlike Size Quad'!$F$3*$N$4&lt;Table13[[#This Row],[NS AXIS]],Table13[[#This Row],[NS AXIS]]&lt;$V$6 - 'Unlike Size Quad'!$F$3*$N$4), Table13[NS AXIS], 0)</f>
        <v>0</v>
      </c>
      <c r="AB1526" s="16">
        <f>$V$3 -'Unlike Size Quad'!$F$2*$N$3</f>
        <v>127.00056361139596</v>
      </c>
      <c r="AC1526" s="16">
        <f>$W$4 + 'Unlike Size Quad'!$F$2*$N$3</f>
        <v>-127.00507248755457</v>
      </c>
      <c r="AN1526" s="46">
        <v>518</v>
      </c>
      <c r="AO1526" s="6">
        <f>IF(OR(Table15[[#This Row],[Diagonal Flag]]&lt;-$AG$6, Table15[[#This Row],[Diagonal Flag]]&gt;$AG$6),0,Table15[[#This Row],[Diagonal Flag]])</f>
        <v>0</v>
      </c>
      <c r="AP1526" s="6">
        <f>Graphing!$AO1526/$AP$6</f>
        <v>0</v>
      </c>
      <c r="AQ1526" s="6">
        <f>Graphing!$AO1526/$AQ$6</f>
        <v>0</v>
      </c>
    </row>
    <row r="1527" spans="21:43" x14ac:dyDescent="0.25">
      <c r="U1527" s="6">
        <v>0</v>
      </c>
      <c r="V1527" s="6">
        <v>519</v>
      </c>
      <c r="W1527" s="6">
        <f>IF(AND($W$4 + 'Unlike Size Quad'!$F$2*$N$3&lt;Table13[[#This Row],[NS AXIS]],Table13[[#This Row],[NS AXIS]]&lt;$V$3 - 'Unlike Size Quad'!$F$2*$N$3), Table13[NS AXIS], 0)</f>
        <v>0</v>
      </c>
      <c r="X1527" s="6">
        <f>$V$6 - 'Unlike Size Quad'!$F$3*$N$4</f>
        <v>71.401690832311886</v>
      </c>
      <c r="Y1527" s="6">
        <f>$W$5 +'Unlike Size Quad'!$F$3*$N$4</f>
        <v>-71.406763299232722</v>
      </c>
      <c r="Z1527" s="6">
        <f>Table13[[#This Row],[NS AXIS]]</f>
        <v>519</v>
      </c>
      <c r="AA1527" s="6">
        <f>IF(AND($W$5 + 'Unlike Size Quad'!$F$3*$N$4&lt;Table13[[#This Row],[NS AXIS]],Table13[[#This Row],[NS AXIS]]&lt;$V$6 - 'Unlike Size Quad'!$F$3*$N$4), Table13[NS AXIS], 0)</f>
        <v>0</v>
      </c>
      <c r="AB1527" s="16">
        <f>$V$3 -'Unlike Size Quad'!$F$2*$N$3</f>
        <v>127.00056361139596</v>
      </c>
      <c r="AC1527" s="16">
        <f>$W$4 + 'Unlike Size Quad'!$F$2*$N$3</f>
        <v>-127.00507248755457</v>
      </c>
      <c r="AN1527" s="46">
        <v>519</v>
      </c>
      <c r="AO1527" s="6">
        <f>IF(OR(Table15[[#This Row],[Diagonal Flag]]&lt;-$AG$6, Table15[[#This Row],[Diagonal Flag]]&gt;$AG$6),0,Table15[[#This Row],[Diagonal Flag]])</f>
        <v>0</v>
      </c>
      <c r="AP1527" s="6">
        <f>Graphing!$AO1527/$AP$6</f>
        <v>0</v>
      </c>
      <c r="AQ1527" s="6">
        <f>Graphing!$AO1527/$AQ$6</f>
        <v>0</v>
      </c>
    </row>
    <row r="1528" spans="21:43" x14ac:dyDescent="0.25">
      <c r="U1528" s="6">
        <v>0</v>
      </c>
      <c r="V1528" s="6">
        <v>520</v>
      </c>
      <c r="W1528" s="6">
        <f>IF(AND($W$4 + 'Unlike Size Quad'!$F$2*$N$3&lt;Table13[[#This Row],[NS AXIS]],Table13[[#This Row],[NS AXIS]]&lt;$V$3 - 'Unlike Size Quad'!$F$2*$N$3), Table13[NS AXIS], 0)</f>
        <v>0</v>
      </c>
      <c r="X1528" s="6">
        <f>$V$6 - 'Unlike Size Quad'!$F$3*$N$4</f>
        <v>71.401690832311886</v>
      </c>
      <c r="Y1528" s="6">
        <f>$W$5 +'Unlike Size Quad'!$F$3*$N$4</f>
        <v>-71.406763299232722</v>
      </c>
      <c r="Z1528" s="6">
        <f>Table13[[#This Row],[NS AXIS]]</f>
        <v>520</v>
      </c>
      <c r="AA1528" s="6">
        <f>IF(AND($W$5 + 'Unlike Size Quad'!$F$3*$N$4&lt;Table13[[#This Row],[NS AXIS]],Table13[[#This Row],[NS AXIS]]&lt;$V$6 - 'Unlike Size Quad'!$F$3*$N$4), Table13[NS AXIS], 0)</f>
        <v>0</v>
      </c>
      <c r="AB1528" s="16">
        <f>$V$3 -'Unlike Size Quad'!$F$2*$N$3</f>
        <v>127.00056361139596</v>
      </c>
      <c r="AC1528" s="16">
        <f>$W$4 + 'Unlike Size Quad'!$F$2*$N$3</f>
        <v>-127.00507248755457</v>
      </c>
      <c r="AN1528" s="46">
        <v>520</v>
      </c>
      <c r="AO1528" s="6">
        <f>IF(OR(Table15[[#This Row],[Diagonal Flag]]&lt;-$AG$6, Table15[[#This Row],[Diagonal Flag]]&gt;$AG$6),0,Table15[[#This Row],[Diagonal Flag]])</f>
        <v>0</v>
      </c>
      <c r="AP1528" s="6">
        <f>Graphing!$AO1528/$AP$6</f>
        <v>0</v>
      </c>
      <c r="AQ1528" s="6">
        <f>Graphing!$AO1528/$AQ$6</f>
        <v>0</v>
      </c>
    </row>
    <row r="1529" spans="21:43" x14ac:dyDescent="0.25">
      <c r="U1529" s="6">
        <v>0</v>
      </c>
      <c r="V1529" s="6">
        <v>521</v>
      </c>
      <c r="W1529" s="6">
        <f>IF(AND($W$4 + 'Unlike Size Quad'!$F$2*$N$3&lt;Table13[[#This Row],[NS AXIS]],Table13[[#This Row],[NS AXIS]]&lt;$V$3 - 'Unlike Size Quad'!$F$2*$N$3), Table13[NS AXIS], 0)</f>
        <v>0</v>
      </c>
      <c r="X1529" s="6">
        <f>$V$6 - 'Unlike Size Quad'!$F$3*$N$4</f>
        <v>71.401690832311886</v>
      </c>
      <c r="Y1529" s="6">
        <f>$W$5 +'Unlike Size Quad'!$F$3*$N$4</f>
        <v>-71.406763299232722</v>
      </c>
      <c r="Z1529" s="6">
        <f>Table13[[#This Row],[NS AXIS]]</f>
        <v>521</v>
      </c>
      <c r="AA1529" s="6">
        <f>IF(AND($W$5 + 'Unlike Size Quad'!$F$3*$N$4&lt;Table13[[#This Row],[NS AXIS]],Table13[[#This Row],[NS AXIS]]&lt;$V$6 - 'Unlike Size Quad'!$F$3*$N$4), Table13[NS AXIS], 0)</f>
        <v>0</v>
      </c>
      <c r="AB1529" s="16">
        <f>$V$3 -'Unlike Size Quad'!$F$2*$N$3</f>
        <v>127.00056361139596</v>
      </c>
      <c r="AC1529" s="16">
        <f>$W$4 + 'Unlike Size Quad'!$F$2*$N$3</f>
        <v>-127.00507248755457</v>
      </c>
      <c r="AN1529" s="46">
        <v>521</v>
      </c>
      <c r="AO1529" s="6">
        <f>IF(OR(Table15[[#This Row],[Diagonal Flag]]&lt;-$AG$6, Table15[[#This Row],[Diagonal Flag]]&gt;$AG$6),0,Table15[[#This Row],[Diagonal Flag]])</f>
        <v>0</v>
      </c>
      <c r="AP1529" s="6">
        <f>Graphing!$AO1529/$AP$6</f>
        <v>0</v>
      </c>
      <c r="AQ1529" s="6">
        <f>Graphing!$AO1529/$AQ$6</f>
        <v>0</v>
      </c>
    </row>
    <row r="1530" spans="21:43" x14ac:dyDescent="0.25">
      <c r="U1530" s="6">
        <v>0</v>
      </c>
      <c r="V1530" s="6">
        <v>522</v>
      </c>
      <c r="W1530" s="6">
        <f>IF(AND($W$4 + 'Unlike Size Quad'!$F$2*$N$3&lt;Table13[[#This Row],[NS AXIS]],Table13[[#This Row],[NS AXIS]]&lt;$V$3 - 'Unlike Size Quad'!$F$2*$N$3), Table13[NS AXIS], 0)</f>
        <v>0</v>
      </c>
      <c r="X1530" s="6">
        <f>$V$6 - 'Unlike Size Quad'!$F$3*$N$4</f>
        <v>71.401690832311886</v>
      </c>
      <c r="Y1530" s="6">
        <f>$W$5 +'Unlike Size Quad'!$F$3*$N$4</f>
        <v>-71.406763299232722</v>
      </c>
      <c r="Z1530" s="6">
        <f>Table13[[#This Row],[NS AXIS]]</f>
        <v>522</v>
      </c>
      <c r="AA1530" s="6">
        <f>IF(AND($W$5 + 'Unlike Size Quad'!$F$3*$N$4&lt;Table13[[#This Row],[NS AXIS]],Table13[[#This Row],[NS AXIS]]&lt;$V$6 - 'Unlike Size Quad'!$F$3*$N$4), Table13[NS AXIS], 0)</f>
        <v>0</v>
      </c>
      <c r="AB1530" s="16">
        <f>$V$3 -'Unlike Size Quad'!$F$2*$N$3</f>
        <v>127.00056361139596</v>
      </c>
      <c r="AC1530" s="16">
        <f>$W$4 + 'Unlike Size Quad'!$F$2*$N$3</f>
        <v>-127.00507248755457</v>
      </c>
      <c r="AN1530" s="46">
        <v>522</v>
      </c>
      <c r="AO1530" s="6">
        <f>IF(OR(Table15[[#This Row],[Diagonal Flag]]&lt;-$AG$6, Table15[[#This Row],[Diagonal Flag]]&gt;$AG$6),0,Table15[[#This Row],[Diagonal Flag]])</f>
        <v>0</v>
      </c>
      <c r="AP1530" s="6">
        <f>Graphing!$AO1530/$AP$6</f>
        <v>0</v>
      </c>
      <c r="AQ1530" s="6">
        <f>Graphing!$AO1530/$AQ$6</f>
        <v>0</v>
      </c>
    </row>
    <row r="1531" spans="21:43" x14ac:dyDescent="0.25">
      <c r="U1531" s="6">
        <v>0</v>
      </c>
      <c r="V1531" s="6">
        <v>523</v>
      </c>
      <c r="W1531" s="6">
        <f>IF(AND($W$4 + 'Unlike Size Quad'!$F$2*$N$3&lt;Table13[[#This Row],[NS AXIS]],Table13[[#This Row],[NS AXIS]]&lt;$V$3 - 'Unlike Size Quad'!$F$2*$N$3), Table13[NS AXIS], 0)</f>
        <v>0</v>
      </c>
      <c r="X1531" s="6">
        <f>$V$6 - 'Unlike Size Quad'!$F$3*$N$4</f>
        <v>71.401690832311886</v>
      </c>
      <c r="Y1531" s="6">
        <f>$W$5 +'Unlike Size Quad'!$F$3*$N$4</f>
        <v>-71.406763299232722</v>
      </c>
      <c r="Z1531" s="6">
        <f>Table13[[#This Row],[NS AXIS]]</f>
        <v>523</v>
      </c>
      <c r="AA1531" s="6">
        <f>IF(AND($W$5 + 'Unlike Size Quad'!$F$3*$N$4&lt;Table13[[#This Row],[NS AXIS]],Table13[[#This Row],[NS AXIS]]&lt;$V$6 - 'Unlike Size Quad'!$F$3*$N$4), Table13[NS AXIS], 0)</f>
        <v>0</v>
      </c>
      <c r="AB1531" s="16">
        <f>$V$3 -'Unlike Size Quad'!$F$2*$N$3</f>
        <v>127.00056361139596</v>
      </c>
      <c r="AC1531" s="16">
        <f>$W$4 + 'Unlike Size Quad'!$F$2*$N$3</f>
        <v>-127.00507248755457</v>
      </c>
      <c r="AN1531" s="46">
        <v>523</v>
      </c>
      <c r="AO1531" s="6">
        <f>IF(OR(Table15[[#This Row],[Diagonal Flag]]&lt;-$AG$6, Table15[[#This Row],[Diagonal Flag]]&gt;$AG$6),0,Table15[[#This Row],[Diagonal Flag]])</f>
        <v>0</v>
      </c>
      <c r="AP1531" s="6">
        <f>Graphing!$AO1531/$AP$6</f>
        <v>0</v>
      </c>
      <c r="AQ1531" s="6">
        <f>Graphing!$AO1531/$AQ$6</f>
        <v>0</v>
      </c>
    </row>
    <row r="1532" spans="21:43" x14ac:dyDescent="0.25">
      <c r="U1532" s="6">
        <v>0</v>
      </c>
      <c r="V1532" s="6">
        <v>524</v>
      </c>
      <c r="W1532" s="6">
        <f>IF(AND($W$4 + 'Unlike Size Quad'!$F$2*$N$3&lt;Table13[[#This Row],[NS AXIS]],Table13[[#This Row],[NS AXIS]]&lt;$V$3 - 'Unlike Size Quad'!$F$2*$N$3), Table13[NS AXIS], 0)</f>
        <v>0</v>
      </c>
      <c r="X1532" s="6">
        <f>$V$6 - 'Unlike Size Quad'!$F$3*$N$4</f>
        <v>71.401690832311886</v>
      </c>
      <c r="Y1532" s="6">
        <f>$W$5 +'Unlike Size Quad'!$F$3*$N$4</f>
        <v>-71.406763299232722</v>
      </c>
      <c r="Z1532" s="6">
        <f>Table13[[#This Row],[NS AXIS]]</f>
        <v>524</v>
      </c>
      <c r="AA1532" s="6">
        <f>IF(AND($W$5 + 'Unlike Size Quad'!$F$3*$N$4&lt;Table13[[#This Row],[NS AXIS]],Table13[[#This Row],[NS AXIS]]&lt;$V$6 - 'Unlike Size Quad'!$F$3*$N$4), Table13[NS AXIS], 0)</f>
        <v>0</v>
      </c>
      <c r="AB1532" s="16">
        <f>$V$3 -'Unlike Size Quad'!$F$2*$N$3</f>
        <v>127.00056361139596</v>
      </c>
      <c r="AC1532" s="16">
        <f>$W$4 + 'Unlike Size Quad'!$F$2*$N$3</f>
        <v>-127.00507248755457</v>
      </c>
      <c r="AN1532" s="46">
        <v>524</v>
      </c>
      <c r="AO1532" s="6">
        <f>IF(OR(Table15[[#This Row],[Diagonal Flag]]&lt;-$AG$6, Table15[[#This Row],[Diagonal Flag]]&gt;$AG$6),0,Table15[[#This Row],[Diagonal Flag]])</f>
        <v>0</v>
      </c>
      <c r="AP1532" s="6">
        <f>Graphing!$AO1532/$AP$6</f>
        <v>0</v>
      </c>
      <c r="AQ1532" s="6">
        <f>Graphing!$AO1532/$AQ$6</f>
        <v>0</v>
      </c>
    </row>
    <row r="1533" spans="21:43" x14ac:dyDescent="0.25">
      <c r="U1533" s="6">
        <v>0</v>
      </c>
      <c r="V1533" s="6">
        <v>525</v>
      </c>
      <c r="W1533" s="6">
        <f>IF(AND($W$4 + 'Unlike Size Quad'!$F$2*$N$3&lt;Table13[[#This Row],[NS AXIS]],Table13[[#This Row],[NS AXIS]]&lt;$V$3 - 'Unlike Size Quad'!$F$2*$N$3), Table13[NS AXIS], 0)</f>
        <v>0</v>
      </c>
      <c r="X1533" s="6">
        <f>$V$6 - 'Unlike Size Quad'!$F$3*$N$4</f>
        <v>71.401690832311886</v>
      </c>
      <c r="Y1533" s="6">
        <f>$W$5 +'Unlike Size Quad'!$F$3*$N$4</f>
        <v>-71.406763299232722</v>
      </c>
      <c r="Z1533" s="6">
        <f>Table13[[#This Row],[NS AXIS]]</f>
        <v>525</v>
      </c>
      <c r="AA1533" s="6">
        <f>IF(AND($W$5 + 'Unlike Size Quad'!$F$3*$N$4&lt;Table13[[#This Row],[NS AXIS]],Table13[[#This Row],[NS AXIS]]&lt;$V$6 - 'Unlike Size Quad'!$F$3*$N$4), Table13[NS AXIS], 0)</f>
        <v>0</v>
      </c>
      <c r="AB1533" s="16">
        <f>$V$3 -'Unlike Size Quad'!$F$2*$N$3</f>
        <v>127.00056361139596</v>
      </c>
      <c r="AC1533" s="16">
        <f>$W$4 + 'Unlike Size Quad'!$F$2*$N$3</f>
        <v>-127.00507248755457</v>
      </c>
      <c r="AN1533" s="46">
        <v>525</v>
      </c>
      <c r="AO1533" s="6">
        <f>IF(OR(Table15[[#This Row],[Diagonal Flag]]&lt;-$AG$6, Table15[[#This Row],[Diagonal Flag]]&gt;$AG$6),0,Table15[[#This Row],[Diagonal Flag]])</f>
        <v>0</v>
      </c>
      <c r="AP1533" s="6">
        <f>Graphing!$AO1533/$AP$6</f>
        <v>0</v>
      </c>
      <c r="AQ1533" s="6">
        <f>Graphing!$AO1533/$AQ$6</f>
        <v>0</v>
      </c>
    </row>
    <row r="1534" spans="21:43" x14ac:dyDescent="0.25">
      <c r="U1534" s="6">
        <v>0</v>
      </c>
      <c r="V1534" s="6">
        <v>526</v>
      </c>
      <c r="W1534" s="6">
        <f>IF(AND($W$4 + 'Unlike Size Quad'!$F$2*$N$3&lt;Table13[[#This Row],[NS AXIS]],Table13[[#This Row],[NS AXIS]]&lt;$V$3 - 'Unlike Size Quad'!$F$2*$N$3), Table13[NS AXIS], 0)</f>
        <v>0</v>
      </c>
      <c r="X1534" s="6">
        <f>$V$6 - 'Unlike Size Quad'!$F$3*$N$4</f>
        <v>71.401690832311886</v>
      </c>
      <c r="Y1534" s="6">
        <f>$W$5 +'Unlike Size Quad'!$F$3*$N$4</f>
        <v>-71.406763299232722</v>
      </c>
      <c r="Z1534" s="6">
        <f>Table13[[#This Row],[NS AXIS]]</f>
        <v>526</v>
      </c>
      <c r="AA1534" s="6">
        <f>IF(AND($W$5 + 'Unlike Size Quad'!$F$3*$N$4&lt;Table13[[#This Row],[NS AXIS]],Table13[[#This Row],[NS AXIS]]&lt;$V$6 - 'Unlike Size Quad'!$F$3*$N$4), Table13[NS AXIS], 0)</f>
        <v>0</v>
      </c>
      <c r="AB1534" s="16">
        <f>$V$3 -'Unlike Size Quad'!$F$2*$N$3</f>
        <v>127.00056361139596</v>
      </c>
      <c r="AC1534" s="16">
        <f>$W$4 + 'Unlike Size Quad'!$F$2*$N$3</f>
        <v>-127.00507248755457</v>
      </c>
      <c r="AN1534" s="46">
        <v>526</v>
      </c>
      <c r="AO1534" s="6">
        <f>IF(OR(Table15[[#This Row],[Diagonal Flag]]&lt;-$AG$6, Table15[[#This Row],[Diagonal Flag]]&gt;$AG$6),0,Table15[[#This Row],[Diagonal Flag]])</f>
        <v>0</v>
      </c>
      <c r="AP1534" s="6">
        <f>Graphing!$AO1534/$AP$6</f>
        <v>0</v>
      </c>
      <c r="AQ1534" s="6">
        <f>Graphing!$AO1534/$AQ$6</f>
        <v>0</v>
      </c>
    </row>
    <row r="1535" spans="21:43" x14ac:dyDescent="0.25">
      <c r="U1535" s="6">
        <v>0</v>
      </c>
      <c r="V1535" s="6">
        <v>527</v>
      </c>
      <c r="W1535" s="6">
        <f>IF(AND($W$4 + 'Unlike Size Quad'!$F$2*$N$3&lt;Table13[[#This Row],[NS AXIS]],Table13[[#This Row],[NS AXIS]]&lt;$V$3 - 'Unlike Size Quad'!$F$2*$N$3), Table13[NS AXIS], 0)</f>
        <v>0</v>
      </c>
      <c r="X1535" s="6">
        <f>$V$6 - 'Unlike Size Quad'!$F$3*$N$4</f>
        <v>71.401690832311886</v>
      </c>
      <c r="Y1535" s="6">
        <f>$W$5 +'Unlike Size Quad'!$F$3*$N$4</f>
        <v>-71.406763299232722</v>
      </c>
      <c r="Z1535" s="6">
        <f>Table13[[#This Row],[NS AXIS]]</f>
        <v>527</v>
      </c>
      <c r="AA1535" s="6">
        <f>IF(AND($W$5 + 'Unlike Size Quad'!$F$3*$N$4&lt;Table13[[#This Row],[NS AXIS]],Table13[[#This Row],[NS AXIS]]&lt;$V$6 - 'Unlike Size Quad'!$F$3*$N$4), Table13[NS AXIS], 0)</f>
        <v>0</v>
      </c>
      <c r="AB1535" s="16">
        <f>$V$3 -'Unlike Size Quad'!$F$2*$N$3</f>
        <v>127.00056361139596</v>
      </c>
      <c r="AC1535" s="16">
        <f>$W$4 + 'Unlike Size Quad'!$F$2*$N$3</f>
        <v>-127.00507248755457</v>
      </c>
      <c r="AN1535" s="46">
        <v>527</v>
      </c>
      <c r="AO1535" s="6">
        <f>IF(OR(Table15[[#This Row],[Diagonal Flag]]&lt;-$AG$6, Table15[[#This Row],[Diagonal Flag]]&gt;$AG$6),0,Table15[[#This Row],[Diagonal Flag]])</f>
        <v>0</v>
      </c>
      <c r="AP1535" s="6">
        <f>Graphing!$AO1535/$AP$6</f>
        <v>0</v>
      </c>
      <c r="AQ1535" s="6">
        <f>Graphing!$AO1535/$AQ$6</f>
        <v>0</v>
      </c>
    </row>
    <row r="1536" spans="21:43" x14ac:dyDescent="0.25">
      <c r="U1536" s="6">
        <v>0</v>
      </c>
      <c r="V1536" s="6">
        <v>528</v>
      </c>
      <c r="W1536" s="6">
        <f>IF(AND($W$4 + 'Unlike Size Quad'!$F$2*$N$3&lt;Table13[[#This Row],[NS AXIS]],Table13[[#This Row],[NS AXIS]]&lt;$V$3 - 'Unlike Size Quad'!$F$2*$N$3), Table13[NS AXIS], 0)</f>
        <v>0</v>
      </c>
      <c r="X1536" s="6">
        <f>$V$6 - 'Unlike Size Quad'!$F$3*$N$4</f>
        <v>71.401690832311886</v>
      </c>
      <c r="Y1536" s="6">
        <f>$W$5 +'Unlike Size Quad'!$F$3*$N$4</f>
        <v>-71.406763299232722</v>
      </c>
      <c r="Z1536" s="6">
        <f>Table13[[#This Row],[NS AXIS]]</f>
        <v>528</v>
      </c>
      <c r="AA1536" s="6">
        <f>IF(AND($W$5 + 'Unlike Size Quad'!$F$3*$N$4&lt;Table13[[#This Row],[NS AXIS]],Table13[[#This Row],[NS AXIS]]&lt;$V$6 - 'Unlike Size Quad'!$F$3*$N$4), Table13[NS AXIS], 0)</f>
        <v>0</v>
      </c>
      <c r="AB1536" s="16">
        <f>$V$3 -'Unlike Size Quad'!$F$2*$N$3</f>
        <v>127.00056361139596</v>
      </c>
      <c r="AC1536" s="16">
        <f>$W$4 + 'Unlike Size Quad'!$F$2*$N$3</f>
        <v>-127.00507248755457</v>
      </c>
      <c r="AN1536" s="46">
        <v>528</v>
      </c>
      <c r="AO1536" s="6">
        <f>IF(OR(Table15[[#This Row],[Diagonal Flag]]&lt;-$AG$6, Table15[[#This Row],[Diagonal Flag]]&gt;$AG$6),0,Table15[[#This Row],[Diagonal Flag]])</f>
        <v>0</v>
      </c>
      <c r="AP1536" s="6">
        <f>Graphing!$AO1536/$AP$6</f>
        <v>0</v>
      </c>
      <c r="AQ1536" s="6">
        <f>Graphing!$AO1536/$AQ$6</f>
        <v>0</v>
      </c>
    </row>
    <row r="1537" spans="21:43" x14ac:dyDescent="0.25">
      <c r="U1537" s="6">
        <v>0</v>
      </c>
      <c r="V1537" s="6">
        <v>529</v>
      </c>
      <c r="W1537" s="6">
        <f>IF(AND($W$4 + 'Unlike Size Quad'!$F$2*$N$3&lt;Table13[[#This Row],[NS AXIS]],Table13[[#This Row],[NS AXIS]]&lt;$V$3 - 'Unlike Size Quad'!$F$2*$N$3), Table13[NS AXIS], 0)</f>
        <v>0</v>
      </c>
      <c r="X1537" s="6">
        <f>$V$6 - 'Unlike Size Quad'!$F$3*$N$4</f>
        <v>71.401690832311886</v>
      </c>
      <c r="Y1537" s="6">
        <f>$W$5 +'Unlike Size Quad'!$F$3*$N$4</f>
        <v>-71.406763299232722</v>
      </c>
      <c r="Z1537" s="6">
        <f>Table13[[#This Row],[NS AXIS]]</f>
        <v>529</v>
      </c>
      <c r="AA1537" s="6">
        <f>IF(AND($W$5 + 'Unlike Size Quad'!$F$3*$N$4&lt;Table13[[#This Row],[NS AXIS]],Table13[[#This Row],[NS AXIS]]&lt;$V$6 - 'Unlike Size Quad'!$F$3*$N$4), Table13[NS AXIS], 0)</f>
        <v>0</v>
      </c>
      <c r="AB1537" s="16">
        <f>$V$3 -'Unlike Size Quad'!$F$2*$N$3</f>
        <v>127.00056361139596</v>
      </c>
      <c r="AC1537" s="16">
        <f>$W$4 + 'Unlike Size Quad'!$F$2*$N$3</f>
        <v>-127.00507248755457</v>
      </c>
      <c r="AN1537" s="46">
        <v>529</v>
      </c>
      <c r="AO1537" s="6">
        <f>IF(OR(Table15[[#This Row],[Diagonal Flag]]&lt;-$AG$6, Table15[[#This Row],[Diagonal Flag]]&gt;$AG$6),0,Table15[[#This Row],[Diagonal Flag]])</f>
        <v>0</v>
      </c>
      <c r="AP1537" s="6">
        <f>Graphing!$AO1537/$AP$6</f>
        <v>0</v>
      </c>
      <c r="AQ1537" s="6">
        <f>Graphing!$AO1537/$AQ$6</f>
        <v>0</v>
      </c>
    </row>
    <row r="1538" spans="21:43" x14ac:dyDescent="0.25">
      <c r="U1538" s="6">
        <v>0</v>
      </c>
      <c r="V1538" s="6">
        <v>530</v>
      </c>
      <c r="W1538" s="6">
        <f>IF(AND($W$4 + 'Unlike Size Quad'!$F$2*$N$3&lt;Table13[[#This Row],[NS AXIS]],Table13[[#This Row],[NS AXIS]]&lt;$V$3 - 'Unlike Size Quad'!$F$2*$N$3), Table13[NS AXIS], 0)</f>
        <v>0</v>
      </c>
      <c r="X1538" s="6">
        <f>$V$6 - 'Unlike Size Quad'!$F$3*$N$4</f>
        <v>71.401690832311886</v>
      </c>
      <c r="Y1538" s="6">
        <f>$W$5 +'Unlike Size Quad'!$F$3*$N$4</f>
        <v>-71.406763299232722</v>
      </c>
      <c r="Z1538" s="6">
        <f>Table13[[#This Row],[NS AXIS]]</f>
        <v>530</v>
      </c>
      <c r="AA1538" s="6">
        <f>IF(AND($W$5 + 'Unlike Size Quad'!$F$3*$N$4&lt;Table13[[#This Row],[NS AXIS]],Table13[[#This Row],[NS AXIS]]&lt;$V$6 - 'Unlike Size Quad'!$F$3*$N$4), Table13[NS AXIS], 0)</f>
        <v>0</v>
      </c>
      <c r="AB1538" s="16">
        <f>$V$3 -'Unlike Size Quad'!$F$2*$N$3</f>
        <v>127.00056361139596</v>
      </c>
      <c r="AC1538" s="16">
        <f>$W$4 + 'Unlike Size Quad'!$F$2*$N$3</f>
        <v>-127.00507248755457</v>
      </c>
      <c r="AN1538" s="46">
        <v>530</v>
      </c>
      <c r="AO1538" s="6">
        <f>IF(OR(Table15[[#This Row],[Diagonal Flag]]&lt;-$AG$6, Table15[[#This Row],[Diagonal Flag]]&gt;$AG$6),0,Table15[[#This Row],[Diagonal Flag]])</f>
        <v>0</v>
      </c>
      <c r="AP1538" s="6">
        <f>Graphing!$AO1538/$AP$6</f>
        <v>0</v>
      </c>
      <c r="AQ1538" s="6">
        <f>Graphing!$AO1538/$AQ$6</f>
        <v>0</v>
      </c>
    </row>
    <row r="1539" spans="21:43" x14ac:dyDescent="0.25">
      <c r="U1539" s="6">
        <v>0</v>
      </c>
      <c r="V1539" s="6">
        <v>531</v>
      </c>
      <c r="W1539" s="6">
        <f>IF(AND($W$4 + 'Unlike Size Quad'!$F$2*$N$3&lt;Table13[[#This Row],[NS AXIS]],Table13[[#This Row],[NS AXIS]]&lt;$V$3 - 'Unlike Size Quad'!$F$2*$N$3), Table13[NS AXIS], 0)</f>
        <v>0</v>
      </c>
      <c r="X1539" s="6">
        <f>$V$6 - 'Unlike Size Quad'!$F$3*$N$4</f>
        <v>71.401690832311886</v>
      </c>
      <c r="Y1539" s="6">
        <f>$W$5 +'Unlike Size Quad'!$F$3*$N$4</f>
        <v>-71.406763299232722</v>
      </c>
      <c r="Z1539" s="6">
        <f>Table13[[#This Row],[NS AXIS]]</f>
        <v>531</v>
      </c>
      <c r="AA1539" s="6">
        <f>IF(AND($W$5 + 'Unlike Size Quad'!$F$3*$N$4&lt;Table13[[#This Row],[NS AXIS]],Table13[[#This Row],[NS AXIS]]&lt;$V$6 - 'Unlike Size Quad'!$F$3*$N$4), Table13[NS AXIS], 0)</f>
        <v>0</v>
      </c>
      <c r="AB1539" s="16">
        <f>$V$3 -'Unlike Size Quad'!$F$2*$N$3</f>
        <v>127.00056361139596</v>
      </c>
      <c r="AC1539" s="16">
        <f>$W$4 + 'Unlike Size Quad'!$F$2*$N$3</f>
        <v>-127.00507248755457</v>
      </c>
      <c r="AN1539" s="46">
        <v>531</v>
      </c>
      <c r="AO1539" s="6">
        <f>IF(OR(Table15[[#This Row],[Diagonal Flag]]&lt;-$AG$6, Table15[[#This Row],[Diagonal Flag]]&gt;$AG$6),0,Table15[[#This Row],[Diagonal Flag]])</f>
        <v>0</v>
      </c>
      <c r="AP1539" s="6">
        <f>Graphing!$AO1539/$AP$6</f>
        <v>0</v>
      </c>
      <c r="AQ1539" s="6">
        <f>Graphing!$AO1539/$AQ$6</f>
        <v>0</v>
      </c>
    </row>
    <row r="1540" spans="21:43" x14ac:dyDescent="0.25">
      <c r="U1540" s="6">
        <v>0</v>
      </c>
      <c r="V1540" s="6">
        <v>532</v>
      </c>
      <c r="W1540" s="6">
        <f>IF(AND($W$4 + 'Unlike Size Quad'!$F$2*$N$3&lt;Table13[[#This Row],[NS AXIS]],Table13[[#This Row],[NS AXIS]]&lt;$V$3 - 'Unlike Size Quad'!$F$2*$N$3), Table13[NS AXIS], 0)</f>
        <v>0</v>
      </c>
      <c r="X1540" s="6">
        <f>$V$6 - 'Unlike Size Quad'!$F$3*$N$4</f>
        <v>71.401690832311886</v>
      </c>
      <c r="Y1540" s="6">
        <f>$W$5 +'Unlike Size Quad'!$F$3*$N$4</f>
        <v>-71.406763299232722</v>
      </c>
      <c r="Z1540" s="6">
        <f>Table13[[#This Row],[NS AXIS]]</f>
        <v>532</v>
      </c>
      <c r="AA1540" s="6">
        <f>IF(AND($W$5 + 'Unlike Size Quad'!$F$3*$N$4&lt;Table13[[#This Row],[NS AXIS]],Table13[[#This Row],[NS AXIS]]&lt;$V$6 - 'Unlike Size Quad'!$F$3*$N$4), Table13[NS AXIS], 0)</f>
        <v>0</v>
      </c>
      <c r="AB1540" s="16">
        <f>$V$3 -'Unlike Size Quad'!$F$2*$N$3</f>
        <v>127.00056361139596</v>
      </c>
      <c r="AC1540" s="16">
        <f>$W$4 + 'Unlike Size Quad'!$F$2*$N$3</f>
        <v>-127.00507248755457</v>
      </c>
      <c r="AN1540" s="46">
        <v>532</v>
      </c>
      <c r="AO1540" s="6">
        <f>IF(OR(Table15[[#This Row],[Diagonal Flag]]&lt;-$AG$6, Table15[[#This Row],[Diagonal Flag]]&gt;$AG$6),0,Table15[[#This Row],[Diagonal Flag]])</f>
        <v>0</v>
      </c>
      <c r="AP1540" s="6">
        <f>Graphing!$AO1540/$AP$6</f>
        <v>0</v>
      </c>
      <c r="AQ1540" s="6">
        <f>Graphing!$AO1540/$AQ$6</f>
        <v>0</v>
      </c>
    </row>
    <row r="1541" spans="21:43" x14ac:dyDescent="0.25">
      <c r="U1541" s="6">
        <v>0</v>
      </c>
      <c r="V1541" s="6">
        <v>533</v>
      </c>
      <c r="W1541" s="6">
        <f>IF(AND($W$4 + 'Unlike Size Quad'!$F$2*$N$3&lt;Table13[[#This Row],[NS AXIS]],Table13[[#This Row],[NS AXIS]]&lt;$V$3 - 'Unlike Size Quad'!$F$2*$N$3), Table13[NS AXIS], 0)</f>
        <v>0</v>
      </c>
      <c r="X1541" s="6">
        <f>$V$6 - 'Unlike Size Quad'!$F$3*$N$4</f>
        <v>71.401690832311886</v>
      </c>
      <c r="Y1541" s="6">
        <f>$W$5 +'Unlike Size Quad'!$F$3*$N$4</f>
        <v>-71.406763299232722</v>
      </c>
      <c r="Z1541" s="6">
        <f>Table13[[#This Row],[NS AXIS]]</f>
        <v>533</v>
      </c>
      <c r="AA1541" s="6">
        <f>IF(AND($W$5 + 'Unlike Size Quad'!$F$3*$N$4&lt;Table13[[#This Row],[NS AXIS]],Table13[[#This Row],[NS AXIS]]&lt;$V$6 - 'Unlike Size Quad'!$F$3*$N$4), Table13[NS AXIS], 0)</f>
        <v>0</v>
      </c>
      <c r="AB1541" s="16">
        <f>$V$3 -'Unlike Size Quad'!$F$2*$N$3</f>
        <v>127.00056361139596</v>
      </c>
      <c r="AC1541" s="16">
        <f>$W$4 + 'Unlike Size Quad'!$F$2*$N$3</f>
        <v>-127.00507248755457</v>
      </c>
      <c r="AN1541" s="46">
        <v>533</v>
      </c>
      <c r="AO1541" s="6">
        <f>IF(OR(Table15[[#This Row],[Diagonal Flag]]&lt;-$AG$6, Table15[[#This Row],[Diagonal Flag]]&gt;$AG$6),0,Table15[[#This Row],[Diagonal Flag]])</f>
        <v>0</v>
      </c>
      <c r="AP1541" s="6">
        <f>Graphing!$AO1541/$AP$6</f>
        <v>0</v>
      </c>
      <c r="AQ1541" s="6">
        <f>Graphing!$AO1541/$AQ$6</f>
        <v>0</v>
      </c>
    </row>
    <row r="1542" spans="21:43" x14ac:dyDescent="0.25">
      <c r="U1542" s="6">
        <v>0</v>
      </c>
      <c r="V1542" s="6">
        <v>534</v>
      </c>
      <c r="W1542" s="6">
        <f>IF(AND($W$4 + 'Unlike Size Quad'!$F$2*$N$3&lt;Table13[[#This Row],[NS AXIS]],Table13[[#This Row],[NS AXIS]]&lt;$V$3 - 'Unlike Size Quad'!$F$2*$N$3), Table13[NS AXIS], 0)</f>
        <v>0</v>
      </c>
      <c r="X1542" s="6">
        <f>$V$6 - 'Unlike Size Quad'!$F$3*$N$4</f>
        <v>71.401690832311886</v>
      </c>
      <c r="Y1542" s="6">
        <f>$W$5 +'Unlike Size Quad'!$F$3*$N$4</f>
        <v>-71.406763299232722</v>
      </c>
      <c r="Z1542" s="6">
        <f>Table13[[#This Row],[NS AXIS]]</f>
        <v>534</v>
      </c>
      <c r="AA1542" s="6">
        <f>IF(AND($W$5 + 'Unlike Size Quad'!$F$3*$N$4&lt;Table13[[#This Row],[NS AXIS]],Table13[[#This Row],[NS AXIS]]&lt;$V$6 - 'Unlike Size Quad'!$F$3*$N$4), Table13[NS AXIS], 0)</f>
        <v>0</v>
      </c>
      <c r="AB1542" s="16">
        <f>$V$3 -'Unlike Size Quad'!$F$2*$N$3</f>
        <v>127.00056361139596</v>
      </c>
      <c r="AC1542" s="16">
        <f>$W$4 + 'Unlike Size Quad'!$F$2*$N$3</f>
        <v>-127.00507248755457</v>
      </c>
      <c r="AN1542" s="46">
        <v>534</v>
      </c>
      <c r="AO1542" s="6">
        <f>IF(OR(Table15[[#This Row],[Diagonal Flag]]&lt;-$AG$6, Table15[[#This Row],[Diagonal Flag]]&gt;$AG$6),0,Table15[[#This Row],[Diagonal Flag]])</f>
        <v>0</v>
      </c>
      <c r="AP1542" s="6">
        <f>Graphing!$AO1542/$AP$6</f>
        <v>0</v>
      </c>
      <c r="AQ1542" s="6">
        <f>Graphing!$AO1542/$AQ$6</f>
        <v>0</v>
      </c>
    </row>
    <row r="1543" spans="21:43" x14ac:dyDescent="0.25">
      <c r="U1543" s="6">
        <v>0</v>
      </c>
      <c r="V1543" s="6">
        <v>535</v>
      </c>
      <c r="W1543" s="6">
        <f>IF(AND($W$4 + 'Unlike Size Quad'!$F$2*$N$3&lt;Table13[[#This Row],[NS AXIS]],Table13[[#This Row],[NS AXIS]]&lt;$V$3 - 'Unlike Size Quad'!$F$2*$N$3), Table13[NS AXIS], 0)</f>
        <v>0</v>
      </c>
      <c r="X1543" s="6">
        <f>$V$6 - 'Unlike Size Quad'!$F$3*$N$4</f>
        <v>71.401690832311886</v>
      </c>
      <c r="Y1543" s="6">
        <f>$W$5 +'Unlike Size Quad'!$F$3*$N$4</f>
        <v>-71.406763299232722</v>
      </c>
      <c r="Z1543" s="6">
        <f>Table13[[#This Row],[NS AXIS]]</f>
        <v>535</v>
      </c>
      <c r="AA1543" s="6">
        <f>IF(AND($W$5 + 'Unlike Size Quad'!$F$3*$N$4&lt;Table13[[#This Row],[NS AXIS]],Table13[[#This Row],[NS AXIS]]&lt;$V$6 - 'Unlike Size Quad'!$F$3*$N$4), Table13[NS AXIS], 0)</f>
        <v>0</v>
      </c>
      <c r="AB1543" s="16">
        <f>$V$3 -'Unlike Size Quad'!$F$2*$N$3</f>
        <v>127.00056361139596</v>
      </c>
      <c r="AC1543" s="16">
        <f>$W$4 + 'Unlike Size Quad'!$F$2*$N$3</f>
        <v>-127.00507248755457</v>
      </c>
      <c r="AN1543" s="46">
        <v>535</v>
      </c>
      <c r="AO1543" s="6">
        <f>IF(OR(Table15[[#This Row],[Diagonal Flag]]&lt;-$AG$6, Table15[[#This Row],[Diagonal Flag]]&gt;$AG$6),0,Table15[[#This Row],[Diagonal Flag]])</f>
        <v>0</v>
      </c>
      <c r="AP1543" s="6">
        <f>Graphing!$AO1543/$AP$6</f>
        <v>0</v>
      </c>
      <c r="AQ1543" s="6">
        <f>Graphing!$AO1543/$AQ$6</f>
        <v>0</v>
      </c>
    </row>
    <row r="1544" spans="21:43" x14ac:dyDescent="0.25">
      <c r="U1544" s="6">
        <v>0</v>
      </c>
      <c r="V1544" s="6">
        <v>536</v>
      </c>
      <c r="W1544" s="6">
        <f>IF(AND($W$4 + 'Unlike Size Quad'!$F$2*$N$3&lt;Table13[[#This Row],[NS AXIS]],Table13[[#This Row],[NS AXIS]]&lt;$V$3 - 'Unlike Size Quad'!$F$2*$N$3), Table13[NS AXIS], 0)</f>
        <v>0</v>
      </c>
      <c r="X1544" s="6">
        <f>$V$6 - 'Unlike Size Quad'!$F$3*$N$4</f>
        <v>71.401690832311886</v>
      </c>
      <c r="Y1544" s="6">
        <f>$W$5 +'Unlike Size Quad'!$F$3*$N$4</f>
        <v>-71.406763299232722</v>
      </c>
      <c r="Z1544" s="6">
        <f>Table13[[#This Row],[NS AXIS]]</f>
        <v>536</v>
      </c>
      <c r="AA1544" s="6">
        <f>IF(AND($W$5 + 'Unlike Size Quad'!$F$3*$N$4&lt;Table13[[#This Row],[NS AXIS]],Table13[[#This Row],[NS AXIS]]&lt;$V$6 - 'Unlike Size Quad'!$F$3*$N$4), Table13[NS AXIS], 0)</f>
        <v>0</v>
      </c>
      <c r="AB1544" s="16">
        <f>$V$3 -'Unlike Size Quad'!$F$2*$N$3</f>
        <v>127.00056361139596</v>
      </c>
      <c r="AC1544" s="16">
        <f>$W$4 + 'Unlike Size Quad'!$F$2*$N$3</f>
        <v>-127.00507248755457</v>
      </c>
      <c r="AN1544" s="46">
        <v>536</v>
      </c>
      <c r="AO1544" s="6">
        <f>IF(OR(Table15[[#This Row],[Diagonal Flag]]&lt;-$AG$6, Table15[[#This Row],[Diagonal Flag]]&gt;$AG$6),0,Table15[[#This Row],[Diagonal Flag]])</f>
        <v>0</v>
      </c>
      <c r="AP1544" s="6">
        <f>Graphing!$AO1544/$AP$6</f>
        <v>0</v>
      </c>
      <c r="AQ1544" s="6">
        <f>Graphing!$AO1544/$AQ$6</f>
        <v>0</v>
      </c>
    </row>
    <row r="1545" spans="21:43" x14ac:dyDescent="0.25">
      <c r="U1545" s="6">
        <v>0</v>
      </c>
      <c r="V1545" s="6">
        <v>537</v>
      </c>
      <c r="W1545" s="6">
        <f>IF(AND($W$4 + 'Unlike Size Quad'!$F$2*$N$3&lt;Table13[[#This Row],[NS AXIS]],Table13[[#This Row],[NS AXIS]]&lt;$V$3 - 'Unlike Size Quad'!$F$2*$N$3), Table13[NS AXIS], 0)</f>
        <v>0</v>
      </c>
      <c r="X1545" s="6">
        <f>$V$6 - 'Unlike Size Quad'!$F$3*$N$4</f>
        <v>71.401690832311886</v>
      </c>
      <c r="Y1545" s="6">
        <f>$W$5 +'Unlike Size Quad'!$F$3*$N$4</f>
        <v>-71.406763299232722</v>
      </c>
      <c r="Z1545" s="6">
        <f>Table13[[#This Row],[NS AXIS]]</f>
        <v>537</v>
      </c>
      <c r="AA1545" s="6">
        <f>IF(AND($W$5 + 'Unlike Size Quad'!$F$3*$N$4&lt;Table13[[#This Row],[NS AXIS]],Table13[[#This Row],[NS AXIS]]&lt;$V$6 - 'Unlike Size Quad'!$F$3*$N$4), Table13[NS AXIS], 0)</f>
        <v>0</v>
      </c>
      <c r="AB1545" s="16">
        <f>$V$3 -'Unlike Size Quad'!$F$2*$N$3</f>
        <v>127.00056361139596</v>
      </c>
      <c r="AC1545" s="16">
        <f>$W$4 + 'Unlike Size Quad'!$F$2*$N$3</f>
        <v>-127.00507248755457</v>
      </c>
      <c r="AN1545" s="46">
        <v>537</v>
      </c>
      <c r="AO1545" s="6">
        <f>IF(OR(Table15[[#This Row],[Diagonal Flag]]&lt;-$AG$6, Table15[[#This Row],[Diagonal Flag]]&gt;$AG$6),0,Table15[[#This Row],[Diagonal Flag]])</f>
        <v>0</v>
      </c>
      <c r="AP1545" s="6">
        <f>Graphing!$AO1545/$AP$6</f>
        <v>0</v>
      </c>
      <c r="AQ1545" s="6">
        <f>Graphing!$AO1545/$AQ$6</f>
        <v>0</v>
      </c>
    </row>
    <row r="1546" spans="21:43" x14ac:dyDescent="0.25">
      <c r="U1546" s="6">
        <v>0</v>
      </c>
      <c r="V1546" s="6">
        <v>538</v>
      </c>
      <c r="W1546" s="6">
        <f>IF(AND($W$4 + 'Unlike Size Quad'!$F$2*$N$3&lt;Table13[[#This Row],[NS AXIS]],Table13[[#This Row],[NS AXIS]]&lt;$V$3 - 'Unlike Size Quad'!$F$2*$N$3), Table13[NS AXIS], 0)</f>
        <v>0</v>
      </c>
      <c r="X1546" s="6">
        <f>$V$6 - 'Unlike Size Quad'!$F$3*$N$4</f>
        <v>71.401690832311886</v>
      </c>
      <c r="Y1546" s="6">
        <f>$W$5 +'Unlike Size Quad'!$F$3*$N$4</f>
        <v>-71.406763299232722</v>
      </c>
      <c r="Z1546" s="6">
        <f>Table13[[#This Row],[NS AXIS]]</f>
        <v>538</v>
      </c>
      <c r="AA1546" s="6">
        <f>IF(AND($W$5 + 'Unlike Size Quad'!$F$3*$N$4&lt;Table13[[#This Row],[NS AXIS]],Table13[[#This Row],[NS AXIS]]&lt;$V$6 - 'Unlike Size Quad'!$F$3*$N$4), Table13[NS AXIS], 0)</f>
        <v>0</v>
      </c>
      <c r="AB1546" s="16">
        <f>$V$3 -'Unlike Size Quad'!$F$2*$N$3</f>
        <v>127.00056361139596</v>
      </c>
      <c r="AC1546" s="16">
        <f>$W$4 + 'Unlike Size Quad'!$F$2*$N$3</f>
        <v>-127.00507248755457</v>
      </c>
      <c r="AN1546" s="46">
        <v>538</v>
      </c>
      <c r="AO1546" s="6">
        <f>IF(OR(Table15[[#This Row],[Diagonal Flag]]&lt;-$AG$6, Table15[[#This Row],[Diagonal Flag]]&gt;$AG$6),0,Table15[[#This Row],[Diagonal Flag]])</f>
        <v>0</v>
      </c>
      <c r="AP1546" s="6">
        <f>Graphing!$AO1546/$AP$6</f>
        <v>0</v>
      </c>
      <c r="AQ1546" s="6">
        <f>Graphing!$AO1546/$AQ$6</f>
        <v>0</v>
      </c>
    </row>
    <row r="1547" spans="21:43" x14ac:dyDescent="0.25">
      <c r="U1547" s="6">
        <v>0</v>
      </c>
      <c r="V1547" s="6">
        <v>539</v>
      </c>
      <c r="W1547" s="6">
        <f>IF(AND($W$4 + 'Unlike Size Quad'!$F$2*$N$3&lt;Table13[[#This Row],[NS AXIS]],Table13[[#This Row],[NS AXIS]]&lt;$V$3 - 'Unlike Size Quad'!$F$2*$N$3), Table13[NS AXIS], 0)</f>
        <v>0</v>
      </c>
      <c r="X1547" s="6">
        <f>$V$6 - 'Unlike Size Quad'!$F$3*$N$4</f>
        <v>71.401690832311886</v>
      </c>
      <c r="Y1547" s="6">
        <f>$W$5 +'Unlike Size Quad'!$F$3*$N$4</f>
        <v>-71.406763299232722</v>
      </c>
      <c r="Z1547" s="6">
        <f>Table13[[#This Row],[NS AXIS]]</f>
        <v>539</v>
      </c>
      <c r="AA1547" s="6">
        <f>IF(AND($W$5 + 'Unlike Size Quad'!$F$3*$N$4&lt;Table13[[#This Row],[NS AXIS]],Table13[[#This Row],[NS AXIS]]&lt;$V$6 - 'Unlike Size Quad'!$F$3*$N$4), Table13[NS AXIS], 0)</f>
        <v>0</v>
      </c>
      <c r="AB1547" s="16">
        <f>$V$3 -'Unlike Size Quad'!$F$2*$N$3</f>
        <v>127.00056361139596</v>
      </c>
      <c r="AC1547" s="16">
        <f>$W$4 + 'Unlike Size Quad'!$F$2*$N$3</f>
        <v>-127.00507248755457</v>
      </c>
      <c r="AN1547" s="46">
        <v>539</v>
      </c>
      <c r="AO1547" s="6">
        <f>IF(OR(Table15[[#This Row],[Diagonal Flag]]&lt;-$AG$6, Table15[[#This Row],[Diagonal Flag]]&gt;$AG$6),0,Table15[[#This Row],[Diagonal Flag]])</f>
        <v>0</v>
      </c>
      <c r="AP1547" s="6">
        <f>Graphing!$AO1547/$AP$6</f>
        <v>0</v>
      </c>
      <c r="AQ1547" s="6">
        <f>Graphing!$AO1547/$AQ$6</f>
        <v>0</v>
      </c>
    </row>
    <row r="1548" spans="21:43" x14ac:dyDescent="0.25">
      <c r="U1548" s="6">
        <v>0</v>
      </c>
      <c r="V1548" s="6">
        <v>540</v>
      </c>
      <c r="W1548" s="6">
        <f>IF(AND($W$4 + 'Unlike Size Quad'!$F$2*$N$3&lt;Table13[[#This Row],[NS AXIS]],Table13[[#This Row],[NS AXIS]]&lt;$V$3 - 'Unlike Size Quad'!$F$2*$N$3), Table13[NS AXIS], 0)</f>
        <v>0</v>
      </c>
      <c r="X1548" s="6">
        <f>$V$6 - 'Unlike Size Quad'!$F$3*$N$4</f>
        <v>71.401690832311886</v>
      </c>
      <c r="Y1548" s="6">
        <f>$W$5 +'Unlike Size Quad'!$F$3*$N$4</f>
        <v>-71.406763299232722</v>
      </c>
      <c r="Z1548" s="6">
        <f>Table13[[#This Row],[NS AXIS]]</f>
        <v>540</v>
      </c>
      <c r="AA1548" s="6">
        <f>IF(AND($W$5 + 'Unlike Size Quad'!$F$3*$N$4&lt;Table13[[#This Row],[NS AXIS]],Table13[[#This Row],[NS AXIS]]&lt;$V$6 - 'Unlike Size Quad'!$F$3*$N$4), Table13[NS AXIS], 0)</f>
        <v>0</v>
      </c>
      <c r="AB1548" s="16">
        <f>$V$3 -'Unlike Size Quad'!$F$2*$N$3</f>
        <v>127.00056361139596</v>
      </c>
      <c r="AC1548" s="16">
        <f>$W$4 + 'Unlike Size Quad'!$F$2*$N$3</f>
        <v>-127.00507248755457</v>
      </c>
      <c r="AN1548" s="46">
        <v>540</v>
      </c>
      <c r="AO1548" s="6">
        <f>IF(OR(Table15[[#This Row],[Diagonal Flag]]&lt;-$AG$6, Table15[[#This Row],[Diagonal Flag]]&gt;$AG$6),0,Table15[[#This Row],[Diagonal Flag]])</f>
        <v>0</v>
      </c>
      <c r="AP1548" s="6">
        <f>Graphing!$AO1548/$AP$6</f>
        <v>0</v>
      </c>
      <c r="AQ1548" s="6">
        <f>Graphing!$AO1548/$AQ$6</f>
        <v>0</v>
      </c>
    </row>
    <row r="1549" spans="21:43" x14ac:dyDescent="0.25">
      <c r="U1549" s="6">
        <v>0</v>
      </c>
      <c r="V1549" s="6">
        <v>541</v>
      </c>
      <c r="W1549" s="6">
        <f>IF(AND($W$4 + 'Unlike Size Quad'!$F$2*$N$3&lt;Table13[[#This Row],[NS AXIS]],Table13[[#This Row],[NS AXIS]]&lt;$V$3 - 'Unlike Size Quad'!$F$2*$N$3), Table13[NS AXIS], 0)</f>
        <v>0</v>
      </c>
      <c r="X1549" s="6">
        <f>$V$6 - 'Unlike Size Quad'!$F$3*$N$4</f>
        <v>71.401690832311886</v>
      </c>
      <c r="Y1549" s="6">
        <f>$W$5 +'Unlike Size Quad'!$F$3*$N$4</f>
        <v>-71.406763299232722</v>
      </c>
      <c r="Z1549" s="6">
        <f>Table13[[#This Row],[NS AXIS]]</f>
        <v>541</v>
      </c>
      <c r="AA1549" s="6">
        <f>IF(AND($W$5 + 'Unlike Size Quad'!$F$3*$N$4&lt;Table13[[#This Row],[NS AXIS]],Table13[[#This Row],[NS AXIS]]&lt;$V$6 - 'Unlike Size Quad'!$F$3*$N$4), Table13[NS AXIS], 0)</f>
        <v>0</v>
      </c>
      <c r="AB1549" s="16">
        <f>$V$3 -'Unlike Size Quad'!$F$2*$N$3</f>
        <v>127.00056361139596</v>
      </c>
      <c r="AC1549" s="16">
        <f>$W$4 + 'Unlike Size Quad'!$F$2*$N$3</f>
        <v>-127.00507248755457</v>
      </c>
      <c r="AN1549" s="46">
        <v>541</v>
      </c>
      <c r="AO1549" s="6">
        <f>IF(OR(Table15[[#This Row],[Diagonal Flag]]&lt;-$AG$6, Table15[[#This Row],[Diagonal Flag]]&gt;$AG$6),0,Table15[[#This Row],[Diagonal Flag]])</f>
        <v>0</v>
      </c>
      <c r="AP1549" s="6">
        <f>Graphing!$AO1549/$AP$6</f>
        <v>0</v>
      </c>
      <c r="AQ1549" s="6">
        <f>Graphing!$AO1549/$AQ$6</f>
        <v>0</v>
      </c>
    </row>
    <row r="1550" spans="21:43" x14ac:dyDescent="0.25">
      <c r="U1550" s="6">
        <v>0</v>
      </c>
      <c r="V1550" s="6">
        <v>542</v>
      </c>
      <c r="W1550" s="6">
        <f>IF(AND($W$4 + 'Unlike Size Quad'!$F$2*$N$3&lt;Table13[[#This Row],[NS AXIS]],Table13[[#This Row],[NS AXIS]]&lt;$V$3 - 'Unlike Size Quad'!$F$2*$N$3), Table13[NS AXIS], 0)</f>
        <v>0</v>
      </c>
      <c r="X1550" s="6">
        <f>$V$6 - 'Unlike Size Quad'!$F$3*$N$4</f>
        <v>71.401690832311886</v>
      </c>
      <c r="Y1550" s="6">
        <f>$W$5 +'Unlike Size Quad'!$F$3*$N$4</f>
        <v>-71.406763299232722</v>
      </c>
      <c r="Z1550" s="6">
        <f>Table13[[#This Row],[NS AXIS]]</f>
        <v>542</v>
      </c>
      <c r="AA1550" s="6">
        <f>IF(AND($W$5 + 'Unlike Size Quad'!$F$3*$N$4&lt;Table13[[#This Row],[NS AXIS]],Table13[[#This Row],[NS AXIS]]&lt;$V$6 - 'Unlike Size Quad'!$F$3*$N$4), Table13[NS AXIS], 0)</f>
        <v>0</v>
      </c>
      <c r="AB1550" s="16">
        <f>$V$3 -'Unlike Size Quad'!$F$2*$N$3</f>
        <v>127.00056361139596</v>
      </c>
      <c r="AC1550" s="16">
        <f>$W$4 + 'Unlike Size Quad'!$F$2*$N$3</f>
        <v>-127.00507248755457</v>
      </c>
      <c r="AN1550" s="46">
        <v>542</v>
      </c>
      <c r="AO1550" s="6">
        <f>IF(OR(Table15[[#This Row],[Diagonal Flag]]&lt;-$AG$6, Table15[[#This Row],[Diagonal Flag]]&gt;$AG$6),0,Table15[[#This Row],[Diagonal Flag]])</f>
        <v>0</v>
      </c>
      <c r="AP1550" s="6">
        <f>Graphing!$AO1550/$AP$6</f>
        <v>0</v>
      </c>
      <c r="AQ1550" s="6">
        <f>Graphing!$AO1550/$AQ$6</f>
        <v>0</v>
      </c>
    </row>
    <row r="1551" spans="21:43" x14ac:dyDescent="0.25">
      <c r="U1551" s="6">
        <v>0</v>
      </c>
      <c r="V1551" s="6">
        <v>543</v>
      </c>
      <c r="W1551" s="6">
        <f>IF(AND($W$4 + 'Unlike Size Quad'!$F$2*$N$3&lt;Table13[[#This Row],[NS AXIS]],Table13[[#This Row],[NS AXIS]]&lt;$V$3 - 'Unlike Size Quad'!$F$2*$N$3), Table13[NS AXIS], 0)</f>
        <v>0</v>
      </c>
      <c r="X1551" s="6">
        <f>$V$6 - 'Unlike Size Quad'!$F$3*$N$4</f>
        <v>71.401690832311886</v>
      </c>
      <c r="Y1551" s="6">
        <f>$W$5 +'Unlike Size Quad'!$F$3*$N$4</f>
        <v>-71.406763299232722</v>
      </c>
      <c r="Z1551" s="6">
        <f>Table13[[#This Row],[NS AXIS]]</f>
        <v>543</v>
      </c>
      <c r="AA1551" s="6">
        <f>IF(AND($W$5 + 'Unlike Size Quad'!$F$3*$N$4&lt;Table13[[#This Row],[NS AXIS]],Table13[[#This Row],[NS AXIS]]&lt;$V$6 - 'Unlike Size Quad'!$F$3*$N$4), Table13[NS AXIS], 0)</f>
        <v>0</v>
      </c>
      <c r="AB1551" s="16">
        <f>$V$3 -'Unlike Size Quad'!$F$2*$N$3</f>
        <v>127.00056361139596</v>
      </c>
      <c r="AC1551" s="16">
        <f>$W$4 + 'Unlike Size Quad'!$F$2*$N$3</f>
        <v>-127.00507248755457</v>
      </c>
      <c r="AN1551" s="46">
        <v>543</v>
      </c>
      <c r="AO1551" s="6">
        <f>IF(OR(Table15[[#This Row],[Diagonal Flag]]&lt;-$AG$6, Table15[[#This Row],[Diagonal Flag]]&gt;$AG$6),0,Table15[[#This Row],[Diagonal Flag]])</f>
        <v>0</v>
      </c>
      <c r="AP1551" s="6">
        <f>Graphing!$AO1551/$AP$6</f>
        <v>0</v>
      </c>
      <c r="AQ1551" s="6">
        <f>Graphing!$AO1551/$AQ$6</f>
        <v>0</v>
      </c>
    </row>
    <row r="1552" spans="21:43" x14ac:dyDescent="0.25">
      <c r="U1552" s="6">
        <v>0</v>
      </c>
      <c r="V1552" s="6">
        <v>544</v>
      </c>
      <c r="W1552" s="6">
        <f>IF(AND($W$4 + 'Unlike Size Quad'!$F$2*$N$3&lt;Table13[[#This Row],[NS AXIS]],Table13[[#This Row],[NS AXIS]]&lt;$V$3 - 'Unlike Size Quad'!$F$2*$N$3), Table13[NS AXIS], 0)</f>
        <v>0</v>
      </c>
      <c r="X1552" s="6">
        <f>$V$6 - 'Unlike Size Quad'!$F$3*$N$4</f>
        <v>71.401690832311886</v>
      </c>
      <c r="Y1552" s="6">
        <f>$W$5 +'Unlike Size Quad'!$F$3*$N$4</f>
        <v>-71.406763299232722</v>
      </c>
      <c r="Z1552" s="6">
        <f>Table13[[#This Row],[NS AXIS]]</f>
        <v>544</v>
      </c>
      <c r="AA1552" s="6">
        <f>IF(AND($W$5 + 'Unlike Size Quad'!$F$3*$N$4&lt;Table13[[#This Row],[NS AXIS]],Table13[[#This Row],[NS AXIS]]&lt;$V$6 - 'Unlike Size Quad'!$F$3*$N$4), Table13[NS AXIS], 0)</f>
        <v>0</v>
      </c>
      <c r="AB1552" s="16">
        <f>$V$3 -'Unlike Size Quad'!$F$2*$N$3</f>
        <v>127.00056361139596</v>
      </c>
      <c r="AC1552" s="16">
        <f>$W$4 + 'Unlike Size Quad'!$F$2*$N$3</f>
        <v>-127.00507248755457</v>
      </c>
      <c r="AN1552" s="46">
        <v>544</v>
      </c>
      <c r="AO1552" s="6">
        <f>IF(OR(Table15[[#This Row],[Diagonal Flag]]&lt;-$AG$6, Table15[[#This Row],[Diagonal Flag]]&gt;$AG$6),0,Table15[[#This Row],[Diagonal Flag]])</f>
        <v>0</v>
      </c>
      <c r="AP1552" s="6">
        <f>Graphing!$AO1552/$AP$6</f>
        <v>0</v>
      </c>
      <c r="AQ1552" s="6">
        <f>Graphing!$AO1552/$AQ$6</f>
        <v>0</v>
      </c>
    </row>
    <row r="1553" spans="21:43" x14ac:dyDescent="0.25">
      <c r="U1553" s="6">
        <v>0</v>
      </c>
      <c r="V1553" s="6">
        <v>545</v>
      </c>
      <c r="W1553" s="6">
        <f>IF(AND($W$4 + 'Unlike Size Quad'!$F$2*$N$3&lt;Table13[[#This Row],[NS AXIS]],Table13[[#This Row],[NS AXIS]]&lt;$V$3 - 'Unlike Size Quad'!$F$2*$N$3), Table13[NS AXIS], 0)</f>
        <v>0</v>
      </c>
      <c r="X1553" s="6">
        <f>$V$6 - 'Unlike Size Quad'!$F$3*$N$4</f>
        <v>71.401690832311886</v>
      </c>
      <c r="Y1553" s="6">
        <f>$W$5 +'Unlike Size Quad'!$F$3*$N$4</f>
        <v>-71.406763299232722</v>
      </c>
      <c r="Z1553" s="6">
        <f>Table13[[#This Row],[NS AXIS]]</f>
        <v>545</v>
      </c>
      <c r="AA1553" s="6">
        <f>IF(AND($W$5 + 'Unlike Size Quad'!$F$3*$N$4&lt;Table13[[#This Row],[NS AXIS]],Table13[[#This Row],[NS AXIS]]&lt;$V$6 - 'Unlike Size Quad'!$F$3*$N$4), Table13[NS AXIS], 0)</f>
        <v>0</v>
      </c>
      <c r="AB1553" s="16">
        <f>$V$3 -'Unlike Size Quad'!$F$2*$N$3</f>
        <v>127.00056361139596</v>
      </c>
      <c r="AC1553" s="16">
        <f>$W$4 + 'Unlike Size Quad'!$F$2*$N$3</f>
        <v>-127.00507248755457</v>
      </c>
      <c r="AN1553" s="46">
        <v>545</v>
      </c>
      <c r="AO1553" s="6">
        <f>IF(OR(Table15[[#This Row],[Diagonal Flag]]&lt;-$AG$6, Table15[[#This Row],[Diagonal Flag]]&gt;$AG$6),0,Table15[[#This Row],[Diagonal Flag]])</f>
        <v>0</v>
      </c>
      <c r="AP1553" s="6">
        <f>Graphing!$AO1553/$AP$6</f>
        <v>0</v>
      </c>
      <c r="AQ1553" s="6">
        <f>Graphing!$AO1553/$AQ$6</f>
        <v>0</v>
      </c>
    </row>
    <row r="1554" spans="21:43" x14ac:dyDescent="0.25">
      <c r="U1554" s="6">
        <v>0</v>
      </c>
      <c r="V1554" s="6">
        <v>546</v>
      </c>
      <c r="W1554" s="6">
        <f>IF(AND($W$4 + 'Unlike Size Quad'!$F$2*$N$3&lt;Table13[[#This Row],[NS AXIS]],Table13[[#This Row],[NS AXIS]]&lt;$V$3 - 'Unlike Size Quad'!$F$2*$N$3), Table13[NS AXIS], 0)</f>
        <v>0</v>
      </c>
      <c r="X1554" s="6">
        <f>$V$6 - 'Unlike Size Quad'!$F$3*$N$4</f>
        <v>71.401690832311886</v>
      </c>
      <c r="Y1554" s="6">
        <f>$W$5 +'Unlike Size Quad'!$F$3*$N$4</f>
        <v>-71.406763299232722</v>
      </c>
      <c r="Z1554" s="6">
        <f>Table13[[#This Row],[NS AXIS]]</f>
        <v>546</v>
      </c>
      <c r="AA1554" s="6">
        <f>IF(AND($W$5 + 'Unlike Size Quad'!$F$3*$N$4&lt;Table13[[#This Row],[NS AXIS]],Table13[[#This Row],[NS AXIS]]&lt;$V$6 - 'Unlike Size Quad'!$F$3*$N$4), Table13[NS AXIS], 0)</f>
        <v>0</v>
      </c>
      <c r="AB1554" s="16">
        <f>$V$3 -'Unlike Size Quad'!$F$2*$N$3</f>
        <v>127.00056361139596</v>
      </c>
      <c r="AC1554" s="16">
        <f>$W$4 + 'Unlike Size Quad'!$F$2*$N$3</f>
        <v>-127.00507248755457</v>
      </c>
      <c r="AN1554" s="46">
        <v>546</v>
      </c>
      <c r="AO1554" s="6">
        <f>IF(OR(Table15[[#This Row],[Diagonal Flag]]&lt;-$AG$6, Table15[[#This Row],[Diagonal Flag]]&gt;$AG$6),0,Table15[[#This Row],[Diagonal Flag]])</f>
        <v>0</v>
      </c>
      <c r="AP1554" s="6">
        <f>Graphing!$AO1554/$AP$6</f>
        <v>0</v>
      </c>
      <c r="AQ1554" s="6">
        <f>Graphing!$AO1554/$AQ$6</f>
        <v>0</v>
      </c>
    </row>
    <row r="1555" spans="21:43" x14ac:dyDescent="0.25">
      <c r="U1555" s="6">
        <v>0</v>
      </c>
      <c r="V1555" s="6">
        <v>547</v>
      </c>
      <c r="W1555" s="6">
        <f>IF(AND($W$4 + 'Unlike Size Quad'!$F$2*$N$3&lt;Table13[[#This Row],[NS AXIS]],Table13[[#This Row],[NS AXIS]]&lt;$V$3 - 'Unlike Size Quad'!$F$2*$N$3), Table13[NS AXIS], 0)</f>
        <v>0</v>
      </c>
      <c r="X1555" s="6">
        <f>$V$6 - 'Unlike Size Quad'!$F$3*$N$4</f>
        <v>71.401690832311886</v>
      </c>
      <c r="Y1555" s="6">
        <f>$W$5 +'Unlike Size Quad'!$F$3*$N$4</f>
        <v>-71.406763299232722</v>
      </c>
      <c r="Z1555" s="6">
        <f>Table13[[#This Row],[NS AXIS]]</f>
        <v>547</v>
      </c>
      <c r="AA1555" s="6">
        <f>IF(AND($W$5 + 'Unlike Size Quad'!$F$3*$N$4&lt;Table13[[#This Row],[NS AXIS]],Table13[[#This Row],[NS AXIS]]&lt;$V$6 - 'Unlike Size Quad'!$F$3*$N$4), Table13[NS AXIS], 0)</f>
        <v>0</v>
      </c>
      <c r="AB1555" s="16">
        <f>$V$3 -'Unlike Size Quad'!$F$2*$N$3</f>
        <v>127.00056361139596</v>
      </c>
      <c r="AC1555" s="16">
        <f>$W$4 + 'Unlike Size Quad'!$F$2*$N$3</f>
        <v>-127.00507248755457</v>
      </c>
      <c r="AN1555" s="46">
        <v>547</v>
      </c>
      <c r="AO1555" s="6">
        <f>IF(OR(Table15[[#This Row],[Diagonal Flag]]&lt;-$AG$6, Table15[[#This Row],[Diagonal Flag]]&gt;$AG$6),0,Table15[[#This Row],[Diagonal Flag]])</f>
        <v>0</v>
      </c>
      <c r="AP1555" s="6">
        <f>Graphing!$AO1555/$AP$6</f>
        <v>0</v>
      </c>
      <c r="AQ1555" s="6">
        <f>Graphing!$AO1555/$AQ$6</f>
        <v>0</v>
      </c>
    </row>
    <row r="1556" spans="21:43" x14ac:dyDescent="0.25">
      <c r="U1556" s="6">
        <v>0</v>
      </c>
      <c r="V1556" s="6">
        <v>548</v>
      </c>
      <c r="W1556" s="6">
        <f>IF(AND($W$4 + 'Unlike Size Quad'!$F$2*$N$3&lt;Table13[[#This Row],[NS AXIS]],Table13[[#This Row],[NS AXIS]]&lt;$V$3 - 'Unlike Size Quad'!$F$2*$N$3), Table13[NS AXIS], 0)</f>
        <v>0</v>
      </c>
      <c r="X1556" s="6">
        <f>$V$6 - 'Unlike Size Quad'!$F$3*$N$4</f>
        <v>71.401690832311886</v>
      </c>
      <c r="Y1556" s="6">
        <f>$W$5 +'Unlike Size Quad'!$F$3*$N$4</f>
        <v>-71.406763299232722</v>
      </c>
      <c r="Z1556" s="6">
        <f>Table13[[#This Row],[NS AXIS]]</f>
        <v>548</v>
      </c>
      <c r="AA1556" s="6">
        <f>IF(AND($W$5 + 'Unlike Size Quad'!$F$3*$N$4&lt;Table13[[#This Row],[NS AXIS]],Table13[[#This Row],[NS AXIS]]&lt;$V$6 - 'Unlike Size Quad'!$F$3*$N$4), Table13[NS AXIS], 0)</f>
        <v>0</v>
      </c>
      <c r="AB1556" s="16">
        <f>$V$3 -'Unlike Size Quad'!$F$2*$N$3</f>
        <v>127.00056361139596</v>
      </c>
      <c r="AC1556" s="16">
        <f>$W$4 + 'Unlike Size Quad'!$F$2*$N$3</f>
        <v>-127.00507248755457</v>
      </c>
      <c r="AN1556" s="46">
        <v>548</v>
      </c>
      <c r="AO1556" s="6">
        <f>IF(OR(Table15[[#This Row],[Diagonal Flag]]&lt;-$AG$6, Table15[[#This Row],[Diagonal Flag]]&gt;$AG$6),0,Table15[[#This Row],[Diagonal Flag]])</f>
        <v>0</v>
      </c>
      <c r="AP1556" s="6">
        <f>Graphing!$AO1556/$AP$6</f>
        <v>0</v>
      </c>
      <c r="AQ1556" s="6">
        <f>Graphing!$AO1556/$AQ$6</f>
        <v>0</v>
      </c>
    </row>
    <row r="1557" spans="21:43" x14ac:dyDescent="0.25">
      <c r="U1557" s="6">
        <v>0</v>
      </c>
      <c r="V1557" s="6">
        <v>549</v>
      </c>
      <c r="W1557" s="6">
        <f>IF(AND($W$4 + 'Unlike Size Quad'!$F$2*$N$3&lt;Table13[[#This Row],[NS AXIS]],Table13[[#This Row],[NS AXIS]]&lt;$V$3 - 'Unlike Size Quad'!$F$2*$N$3), Table13[NS AXIS], 0)</f>
        <v>0</v>
      </c>
      <c r="X1557" s="6">
        <f>$V$6 - 'Unlike Size Quad'!$F$3*$N$4</f>
        <v>71.401690832311886</v>
      </c>
      <c r="Y1557" s="6">
        <f>$W$5 +'Unlike Size Quad'!$F$3*$N$4</f>
        <v>-71.406763299232722</v>
      </c>
      <c r="Z1557" s="6">
        <f>Table13[[#This Row],[NS AXIS]]</f>
        <v>549</v>
      </c>
      <c r="AA1557" s="6">
        <f>IF(AND($W$5 + 'Unlike Size Quad'!$F$3*$N$4&lt;Table13[[#This Row],[NS AXIS]],Table13[[#This Row],[NS AXIS]]&lt;$V$6 - 'Unlike Size Quad'!$F$3*$N$4), Table13[NS AXIS], 0)</f>
        <v>0</v>
      </c>
      <c r="AB1557" s="16">
        <f>$V$3 -'Unlike Size Quad'!$F$2*$N$3</f>
        <v>127.00056361139596</v>
      </c>
      <c r="AC1557" s="16">
        <f>$W$4 + 'Unlike Size Quad'!$F$2*$N$3</f>
        <v>-127.00507248755457</v>
      </c>
      <c r="AN1557" s="46">
        <v>549</v>
      </c>
      <c r="AO1557" s="6">
        <f>IF(OR(Table15[[#This Row],[Diagonal Flag]]&lt;-$AG$6, Table15[[#This Row],[Diagonal Flag]]&gt;$AG$6),0,Table15[[#This Row],[Diagonal Flag]])</f>
        <v>0</v>
      </c>
      <c r="AP1557" s="6">
        <f>Graphing!$AO1557/$AP$6</f>
        <v>0</v>
      </c>
      <c r="AQ1557" s="6">
        <f>Graphing!$AO1557/$AQ$6</f>
        <v>0</v>
      </c>
    </row>
    <row r="1558" spans="21:43" x14ac:dyDescent="0.25">
      <c r="U1558" s="6">
        <v>0</v>
      </c>
      <c r="V1558" s="6">
        <v>550</v>
      </c>
      <c r="W1558" s="6">
        <f>IF(AND($W$4 + 'Unlike Size Quad'!$F$2*$N$3&lt;Table13[[#This Row],[NS AXIS]],Table13[[#This Row],[NS AXIS]]&lt;$V$3 - 'Unlike Size Quad'!$F$2*$N$3), Table13[NS AXIS], 0)</f>
        <v>0</v>
      </c>
      <c r="X1558" s="6">
        <f>$V$6 - 'Unlike Size Quad'!$F$3*$N$4</f>
        <v>71.401690832311886</v>
      </c>
      <c r="Y1558" s="6">
        <f>$W$5 +'Unlike Size Quad'!$F$3*$N$4</f>
        <v>-71.406763299232722</v>
      </c>
      <c r="Z1558" s="6">
        <f>Table13[[#This Row],[NS AXIS]]</f>
        <v>550</v>
      </c>
      <c r="AA1558" s="6">
        <f>IF(AND($W$5 + 'Unlike Size Quad'!$F$3*$N$4&lt;Table13[[#This Row],[NS AXIS]],Table13[[#This Row],[NS AXIS]]&lt;$V$6 - 'Unlike Size Quad'!$F$3*$N$4), Table13[NS AXIS], 0)</f>
        <v>0</v>
      </c>
      <c r="AB1558" s="16">
        <f>$V$3 -'Unlike Size Quad'!$F$2*$N$3</f>
        <v>127.00056361139596</v>
      </c>
      <c r="AC1558" s="16">
        <f>$W$4 + 'Unlike Size Quad'!$F$2*$N$3</f>
        <v>-127.00507248755457</v>
      </c>
      <c r="AN1558" s="46">
        <v>550</v>
      </c>
      <c r="AO1558" s="6">
        <f>IF(OR(Table15[[#This Row],[Diagonal Flag]]&lt;-$AG$6, Table15[[#This Row],[Diagonal Flag]]&gt;$AG$6),0,Table15[[#This Row],[Diagonal Flag]])</f>
        <v>0</v>
      </c>
      <c r="AP1558" s="6">
        <f>Graphing!$AO1558/$AP$6</f>
        <v>0</v>
      </c>
      <c r="AQ1558" s="6">
        <f>Graphing!$AO1558/$AQ$6</f>
        <v>0</v>
      </c>
    </row>
    <row r="1559" spans="21:43" x14ac:dyDescent="0.25">
      <c r="U1559" s="6">
        <v>0</v>
      </c>
      <c r="V1559" s="6">
        <v>551</v>
      </c>
      <c r="W1559" s="6">
        <f>IF(AND($W$4 + 'Unlike Size Quad'!$F$2*$N$3&lt;Table13[[#This Row],[NS AXIS]],Table13[[#This Row],[NS AXIS]]&lt;$V$3 - 'Unlike Size Quad'!$F$2*$N$3), Table13[NS AXIS], 0)</f>
        <v>0</v>
      </c>
      <c r="X1559" s="6">
        <f>$V$6 - 'Unlike Size Quad'!$F$3*$N$4</f>
        <v>71.401690832311886</v>
      </c>
      <c r="Y1559" s="6">
        <f>$W$5 +'Unlike Size Quad'!$F$3*$N$4</f>
        <v>-71.406763299232722</v>
      </c>
      <c r="Z1559" s="6">
        <f>Table13[[#This Row],[NS AXIS]]</f>
        <v>551</v>
      </c>
      <c r="AA1559" s="6">
        <f>IF(AND($W$5 + 'Unlike Size Quad'!$F$3*$N$4&lt;Table13[[#This Row],[NS AXIS]],Table13[[#This Row],[NS AXIS]]&lt;$V$6 - 'Unlike Size Quad'!$F$3*$N$4), Table13[NS AXIS], 0)</f>
        <v>0</v>
      </c>
      <c r="AB1559" s="16">
        <f>$V$3 -'Unlike Size Quad'!$F$2*$N$3</f>
        <v>127.00056361139596</v>
      </c>
      <c r="AC1559" s="16">
        <f>$W$4 + 'Unlike Size Quad'!$F$2*$N$3</f>
        <v>-127.00507248755457</v>
      </c>
      <c r="AN1559" s="46">
        <v>551</v>
      </c>
      <c r="AO1559" s="6">
        <f>IF(OR(Table15[[#This Row],[Diagonal Flag]]&lt;-$AG$6, Table15[[#This Row],[Diagonal Flag]]&gt;$AG$6),0,Table15[[#This Row],[Diagonal Flag]])</f>
        <v>0</v>
      </c>
      <c r="AP1559" s="6">
        <f>Graphing!$AO1559/$AP$6</f>
        <v>0</v>
      </c>
      <c r="AQ1559" s="6">
        <f>Graphing!$AO1559/$AQ$6</f>
        <v>0</v>
      </c>
    </row>
    <row r="1560" spans="21:43" x14ac:dyDescent="0.25">
      <c r="U1560" s="6">
        <v>0</v>
      </c>
      <c r="V1560" s="6">
        <v>552</v>
      </c>
      <c r="W1560" s="6">
        <f>IF(AND($W$4 + 'Unlike Size Quad'!$F$2*$N$3&lt;Table13[[#This Row],[NS AXIS]],Table13[[#This Row],[NS AXIS]]&lt;$V$3 - 'Unlike Size Quad'!$F$2*$N$3), Table13[NS AXIS], 0)</f>
        <v>0</v>
      </c>
      <c r="X1560" s="6">
        <f>$V$6 - 'Unlike Size Quad'!$F$3*$N$4</f>
        <v>71.401690832311886</v>
      </c>
      <c r="Y1560" s="6">
        <f>$W$5 +'Unlike Size Quad'!$F$3*$N$4</f>
        <v>-71.406763299232722</v>
      </c>
      <c r="Z1560" s="6">
        <f>Table13[[#This Row],[NS AXIS]]</f>
        <v>552</v>
      </c>
      <c r="AA1560" s="6">
        <f>IF(AND($W$5 + 'Unlike Size Quad'!$F$3*$N$4&lt;Table13[[#This Row],[NS AXIS]],Table13[[#This Row],[NS AXIS]]&lt;$V$6 - 'Unlike Size Quad'!$F$3*$N$4), Table13[NS AXIS], 0)</f>
        <v>0</v>
      </c>
      <c r="AB1560" s="16">
        <f>$V$3 -'Unlike Size Quad'!$F$2*$N$3</f>
        <v>127.00056361139596</v>
      </c>
      <c r="AC1560" s="16">
        <f>$W$4 + 'Unlike Size Quad'!$F$2*$N$3</f>
        <v>-127.00507248755457</v>
      </c>
      <c r="AN1560" s="46">
        <v>552</v>
      </c>
      <c r="AO1560" s="6">
        <f>IF(OR(Table15[[#This Row],[Diagonal Flag]]&lt;-$AG$6, Table15[[#This Row],[Diagonal Flag]]&gt;$AG$6),0,Table15[[#This Row],[Diagonal Flag]])</f>
        <v>0</v>
      </c>
      <c r="AP1560" s="6">
        <f>Graphing!$AO1560/$AP$6</f>
        <v>0</v>
      </c>
      <c r="AQ1560" s="6">
        <f>Graphing!$AO1560/$AQ$6</f>
        <v>0</v>
      </c>
    </row>
    <row r="1561" spans="21:43" x14ac:dyDescent="0.25">
      <c r="U1561" s="6">
        <v>0</v>
      </c>
      <c r="V1561" s="6">
        <v>553</v>
      </c>
      <c r="W1561" s="6">
        <f>IF(AND($W$4 + 'Unlike Size Quad'!$F$2*$N$3&lt;Table13[[#This Row],[NS AXIS]],Table13[[#This Row],[NS AXIS]]&lt;$V$3 - 'Unlike Size Quad'!$F$2*$N$3), Table13[NS AXIS], 0)</f>
        <v>0</v>
      </c>
      <c r="X1561" s="6">
        <f>$V$6 - 'Unlike Size Quad'!$F$3*$N$4</f>
        <v>71.401690832311886</v>
      </c>
      <c r="Y1561" s="6">
        <f>$W$5 +'Unlike Size Quad'!$F$3*$N$4</f>
        <v>-71.406763299232722</v>
      </c>
      <c r="Z1561" s="6">
        <f>Table13[[#This Row],[NS AXIS]]</f>
        <v>553</v>
      </c>
      <c r="AA1561" s="6">
        <f>IF(AND($W$5 + 'Unlike Size Quad'!$F$3*$N$4&lt;Table13[[#This Row],[NS AXIS]],Table13[[#This Row],[NS AXIS]]&lt;$V$6 - 'Unlike Size Quad'!$F$3*$N$4), Table13[NS AXIS], 0)</f>
        <v>0</v>
      </c>
      <c r="AB1561" s="16">
        <f>$V$3 -'Unlike Size Quad'!$F$2*$N$3</f>
        <v>127.00056361139596</v>
      </c>
      <c r="AC1561" s="16">
        <f>$W$4 + 'Unlike Size Quad'!$F$2*$N$3</f>
        <v>-127.00507248755457</v>
      </c>
      <c r="AN1561" s="46">
        <v>553</v>
      </c>
      <c r="AO1561" s="6">
        <f>IF(OR(Table15[[#This Row],[Diagonal Flag]]&lt;-$AG$6, Table15[[#This Row],[Diagonal Flag]]&gt;$AG$6),0,Table15[[#This Row],[Diagonal Flag]])</f>
        <v>0</v>
      </c>
      <c r="AP1561" s="6">
        <f>Graphing!$AO1561/$AP$6</f>
        <v>0</v>
      </c>
      <c r="AQ1561" s="6">
        <f>Graphing!$AO1561/$AQ$6</f>
        <v>0</v>
      </c>
    </row>
    <row r="1562" spans="21:43" x14ac:dyDescent="0.25">
      <c r="U1562" s="6">
        <v>0</v>
      </c>
      <c r="V1562" s="6">
        <v>554</v>
      </c>
      <c r="W1562" s="6">
        <f>IF(AND($W$4 + 'Unlike Size Quad'!$F$2*$N$3&lt;Table13[[#This Row],[NS AXIS]],Table13[[#This Row],[NS AXIS]]&lt;$V$3 - 'Unlike Size Quad'!$F$2*$N$3), Table13[NS AXIS], 0)</f>
        <v>0</v>
      </c>
      <c r="X1562" s="6">
        <f>$V$6 - 'Unlike Size Quad'!$F$3*$N$4</f>
        <v>71.401690832311886</v>
      </c>
      <c r="Y1562" s="6">
        <f>$W$5 +'Unlike Size Quad'!$F$3*$N$4</f>
        <v>-71.406763299232722</v>
      </c>
      <c r="Z1562" s="6">
        <f>Table13[[#This Row],[NS AXIS]]</f>
        <v>554</v>
      </c>
      <c r="AA1562" s="6">
        <f>IF(AND($W$5 + 'Unlike Size Quad'!$F$3*$N$4&lt;Table13[[#This Row],[NS AXIS]],Table13[[#This Row],[NS AXIS]]&lt;$V$6 - 'Unlike Size Quad'!$F$3*$N$4), Table13[NS AXIS], 0)</f>
        <v>0</v>
      </c>
      <c r="AB1562" s="16">
        <f>$V$3 -'Unlike Size Quad'!$F$2*$N$3</f>
        <v>127.00056361139596</v>
      </c>
      <c r="AC1562" s="16">
        <f>$W$4 + 'Unlike Size Quad'!$F$2*$N$3</f>
        <v>-127.00507248755457</v>
      </c>
      <c r="AN1562" s="46">
        <v>554</v>
      </c>
      <c r="AO1562" s="6">
        <f>IF(OR(Table15[[#This Row],[Diagonal Flag]]&lt;-$AG$6, Table15[[#This Row],[Diagonal Flag]]&gt;$AG$6),0,Table15[[#This Row],[Diagonal Flag]])</f>
        <v>0</v>
      </c>
      <c r="AP1562" s="6">
        <f>Graphing!$AO1562/$AP$6</f>
        <v>0</v>
      </c>
      <c r="AQ1562" s="6">
        <f>Graphing!$AO1562/$AQ$6</f>
        <v>0</v>
      </c>
    </row>
    <row r="1563" spans="21:43" x14ac:dyDescent="0.25">
      <c r="U1563" s="6">
        <v>0</v>
      </c>
      <c r="V1563" s="6">
        <v>555</v>
      </c>
      <c r="W1563" s="6">
        <f>IF(AND($W$4 + 'Unlike Size Quad'!$F$2*$N$3&lt;Table13[[#This Row],[NS AXIS]],Table13[[#This Row],[NS AXIS]]&lt;$V$3 - 'Unlike Size Quad'!$F$2*$N$3), Table13[NS AXIS], 0)</f>
        <v>0</v>
      </c>
      <c r="X1563" s="6">
        <f>$V$6 - 'Unlike Size Quad'!$F$3*$N$4</f>
        <v>71.401690832311886</v>
      </c>
      <c r="Y1563" s="6">
        <f>$W$5 +'Unlike Size Quad'!$F$3*$N$4</f>
        <v>-71.406763299232722</v>
      </c>
      <c r="Z1563" s="6">
        <f>Table13[[#This Row],[NS AXIS]]</f>
        <v>555</v>
      </c>
      <c r="AA1563" s="6">
        <f>IF(AND($W$5 + 'Unlike Size Quad'!$F$3*$N$4&lt;Table13[[#This Row],[NS AXIS]],Table13[[#This Row],[NS AXIS]]&lt;$V$6 - 'Unlike Size Quad'!$F$3*$N$4), Table13[NS AXIS], 0)</f>
        <v>0</v>
      </c>
      <c r="AB1563" s="16">
        <f>$V$3 -'Unlike Size Quad'!$F$2*$N$3</f>
        <v>127.00056361139596</v>
      </c>
      <c r="AC1563" s="16">
        <f>$W$4 + 'Unlike Size Quad'!$F$2*$N$3</f>
        <v>-127.00507248755457</v>
      </c>
      <c r="AN1563" s="46">
        <v>555</v>
      </c>
      <c r="AO1563" s="6">
        <f>IF(OR(Table15[[#This Row],[Diagonal Flag]]&lt;-$AG$6, Table15[[#This Row],[Diagonal Flag]]&gt;$AG$6),0,Table15[[#This Row],[Diagonal Flag]])</f>
        <v>0</v>
      </c>
      <c r="AP1563" s="6">
        <f>Graphing!$AO1563/$AP$6</f>
        <v>0</v>
      </c>
      <c r="AQ1563" s="6">
        <f>Graphing!$AO1563/$AQ$6</f>
        <v>0</v>
      </c>
    </row>
    <row r="1564" spans="21:43" x14ac:dyDescent="0.25">
      <c r="U1564" s="6">
        <v>0</v>
      </c>
      <c r="V1564" s="6">
        <v>556</v>
      </c>
      <c r="W1564" s="6">
        <f>IF(AND($W$4 + 'Unlike Size Quad'!$F$2*$N$3&lt;Table13[[#This Row],[NS AXIS]],Table13[[#This Row],[NS AXIS]]&lt;$V$3 - 'Unlike Size Quad'!$F$2*$N$3), Table13[NS AXIS], 0)</f>
        <v>0</v>
      </c>
      <c r="X1564" s="6">
        <f>$V$6 - 'Unlike Size Quad'!$F$3*$N$4</f>
        <v>71.401690832311886</v>
      </c>
      <c r="Y1564" s="6">
        <f>$W$5 +'Unlike Size Quad'!$F$3*$N$4</f>
        <v>-71.406763299232722</v>
      </c>
      <c r="Z1564" s="6">
        <f>Table13[[#This Row],[NS AXIS]]</f>
        <v>556</v>
      </c>
      <c r="AA1564" s="6">
        <f>IF(AND($W$5 + 'Unlike Size Quad'!$F$3*$N$4&lt;Table13[[#This Row],[NS AXIS]],Table13[[#This Row],[NS AXIS]]&lt;$V$6 - 'Unlike Size Quad'!$F$3*$N$4), Table13[NS AXIS], 0)</f>
        <v>0</v>
      </c>
      <c r="AB1564" s="16">
        <f>$V$3 -'Unlike Size Quad'!$F$2*$N$3</f>
        <v>127.00056361139596</v>
      </c>
      <c r="AC1564" s="16">
        <f>$W$4 + 'Unlike Size Quad'!$F$2*$N$3</f>
        <v>-127.00507248755457</v>
      </c>
      <c r="AN1564" s="46">
        <v>556</v>
      </c>
      <c r="AO1564" s="6">
        <f>IF(OR(Table15[[#This Row],[Diagonal Flag]]&lt;-$AG$6, Table15[[#This Row],[Diagonal Flag]]&gt;$AG$6),0,Table15[[#This Row],[Diagonal Flag]])</f>
        <v>0</v>
      </c>
      <c r="AP1564" s="6">
        <f>Graphing!$AO1564/$AP$6</f>
        <v>0</v>
      </c>
      <c r="AQ1564" s="6">
        <f>Graphing!$AO1564/$AQ$6</f>
        <v>0</v>
      </c>
    </row>
    <row r="1565" spans="21:43" x14ac:dyDescent="0.25">
      <c r="U1565" s="6">
        <v>0</v>
      </c>
      <c r="V1565" s="6">
        <v>557</v>
      </c>
      <c r="W1565" s="6">
        <f>IF(AND($W$4 + 'Unlike Size Quad'!$F$2*$N$3&lt;Table13[[#This Row],[NS AXIS]],Table13[[#This Row],[NS AXIS]]&lt;$V$3 - 'Unlike Size Quad'!$F$2*$N$3), Table13[NS AXIS], 0)</f>
        <v>0</v>
      </c>
      <c r="X1565" s="6">
        <f>$V$6 - 'Unlike Size Quad'!$F$3*$N$4</f>
        <v>71.401690832311886</v>
      </c>
      <c r="Y1565" s="6">
        <f>$W$5 +'Unlike Size Quad'!$F$3*$N$4</f>
        <v>-71.406763299232722</v>
      </c>
      <c r="Z1565" s="6">
        <f>Table13[[#This Row],[NS AXIS]]</f>
        <v>557</v>
      </c>
      <c r="AA1565" s="6">
        <f>IF(AND($W$5 + 'Unlike Size Quad'!$F$3*$N$4&lt;Table13[[#This Row],[NS AXIS]],Table13[[#This Row],[NS AXIS]]&lt;$V$6 - 'Unlike Size Quad'!$F$3*$N$4), Table13[NS AXIS], 0)</f>
        <v>0</v>
      </c>
      <c r="AB1565" s="16">
        <f>$V$3 -'Unlike Size Quad'!$F$2*$N$3</f>
        <v>127.00056361139596</v>
      </c>
      <c r="AC1565" s="16">
        <f>$W$4 + 'Unlike Size Quad'!$F$2*$N$3</f>
        <v>-127.00507248755457</v>
      </c>
      <c r="AN1565" s="46">
        <v>557</v>
      </c>
      <c r="AO1565" s="6">
        <f>IF(OR(Table15[[#This Row],[Diagonal Flag]]&lt;-$AG$6, Table15[[#This Row],[Diagonal Flag]]&gt;$AG$6),0,Table15[[#This Row],[Diagonal Flag]])</f>
        <v>0</v>
      </c>
      <c r="AP1565" s="6">
        <f>Graphing!$AO1565/$AP$6</f>
        <v>0</v>
      </c>
      <c r="AQ1565" s="6">
        <f>Graphing!$AO1565/$AQ$6</f>
        <v>0</v>
      </c>
    </row>
    <row r="1566" spans="21:43" x14ac:dyDescent="0.25">
      <c r="U1566" s="6">
        <v>0</v>
      </c>
      <c r="V1566" s="6">
        <v>558</v>
      </c>
      <c r="W1566" s="6">
        <f>IF(AND($W$4 + 'Unlike Size Quad'!$F$2*$N$3&lt;Table13[[#This Row],[NS AXIS]],Table13[[#This Row],[NS AXIS]]&lt;$V$3 - 'Unlike Size Quad'!$F$2*$N$3), Table13[NS AXIS], 0)</f>
        <v>0</v>
      </c>
      <c r="X1566" s="6">
        <f>$V$6 - 'Unlike Size Quad'!$F$3*$N$4</f>
        <v>71.401690832311886</v>
      </c>
      <c r="Y1566" s="6">
        <f>$W$5 +'Unlike Size Quad'!$F$3*$N$4</f>
        <v>-71.406763299232722</v>
      </c>
      <c r="Z1566" s="6">
        <f>Table13[[#This Row],[NS AXIS]]</f>
        <v>558</v>
      </c>
      <c r="AA1566" s="6">
        <f>IF(AND($W$5 + 'Unlike Size Quad'!$F$3*$N$4&lt;Table13[[#This Row],[NS AXIS]],Table13[[#This Row],[NS AXIS]]&lt;$V$6 - 'Unlike Size Quad'!$F$3*$N$4), Table13[NS AXIS], 0)</f>
        <v>0</v>
      </c>
      <c r="AB1566" s="16">
        <f>$V$3 -'Unlike Size Quad'!$F$2*$N$3</f>
        <v>127.00056361139596</v>
      </c>
      <c r="AC1566" s="16">
        <f>$W$4 + 'Unlike Size Quad'!$F$2*$N$3</f>
        <v>-127.00507248755457</v>
      </c>
      <c r="AN1566" s="46">
        <v>558</v>
      </c>
      <c r="AO1566" s="6">
        <f>IF(OR(Table15[[#This Row],[Diagonal Flag]]&lt;-$AG$6, Table15[[#This Row],[Diagonal Flag]]&gt;$AG$6),0,Table15[[#This Row],[Diagonal Flag]])</f>
        <v>0</v>
      </c>
      <c r="AP1566" s="6">
        <f>Graphing!$AO1566/$AP$6</f>
        <v>0</v>
      </c>
      <c r="AQ1566" s="6">
        <f>Graphing!$AO1566/$AQ$6</f>
        <v>0</v>
      </c>
    </row>
    <row r="1567" spans="21:43" x14ac:dyDescent="0.25">
      <c r="U1567" s="6">
        <v>0</v>
      </c>
      <c r="V1567" s="6">
        <v>559</v>
      </c>
      <c r="W1567" s="6">
        <f>IF(AND($W$4 + 'Unlike Size Quad'!$F$2*$N$3&lt;Table13[[#This Row],[NS AXIS]],Table13[[#This Row],[NS AXIS]]&lt;$V$3 - 'Unlike Size Quad'!$F$2*$N$3), Table13[NS AXIS], 0)</f>
        <v>0</v>
      </c>
      <c r="X1567" s="6">
        <f>$V$6 - 'Unlike Size Quad'!$F$3*$N$4</f>
        <v>71.401690832311886</v>
      </c>
      <c r="Y1567" s="6">
        <f>$W$5 +'Unlike Size Quad'!$F$3*$N$4</f>
        <v>-71.406763299232722</v>
      </c>
      <c r="Z1567" s="6">
        <f>Table13[[#This Row],[NS AXIS]]</f>
        <v>559</v>
      </c>
      <c r="AA1567" s="6">
        <f>IF(AND($W$5 + 'Unlike Size Quad'!$F$3*$N$4&lt;Table13[[#This Row],[NS AXIS]],Table13[[#This Row],[NS AXIS]]&lt;$V$6 - 'Unlike Size Quad'!$F$3*$N$4), Table13[NS AXIS], 0)</f>
        <v>0</v>
      </c>
      <c r="AB1567" s="16">
        <f>$V$3 -'Unlike Size Quad'!$F$2*$N$3</f>
        <v>127.00056361139596</v>
      </c>
      <c r="AC1567" s="16">
        <f>$W$4 + 'Unlike Size Quad'!$F$2*$N$3</f>
        <v>-127.00507248755457</v>
      </c>
      <c r="AN1567" s="46">
        <v>559</v>
      </c>
      <c r="AO1567" s="6">
        <f>IF(OR(Table15[[#This Row],[Diagonal Flag]]&lt;-$AG$6, Table15[[#This Row],[Diagonal Flag]]&gt;$AG$6),0,Table15[[#This Row],[Diagonal Flag]])</f>
        <v>0</v>
      </c>
      <c r="AP1567" s="6">
        <f>Graphing!$AO1567/$AP$6</f>
        <v>0</v>
      </c>
      <c r="AQ1567" s="6">
        <f>Graphing!$AO1567/$AQ$6</f>
        <v>0</v>
      </c>
    </row>
    <row r="1568" spans="21:43" x14ac:dyDescent="0.25">
      <c r="U1568" s="6">
        <v>0</v>
      </c>
      <c r="V1568" s="6">
        <v>560</v>
      </c>
      <c r="W1568" s="6">
        <f>IF(AND($W$4 + 'Unlike Size Quad'!$F$2*$N$3&lt;Table13[[#This Row],[NS AXIS]],Table13[[#This Row],[NS AXIS]]&lt;$V$3 - 'Unlike Size Quad'!$F$2*$N$3), Table13[NS AXIS], 0)</f>
        <v>0</v>
      </c>
      <c r="X1568" s="6">
        <f>$V$6 - 'Unlike Size Quad'!$F$3*$N$4</f>
        <v>71.401690832311886</v>
      </c>
      <c r="Y1568" s="6">
        <f>$W$5 +'Unlike Size Quad'!$F$3*$N$4</f>
        <v>-71.406763299232722</v>
      </c>
      <c r="Z1568" s="6">
        <f>Table13[[#This Row],[NS AXIS]]</f>
        <v>560</v>
      </c>
      <c r="AA1568" s="6">
        <f>IF(AND($W$5 + 'Unlike Size Quad'!$F$3*$N$4&lt;Table13[[#This Row],[NS AXIS]],Table13[[#This Row],[NS AXIS]]&lt;$V$6 - 'Unlike Size Quad'!$F$3*$N$4), Table13[NS AXIS], 0)</f>
        <v>0</v>
      </c>
      <c r="AB1568" s="16">
        <f>$V$3 -'Unlike Size Quad'!$F$2*$N$3</f>
        <v>127.00056361139596</v>
      </c>
      <c r="AC1568" s="16">
        <f>$W$4 + 'Unlike Size Quad'!$F$2*$N$3</f>
        <v>-127.00507248755457</v>
      </c>
      <c r="AN1568" s="46">
        <v>560</v>
      </c>
      <c r="AO1568" s="6">
        <f>IF(OR(Table15[[#This Row],[Diagonal Flag]]&lt;-$AG$6, Table15[[#This Row],[Diagonal Flag]]&gt;$AG$6),0,Table15[[#This Row],[Diagonal Flag]])</f>
        <v>0</v>
      </c>
      <c r="AP1568" s="6">
        <f>Graphing!$AO1568/$AP$6</f>
        <v>0</v>
      </c>
      <c r="AQ1568" s="6">
        <f>Graphing!$AO1568/$AQ$6</f>
        <v>0</v>
      </c>
    </row>
    <row r="1569" spans="21:43" x14ac:dyDescent="0.25">
      <c r="U1569" s="6">
        <v>0</v>
      </c>
      <c r="V1569" s="6">
        <v>561</v>
      </c>
      <c r="W1569" s="6">
        <f>IF(AND($W$4 + 'Unlike Size Quad'!$F$2*$N$3&lt;Table13[[#This Row],[NS AXIS]],Table13[[#This Row],[NS AXIS]]&lt;$V$3 - 'Unlike Size Quad'!$F$2*$N$3), Table13[NS AXIS], 0)</f>
        <v>0</v>
      </c>
      <c r="X1569" s="6">
        <f>$V$6 - 'Unlike Size Quad'!$F$3*$N$4</f>
        <v>71.401690832311886</v>
      </c>
      <c r="Y1569" s="6">
        <f>$W$5 +'Unlike Size Quad'!$F$3*$N$4</f>
        <v>-71.406763299232722</v>
      </c>
      <c r="Z1569" s="6">
        <f>Table13[[#This Row],[NS AXIS]]</f>
        <v>561</v>
      </c>
      <c r="AA1569" s="6">
        <f>IF(AND($W$5 + 'Unlike Size Quad'!$F$3*$N$4&lt;Table13[[#This Row],[NS AXIS]],Table13[[#This Row],[NS AXIS]]&lt;$V$6 - 'Unlike Size Quad'!$F$3*$N$4), Table13[NS AXIS], 0)</f>
        <v>0</v>
      </c>
      <c r="AB1569" s="16">
        <f>$V$3 -'Unlike Size Quad'!$F$2*$N$3</f>
        <v>127.00056361139596</v>
      </c>
      <c r="AC1569" s="16">
        <f>$W$4 + 'Unlike Size Quad'!$F$2*$N$3</f>
        <v>-127.00507248755457</v>
      </c>
      <c r="AN1569" s="46">
        <v>561</v>
      </c>
      <c r="AO1569" s="6">
        <f>IF(OR(Table15[[#This Row],[Diagonal Flag]]&lt;-$AG$6, Table15[[#This Row],[Diagonal Flag]]&gt;$AG$6),0,Table15[[#This Row],[Diagonal Flag]])</f>
        <v>0</v>
      </c>
      <c r="AP1569" s="6">
        <f>Graphing!$AO1569/$AP$6</f>
        <v>0</v>
      </c>
      <c r="AQ1569" s="6">
        <f>Graphing!$AO1569/$AQ$6</f>
        <v>0</v>
      </c>
    </row>
    <row r="1570" spans="21:43" x14ac:dyDescent="0.25">
      <c r="U1570" s="6">
        <v>0</v>
      </c>
      <c r="V1570" s="6">
        <v>562</v>
      </c>
      <c r="W1570" s="6">
        <f>IF(AND($W$4 + 'Unlike Size Quad'!$F$2*$N$3&lt;Table13[[#This Row],[NS AXIS]],Table13[[#This Row],[NS AXIS]]&lt;$V$3 - 'Unlike Size Quad'!$F$2*$N$3), Table13[NS AXIS], 0)</f>
        <v>0</v>
      </c>
      <c r="X1570" s="6">
        <f>$V$6 - 'Unlike Size Quad'!$F$3*$N$4</f>
        <v>71.401690832311886</v>
      </c>
      <c r="Y1570" s="6">
        <f>$W$5 +'Unlike Size Quad'!$F$3*$N$4</f>
        <v>-71.406763299232722</v>
      </c>
      <c r="Z1570" s="6">
        <f>Table13[[#This Row],[NS AXIS]]</f>
        <v>562</v>
      </c>
      <c r="AA1570" s="6">
        <f>IF(AND($W$5 + 'Unlike Size Quad'!$F$3*$N$4&lt;Table13[[#This Row],[NS AXIS]],Table13[[#This Row],[NS AXIS]]&lt;$V$6 - 'Unlike Size Quad'!$F$3*$N$4), Table13[NS AXIS], 0)</f>
        <v>0</v>
      </c>
      <c r="AB1570" s="16">
        <f>$V$3 -'Unlike Size Quad'!$F$2*$N$3</f>
        <v>127.00056361139596</v>
      </c>
      <c r="AC1570" s="16">
        <f>$W$4 + 'Unlike Size Quad'!$F$2*$N$3</f>
        <v>-127.00507248755457</v>
      </c>
      <c r="AN1570" s="46">
        <v>562</v>
      </c>
      <c r="AO1570" s="6">
        <f>IF(OR(Table15[[#This Row],[Diagonal Flag]]&lt;-$AG$6, Table15[[#This Row],[Diagonal Flag]]&gt;$AG$6),0,Table15[[#This Row],[Diagonal Flag]])</f>
        <v>0</v>
      </c>
      <c r="AP1570" s="6">
        <f>Graphing!$AO1570/$AP$6</f>
        <v>0</v>
      </c>
      <c r="AQ1570" s="6">
        <f>Graphing!$AO1570/$AQ$6</f>
        <v>0</v>
      </c>
    </row>
    <row r="1571" spans="21:43" x14ac:dyDescent="0.25">
      <c r="U1571" s="6">
        <v>0</v>
      </c>
      <c r="V1571" s="6">
        <v>563</v>
      </c>
      <c r="W1571" s="6">
        <f>IF(AND($W$4 + 'Unlike Size Quad'!$F$2*$N$3&lt;Table13[[#This Row],[NS AXIS]],Table13[[#This Row],[NS AXIS]]&lt;$V$3 - 'Unlike Size Quad'!$F$2*$N$3), Table13[NS AXIS], 0)</f>
        <v>0</v>
      </c>
      <c r="X1571" s="6">
        <f>$V$6 - 'Unlike Size Quad'!$F$3*$N$4</f>
        <v>71.401690832311886</v>
      </c>
      <c r="Y1571" s="6">
        <f>$W$5 +'Unlike Size Quad'!$F$3*$N$4</f>
        <v>-71.406763299232722</v>
      </c>
      <c r="Z1571" s="6">
        <f>Table13[[#This Row],[NS AXIS]]</f>
        <v>563</v>
      </c>
      <c r="AA1571" s="6">
        <f>IF(AND($W$5 + 'Unlike Size Quad'!$F$3*$N$4&lt;Table13[[#This Row],[NS AXIS]],Table13[[#This Row],[NS AXIS]]&lt;$V$6 - 'Unlike Size Quad'!$F$3*$N$4), Table13[NS AXIS], 0)</f>
        <v>0</v>
      </c>
      <c r="AB1571" s="16">
        <f>$V$3 -'Unlike Size Quad'!$F$2*$N$3</f>
        <v>127.00056361139596</v>
      </c>
      <c r="AC1571" s="16">
        <f>$W$4 + 'Unlike Size Quad'!$F$2*$N$3</f>
        <v>-127.00507248755457</v>
      </c>
      <c r="AN1571" s="46">
        <v>563</v>
      </c>
      <c r="AO1571" s="6">
        <f>IF(OR(Table15[[#This Row],[Diagonal Flag]]&lt;-$AG$6, Table15[[#This Row],[Diagonal Flag]]&gt;$AG$6),0,Table15[[#This Row],[Diagonal Flag]])</f>
        <v>0</v>
      </c>
      <c r="AP1571" s="6">
        <f>Graphing!$AO1571/$AP$6</f>
        <v>0</v>
      </c>
      <c r="AQ1571" s="6">
        <f>Graphing!$AO1571/$AQ$6</f>
        <v>0</v>
      </c>
    </row>
    <row r="1572" spans="21:43" x14ac:dyDescent="0.25">
      <c r="U1572" s="6">
        <v>0</v>
      </c>
      <c r="V1572" s="6">
        <v>564</v>
      </c>
      <c r="W1572" s="6">
        <f>IF(AND($W$4 + 'Unlike Size Quad'!$F$2*$N$3&lt;Table13[[#This Row],[NS AXIS]],Table13[[#This Row],[NS AXIS]]&lt;$V$3 - 'Unlike Size Quad'!$F$2*$N$3), Table13[NS AXIS], 0)</f>
        <v>0</v>
      </c>
      <c r="X1572" s="6">
        <f>$V$6 - 'Unlike Size Quad'!$F$3*$N$4</f>
        <v>71.401690832311886</v>
      </c>
      <c r="Y1572" s="6">
        <f>$W$5 +'Unlike Size Quad'!$F$3*$N$4</f>
        <v>-71.406763299232722</v>
      </c>
      <c r="Z1572" s="6">
        <f>Table13[[#This Row],[NS AXIS]]</f>
        <v>564</v>
      </c>
      <c r="AA1572" s="6">
        <f>IF(AND($W$5 + 'Unlike Size Quad'!$F$3*$N$4&lt;Table13[[#This Row],[NS AXIS]],Table13[[#This Row],[NS AXIS]]&lt;$V$6 - 'Unlike Size Quad'!$F$3*$N$4), Table13[NS AXIS], 0)</f>
        <v>0</v>
      </c>
      <c r="AB1572" s="16">
        <f>$V$3 -'Unlike Size Quad'!$F$2*$N$3</f>
        <v>127.00056361139596</v>
      </c>
      <c r="AC1572" s="16">
        <f>$W$4 + 'Unlike Size Quad'!$F$2*$N$3</f>
        <v>-127.00507248755457</v>
      </c>
      <c r="AN1572" s="46">
        <v>564</v>
      </c>
      <c r="AO1572" s="6">
        <f>IF(OR(Table15[[#This Row],[Diagonal Flag]]&lt;-$AG$6, Table15[[#This Row],[Diagonal Flag]]&gt;$AG$6),0,Table15[[#This Row],[Diagonal Flag]])</f>
        <v>0</v>
      </c>
      <c r="AP1572" s="6">
        <f>Graphing!$AO1572/$AP$6</f>
        <v>0</v>
      </c>
      <c r="AQ1572" s="6">
        <f>Graphing!$AO1572/$AQ$6</f>
        <v>0</v>
      </c>
    </row>
    <row r="1573" spans="21:43" x14ac:dyDescent="0.25">
      <c r="U1573" s="6">
        <v>0</v>
      </c>
      <c r="V1573" s="6">
        <v>565</v>
      </c>
      <c r="W1573" s="6">
        <f>IF(AND($W$4 + 'Unlike Size Quad'!$F$2*$N$3&lt;Table13[[#This Row],[NS AXIS]],Table13[[#This Row],[NS AXIS]]&lt;$V$3 - 'Unlike Size Quad'!$F$2*$N$3), Table13[NS AXIS], 0)</f>
        <v>0</v>
      </c>
      <c r="X1573" s="6">
        <f>$V$6 - 'Unlike Size Quad'!$F$3*$N$4</f>
        <v>71.401690832311886</v>
      </c>
      <c r="Y1573" s="6">
        <f>$W$5 +'Unlike Size Quad'!$F$3*$N$4</f>
        <v>-71.406763299232722</v>
      </c>
      <c r="Z1573" s="6">
        <f>Table13[[#This Row],[NS AXIS]]</f>
        <v>565</v>
      </c>
      <c r="AA1573" s="6">
        <f>IF(AND($W$5 + 'Unlike Size Quad'!$F$3*$N$4&lt;Table13[[#This Row],[NS AXIS]],Table13[[#This Row],[NS AXIS]]&lt;$V$6 - 'Unlike Size Quad'!$F$3*$N$4), Table13[NS AXIS], 0)</f>
        <v>0</v>
      </c>
      <c r="AB1573" s="16">
        <f>$V$3 -'Unlike Size Quad'!$F$2*$N$3</f>
        <v>127.00056361139596</v>
      </c>
      <c r="AC1573" s="16">
        <f>$W$4 + 'Unlike Size Quad'!$F$2*$N$3</f>
        <v>-127.00507248755457</v>
      </c>
      <c r="AN1573" s="46">
        <v>565</v>
      </c>
      <c r="AO1573" s="6">
        <f>IF(OR(Table15[[#This Row],[Diagonal Flag]]&lt;-$AG$6, Table15[[#This Row],[Diagonal Flag]]&gt;$AG$6),0,Table15[[#This Row],[Diagonal Flag]])</f>
        <v>0</v>
      </c>
      <c r="AP1573" s="6">
        <f>Graphing!$AO1573/$AP$6</f>
        <v>0</v>
      </c>
      <c r="AQ1573" s="6">
        <f>Graphing!$AO1573/$AQ$6</f>
        <v>0</v>
      </c>
    </row>
    <row r="1574" spans="21:43" x14ac:dyDescent="0.25">
      <c r="U1574" s="6">
        <v>0</v>
      </c>
      <c r="V1574" s="6">
        <v>566</v>
      </c>
      <c r="W1574" s="6">
        <f>IF(AND($W$4 + 'Unlike Size Quad'!$F$2*$N$3&lt;Table13[[#This Row],[NS AXIS]],Table13[[#This Row],[NS AXIS]]&lt;$V$3 - 'Unlike Size Quad'!$F$2*$N$3), Table13[NS AXIS], 0)</f>
        <v>0</v>
      </c>
      <c r="X1574" s="6">
        <f>$V$6 - 'Unlike Size Quad'!$F$3*$N$4</f>
        <v>71.401690832311886</v>
      </c>
      <c r="Y1574" s="6">
        <f>$W$5 +'Unlike Size Quad'!$F$3*$N$4</f>
        <v>-71.406763299232722</v>
      </c>
      <c r="Z1574" s="6">
        <f>Table13[[#This Row],[NS AXIS]]</f>
        <v>566</v>
      </c>
      <c r="AA1574" s="6">
        <f>IF(AND($W$5 + 'Unlike Size Quad'!$F$3*$N$4&lt;Table13[[#This Row],[NS AXIS]],Table13[[#This Row],[NS AXIS]]&lt;$V$6 - 'Unlike Size Quad'!$F$3*$N$4), Table13[NS AXIS], 0)</f>
        <v>0</v>
      </c>
      <c r="AB1574" s="16">
        <f>$V$3 -'Unlike Size Quad'!$F$2*$N$3</f>
        <v>127.00056361139596</v>
      </c>
      <c r="AC1574" s="16">
        <f>$W$4 + 'Unlike Size Quad'!$F$2*$N$3</f>
        <v>-127.00507248755457</v>
      </c>
      <c r="AN1574" s="46">
        <v>566</v>
      </c>
      <c r="AO1574" s="6">
        <f>IF(OR(Table15[[#This Row],[Diagonal Flag]]&lt;-$AG$6, Table15[[#This Row],[Diagonal Flag]]&gt;$AG$6),0,Table15[[#This Row],[Diagonal Flag]])</f>
        <v>0</v>
      </c>
      <c r="AP1574" s="6">
        <f>Graphing!$AO1574/$AP$6</f>
        <v>0</v>
      </c>
      <c r="AQ1574" s="6">
        <f>Graphing!$AO1574/$AQ$6</f>
        <v>0</v>
      </c>
    </row>
    <row r="1575" spans="21:43" x14ac:dyDescent="0.25">
      <c r="U1575" s="6">
        <v>0</v>
      </c>
      <c r="V1575" s="6">
        <v>567</v>
      </c>
      <c r="W1575" s="6">
        <f>IF(AND($W$4 + 'Unlike Size Quad'!$F$2*$N$3&lt;Table13[[#This Row],[NS AXIS]],Table13[[#This Row],[NS AXIS]]&lt;$V$3 - 'Unlike Size Quad'!$F$2*$N$3), Table13[NS AXIS], 0)</f>
        <v>0</v>
      </c>
      <c r="X1575" s="6">
        <f>$V$6 - 'Unlike Size Quad'!$F$3*$N$4</f>
        <v>71.401690832311886</v>
      </c>
      <c r="Y1575" s="6">
        <f>$W$5 +'Unlike Size Quad'!$F$3*$N$4</f>
        <v>-71.406763299232722</v>
      </c>
      <c r="Z1575" s="6">
        <f>Table13[[#This Row],[NS AXIS]]</f>
        <v>567</v>
      </c>
      <c r="AA1575" s="6">
        <f>IF(AND($W$5 + 'Unlike Size Quad'!$F$3*$N$4&lt;Table13[[#This Row],[NS AXIS]],Table13[[#This Row],[NS AXIS]]&lt;$V$6 - 'Unlike Size Quad'!$F$3*$N$4), Table13[NS AXIS], 0)</f>
        <v>0</v>
      </c>
      <c r="AB1575" s="16">
        <f>$V$3 -'Unlike Size Quad'!$F$2*$N$3</f>
        <v>127.00056361139596</v>
      </c>
      <c r="AC1575" s="16">
        <f>$W$4 + 'Unlike Size Quad'!$F$2*$N$3</f>
        <v>-127.00507248755457</v>
      </c>
      <c r="AN1575" s="46">
        <v>567</v>
      </c>
      <c r="AO1575" s="6">
        <f>IF(OR(Table15[[#This Row],[Diagonal Flag]]&lt;-$AG$6, Table15[[#This Row],[Diagonal Flag]]&gt;$AG$6),0,Table15[[#This Row],[Diagonal Flag]])</f>
        <v>0</v>
      </c>
      <c r="AP1575" s="6">
        <f>Graphing!$AO1575/$AP$6</f>
        <v>0</v>
      </c>
      <c r="AQ1575" s="6">
        <f>Graphing!$AO1575/$AQ$6</f>
        <v>0</v>
      </c>
    </row>
    <row r="1576" spans="21:43" x14ac:dyDescent="0.25">
      <c r="U1576" s="6">
        <v>0</v>
      </c>
      <c r="V1576" s="6">
        <v>568</v>
      </c>
      <c r="W1576" s="6">
        <f>IF(AND($W$4 + 'Unlike Size Quad'!$F$2*$N$3&lt;Table13[[#This Row],[NS AXIS]],Table13[[#This Row],[NS AXIS]]&lt;$V$3 - 'Unlike Size Quad'!$F$2*$N$3), Table13[NS AXIS], 0)</f>
        <v>0</v>
      </c>
      <c r="X1576" s="6">
        <f>$V$6 - 'Unlike Size Quad'!$F$3*$N$4</f>
        <v>71.401690832311886</v>
      </c>
      <c r="Y1576" s="6">
        <f>$W$5 +'Unlike Size Quad'!$F$3*$N$4</f>
        <v>-71.406763299232722</v>
      </c>
      <c r="Z1576" s="6">
        <f>Table13[[#This Row],[NS AXIS]]</f>
        <v>568</v>
      </c>
      <c r="AA1576" s="6">
        <f>IF(AND($W$5 + 'Unlike Size Quad'!$F$3*$N$4&lt;Table13[[#This Row],[NS AXIS]],Table13[[#This Row],[NS AXIS]]&lt;$V$6 - 'Unlike Size Quad'!$F$3*$N$4), Table13[NS AXIS], 0)</f>
        <v>0</v>
      </c>
      <c r="AB1576" s="16">
        <f>$V$3 -'Unlike Size Quad'!$F$2*$N$3</f>
        <v>127.00056361139596</v>
      </c>
      <c r="AC1576" s="16">
        <f>$W$4 + 'Unlike Size Quad'!$F$2*$N$3</f>
        <v>-127.00507248755457</v>
      </c>
      <c r="AN1576" s="46">
        <v>568</v>
      </c>
      <c r="AO1576" s="6">
        <f>IF(OR(Table15[[#This Row],[Diagonal Flag]]&lt;-$AG$6, Table15[[#This Row],[Diagonal Flag]]&gt;$AG$6),0,Table15[[#This Row],[Diagonal Flag]])</f>
        <v>0</v>
      </c>
      <c r="AP1576" s="6">
        <f>Graphing!$AO1576/$AP$6</f>
        <v>0</v>
      </c>
      <c r="AQ1576" s="6">
        <f>Graphing!$AO1576/$AQ$6</f>
        <v>0</v>
      </c>
    </row>
    <row r="1577" spans="21:43" x14ac:dyDescent="0.25">
      <c r="U1577" s="6">
        <v>0</v>
      </c>
      <c r="V1577" s="6">
        <v>569</v>
      </c>
      <c r="W1577" s="6">
        <f>IF(AND($W$4 + 'Unlike Size Quad'!$F$2*$N$3&lt;Table13[[#This Row],[NS AXIS]],Table13[[#This Row],[NS AXIS]]&lt;$V$3 - 'Unlike Size Quad'!$F$2*$N$3), Table13[NS AXIS], 0)</f>
        <v>0</v>
      </c>
      <c r="X1577" s="6">
        <f>$V$6 - 'Unlike Size Quad'!$F$3*$N$4</f>
        <v>71.401690832311886</v>
      </c>
      <c r="Y1577" s="6">
        <f>$W$5 +'Unlike Size Quad'!$F$3*$N$4</f>
        <v>-71.406763299232722</v>
      </c>
      <c r="Z1577" s="6">
        <f>Table13[[#This Row],[NS AXIS]]</f>
        <v>569</v>
      </c>
      <c r="AA1577" s="6">
        <f>IF(AND($W$5 + 'Unlike Size Quad'!$F$3*$N$4&lt;Table13[[#This Row],[NS AXIS]],Table13[[#This Row],[NS AXIS]]&lt;$V$6 - 'Unlike Size Quad'!$F$3*$N$4), Table13[NS AXIS], 0)</f>
        <v>0</v>
      </c>
      <c r="AB1577" s="16">
        <f>$V$3 -'Unlike Size Quad'!$F$2*$N$3</f>
        <v>127.00056361139596</v>
      </c>
      <c r="AC1577" s="16">
        <f>$W$4 + 'Unlike Size Quad'!$F$2*$N$3</f>
        <v>-127.00507248755457</v>
      </c>
      <c r="AN1577" s="46">
        <v>569</v>
      </c>
      <c r="AO1577" s="6">
        <f>IF(OR(Table15[[#This Row],[Diagonal Flag]]&lt;-$AG$6, Table15[[#This Row],[Diagonal Flag]]&gt;$AG$6),0,Table15[[#This Row],[Diagonal Flag]])</f>
        <v>0</v>
      </c>
      <c r="AP1577" s="6">
        <f>Graphing!$AO1577/$AP$6</f>
        <v>0</v>
      </c>
      <c r="AQ1577" s="6">
        <f>Graphing!$AO1577/$AQ$6</f>
        <v>0</v>
      </c>
    </row>
    <row r="1578" spans="21:43" x14ac:dyDescent="0.25">
      <c r="U1578" s="6">
        <v>0</v>
      </c>
      <c r="V1578" s="6">
        <v>570</v>
      </c>
      <c r="W1578" s="6">
        <f>IF(AND($W$4 + 'Unlike Size Quad'!$F$2*$N$3&lt;Table13[[#This Row],[NS AXIS]],Table13[[#This Row],[NS AXIS]]&lt;$V$3 - 'Unlike Size Quad'!$F$2*$N$3), Table13[NS AXIS], 0)</f>
        <v>0</v>
      </c>
      <c r="X1578" s="6">
        <f>$V$6 - 'Unlike Size Quad'!$F$3*$N$4</f>
        <v>71.401690832311886</v>
      </c>
      <c r="Y1578" s="6">
        <f>$W$5 +'Unlike Size Quad'!$F$3*$N$4</f>
        <v>-71.406763299232722</v>
      </c>
      <c r="Z1578" s="6">
        <f>Table13[[#This Row],[NS AXIS]]</f>
        <v>570</v>
      </c>
      <c r="AA1578" s="6">
        <f>IF(AND($W$5 + 'Unlike Size Quad'!$F$3*$N$4&lt;Table13[[#This Row],[NS AXIS]],Table13[[#This Row],[NS AXIS]]&lt;$V$6 - 'Unlike Size Quad'!$F$3*$N$4), Table13[NS AXIS], 0)</f>
        <v>0</v>
      </c>
      <c r="AB1578" s="16">
        <f>$V$3 -'Unlike Size Quad'!$F$2*$N$3</f>
        <v>127.00056361139596</v>
      </c>
      <c r="AC1578" s="16">
        <f>$W$4 + 'Unlike Size Quad'!$F$2*$N$3</f>
        <v>-127.00507248755457</v>
      </c>
      <c r="AN1578" s="46">
        <v>570</v>
      </c>
      <c r="AO1578" s="6">
        <f>IF(OR(Table15[[#This Row],[Diagonal Flag]]&lt;-$AG$6, Table15[[#This Row],[Diagonal Flag]]&gt;$AG$6),0,Table15[[#This Row],[Diagonal Flag]])</f>
        <v>0</v>
      </c>
      <c r="AP1578" s="6">
        <f>Graphing!$AO1578/$AP$6</f>
        <v>0</v>
      </c>
      <c r="AQ1578" s="6">
        <f>Graphing!$AO1578/$AQ$6</f>
        <v>0</v>
      </c>
    </row>
    <row r="1579" spans="21:43" x14ac:dyDescent="0.25">
      <c r="U1579" s="6">
        <v>0</v>
      </c>
      <c r="V1579" s="6">
        <v>571</v>
      </c>
      <c r="W1579" s="6">
        <f>IF(AND($W$4 + 'Unlike Size Quad'!$F$2*$N$3&lt;Table13[[#This Row],[NS AXIS]],Table13[[#This Row],[NS AXIS]]&lt;$V$3 - 'Unlike Size Quad'!$F$2*$N$3), Table13[NS AXIS], 0)</f>
        <v>0</v>
      </c>
      <c r="X1579" s="6">
        <f>$V$6 - 'Unlike Size Quad'!$F$3*$N$4</f>
        <v>71.401690832311886</v>
      </c>
      <c r="Y1579" s="6">
        <f>$W$5 +'Unlike Size Quad'!$F$3*$N$4</f>
        <v>-71.406763299232722</v>
      </c>
      <c r="Z1579" s="6">
        <f>Table13[[#This Row],[NS AXIS]]</f>
        <v>571</v>
      </c>
      <c r="AA1579" s="6">
        <f>IF(AND($W$5 + 'Unlike Size Quad'!$F$3*$N$4&lt;Table13[[#This Row],[NS AXIS]],Table13[[#This Row],[NS AXIS]]&lt;$V$6 - 'Unlike Size Quad'!$F$3*$N$4), Table13[NS AXIS], 0)</f>
        <v>0</v>
      </c>
      <c r="AB1579" s="16">
        <f>$V$3 -'Unlike Size Quad'!$F$2*$N$3</f>
        <v>127.00056361139596</v>
      </c>
      <c r="AC1579" s="16">
        <f>$W$4 + 'Unlike Size Quad'!$F$2*$N$3</f>
        <v>-127.00507248755457</v>
      </c>
      <c r="AN1579" s="46">
        <v>571</v>
      </c>
      <c r="AO1579" s="6">
        <f>IF(OR(Table15[[#This Row],[Diagonal Flag]]&lt;-$AG$6, Table15[[#This Row],[Diagonal Flag]]&gt;$AG$6),0,Table15[[#This Row],[Diagonal Flag]])</f>
        <v>0</v>
      </c>
      <c r="AP1579" s="6">
        <f>Graphing!$AO1579/$AP$6</f>
        <v>0</v>
      </c>
      <c r="AQ1579" s="6">
        <f>Graphing!$AO1579/$AQ$6</f>
        <v>0</v>
      </c>
    </row>
    <row r="1580" spans="21:43" x14ac:dyDescent="0.25">
      <c r="U1580" s="6">
        <v>0</v>
      </c>
      <c r="V1580" s="6">
        <v>572</v>
      </c>
      <c r="W1580" s="6">
        <f>IF(AND($W$4 + 'Unlike Size Quad'!$F$2*$N$3&lt;Table13[[#This Row],[NS AXIS]],Table13[[#This Row],[NS AXIS]]&lt;$V$3 - 'Unlike Size Quad'!$F$2*$N$3), Table13[NS AXIS], 0)</f>
        <v>0</v>
      </c>
      <c r="X1580" s="6">
        <f>$V$6 - 'Unlike Size Quad'!$F$3*$N$4</f>
        <v>71.401690832311886</v>
      </c>
      <c r="Y1580" s="6">
        <f>$W$5 +'Unlike Size Quad'!$F$3*$N$4</f>
        <v>-71.406763299232722</v>
      </c>
      <c r="Z1580" s="6">
        <f>Table13[[#This Row],[NS AXIS]]</f>
        <v>572</v>
      </c>
      <c r="AA1580" s="6">
        <f>IF(AND($W$5 + 'Unlike Size Quad'!$F$3*$N$4&lt;Table13[[#This Row],[NS AXIS]],Table13[[#This Row],[NS AXIS]]&lt;$V$6 - 'Unlike Size Quad'!$F$3*$N$4), Table13[NS AXIS], 0)</f>
        <v>0</v>
      </c>
      <c r="AB1580" s="16">
        <f>$V$3 -'Unlike Size Quad'!$F$2*$N$3</f>
        <v>127.00056361139596</v>
      </c>
      <c r="AC1580" s="16">
        <f>$W$4 + 'Unlike Size Quad'!$F$2*$N$3</f>
        <v>-127.00507248755457</v>
      </c>
      <c r="AN1580" s="46">
        <v>572</v>
      </c>
      <c r="AO1580" s="6">
        <f>IF(OR(Table15[[#This Row],[Diagonal Flag]]&lt;-$AG$6, Table15[[#This Row],[Diagonal Flag]]&gt;$AG$6),0,Table15[[#This Row],[Diagonal Flag]])</f>
        <v>0</v>
      </c>
      <c r="AP1580" s="6">
        <f>Graphing!$AO1580/$AP$6</f>
        <v>0</v>
      </c>
      <c r="AQ1580" s="6">
        <f>Graphing!$AO1580/$AQ$6</f>
        <v>0</v>
      </c>
    </row>
    <row r="1581" spans="21:43" x14ac:dyDescent="0.25">
      <c r="U1581" s="6">
        <v>0</v>
      </c>
      <c r="V1581" s="6">
        <v>573</v>
      </c>
      <c r="W1581" s="6">
        <f>IF(AND($W$4 + 'Unlike Size Quad'!$F$2*$N$3&lt;Table13[[#This Row],[NS AXIS]],Table13[[#This Row],[NS AXIS]]&lt;$V$3 - 'Unlike Size Quad'!$F$2*$N$3), Table13[NS AXIS], 0)</f>
        <v>0</v>
      </c>
      <c r="X1581" s="6">
        <f>$V$6 - 'Unlike Size Quad'!$F$3*$N$4</f>
        <v>71.401690832311886</v>
      </c>
      <c r="Y1581" s="6">
        <f>$W$5 +'Unlike Size Quad'!$F$3*$N$4</f>
        <v>-71.406763299232722</v>
      </c>
      <c r="Z1581" s="6">
        <f>Table13[[#This Row],[NS AXIS]]</f>
        <v>573</v>
      </c>
      <c r="AA1581" s="6">
        <f>IF(AND($W$5 + 'Unlike Size Quad'!$F$3*$N$4&lt;Table13[[#This Row],[NS AXIS]],Table13[[#This Row],[NS AXIS]]&lt;$V$6 - 'Unlike Size Quad'!$F$3*$N$4), Table13[NS AXIS], 0)</f>
        <v>0</v>
      </c>
      <c r="AB1581" s="16">
        <f>$V$3 -'Unlike Size Quad'!$F$2*$N$3</f>
        <v>127.00056361139596</v>
      </c>
      <c r="AC1581" s="16">
        <f>$W$4 + 'Unlike Size Quad'!$F$2*$N$3</f>
        <v>-127.00507248755457</v>
      </c>
      <c r="AN1581" s="46">
        <v>573</v>
      </c>
      <c r="AO1581" s="6">
        <f>IF(OR(Table15[[#This Row],[Diagonal Flag]]&lt;-$AG$6, Table15[[#This Row],[Diagonal Flag]]&gt;$AG$6),0,Table15[[#This Row],[Diagonal Flag]])</f>
        <v>0</v>
      </c>
      <c r="AP1581" s="6">
        <f>Graphing!$AO1581/$AP$6</f>
        <v>0</v>
      </c>
      <c r="AQ1581" s="6">
        <f>Graphing!$AO1581/$AQ$6</f>
        <v>0</v>
      </c>
    </row>
    <row r="1582" spans="21:43" x14ac:dyDescent="0.25">
      <c r="U1582" s="6">
        <v>0</v>
      </c>
      <c r="V1582" s="6">
        <v>574</v>
      </c>
      <c r="W1582" s="6">
        <f>IF(AND($W$4 + 'Unlike Size Quad'!$F$2*$N$3&lt;Table13[[#This Row],[NS AXIS]],Table13[[#This Row],[NS AXIS]]&lt;$V$3 - 'Unlike Size Quad'!$F$2*$N$3), Table13[NS AXIS], 0)</f>
        <v>0</v>
      </c>
      <c r="X1582" s="6">
        <f>$V$6 - 'Unlike Size Quad'!$F$3*$N$4</f>
        <v>71.401690832311886</v>
      </c>
      <c r="Y1582" s="6">
        <f>$W$5 +'Unlike Size Quad'!$F$3*$N$4</f>
        <v>-71.406763299232722</v>
      </c>
      <c r="Z1582" s="6">
        <f>Table13[[#This Row],[NS AXIS]]</f>
        <v>574</v>
      </c>
      <c r="AA1582" s="6">
        <f>IF(AND($W$5 + 'Unlike Size Quad'!$F$3*$N$4&lt;Table13[[#This Row],[NS AXIS]],Table13[[#This Row],[NS AXIS]]&lt;$V$6 - 'Unlike Size Quad'!$F$3*$N$4), Table13[NS AXIS], 0)</f>
        <v>0</v>
      </c>
      <c r="AB1582" s="16">
        <f>$V$3 -'Unlike Size Quad'!$F$2*$N$3</f>
        <v>127.00056361139596</v>
      </c>
      <c r="AC1582" s="16">
        <f>$W$4 + 'Unlike Size Quad'!$F$2*$N$3</f>
        <v>-127.00507248755457</v>
      </c>
      <c r="AN1582" s="46">
        <v>574</v>
      </c>
      <c r="AO1582" s="6">
        <f>IF(OR(Table15[[#This Row],[Diagonal Flag]]&lt;-$AG$6, Table15[[#This Row],[Diagonal Flag]]&gt;$AG$6),0,Table15[[#This Row],[Diagonal Flag]])</f>
        <v>0</v>
      </c>
      <c r="AP1582" s="6">
        <f>Graphing!$AO1582/$AP$6</f>
        <v>0</v>
      </c>
      <c r="AQ1582" s="6">
        <f>Graphing!$AO1582/$AQ$6</f>
        <v>0</v>
      </c>
    </row>
    <row r="1583" spans="21:43" x14ac:dyDescent="0.25">
      <c r="U1583" s="6">
        <v>0</v>
      </c>
      <c r="V1583" s="6">
        <v>575</v>
      </c>
      <c r="W1583" s="6">
        <f>IF(AND($W$4 + 'Unlike Size Quad'!$F$2*$N$3&lt;Table13[[#This Row],[NS AXIS]],Table13[[#This Row],[NS AXIS]]&lt;$V$3 - 'Unlike Size Quad'!$F$2*$N$3), Table13[NS AXIS], 0)</f>
        <v>0</v>
      </c>
      <c r="X1583" s="6">
        <f>$V$6 - 'Unlike Size Quad'!$F$3*$N$4</f>
        <v>71.401690832311886</v>
      </c>
      <c r="Y1583" s="6">
        <f>$W$5 +'Unlike Size Quad'!$F$3*$N$4</f>
        <v>-71.406763299232722</v>
      </c>
      <c r="Z1583" s="6">
        <f>Table13[[#This Row],[NS AXIS]]</f>
        <v>575</v>
      </c>
      <c r="AA1583" s="6">
        <f>IF(AND($W$5 + 'Unlike Size Quad'!$F$3*$N$4&lt;Table13[[#This Row],[NS AXIS]],Table13[[#This Row],[NS AXIS]]&lt;$V$6 - 'Unlike Size Quad'!$F$3*$N$4), Table13[NS AXIS], 0)</f>
        <v>0</v>
      </c>
      <c r="AB1583" s="16">
        <f>$V$3 -'Unlike Size Quad'!$F$2*$N$3</f>
        <v>127.00056361139596</v>
      </c>
      <c r="AC1583" s="16">
        <f>$W$4 + 'Unlike Size Quad'!$F$2*$N$3</f>
        <v>-127.00507248755457</v>
      </c>
      <c r="AN1583" s="46">
        <v>575</v>
      </c>
      <c r="AO1583" s="6">
        <f>IF(OR(Table15[[#This Row],[Diagonal Flag]]&lt;-$AG$6, Table15[[#This Row],[Diagonal Flag]]&gt;$AG$6),0,Table15[[#This Row],[Diagonal Flag]])</f>
        <v>0</v>
      </c>
      <c r="AP1583" s="6">
        <f>Graphing!$AO1583/$AP$6</f>
        <v>0</v>
      </c>
      <c r="AQ1583" s="6">
        <f>Graphing!$AO1583/$AQ$6</f>
        <v>0</v>
      </c>
    </row>
    <row r="1584" spans="21:43" x14ac:dyDescent="0.25">
      <c r="U1584" s="6">
        <v>0</v>
      </c>
      <c r="V1584" s="6">
        <v>576</v>
      </c>
      <c r="W1584" s="6">
        <f>IF(AND($W$4 + 'Unlike Size Quad'!$F$2*$N$3&lt;Table13[[#This Row],[NS AXIS]],Table13[[#This Row],[NS AXIS]]&lt;$V$3 - 'Unlike Size Quad'!$F$2*$N$3), Table13[NS AXIS], 0)</f>
        <v>0</v>
      </c>
      <c r="X1584" s="6">
        <f>$V$6 - 'Unlike Size Quad'!$F$3*$N$4</f>
        <v>71.401690832311886</v>
      </c>
      <c r="Y1584" s="6">
        <f>$W$5 +'Unlike Size Quad'!$F$3*$N$4</f>
        <v>-71.406763299232722</v>
      </c>
      <c r="Z1584" s="6">
        <f>Table13[[#This Row],[NS AXIS]]</f>
        <v>576</v>
      </c>
      <c r="AA1584" s="6">
        <f>IF(AND($W$5 + 'Unlike Size Quad'!$F$3*$N$4&lt;Table13[[#This Row],[NS AXIS]],Table13[[#This Row],[NS AXIS]]&lt;$V$6 - 'Unlike Size Quad'!$F$3*$N$4), Table13[NS AXIS], 0)</f>
        <v>0</v>
      </c>
      <c r="AB1584" s="16">
        <f>$V$3 -'Unlike Size Quad'!$F$2*$N$3</f>
        <v>127.00056361139596</v>
      </c>
      <c r="AC1584" s="16">
        <f>$W$4 + 'Unlike Size Quad'!$F$2*$N$3</f>
        <v>-127.00507248755457</v>
      </c>
      <c r="AN1584" s="46">
        <v>576</v>
      </c>
      <c r="AO1584" s="6">
        <f>IF(OR(Table15[[#This Row],[Diagonal Flag]]&lt;-$AG$6, Table15[[#This Row],[Diagonal Flag]]&gt;$AG$6),0,Table15[[#This Row],[Diagonal Flag]])</f>
        <v>0</v>
      </c>
      <c r="AP1584" s="6">
        <f>Graphing!$AO1584/$AP$6</f>
        <v>0</v>
      </c>
      <c r="AQ1584" s="6">
        <f>Graphing!$AO1584/$AQ$6</f>
        <v>0</v>
      </c>
    </row>
    <row r="1585" spans="21:43" x14ac:dyDescent="0.25">
      <c r="U1585" s="6">
        <v>0</v>
      </c>
      <c r="V1585" s="6">
        <v>577</v>
      </c>
      <c r="W1585" s="6">
        <f>IF(AND($W$4 + 'Unlike Size Quad'!$F$2*$N$3&lt;Table13[[#This Row],[NS AXIS]],Table13[[#This Row],[NS AXIS]]&lt;$V$3 - 'Unlike Size Quad'!$F$2*$N$3), Table13[NS AXIS], 0)</f>
        <v>0</v>
      </c>
      <c r="X1585" s="6">
        <f>$V$6 - 'Unlike Size Quad'!$F$3*$N$4</f>
        <v>71.401690832311886</v>
      </c>
      <c r="Y1585" s="6">
        <f>$W$5 +'Unlike Size Quad'!$F$3*$N$4</f>
        <v>-71.406763299232722</v>
      </c>
      <c r="Z1585" s="6">
        <f>Table13[[#This Row],[NS AXIS]]</f>
        <v>577</v>
      </c>
      <c r="AA1585" s="6">
        <f>IF(AND($W$5 + 'Unlike Size Quad'!$F$3*$N$4&lt;Table13[[#This Row],[NS AXIS]],Table13[[#This Row],[NS AXIS]]&lt;$V$6 - 'Unlike Size Quad'!$F$3*$N$4), Table13[NS AXIS], 0)</f>
        <v>0</v>
      </c>
      <c r="AB1585" s="16">
        <f>$V$3 -'Unlike Size Quad'!$F$2*$N$3</f>
        <v>127.00056361139596</v>
      </c>
      <c r="AC1585" s="16">
        <f>$W$4 + 'Unlike Size Quad'!$F$2*$N$3</f>
        <v>-127.00507248755457</v>
      </c>
      <c r="AN1585" s="46">
        <v>577</v>
      </c>
      <c r="AO1585" s="6">
        <f>IF(OR(Table15[[#This Row],[Diagonal Flag]]&lt;-$AG$6, Table15[[#This Row],[Diagonal Flag]]&gt;$AG$6),0,Table15[[#This Row],[Diagonal Flag]])</f>
        <v>0</v>
      </c>
      <c r="AP1585" s="6">
        <f>Graphing!$AO1585/$AP$6</f>
        <v>0</v>
      </c>
      <c r="AQ1585" s="6">
        <f>Graphing!$AO1585/$AQ$6</f>
        <v>0</v>
      </c>
    </row>
    <row r="1586" spans="21:43" x14ac:dyDescent="0.25">
      <c r="U1586" s="6">
        <v>0</v>
      </c>
      <c r="V1586" s="6">
        <v>578</v>
      </c>
      <c r="W1586" s="6">
        <f>IF(AND($W$4 + 'Unlike Size Quad'!$F$2*$N$3&lt;Table13[[#This Row],[NS AXIS]],Table13[[#This Row],[NS AXIS]]&lt;$V$3 - 'Unlike Size Quad'!$F$2*$N$3), Table13[NS AXIS], 0)</f>
        <v>0</v>
      </c>
      <c r="X1586" s="6">
        <f>$V$6 - 'Unlike Size Quad'!$F$3*$N$4</f>
        <v>71.401690832311886</v>
      </c>
      <c r="Y1586" s="6">
        <f>$W$5 +'Unlike Size Quad'!$F$3*$N$4</f>
        <v>-71.406763299232722</v>
      </c>
      <c r="Z1586" s="6">
        <f>Table13[[#This Row],[NS AXIS]]</f>
        <v>578</v>
      </c>
      <c r="AA1586" s="6">
        <f>IF(AND($W$5 + 'Unlike Size Quad'!$F$3*$N$4&lt;Table13[[#This Row],[NS AXIS]],Table13[[#This Row],[NS AXIS]]&lt;$V$6 - 'Unlike Size Quad'!$F$3*$N$4), Table13[NS AXIS], 0)</f>
        <v>0</v>
      </c>
      <c r="AB1586" s="16">
        <f>$V$3 -'Unlike Size Quad'!$F$2*$N$3</f>
        <v>127.00056361139596</v>
      </c>
      <c r="AC1586" s="16">
        <f>$W$4 + 'Unlike Size Quad'!$F$2*$N$3</f>
        <v>-127.00507248755457</v>
      </c>
      <c r="AN1586" s="46">
        <v>578</v>
      </c>
      <c r="AO1586" s="6">
        <f>IF(OR(Table15[[#This Row],[Diagonal Flag]]&lt;-$AG$6, Table15[[#This Row],[Diagonal Flag]]&gt;$AG$6),0,Table15[[#This Row],[Diagonal Flag]])</f>
        <v>0</v>
      </c>
      <c r="AP1586" s="6">
        <f>Graphing!$AO1586/$AP$6</f>
        <v>0</v>
      </c>
      <c r="AQ1586" s="6">
        <f>Graphing!$AO1586/$AQ$6</f>
        <v>0</v>
      </c>
    </row>
    <row r="1587" spans="21:43" x14ac:dyDescent="0.25">
      <c r="U1587" s="6">
        <v>0</v>
      </c>
      <c r="V1587" s="6">
        <v>579</v>
      </c>
      <c r="W1587" s="6">
        <f>IF(AND($W$4 + 'Unlike Size Quad'!$F$2*$N$3&lt;Table13[[#This Row],[NS AXIS]],Table13[[#This Row],[NS AXIS]]&lt;$V$3 - 'Unlike Size Quad'!$F$2*$N$3), Table13[NS AXIS], 0)</f>
        <v>0</v>
      </c>
      <c r="X1587" s="6">
        <f>$V$6 - 'Unlike Size Quad'!$F$3*$N$4</f>
        <v>71.401690832311886</v>
      </c>
      <c r="Y1587" s="6">
        <f>$W$5 +'Unlike Size Quad'!$F$3*$N$4</f>
        <v>-71.406763299232722</v>
      </c>
      <c r="Z1587" s="6">
        <f>Table13[[#This Row],[NS AXIS]]</f>
        <v>579</v>
      </c>
      <c r="AA1587" s="6">
        <f>IF(AND($W$5 + 'Unlike Size Quad'!$F$3*$N$4&lt;Table13[[#This Row],[NS AXIS]],Table13[[#This Row],[NS AXIS]]&lt;$V$6 - 'Unlike Size Quad'!$F$3*$N$4), Table13[NS AXIS], 0)</f>
        <v>0</v>
      </c>
      <c r="AB1587" s="16">
        <f>$V$3 -'Unlike Size Quad'!$F$2*$N$3</f>
        <v>127.00056361139596</v>
      </c>
      <c r="AC1587" s="16">
        <f>$W$4 + 'Unlike Size Quad'!$F$2*$N$3</f>
        <v>-127.00507248755457</v>
      </c>
      <c r="AN1587" s="46">
        <v>579</v>
      </c>
      <c r="AO1587" s="6">
        <f>IF(OR(Table15[[#This Row],[Diagonal Flag]]&lt;-$AG$6, Table15[[#This Row],[Diagonal Flag]]&gt;$AG$6),0,Table15[[#This Row],[Diagonal Flag]])</f>
        <v>0</v>
      </c>
      <c r="AP1587" s="6">
        <f>Graphing!$AO1587/$AP$6</f>
        <v>0</v>
      </c>
      <c r="AQ1587" s="6">
        <f>Graphing!$AO1587/$AQ$6</f>
        <v>0</v>
      </c>
    </row>
    <row r="1588" spans="21:43" x14ac:dyDescent="0.25">
      <c r="U1588" s="6">
        <v>0</v>
      </c>
      <c r="V1588" s="6">
        <v>580</v>
      </c>
      <c r="W1588" s="6">
        <f>IF(AND($W$4 + 'Unlike Size Quad'!$F$2*$N$3&lt;Table13[[#This Row],[NS AXIS]],Table13[[#This Row],[NS AXIS]]&lt;$V$3 - 'Unlike Size Quad'!$F$2*$N$3), Table13[NS AXIS], 0)</f>
        <v>0</v>
      </c>
      <c r="X1588" s="6">
        <f>$V$6 - 'Unlike Size Quad'!$F$3*$N$4</f>
        <v>71.401690832311886</v>
      </c>
      <c r="Y1588" s="6">
        <f>$W$5 +'Unlike Size Quad'!$F$3*$N$4</f>
        <v>-71.406763299232722</v>
      </c>
      <c r="Z1588" s="6">
        <f>Table13[[#This Row],[NS AXIS]]</f>
        <v>580</v>
      </c>
      <c r="AA1588" s="6">
        <f>IF(AND($W$5 + 'Unlike Size Quad'!$F$3*$N$4&lt;Table13[[#This Row],[NS AXIS]],Table13[[#This Row],[NS AXIS]]&lt;$V$6 - 'Unlike Size Quad'!$F$3*$N$4), Table13[NS AXIS], 0)</f>
        <v>0</v>
      </c>
      <c r="AB1588" s="16">
        <f>$V$3 -'Unlike Size Quad'!$F$2*$N$3</f>
        <v>127.00056361139596</v>
      </c>
      <c r="AC1588" s="16">
        <f>$W$4 + 'Unlike Size Quad'!$F$2*$N$3</f>
        <v>-127.00507248755457</v>
      </c>
      <c r="AN1588" s="46">
        <v>580</v>
      </c>
      <c r="AO1588" s="6">
        <f>IF(OR(Table15[[#This Row],[Diagonal Flag]]&lt;-$AG$6, Table15[[#This Row],[Diagonal Flag]]&gt;$AG$6),0,Table15[[#This Row],[Diagonal Flag]])</f>
        <v>0</v>
      </c>
      <c r="AP1588" s="6">
        <f>Graphing!$AO1588/$AP$6</f>
        <v>0</v>
      </c>
      <c r="AQ1588" s="6">
        <f>Graphing!$AO1588/$AQ$6</f>
        <v>0</v>
      </c>
    </row>
    <row r="1589" spans="21:43" x14ac:dyDescent="0.25">
      <c r="U1589" s="6">
        <v>0</v>
      </c>
      <c r="V1589" s="6">
        <v>581</v>
      </c>
      <c r="W1589" s="6">
        <f>IF(AND($W$4 + 'Unlike Size Quad'!$F$2*$N$3&lt;Table13[[#This Row],[NS AXIS]],Table13[[#This Row],[NS AXIS]]&lt;$V$3 - 'Unlike Size Quad'!$F$2*$N$3), Table13[NS AXIS], 0)</f>
        <v>0</v>
      </c>
      <c r="X1589" s="6">
        <f>$V$6 - 'Unlike Size Quad'!$F$3*$N$4</f>
        <v>71.401690832311886</v>
      </c>
      <c r="Y1589" s="6">
        <f>$W$5 +'Unlike Size Quad'!$F$3*$N$4</f>
        <v>-71.406763299232722</v>
      </c>
      <c r="Z1589" s="6">
        <f>Table13[[#This Row],[NS AXIS]]</f>
        <v>581</v>
      </c>
      <c r="AA1589" s="6">
        <f>IF(AND($W$5 + 'Unlike Size Quad'!$F$3*$N$4&lt;Table13[[#This Row],[NS AXIS]],Table13[[#This Row],[NS AXIS]]&lt;$V$6 - 'Unlike Size Quad'!$F$3*$N$4), Table13[NS AXIS], 0)</f>
        <v>0</v>
      </c>
      <c r="AB1589" s="16">
        <f>$V$3 -'Unlike Size Quad'!$F$2*$N$3</f>
        <v>127.00056361139596</v>
      </c>
      <c r="AC1589" s="16">
        <f>$W$4 + 'Unlike Size Quad'!$F$2*$N$3</f>
        <v>-127.00507248755457</v>
      </c>
      <c r="AN1589" s="46">
        <v>581</v>
      </c>
      <c r="AO1589" s="6">
        <f>IF(OR(Table15[[#This Row],[Diagonal Flag]]&lt;-$AG$6, Table15[[#This Row],[Diagonal Flag]]&gt;$AG$6),0,Table15[[#This Row],[Diagonal Flag]])</f>
        <v>0</v>
      </c>
      <c r="AP1589" s="6">
        <f>Graphing!$AO1589/$AP$6</f>
        <v>0</v>
      </c>
      <c r="AQ1589" s="6">
        <f>Graphing!$AO1589/$AQ$6</f>
        <v>0</v>
      </c>
    </row>
    <row r="1590" spans="21:43" x14ac:dyDescent="0.25">
      <c r="U1590" s="6">
        <v>0</v>
      </c>
      <c r="V1590" s="6">
        <v>582</v>
      </c>
      <c r="W1590" s="6">
        <f>IF(AND($W$4 + 'Unlike Size Quad'!$F$2*$N$3&lt;Table13[[#This Row],[NS AXIS]],Table13[[#This Row],[NS AXIS]]&lt;$V$3 - 'Unlike Size Quad'!$F$2*$N$3), Table13[NS AXIS], 0)</f>
        <v>0</v>
      </c>
      <c r="X1590" s="6">
        <f>$V$6 - 'Unlike Size Quad'!$F$3*$N$4</f>
        <v>71.401690832311886</v>
      </c>
      <c r="Y1590" s="6">
        <f>$W$5 +'Unlike Size Quad'!$F$3*$N$4</f>
        <v>-71.406763299232722</v>
      </c>
      <c r="Z1590" s="6">
        <f>Table13[[#This Row],[NS AXIS]]</f>
        <v>582</v>
      </c>
      <c r="AA1590" s="6">
        <f>IF(AND($W$5 + 'Unlike Size Quad'!$F$3*$N$4&lt;Table13[[#This Row],[NS AXIS]],Table13[[#This Row],[NS AXIS]]&lt;$V$6 - 'Unlike Size Quad'!$F$3*$N$4), Table13[NS AXIS], 0)</f>
        <v>0</v>
      </c>
      <c r="AB1590" s="16">
        <f>$V$3 -'Unlike Size Quad'!$F$2*$N$3</f>
        <v>127.00056361139596</v>
      </c>
      <c r="AC1590" s="16">
        <f>$W$4 + 'Unlike Size Quad'!$F$2*$N$3</f>
        <v>-127.00507248755457</v>
      </c>
      <c r="AN1590" s="46">
        <v>582</v>
      </c>
      <c r="AO1590" s="6">
        <f>IF(OR(Table15[[#This Row],[Diagonal Flag]]&lt;-$AG$6, Table15[[#This Row],[Diagonal Flag]]&gt;$AG$6),0,Table15[[#This Row],[Diagonal Flag]])</f>
        <v>0</v>
      </c>
      <c r="AP1590" s="6">
        <f>Graphing!$AO1590/$AP$6</f>
        <v>0</v>
      </c>
      <c r="AQ1590" s="6">
        <f>Graphing!$AO1590/$AQ$6</f>
        <v>0</v>
      </c>
    </row>
    <row r="1591" spans="21:43" x14ac:dyDescent="0.25">
      <c r="U1591" s="6">
        <v>0</v>
      </c>
      <c r="V1591" s="6">
        <v>583</v>
      </c>
      <c r="W1591" s="6">
        <f>IF(AND($W$4 + 'Unlike Size Quad'!$F$2*$N$3&lt;Table13[[#This Row],[NS AXIS]],Table13[[#This Row],[NS AXIS]]&lt;$V$3 - 'Unlike Size Quad'!$F$2*$N$3), Table13[NS AXIS], 0)</f>
        <v>0</v>
      </c>
      <c r="X1591" s="6">
        <f>$V$6 - 'Unlike Size Quad'!$F$3*$N$4</f>
        <v>71.401690832311886</v>
      </c>
      <c r="Y1591" s="6">
        <f>$W$5 +'Unlike Size Quad'!$F$3*$N$4</f>
        <v>-71.406763299232722</v>
      </c>
      <c r="Z1591" s="6">
        <f>Table13[[#This Row],[NS AXIS]]</f>
        <v>583</v>
      </c>
      <c r="AA1591" s="6">
        <f>IF(AND($W$5 + 'Unlike Size Quad'!$F$3*$N$4&lt;Table13[[#This Row],[NS AXIS]],Table13[[#This Row],[NS AXIS]]&lt;$V$6 - 'Unlike Size Quad'!$F$3*$N$4), Table13[NS AXIS], 0)</f>
        <v>0</v>
      </c>
      <c r="AB1591" s="16">
        <f>$V$3 -'Unlike Size Quad'!$F$2*$N$3</f>
        <v>127.00056361139596</v>
      </c>
      <c r="AC1591" s="16">
        <f>$W$4 + 'Unlike Size Quad'!$F$2*$N$3</f>
        <v>-127.00507248755457</v>
      </c>
      <c r="AN1591" s="46">
        <v>583</v>
      </c>
      <c r="AO1591" s="6">
        <f>IF(OR(Table15[[#This Row],[Diagonal Flag]]&lt;-$AG$6, Table15[[#This Row],[Diagonal Flag]]&gt;$AG$6),0,Table15[[#This Row],[Diagonal Flag]])</f>
        <v>0</v>
      </c>
      <c r="AP1591" s="6">
        <f>Graphing!$AO1591/$AP$6</f>
        <v>0</v>
      </c>
      <c r="AQ1591" s="6">
        <f>Graphing!$AO1591/$AQ$6</f>
        <v>0</v>
      </c>
    </row>
    <row r="1592" spans="21:43" x14ac:dyDescent="0.25">
      <c r="U1592" s="6">
        <v>0</v>
      </c>
      <c r="V1592" s="6">
        <v>584</v>
      </c>
      <c r="W1592" s="6">
        <f>IF(AND($W$4 + 'Unlike Size Quad'!$F$2*$N$3&lt;Table13[[#This Row],[NS AXIS]],Table13[[#This Row],[NS AXIS]]&lt;$V$3 - 'Unlike Size Quad'!$F$2*$N$3), Table13[NS AXIS], 0)</f>
        <v>0</v>
      </c>
      <c r="X1592" s="6">
        <f>$V$6 - 'Unlike Size Quad'!$F$3*$N$4</f>
        <v>71.401690832311886</v>
      </c>
      <c r="Y1592" s="6">
        <f>$W$5 +'Unlike Size Quad'!$F$3*$N$4</f>
        <v>-71.406763299232722</v>
      </c>
      <c r="Z1592" s="6">
        <f>Table13[[#This Row],[NS AXIS]]</f>
        <v>584</v>
      </c>
      <c r="AA1592" s="6">
        <f>IF(AND($W$5 + 'Unlike Size Quad'!$F$3*$N$4&lt;Table13[[#This Row],[NS AXIS]],Table13[[#This Row],[NS AXIS]]&lt;$V$6 - 'Unlike Size Quad'!$F$3*$N$4), Table13[NS AXIS], 0)</f>
        <v>0</v>
      </c>
      <c r="AB1592" s="16">
        <f>$V$3 -'Unlike Size Quad'!$F$2*$N$3</f>
        <v>127.00056361139596</v>
      </c>
      <c r="AC1592" s="16">
        <f>$W$4 + 'Unlike Size Quad'!$F$2*$N$3</f>
        <v>-127.00507248755457</v>
      </c>
      <c r="AN1592" s="46">
        <v>584</v>
      </c>
      <c r="AO1592" s="6">
        <f>IF(OR(Table15[[#This Row],[Diagonal Flag]]&lt;-$AG$6, Table15[[#This Row],[Diagonal Flag]]&gt;$AG$6),0,Table15[[#This Row],[Diagonal Flag]])</f>
        <v>0</v>
      </c>
      <c r="AP1592" s="6">
        <f>Graphing!$AO1592/$AP$6</f>
        <v>0</v>
      </c>
      <c r="AQ1592" s="6">
        <f>Graphing!$AO1592/$AQ$6</f>
        <v>0</v>
      </c>
    </row>
    <row r="1593" spans="21:43" x14ac:dyDescent="0.25">
      <c r="U1593" s="6">
        <v>0</v>
      </c>
      <c r="V1593" s="6">
        <v>585</v>
      </c>
      <c r="W1593" s="6">
        <f>IF(AND($W$4 + 'Unlike Size Quad'!$F$2*$N$3&lt;Table13[[#This Row],[NS AXIS]],Table13[[#This Row],[NS AXIS]]&lt;$V$3 - 'Unlike Size Quad'!$F$2*$N$3), Table13[NS AXIS], 0)</f>
        <v>0</v>
      </c>
      <c r="X1593" s="6">
        <f>$V$6 - 'Unlike Size Quad'!$F$3*$N$4</f>
        <v>71.401690832311886</v>
      </c>
      <c r="Y1593" s="6">
        <f>$W$5 +'Unlike Size Quad'!$F$3*$N$4</f>
        <v>-71.406763299232722</v>
      </c>
      <c r="Z1593" s="6">
        <f>Table13[[#This Row],[NS AXIS]]</f>
        <v>585</v>
      </c>
      <c r="AA1593" s="6">
        <f>IF(AND($W$5 + 'Unlike Size Quad'!$F$3*$N$4&lt;Table13[[#This Row],[NS AXIS]],Table13[[#This Row],[NS AXIS]]&lt;$V$6 - 'Unlike Size Quad'!$F$3*$N$4), Table13[NS AXIS], 0)</f>
        <v>0</v>
      </c>
      <c r="AB1593" s="16">
        <f>$V$3 -'Unlike Size Quad'!$F$2*$N$3</f>
        <v>127.00056361139596</v>
      </c>
      <c r="AC1593" s="16">
        <f>$W$4 + 'Unlike Size Quad'!$F$2*$N$3</f>
        <v>-127.00507248755457</v>
      </c>
      <c r="AN1593" s="46">
        <v>585</v>
      </c>
      <c r="AO1593" s="6">
        <f>IF(OR(Table15[[#This Row],[Diagonal Flag]]&lt;-$AG$6, Table15[[#This Row],[Diagonal Flag]]&gt;$AG$6),0,Table15[[#This Row],[Diagonal Flag]])</f>
        <v>0</v>
      </c>
      <c r="AP1593" s="6">
        <f>Graphing!$AO1593/$AP$6</f>
        <v>0</v>
      </c>
      <c r="AQ1593" s="6">
        <f>Graphing!$AO1593/$AQ$6</f>
        <v>0</v>
      </c>
    </row>
    <row r="1594" spans="21:43" x14ac:dyDescent="0.25">
      <c r="U1594" s="6">
        <v>0</v>
      </c>
      <c r="V1594" s="6">
        <v>586</v>
      </c>
      <c r="W1594" s="6">
        <f>IF(AND($W$4 + 'Unlike Size Quad'!$F$2*$N$3&lt;Table13[[#This Row],[NS AXIS]],Table13[[#This Row],[NS AXIS]]&lt;$V$3 - 'Unlike Size Quad'!$F$2*$N$3), Table13[NS AXIS], 0)</f>
        <v>0</v>
      </c>
      <c r="X1594" s="6">
        <f>$V$6 - 'Unlike Size Quad'!$F$3*$N$4</f>
        <v>71.401690832311886</v>
      </c>
      <c r="Y1594" s="6">
        <f>$W$5 +'Unlike Size Quad'!$F$3*$N$4</f>
        <v>-71.406763299232722</v>
      </c>
      <c r="Z1594" s="6">
        <f>Table13[[#This Row],[NS AXIS]]</f>
        <v>586</v>
      </c>
      <c r="AA1594" s="6">
        <f>IF(AND($W$5 + 'Unlike Size Quad'!$F$3*$N$4&lt;Table13[[#This Row],[NS AXIS]],Table13[[#This Row],[NS AXIS]]&lt;$V$6 - 'Unlike Size Quad'!$F$3*$N$4), Table13[NS AXIS], 0)</f>
        <v>0</v>
      </c>
      <c r="AB1594" s="16">
        <f>$V$3 -'Unlike Size Quad'!$F$2*$N$3</f>
        <v>127.00056361139596</v>
      </c>
      <c r="AC1594" s="16">
        <f>$W$4 + 'Unlike Size Quad'!$F$2*$N$3</f>
        <v>-127.00507248755457</v>
      </c>
      <c r="AN1594" s="46">
        <v>586</v>
      </c>
      <c r="AO1594" s="6">
        <f>IF(OR(Table15[[#This Row],[Diagonal Flag]]&lt;-$AG$6, Table15[[#This Row],[Diagonal Flag]]&gt;$AG$6),0,Table15[[#This Row],[Diagonal Flag]])</f>
        <v>0</v>
      </c>
      <c r="AP1594" s="6">
        <f>Graphing!$AO1594/$AP$6</f>
        <v>0</v>
      </c>
      <c r="AQ1594" s="6">
        <f>Graphing!$AO1594/$AQ$6</f>
        <v>0</v>
      </c>
    </row>
    <row r="1595" spans="21:43" x14ac:dyDescent="0.25">
      <c r="U1595" s="6">
        <v>0</v>
      </c>
      <c r="V1595" s="6">
        <v>587</v>
      </c>
      <c r="W1595" s="6">
        <f>IF(AND($W$4 + 'Unlike Size Quad'!$F$2*$N$3&lt;Table13[[#This Row],[NS AXIS]],Table13[[#This Row],[NS AXIS]]&lt;$V$3 - 'Unlike Size Quad'!$F$2*$N$3), Table13[NS AXIS], 0)</f>
        <v>0</v>
      </c>
      <c r="X1595" s="6">
        <f>$V$6 - 'Unlike Size Quad'!$F$3*$N$4</f>
        <v>71.401690832311886</v>
      </c>
      <c r="Y1595" s="6">
        <f>$W$5 +'Unlike Size Quad'!$F$3*$N$4</f>
        <v>-71.406763299232722</v>
      </c>
      <c r="Z1595" s="6">
        <f>Table13[[#This Row],[NS AXIS]]</f>
        <v>587</v>
      </c>
      <c r="AA1595" s="6">
        <f>IF(AND($W$5 + 'Unlike Size Quad'!$F$3*$N$4&lt;Table13[[#This Row],[NS AXIS]],Table13[[#This Row],[NS AXIS]]&lt;$V$6 - 'Unlike Size Quad'!$F$3*$N$4), Table13[NS AXIS], 0)</f>
        <v>0</v>
      </c>
      <c r="AB1595" s="16">
        <f>$V$3 -'Unlike Size Quad'!$F$2*$N$3</f>
        <v>127.00056361139596</v>
      </c>
      <c r="AC1595" s="16">
        <f>$W$4 + 'Unlike Size Quad'!$F$2*$N$3</f>
        <v>-127.00507248755457</v>
      </c>
      <c r="AN1595" s="46">
        <v>587</v>
      </c>
      <c r="AO1595" s="6">
        <f>IF(OR(Table15[[#This Row],[Diagonal Flag]]&lt;-$AG$6, Table15[[#This Row],[Diagonal Flag]]&gt;$AG$6),0,Table15[[#This Row],[Diagonal Flag]])</f>
        <v>0</v>
      </c>
      <c r="AP1595" s="6">
        <f>Graphing!$AO1595/$AP$6</f>
        <v>0</v>
      </c>
      <c r="AQ1595" s="6">
        <f>Graphing!$AO1595/$AQ$6</f>
        <v>0</v>
      </c>
    </row>
    <row r="1596" spans="21:43" x14ac:dyDescent="0.25">
      <c r="U1596" s="6">
        <v>0</v>
      </c>
      <c r="V1596" s="6">
        <v>588</v>
      </c>
      <c r="W1596" s="6">
        <f>IF(AND($W$4 + 'Unlike Size Quad'!$F$2*$N$3&lt;Table13[[#This Row],[NS AXIS]],Table13[[#This Row],[NS AXIS]]&lt;$V$3 - 'Unlike Size Quad'!$F$2*$N$3), Table13[NS AXIS], 0)</f>
        <v>0</v>
      </c>
      <c r="X1596" s="6">
        <f>$V$6 - 'Unlike Size Quad'!$F$3*$N$4</f>
        <v>71.401690832311886</v>
      </c>
      <c r="Y1596" s="6">
        <f>$W$5 +'Unlike Size Quad'!$F$3*$N$4</f>
        <v>-71.406763299232722</v>
      </c>
      <c r="Z1596" s="6">
        <f>Table13[[#This Row],[NS AXIS]]</f>
        <v>588</v>
      </c>
      <c r="AA1596" s="6">
        <f>IF(AND($W$5 + 'Unlike Size Quad'!$F$3*$N$4&lt;Table13[[#This Row],[NS AXIS]],Table13[[#This Row],[NS AXIS]]&lt;$V$6 - 'Unlike Size Quad'!$F$3*$N$4), Table13[NS AXIS], 0)</f>
        <v>0</v>
      </c>
      <c r="AB1596" s="16">
        <f>$V$3 -'Unlike Size Quad'!$F$2*$N$3</f>
        <v>127.00056361139596</v>
      </c>
      <c r="AC1596" s="16">
        <f>$W$4 + 'Unlike Size Quad'!$F$2*$N$3</f>
        <v>-127.00507248755457</v>
      </c>
      <c r="AN1596" s="46">
        <v>588</v>
      </c>
      <c r="AO1596" s="6">
        <f>IF(OR(Table15[[#This Row],[Diagonal Flag]]&lt;-$AG$6, Table15[[#This Row],[Diagonal Flag]]&gt;$AG$6),0,Table15[[#This Row],[Diagonal Flag]])</f>
        <v>0</v>
      </c>
      <c r="AP1596" s="6">
        <f>Graphing!$AO1596/$AP$6</f>
        <v>0</v>
      </c>
      <c r="AQ1596" s="6">
        <f>Graphing!$AO1596/$AQ$6</f>
        <v>0</v>
      </c>
    </row>
    <row r="1597" spans="21:43" x14ac:dyDescent="0.25">
      <c r="U1597" s="6">
        <v>0</v>
      </c>
      <c r="V1597" s="6">
        <v>589</v>
      </c>
      <c r="W1597" s="6">
        <f>IF(AND($W$4 + 'Unlike Size Quad'!$F$2*$N$3&lt;Table13[[#This Row],[NS AXIS]],Table13[[#This Row],[NS AXIS]]&lt;$V$3 - 'Unlike Size Quad'!$F$2*$N$3), Table13[NS AXIS], 0)</f>
        <v>0</v>
      </c>
      <c r="X1597" s="6">
        <f>$V$6 - 'Unlike Size Quad'!$F$3*$N$4</f>
        <v>71.401690832311886</v>
      </c>
      <c r="Y1597" s="6">
        <f>$W$5 +'Unlike Size Quad'!$F$3*$N$4</f>
        <v>-71.406763299232722</v>
      </c>
      <c r="Z1597" s="6">
        <f>Table13[[#This Row],[NS AXIS]]</f>
        <v>589</v>
      </c>
      <c r="AA1597" s="6">
        <f>IF(AND($W$5 + 'Unlike Size Quad'!$F$3*$N$4&lt;Table13[[#This Row],[NS AXIS]],Table13[[#This Row],[NS AXIS]]&lt;$V$6 - 'Unlike Size Quad'!$F$3*$N$4), Table13[NS AXIS], 0)</f>
        <v>0</v>
      </c>
      <c r="AB1597" s="16">
        <f>$V$3 -'Unlike Size Quad'!$F$2*$N$3</f>
        <v>127.00056361139596</v>
      </c>
      <c r="AC1597" s="16">
        <f>$W$4 + 'Unlike Size Quad'!$F$2*$N$3</f>
        <v>-127.00507248755457</v>
      </c>
      <c r="AN1597" s="46">
        <v>589</v>
      </c>
      <c r="AO1597" s="6">
        <f>IF(OR(Table15[[#This Row],[Diagonal Flag]]&lt;-$AG$6, Table15[[#This Row],[Diagonal Flag]]&gt;$AG$6),0,Table15[[#This Row],[Diagonal Flag]])</f>
        <v>0</v>
      </c>
      <c r="AP1597" s="6">
        <f>Graphing!$AO1597/$AP$6</f>
        <v>0</v>
      </c>
      <c r="AQ1597" s="6">
        <f>Graphing!$AO1597/$AQ$6</f>
        <v>0</v>
      </c>
    </row>
    <row r="1598" spans="21:43" x14ac:dyDescent="0.25">
      <c r="U1598" s="6">
        <v>0</v>
      </c>
      <c r="V1598" s="6">
        <v>590</v>
      </c>
      <c r="W1598" s="6">
        <f>IF(AND($W$4 + 'Unlike Size Quad'!$F$2*$N$3&lt;Table13[[#This Row],[NS AXIS]],Table13[[#This Row],[NS AXIS]]&lt;$V$3 - 'Unlike Size Quad'!$F$2*$N$3), Table13[NS AXIS], 0)</f>
        <v>0</v>
      </c>
      <c r="X1598" s="6">
        <f>$V$6 - 'Unlike Size Quad'!$F$3*$N$4</f>
        <v>71.401690832311886</v>
      </c>
      <c r="Y1598" s="6">
        <f>$W$5 +'Unlike Size Quad'!$F$3*$N$4</f>
        <v>-71.406763299232722</v>
      </c>
      <c r="Z1598" s="6">
        <f>Table13[[#This Row],[NS AXIS]]</f>
        <v>590</v>
      </c>
      <c r="AA1598" s="6">
        <f>IF(AND($W$5 + 'Unlike Size Quad'!$F$3*$N$4&lt;Table13[[#This Row],[NS AXIS]],Table13[[#This Row],[NS AXIS]]&lt;$V$6 - 'Unlike Size Quad'!$F$3*$N$4), Table13[NS AXIS], 0)</f>
        <v>0</v>
      </c>
      <c r="AB1598" s="16">
        <f>$V$3 -'Unlike Size Quad'!$F$2*$N$3</f>
        <v>127.00056361139596</v>
      </c>
      <c r="AC1598" s="16">
        <f>$W$4 + 'Unlike Size Quad'!$F$2*$N$3</f>
        <v>-127.00507248755457</v>
      </c>
      <c r="AN1598" s="46">
        <v>590</v>
      </c>
      <c r="AO1598" s="6">
        <f>IF(OR(Table15[[#This Row],[Diagonal Flag]]&lt;-$AG$6, Table15[[#This Row],[Diagonal Flag]]&gt;$AG$6),0,Table15[[#This Row],[Diagonal Flag]])</f>
        <v>0</v>
      </c>
      <c r="AP1598" s="6">
        <f>Graphing!$AO1598/$AP$6</f>
        <v>0</v>
      </c>
      <c r="AQ1598" s="6">
        <f>Graphing!$AO1598/$AQ$6</f>
        <v>0</v>
      </c>
    </row>
    <row r="1599" spans="21:43" x14ac:dyDescent="0.25">
      <c r="U1599" s="6">
        <v>0</v>
      </c>
      <c r="V1599" s="6">
        <v>591</v>
      </c>
      <c r="W1599" s="6">
        <f>IF(AND($W$4 + 'Unlike Size Quad'!$F$2*$N$3&lt;Table13[[#This Row],[NS AXIS]],Table13[[#This Row],[NS AXIS]]&lt;$V$3 - 'Unlike Size Quad'!$F$2*$N$3), Table13[NS AXIS], 0)</f>
        <v>0</v>
      </c>
      <c r="X1599" s="6">
        <f>$V$6 - 'Unlike Size Quad'!$F$3*$N$4</f>
        <v>71.401690832311886</v>
      </c>
      <c r="Y1599" s="6">
        <f>$W$5 +'Unlike Size Quad'!$F$3*$N$4</f>
        <v>-71.406763299232722</v>
      </c>
      <c r="Z1599" s="6">
        <f>Table13[[#This Row],[NS AXIS]]</f>
        <v>591</v>
      </c>
      <c r="AA1599" s="6">
        <f>IF(AND($W$5 + 'Unlike Size Quad'!$F$3*$N$4&lt;Table13[[#This Row],[NS AXIS]],Table13[[#This Row],[NS AXIS]]&lt;$V$6 - 'Unlike Size Quad'!$F$3*$N$4), Table13[NS AXIS], 0)</f>
        <v>0</v>
      </c>
      <c r="AB1599" s="16">
        <f>$V$3 -'Unlike Size Quad'!$F$2*$N$3</f>
        <v>127.00056361139596</v>
      </c>
      <c r="AC1599" s="16">
        <f>$W$4 + 'Unlike Size Quad'!$F$2*$N$3</f>
        <v>-127.00507248755457</v>
      </c>
      <c r="AN1599" s="46">
        <v>591</v>
      </c>
      <c r="AO1599" s="6">
        <f>IF(OR(Table15[[#This Row],[Diagonal Flag]]&lt;-$AG$6, Table15[[#This Row],[Diagonal Flag]]&gt;$AG$6),0,Table15[[#This Row],[Diagonal Flag]])</f>
        <v>0</v>
      </c>
      <c r="AP1599" s="6">
        <f>Graphing!$AO1599/$AP$6</f>
        <v>0</v>
      </c>
      <c r="AQ1599" s="6">
        <f>Graphing!$AO1599/$AQ$6</f>
        <v>0</v>
      </c>
    </row>
    <row r="1600" spans="21:43" x14ac:dyDescent="0.25">
      <c r="U1600" s="6">
        <v>0</v>
      </c>
      <c r="V1600" s="6">
        <v>592</v>
      </c>
      <c r="W1600" s="6">
        <f>IF(AND($W$4 + 'Unlike Size Quad'!$F$2*$N$3&lt;Table13[[#This Row],[NS AXIS]],Table13[[#This Row],[NS AXIS]]&lt;$V$3 - 'Unlike Size Quad'!$F$2*$N$3), Table13[NS AXIS], 0)</f>
        <v>0</v>
      </c>
      <c r="X1600" s="6">
        <f>$V$6 - 'Unlike Size Quad'!$F$3*$N$4</f>
        <v>71.401690832311886</v>
      </c>
      <c r="Y1600" s="6">
        <f>$W$5 +'Unlike Size Quad'!$F$3*$N$4</f>
        <v>-71.406763299232722</v>
      </c>
      <c r="Z1600" s="6">
        <f>Table13[[#This Row],[NS AXIS]]</f>
        <v>592</v>
      </c>
      <c r="AA1600" s="6">
        <f>IF(AND($W$5 + 'Unlike Size Quad'!$F$3*$N$4&lt;Table13[[#This Row],[NS AXIS]],Table13[[#This Row],[NS AXIS]]&lt;$V$6 - 'Unlike Size Quad'!$F$3*$N$4), Table13[NS AXIS], 0)</f>
        <v>0</v>
      </c>
      <c r="AB1600" s="16">
        <f>$V$3 -'Unlike Size Quad'!$F$2*$N$3</f>
        <v>127.00056361139596</v>
      </c>
      <c r="AC1600" s="16">
        <f>$W$4 + 'Unlike Size Quad'!$F$2*$N$3</f>
        <v>-127.00507248755457</v>
      </c>
      <c r="AN1600" s="46">
        <v>592</v>
      </c>
      <c r="AO1600" s="6">
        <f>IF(OR(Table15[[#This Row],[Diagonal Flag]]&lt;-$AG$6, Table15[[#This Row],[Diagonal Flag]]&gt;$AG$6),0,Table15[[#This Row],[Diagonal Flag]])</f>
        <v>0</v>
      </c>
      <c r="AP1600" s="6">
        <f>Graphing!$AO1600/$AP$6</f>
        <v>0</v>
      </c>
      <c r="AQ1600" s="6">
        <f>Graphing!$AO1600/$AQ$6</f>
        <v>0</v>
      </c>
    </row>
    <row r="1601" spans="21:43" x14ac:dyDescent="0.25">
      <c r="U1601" s="6">
        <v>0</v>
      </c>
      <c r="V1601" s="6">
        <v>593</v>
      </c>
      <c r="W1601" s="6">
        <f>IF(AND($W$4 + 'Unlike Size Quad'!$F$2*$N$3&lt;Table13[[#This Row],[NS AXIS]],Table13[[#This Row],[NS AXIS]]&lt;$V$3 - 'Unlike Size Quad'!$F$2*$N$3), Table13[NS AXIS], 0)</f>
        <v>0</v>
      </c>
      <c r="X1601" s="6">
        <f>$V$6 - 'Unlike Size Quad'!$F$3*$N$4</f>
        <v>71.401690832311886</v>
      </c>
      <c r="Y1601" s="6">
        <f>$W$5 +'Unlike Size Quad'!$F$3*$N$4</f>
        <v>-71.406763299232722</v>
      </c>
      <c r="Z1601" s="6">
        <f>Table13[[#This Row],[NS AXIS]]</f>
        <v>593</v>
      </c>
      <c r="AA1601" s="6">
        <f>IF(AND($W$5 + 'Unlike Size Quad'!$F$3*$N$4&lt;Table13[[#This Row],[NS AXIS]],Table13[[#This Row],[NS AXIS]]&lt;$V$6 - 'Unlike Size Quad'!$F$3*$N$4), Table13[NS AXIS], 0)</f>
        <v>0</v>
      </c>
      <c r="AB1601" s="16">
        <f>$V$3 -'Unlike Size Quad'!$F$2*$N$3</f>
        <v>127.00056361139596</v>
      </c>
      <c r="AC1601" s="16">
        <f>$W$4 + 'Unlike Size Quad'!$F$2*$N$3</f>
        <v>-127.00507248755457</v>
      </c>
      <c r="AN1601" s="46">
        <v>593</v>
      </c>
      <c r="AO1601" s="6">
        <f>IF(OR(Table15[[#This Row],[Diagonal Flag]]&lt;-$AG$6, Table15[[#This Row],[Diagonal Flag]]&gt;$AG$6),0,Table15[[#This Row],[Diagonal Flag]])</f>
        <v>0</v>
      </c>
      <c r="AP1601" s="6">
        <f>Graphing!$AO1601/$AP$6</f>
        <v>0</v>
      </c>
      <c r="AQ1601" s="6">
        <f>Graphing!$AO1601/$AQ$6</f>
        <v>0</v>
      </c>
    </row>
    <row r="1602" spans="21:43" x14ac:dyDescent="0.25">
      <c r="U1602" s="6">
        <v>0</v>
      </c>
      <c r="V1602" s="6">
        <v>594</v>
      </c>
      <c r="W1602" s="6">
        <f>IF(AND($W$4 + 'Unlike Size Quad'!$F$2*$N$3&lt;Table13[[#This Row],[NS AXIS]],Table13[[#This Row],[NS AXIS]]&lt;$V$3 - 'Unlike Size Quad'!$F$2*$N$3), Table13[NS AXIS], 0)</f>
        <v>0</v>
      </c>
      <c r="X1602" s="6">
        <f>$V$6 - 'Unlike Size Quad'!$F$3*$N$4</f>
        <v>71.401690832311886</v>
      </c>
      <c r="Y1602" s="6">
        <f>$W$5 +'Unlike Size Quad'!$F$3*$N$4</f>
        <v>-71.406763299232722</v>
      </c>
      <c r="Z1602" s="6">
        <f>Table13[[#This Row],[NS AXIS]]</f>
        <v>594</v>
      </c>
      <c r="AA1602" s="6">
        <f>IF(AND($W$5 + 'Unlike Size Quad'!$F$3*$N$4&lt;Table13[[#This Row],[NS AXIS]],Table13[[#This Row],[NS AXIS]]&lt;$V$6 - 'Unlike Size Quad'!$F$3*$N$4), Table13[NS AXIS], 0)</f>
        <v>0</v>
      </c>
      <c r="AB1602" s="16">
        <f>$V$3 -'Unlike Size Quad'!$F$2*$N$3</f>
        <v>127.00056361139596</v>
      </c>
      <c r="AC1602" s="16">
        <f>$W$4 + 'Unlike Size Quad'!$F$2*$N$3</f>
        <v>-127.00507248755457</v>
      </c>
      <c r="AN1602" s="46">
        <v>594</v>
      </c>
      <c r="AO1602" s="6">
        <f>IF(OR(Table15[[#This Row],[Diagonal Flag]]&lt;-$AG$6, Table15[[#This Row],[Diagonal Flag]]&gt;$AG$6),0,Table15[[#This Row],[Diagonal Flag]])</f>
        <v>0</v>
      </c>
      <c r="AP1602" s="6">
        <f>Graphing!$AO1602/$AP$6</f>
        <v>0</v>
      </c>
      <c r="AQ1602" s="6">
        <f>Graphing!$AO1602/$AQ$6</f>
        <v>0</v>
      </c>
    </row>
    <row r="1603" spans="21:43" x14ac:dyDescent="0.25">
      <c r="U1603" s="6">
        <v>0</v>
      </c>
      <c r="V1603" s="6">
        <v>595</v>
      </c>
      <c r="W1603" s="6">
        <f>IF(AND($W$4 + 'Unlike Size Quad'!$F$2*$N$3&lt;Table13[[#This Row],[NS AXIS]],Table13[[#This Row],[NS AXIS]]&lt;$V$3 - 'Unlike Size Quad'!$F$2*$N$3), Table13[NS AXIS], 0)</f>
        <v>0</v>
      </c>
      <c r="X1603" s="6">
        <f>$V$6 - 'Unlike Size Quad'!$F$3*$N$4</f>
        <v>71.401690832311886</v>
      </c>
      <c r="Y1603" s="6">
        <f>$W$5 +'Unlike Size Quad'!$F$3*$N$4</f>
        <v>-71.406763299232722</v>
      </c>
      <c r="Z1603" s="6">
        <f>Table13[[#This Row],[NS AXIS]]</f>
        <v>595</v>
      </c>
      <c r="AA1603" s="6">
        <f>IF(AND($W$5 + 'Unlike Size Quad'!$F$3*$N$4&lt;Table13[[#This Row],[NS AXIS]],Table13[[#This Row],[NS AXIS]]&lt;$V$6 - 'Unlike Size Quad'!$F$3*$N$4), Table13[NS AXIS], 0)</f>
        <v>0</v>
      </c>
      <c r="AB1603" s="16">
        <f>$V$3 -'Unlike Size Quad'!$F$2*$N$3</f>
        <v>127.00056361139596</v>
      </c>
      <c r="AC1603" s="16">
        <f>$W$4 + 'Unlike Size Quad'!$F$2*$N$3</f>
        <v>-127.00507248755457</v>
      </c>
      <c r="AN1603" s="46">
        <v>595</v>
      </c>
      <c r="AO1603" s="6">
        <f>IF(OR(Table15[[#This Row],[Diagonal Flag]]&lt;-$AG$6, Table15[[#This Row],[Diagonal Flag]]&gt;$AG$6),0,Table15[[#This Row],[Diagonal Flag]])</f>
        <v>0</v>
      </c>
      <c r="AP1603" s="6">
        <f>Graphing!$AO1603/$AP$6</f>
        <v>0</v>
      </c>
      <c r="AQ1603" s="6">
        <f>Graphing!$AO1603/$AQ$6</f>
        <v>0</v>
      </c>
    </row>
    <row r="1604" spans="21:43" x14ac:dyDescent="0.25">
      <c r="U1604" s="6">
        <v>0</v>
      </c>
      <c r="V1604" s="6">
        <v>596</v>
      </c>
      <c r="W1604" s="6">
        <f>IF(AND($W$4 + 'Unlike Size Quad'!$F$2*$N$3&lt;Table13[[#This Row],[NS AXIS]],Table13[[#This Row],[NS AXIS]]&lt;$V$3 - 'Unlike Size Quad'!$F$2*$N$3), Table13[NS AXIS], 0)</f>
        <v>0</v>
      </c>
      <c r="X1604" s="6">
        <f>$V$6 - 'Unlike Size Quad'!$F$3*$N$4</f>
        <v>71.401690832311886</v>
      </c>
      <c r="Y1604" s="6">
        <f>$W$5 +'Unlike Size Quad'!$F$3*$N$4</f>
        <v>-71.406763299232722</v>
      </c>
      <c r="Z1604" s="6">
        <f>Table13[[#This Row],[NS AXIS]]</f>
        <v>596</v>
      </c>
      <c r="AA1604" s="6">
        <f>IF(AND($W$5 + 'Unlike Size Quad'!$F$3*$N$4&lt;Table13[[#This Row],[NS AXIS]],Table13[[#This Row],[NS AXIS]]&lt;$V$6 - 'Unlike Size Quad'!$F$3*$N$4), Table13[NS AXIS], 0)</f>
        <v>0</v>
      </c>
      <c r="AB1604" s="16">
        <f>$V$3 -'Unlike Size Quad'!$F$2*$N$3</f>
        <v>127.00056361139596</v>
      </c>
      <c r="AC1604" s="16">
        <f>$W$4 + 'Unlike Size Quad'!$F$2*$N$3</f>
        <v>-127.00507248755457</v>
      </c>
      <c r="AN1604" s="46">
        <v>596</v>
      </c>
      <c r="AO1604" s="6">
        <f>IF(OR(Table15[[#This Row],[Diagonal Flag]]&lt;-$AG$6, Table15[[#This Row],[Diagonal Flag]]&gt;$AG$6),0,Table15[[#This Row],[Diagonal Flag]])</f>
        <v>0</v>
      </c>
      <c r="AP1604" s="6">
        <f>Graphing!$AO1604/$AP$6</f>
        <v>0</v>
      </c>
      <c r="AQ1604" s="6">
        <f>Graphing!$AO1604/$AQ$6</f>
        <v>0</v>
      </c>
    </row>
    <row r="1605" spans="21:43" x14ac:dyDescent="0.25">
      <c r="U1605" s="6">
        <v>0</v>
      </c>
      <c r="V1605" s="6">
        <v>597</v>
      </c>
      <c r="W1605" s="6">
        <f>IF(AND($W$4 + 'Unlike Size Quad'!$F$2*$N$3&lt;Table13[[#This Row],[NS AXIS]],Table13[[#This Row],[NS AXIS]]&lt;$V$3 - 'Unlike Size Quad'!$F$2*$N$3), Table13[NS AXIS], 0)</f>
        <v>0</v>
      </c>
      <c r="X1605" s="6">
        <f>$V$6 - 'Unlike Size Quad'!$F$3*$N$4</f>
        <v>71.401690832311886</v>
      </c>
      <c r="Y1605" s="6">
        <f>$W$5 +'Unlike Size Quad'!$F$3*$N$4</f>
        <v>-71.406763299232722</v>
      </c>
      <c r="Z1605" s="6">
        <f>Table13[[#This Row],[NS AXIS]]</f>
        <v>597</v>
      </c>
      <c r="AA1605" s="6">
        <f>IF(AND($W$5 + 'Unlike Size Quad'!$F$3*$N$4&lt;Table13[[#This Row],[NS AXIS]],Table13[[#This Row],[NS AXIS]]&lt;$V$6 - 'Unlike Size Quad'!$F$3*$N$4), Table13[NS AXIS], 0)</f>
        <v>0</v>
      </c>
      <c r="AB1605" s="16">
        <f>$V$3 -'Unlike Size Quad'!$F$2*$N$3</f>
        <v>127.00056361139596</v>
      </c>
      <c r="AC1605" s="16">
        <f>$W$4 + 'Unlike Size Quad'!$F$2*$N$3</f>
        <v>-127.00507248755457</v>
      </c>
      <c r="AN1605" s="46">
        <v>597</v>
      </c>
      <c r="AO1605" s="6">
        <f>IF(OR(Table15[[#This Row],[Diagonal Flag]]&lt;-$AG$6, Table15[[#This Row],[Diagonal Flag]]&gt;$AG$6),0,Table15[[#This Row],[Diagonal Flag]])</f>
        <v>0</v>
      </c>
      <c r="AP1605" s="6">
        <f>Graphing!$AO1605/$AP$6</f>
        <v>0</v>
      </c>
      <c r="AQ1605" s="6">
        <f>Graphing!$AO1605/$AQ$6</f>
        <v>0</v>
      </c>
    </row>
    <row r="1606" spans="21:43" x14ac:dyDescent="0.25">
      <c r="U1606" s="6">
        <v>0</v>
      </c>
      <c r="V1606" s="6">
        <v>598</v>
      </c>
      <c r="W1606" s="6">
        <f>IF(AND($W$4 + 'Unlike Size Quad'!$F$2*$N$3&lt;Table13[[#This Row],[NS AXIS]],Table13[[#This Row],[NS AXIS]]&lt;$V$3 - 'Unlike Size Quad'!$F$2*$N$3), Table13[NS AXIS], 0)</f>
        <v>0</v>
      </c>
      <c r="X1606" s="6">
        <f>$V$6 - 'Unlike Size Quad'!$F$3*$N$4</f>
        <v>71.401690832311886</v>
      </c>
      <c r="Y1606" s="6">
        <f>$W$5 +'Unlike Size Quad'!$F$3*$N$4</f>
        <v>-71.406763299232722</v>
      </c>
      <c r="Z1606" s="6">
        <f>Table13[[#This Row],[NS AXIS]]</f>
        <v>598</v>
      </c>
      <c r="AA1606" s="6">
        <f>IF(AND($W$5 + 'Unlike Size Quad'!$F$3*$N$4&lt;Table13[[#This Row],[NS AXIS]],Table13[[#This Row],[NS AXIS]]&lt;$V$6 - 'Unlike Size Quad'!$F$3*$N$4), Table13[NS AXIS], 0)</f>
        <v>0</v>
      </c>
      <c r="AB1606" s="16">
        <f>$V$3 -'Unlike Size Quad'!$F$2*$N$3</f>
        <v>127.00056361139596</v>
      </c>
      <c r="AC1606" s="16">
        <f>$W$4 + 'Unlike Size Quad'!$F$2*$N$3</f>
        <v>-127.00507248755457</v>
      </c>
      <c r="AN1606" s="46">
        <v>598</v>
      </c>
      <c r="AO1606" s="6">
        <f>IF(OR(Table15[[#This Row],[Diagonal Flag]]&lt;-$AG$6, Table15[[#This Row],[Diagonal Flag]]&gt;$AG$6),0,Table15[[#This Row],[Diagonal Flag]])</f>
        <v>0</v>
      </c>
      <c r="AP1606" s="6">
        <f>Graphing!$AO1606/$AP$6</f>
        <v>0</v>
      </c>
      <c r="AQ1606" s="6">
        <f>Graphing!$AO1606/$AQ$6</f>
        <v>0</v>
      </c>
    </row>
    <row r="1607" spans="21:43" x14ac:dyDescent="0.25">
      <c r="U1607" s="6">
        <v>0</v>
      </c>
      <c r="V1607" s="6">
        <v>599</v>
      </c>
      <c r="W1607" s="6">
        <f>IF(AND($W$4 + 'Unlike Size Quad'!$F$2*$N$3&lt;Table13[[#This Row],[NS AXIS]],Table13[[#This Row],[NS AXIS]]&lt;$V$3 - 'Unlike Size Quad'!$F$2*$N$3), Table13[NS AXIS], 0)</f>
        <v>0</v>
      </c>
      <c r="X1607" s="6">
        <f>$V$6 - 'Unlike Size Quad'!$F$3*$N$4</f>
        <v>71.401690832311886</v>
      </c>
      <c r="Y1607" s="6">
        <f>$W$5 +'Unlike Size Quad'!$F$3*$N$4</f>
        <v>-71.406763299232722</v>
      </c>
      <c r="Z1607" s="6">
        <f>Table13[[#This Row],[NS AXIS]]</f>
        <v>599</v>
      </c>
      <c r="AA1607" s="6">
        <f>IF(AND($W$5 + 'Unlike Size Quad'!$F$3*$N$4&lt;Table13[[#This Row],[NS AXIS]],Table13[[#This Row],[NS AXIS]]&lt;$V$6 - 'Unlike Size Quad'!$F$3*$N$4), Table13[NS AXIS], 0)</f>
        <v>0</v>
      </c>
      <c r="AB1607" s="16">
        <f>$V$3 -'Unlike Size Quad'!$F$2*$N$3</f>
        <v>127.00056361139596</v>
      </c>
      <c r="AC1607" s="16">
        <f>$W$4 + 'Unlike Size Quad'!$F$2*$N$3</f>
        <v>-127.00507248755457</v>
      </c>
      <c r="AN1607" s="46">
        <v>599</v>
      </c>
      <c r="AO1607" s="6">
        <f>IF(OR(Table15[[#This Row],[Diagonal Flag]]&lt;-$AG$6, Table15[[#This Row],[Diagonal Flag]]&gt;$AG$6),0,Table15[[#This Row],[Diagonal Flag]])</f>
        <v>0</v>
      </c>
      <c r="AP1607" s="6">
        <f>Graphing!$AO1607/$AP$6</f>
        <v>0</v>
      </c>
      <c r="AQ1607" s="6">
        <f>Graphing!$AO1607/$AQ$6</f>
        <v>0</v>
      </c>
    </row>
    <row r="1608" spans="21:43" x14ac:dyDescent="0.25">
      <c r="U1608" s="6">
        <v>0</v>
      </c>
      <c r="V1608" s="6">
        <v>600</v>
      </c>
      <c r="W1608" s="6">
        <f>IF(AND($W$4 + 'Unlike Size Quad'!$F$2*$N$3&lt;Table13[[#This Row],[NS AXIS]],Table13[[#This Row],[NS AXIS]]&lt;$V$3 - 'Unlike Size Quad'!$F$2*$N$3), Table13[NS AXIS], 0)</f>
        <v>0</v>
      </c>
      <c r="X1608" s="6">
        <f>$V$6 - 'Unlike Size Quad'!$F$3*$N$4</f>
        <v>71.401690832311886</v>
      </c>
      <c r="Y1608" s="6">
        <f>$W$5 +'Unlike Size Quad'!$F$3*$N$4</f>
        <v>-71.406763299232722</v>
      </c>
      <c r="Z1608" s="6">
        <f>Table13[[#This Row],[NS AXIS]]</f>
        <v>600</v>
      </c>
      <c r="AA1608" s="6">
        <f>IF(AND($W$5 + 'Unlike Size Quad'!$F$3*$N$4&lt;Table13[[#This Row],[NS AXIS]],Table13[[#This Row],[NS AXIS]]&lt;$V$6 - 'Unlike Size Quad'!$F$3*$N$4), Table13[NS AXIS], 0)</f>
        <v>0</v>
      </c>
      <c r="AB1608" s="16">
        <f>$V$3 -'Unlike Size Quad'!$F$2*$N$3</f>
        <v>127.00056361139596</v>
      </c>
      <c r="AC1608" s="16">
        <f>$W$4 + 'Unlike Size Quad'!$F$2*$N$3</f>
        <v>-127.00507248755457</v>
      </c>
      <c r="AN1608" s="46">
        <v>600</v>
      </c>
      <c r="AO1608" s="6">
        <f>IF(OR(Table15[[#This Row],[Diagonal Flag]]&lt;-$AG$6, Table15[[#This Row],[Diagonal Flag]]&gt;$AG$6),0,Table15[[#This Row],[Diagonal Flag]])</f>
        <v>0</v>
      </c>
      <c r="AP1608" s="6">
        <f>Graphing!$AO1608/$AP$6</f>
        <v>0</v>
      </c>
      <c r="AQ1608" s="6">
        <f>Graphing!$AO1608/$AQ$6</f>
        <v>0</v>
      </c>
    </row>
    <row r="1609" spans="21:43" x14ac:dyDescent="0.25">
      <c r="U1609" s="6">
        <v>0</v>
      </c>
      <c r="V1609" s="6">
        <v>601</v>
      </c>
      <c r="W1609" s="6">
        <f>IF(AND($W$4 + 'Unlike Size Quad'!$F$2*$N$3&lt;Table13[[#This Row],[NS AXIS]],Table13[[#This Row],[NS AXIS]]&lt;$V$3 - 'Unlike Size Quad'!$F$2*$N$3), Table13[NS AXIS], 0)</f>
        <v>0</v>
      </c>
      <c r="X1609" s="6">
        <f>$V$6 - 'Unlike Size Quad'!$F$3*$N$4</f>
        <v>71.401690832311886</v>
      </c>
      <c r="Y1609" s="6">
        <f>$W$5 +'Unlike Size Quad'!$F$3*$N$4</f>
        <v>-71.406763299232722</v>
      </c>
      <c r="Z1609" s="6">
        <f>Table13[[#This Row],[NS AXIS]]</f>
        <v>601</v>
      </c>
      <c r="AA1609" s="6">
        <f>IF(AND($W$5 + 'Unlike Size Quad'!$F$3*$N$4&lt;Table13[[#This Row],[NS AXIS]],Table13[[#This Row],[NS AXIS]]&lt;$V$6 - 'Unlike Size Quad'!$F$3*$N$4), Table13[NS AXIS], 0)</f>
        <v>0</v>
      </c>
      <c r="AB1609" s="16">
        <f>$V$3 -'Unlike Size Quad'!$F$2*$N$3</f>
        <v>127.00056361139596</v>
      </c>
      <c r="AC1609" s="16">
        <f>$W$4 + 'Unlike Size Quad'!$F$2*$N$3</f>
        <v>-127.00507248755457</v>
      </c>
      <c r="AN1609" s="46">
        <v>601</v>
      </c>
      <c r="AO1609" s="6">
        <f>IF(OR(Table15[[#This Row],[Diagonal Flag]]&lt;-$AG$6, Table15[[#This Row],[Diagonal Flag]]&gt;$AG$6),0,Table15[[#This Row],[Diagonal Flag]])</f>
        <v>0</v>
      </c>
      <c r="AP1609" s="6">
        <f>Graphing!$AO1609/$AP$6</f>
        <v>0</v>
      </c>
      <c r="AQ1609" s="6">
        <f>Graphing!$AO1609/$AQ$6</f>
        <v>0</v>
      </c>
    </row>
    <row r="1610" spans="21:43" x14ac:dyDescent="0.25">
      <c r="U1610" s="6">
        <v>0</v>
      </c>
      <c r="V1610" s="6">
        <v>602</v>
      </c>
      <c r="W1610" s="6">
        <f>IF(AND($W$4 + 'Unlike Size Quad'!$F$2*$N$3&lt;Table13[[#This Row],[NS AXIS]],Table13[[#This Row],[NS AXIS]]&lt;$V$3 - 'Unlike Size Quad'!$F$2*$N$3), Table13[NS AXIS], 0)</f>
        <v>0</v>
      </c>
      <c r="X1610" s="6">
        <f>$V$6 - 'Unlike Size Quad'!$F$3*$N$4</f>
        <v>71.401690832311886</v>
      </c>
      <c r="Y1610" s="6">
        <f>$W$5 +'Unlike Size Quad'!$F$3*$N$4</f>
        <v>-71.406763299232722</v>
      </c>
      <c r="Z1610" s="6">
        <f>Table13[[#This Row],[NS AXIS]]</f>
        <v>602</v>
      </c>
      <c r="AA1610" s="6">
        <f>IF(AND($W$5 + 'Unlike Size Quad'!$F$3*$N$4&lt;Table13[[#This Row],[NS AXIS]],Table13[[#This Row],[NS AXIS]]&lt;$V$6 - 'Unlike Size Quad'!$F$3*$N$4), Table13[NS AXIS], 0)</f>
        <v>0</v>
      </c>
      <c r="AB1610" s="16">
        <f>$V$3 -'Unlike Size Quad'!$F$2*$N$3</f>
        <v>127.00056361139596</v>
      </c>
      <c r="AC1610" s="16">
        <f>$W$4 + 'Unlike Size Quad'!$F$2*$N$3</f>
        <v>-127.00507248755457</v>
      </c>
      <c r="AN1610" s="46">
        <v>602</v>
      </c>
      <c r="AO1610" s="6">
        <f>IF(OR(Table15[[#This Row],[Diagonal Flag]]&lt;-$AG$6, Table15[[#This Row],[Diagonal Flag]]&gt;$AG$6),0,Table15[[#This Row],[Diagonal Flag]])</f>
        <v>0</v>
      </c>
      <c r="AP1610" s="6">
        <f>Graphing!$AO1610/$AP$6</f>
        <v>0</v>
      </c>
      <c r="AQ1610" s="6">
        <f>Graphing!$AO1610/$AQ$6</f>
        <v>0</v>
      </c>
    </row>
    <row r="1611" spans="21:43" x14ac:dyDescent="0.25">
      <c r="U1611" s="6">
        <v>0</v>
      </c>
      <c r="V1611" s="6">
        <v>603</v>
      </c>
      <c r="W1611" s="6">
        <f>IF(AND($W$4 + 'Unlike Size Quad'!$F$2*$N$3&lt;Table13[[#This Row],[NS AXIS]],Table13[[#This Row],[NS AXIS]]&lt;$V$3 - 'Unlike Size Quad'!$F$2*$N$3), Table13[NS AXIS], 0)</f>
        <v>0</v>
      </c>
      <c r="X1611" s="6">
        <f>$V$6 - 'Unlike Size Quad'!$F$3*$N$4</f>
        <v>71.401690832311886</v>
      </c>
      <c r="Y1611" s="6">
        <f>$W$5 +'Unlike Size Quad'!$F$3*$N$4</f>
        <v>-71.406763299232722</v>
      </c>
      <c r="Z1611" s="6">
        <f>Table13[[#This Row],[NS AXIS]]</f>
        <v>603</v>
      </c>
      <c r="AA1611" s="6">
        <f>IF(AND($W$5 + 'Unlike Size Quad'!$F$3*$N$4&lt;Table13[[#This Row],[NS AXIS]],Table13[[#This Row],[NS AXIS]]&lt;$V$6 - 'Unlike Size Quad'!$F$3*$N$4), Table13[NS AXIS], 0)</f>
        <v>0</v>
      </c>
      <c r="AB1611" s="16">
        <f>$V$3 -'Unlike Size Quad'!$F$2*$N$3</f>
        <v>127.00056361139596</v>
      </c>
      <c r="AC1611" s="16">
        <f>$W$4 + 'Unlike Size Quad'!$F$2*$N$3</f>
        <v>-127.00507248755457</v>
      </c>
      <c r="AN1611" s="46">
        <v>603</v>
      </c>
      <c r="AO1611" s="6">
        <f>IF(OR(Table15[[#This Row],[Diagonal Flag]]&lt;-$AG$6, Table15[[#This Row],[Diagonal Flag]]&gt;$AG$6),0,Table15[[#This Row],[Diagonal Flag]])</f>
        <v>0</v>
      </c>
      <c r="AP1611" s="6">
        <f>Graphing!$AO1611/$AP$6</f>
        <v>0</v>
      </c>
      <c r="AQ1611" s="6">
        <f>Graphing!$AO1611/$AQ$6</f>
        <v>0</v>
      </c>
    </row>
    <row r="1612" spans="21:43" x14ac:dyDescent="0.25">
      <c r="U1612" s="6">
        <v>0</v>
      </c>
      <c r="V1612" s="6">
        <v>604</v>
      </c>
      <c r="W1612" s="6">
        <f>IF(AND($W$4 + 'Unlike Size Quad'!$F$2*$N$3&lt;Table13[[#This Row],[NS AXIS]],Table13[[#This Row],[NS AXIS]]&lt;$V$3 - 'Unlike Size Quad'!$F$2*$N$3), Table13[NS AXIS], 0)</f>
        <v>0</v>
      </c>
      <c r="X1612" s="6">
        <f>$V$6 - 'Unlike Size Quad'!$F$3*$N$4</f>
        <v>71.401690832311886</v>
      </c>
      <c r="Y1612" s="6">
        <f>$W$5 +'Unlike Size Quad'!$F$3*$N$4</f>
        <v>-71.406763299232722</v>
      </c>
      <c r="Z1612" s="6">
        <f>Table13[[#This Row],[NS AXIS]]</f>
        <v>604</v>
      </c>
      <c r="AA1612" s="6">
        <f>IF(AND($W$5 + 'Unlike Size Quad'!$F$3*$N$4&lt;Table13[[#This Row],[NS AXIS]],Table13[[#This Row],[NS AXIS]]&lt;$V$6 - 'Unlike Size Quad'!$F$3*$N$4), Table13[NS AXIS], 0)</f>
        <v>0</v>
      </c>
      <c r="AB1612" s="16">
        <f>$V$3 -'Unlike Size Quad'!$F$2*$N$3</f>
        <v>127.00056361139596</v>
      </c>
      <c r="AC1612" s="16">
        <f>$W$4 + 'Unlike Size Quad'!$F$2*$N$3</f>
        <v>-127.00507248755457</v>
      </c>
      <c r="AN1612" s="46">
        <v>604</v>
      </c>
      <c r="AO1612" s="6">
        <f>IF(OR(Table15[[#This Row],[Diagonal Flag]]&lt;-$AG$6, Table15[[#This Row],[Diagonal Flag]]&gt;$AG$6),0,Table15[[#This Row],[Diagonal Flag]])</f>
        <v>0</v>
      </c>
      <c r="AP1612" s="6">
        <f>Graphing!$AO1612/$AP$6</f>
        <v>0</v>
      </c>
      <c r="AQ1612" s="6">
        <f>Graphing!$AO1612/$AQ$6</f>
        <v>0</v>
      </c>
    </row>
    <row r="1613" spans="21:43" x14ac:dyDescent="0.25">
      <c r="U1613" s="6">
        <v>0</v>
      </c>
      <c r="V1613" s="6">
        <v>605</v>
      </c>
      <c r="W1613" s="6">
        <f>IF(AND($W$4 + 'Unlike Size Quad'!$F$2*$N$3&lt;Table13[[#This Row],[NS AXIS]],Table13[[#This Row],[NS AXIS]]&lt;$V$3 - 'Unlike Size Quad'!$F$2*$N$3), Table13[NS AXIS], 0)</f>
        <v>0</v>
      </c>
      <c r="X1613" s="6">
        <f>$V$6 - 'Unlike Size Quad'!$F$3*$N$4</f>
        <v>71.401690832311886</v>
      </c>
      <c r="Y1613" s="6">
        <f>$W$5 +'Unlike Size Quad'!$F$3*$N$4</f>
        <v>-71.406763299232722</v>
      </c>
      <c r="Z1613" s="6">
        <f>Table13[[#This Row],[NS AXIS]]</f>
        <v>605</v>
      </c>
      <c r="AA1613" s="6">
        <f>IF(AND($W$5 + 'Unlike Size Quad'!$F$3*$N$4&lt;Table13[[#This Row],[NS AXIS]],Table13[[#This Row],[NS AXIS]]&lt;$V$6 - 'Unlike Size Quad'!$F$3*$N$4), Table13[NS AXIS], 0)</f>
        <v>0</v>
      </c>
      <c r="AB1613" s="16">
        <f>$V$3 -'Unlike Size Quad'!$F$2*$N$3</f>
        <v>127.00056361139596</v>
      </c>
      <c r="AC1613" s="16">
        <f>$W$4 + 'Unlike Size Quad'!$F$2*$N$3</f>
        <v>-127.00507248755457</v>
      </c>
      <c r="AN1613" s="46">
        <v>605</v>
      </c>
      <c r="AO1613" s="6">
        <f>IF(OR(Table15[[#This Row],[Diagonal Flag]]&lt;-$AG$6, Table15[[#This Row],[Diagonal Flag]]&gt;$AG$6),0,Table15[[#This Row],[Diagonal Flag]])</f>
        <v>0</v>
      </c>
      <c r="AP1613" s="6">
        <f>Graphing!$AO1613/$AP$6</f>
        <v>0</v>
      </c>
      <c r="AQ1613" s="6">
        <f>Graphing!$AO1613/$AQ$6</f>
        <v>0</v>
      </c>
    </row>
    <row r="1614" spans="21:43" x14ac:dyDescent="0.25">
      <c r="U1614" s="6">
        <v>0</v>
      </c>
      <c r="V1614" s="6">
        <v>606</v>
      </c>
      <c r="W1614" s="6">
        <f>IF(AND($W$4 + 'Unlike Size Quad'!$F$2*$N$3&lt;Table13[[#This Row],[NS AXIS]],Table13[[#This Row],[NS AXIS]]&lt;$V$3 - 'Unlike Size Quad'!$F$2*$N$3), Table13[NS AXIS], 0)</f>
        <v>0</v>
      </c>
      <c r="X1614" s="6">
        <f>$V$6 - 'Unlike Size Quad'!$F$3*$N$4</f>
        <v>71.401690832311886</v>
      </c>
      <c r="Y1614" s="6">
        <f>$W$5 +'Unlike Size Quad'!$F$3*$N$4</f>
        <v>-71.406763299232722</v>
      </c>
      <c r="Z1614" s="6">
        <f>Table13[[#This Row],[NS AXIS]]</f>
        <v>606</v>
      </c>
      <c r="AA1614" s="6">
        <f>IF(AND($W$5 + 'Unlike Size Quad'!$F$3*$N$4&lt;Table13[[#This Row],[NS AXIS]],Table13[[#This Row],[NS AXIS]]&lt;$V$6 - 'Unlike Size Quad'!$F$3*$N$4), Table13[NS AXIS], 0)</f>
        <v>0</v>
      </c>
      <c r="AB1614" s="16">
        <f>$V$3 -'Unlike Size Quad'!$F$2*$N$3</f>
        <v>127.00056361139596</v>
      </c>
      <c r="AC1614" s="16">
        <f>$W$4 + 'Unlike Size Quad'!$F$2*$N$3</f>
        <v>-127.00507248755457</v>
      </c>
      <c r="AN1614" s="46">
        <v>606</v>
      </c>
      <c r="AO1614" s="6">
        <f>IF(OR(Table15[[#This Row],[Diagonal Flag]]&lt;-$AG$6, Table15[[#This Row],[Diagonal Flag]]&gt;$AG$6),0,Table15[[#This Row],[Diagonal Flag]])</f>
        <v>0</v>
      </c>
      <c r="AP1614" s="6">
        <f>Graphing!$AO1614/$AP$6</f>
        <v>0</v>
      </c>
      <c r="AQ1614" s="6">
        <f>Graphing!$AO1614/$AQ$6</f>
        <v>0</v>
      </c>
    </row>
    <row r="1615" spans="21:43" x14ac:dyDescent="0.25">
      <c r="U1615" s="6">
        <v>0</v>
      </c>
      <c r="V1615" s="6">
        <v>607</v>
      </c>
      <c r="W1615" s="6">
        <f>IF(AND($W$4 + 'Unlike Size Quad'!$F$2*$N$3&lt;Table13[[#This Row],[NS AXIS]],Table13[[#This Row],[NS AXIS]]&lt;$V$3 - 'Unlike Size Quad'!$F$2*$N$3), Table13[NS AXIS], 0)</f>
        <v>0</v>
      </c>
      <c r="X1615" s="6">
        <f>$V$6 - 'Unlike Size Quad'!$F$3*$N$4</f>
        <v>71.401690832311886</v>
      </c>
      <c r="Y1615" s="6">
        <f>$W$5 +'Unlike Size Quad'!$F$3*$N$4</f>
        <v>-71.406763299232722</v>
      </c>
      <c r="Z1615" s="6">
        <f>Table13[[#This Row],[NS AXIS]]</f>
        <v>607</v>
      </c>
      <c r="AA1615" s="6">
        <f>IF(AND($W$5 + 'Unlike Size Quad'!$F$3*$N$4&lt;Table13[[#This Row],[NS AXIS]],Table13[[#This Row],[NS AXIS]]&lt;$V$6 - 'Unlike Size Quad'!$F$3*$N$4), Table13[NS AXIS], 0)</f>
        <v>0</v>
      </c>
      <c r="AB1615" s="16">
        <f>$V$3 -'Unlike Size Quad'!$F$2*$N$3</f>
        <v>127.00056361139596</v>
      </c>
      <c r="AC1615" s="16">
        <f>$W$4 + 'Unlike Size Quad'!$F$2*$N$3</f>
        <v>-127.00507248755457</v>
      </c>
      <c r="AN1615" s="46">
        <v>607</v>
      </c>
      <c r="AO1615" s="6">
        <f>IF(OR(Table15[[#This Row],[Diagonal Flag]]&lt;-$AG$6, Table15[[#This Row],[Diagonal Flag]]&gt;$AG$6),0,Table15[[#This Row],[Diagonal Flag]])</f>
        <v>0</v>
      </c>
      <c r="AP1615" s="6">
        <f>Graphing!$AO1615/$AP$6</f>
        <v>0</v>
      </c>
      <c r="AQ1615" s="6">
        <f>Graphing!$AO1615/$AQ$6</f>
        <v>0</v>
      </c>
    </row>
    <row r="1616" spans="21:43" x14ac:dyDescent="0.25">
      <c r="U1616" s="6">
        <v>0</v>
      </c>
      <c r="V1616" s="6">
        <v>608</v>
      </c>
      <c r="W1616" s="6">
        <f>IF(AND($W$4 + 'Unlike Size Quad'!$F$2*$N$3&lt;Table13[[#This Row],[NS AXIS]],Table13[[#This Row],[NS AXIS]]&lt;$V$3 - 'Unlike Size Quad'!$F$2*$N$3), Table13[NS AXIS], 0)</f>
        <v>0</v>
      </c>
      <c r="X1616" s="6">
        <f>$V$6 - 'Unlike Size Quad'!$F$3*$N$4</f>
        <v>71.401690832311886</v>
      </c>
      <c r="Y1616" s="6">
        <f>$W$5 +'Unlike Size Quad'!$F$3*$N$4</f>
        <v>-71.406763299232722</v>
      </c>
      <c r="Z1616" s="6">
        <f>Table13[[#This Row],[NS AXIS]]</f>
        <v>608</v>
      </c>
      <c r="AA1616" s="6">
        <f>IF(AND($W$5 + 'Unlike Size Quad'!$F$3*$N$4&lt;Table13[[#This Row],[NS AXIS]],Table13[[#This Row],[NS AXIS]]&lt;$V$6 - 'Unlike Size Quad'!$F$3*$N$4), Table13[NS AXIS], 0)</f>
        <v>0</v>
      </c>
      <c r="AB1616" s="16">
        <f>$V$3 -'Unlike Size Quad'!$F$2*$N$3</f>
        <v>127.00056361139596</v>
      </c>
      <c r="AC1616" s="16">
        <f>$W$4 + 'Unlike Size Quad'!$F$2*$N$3</f>
        <v>-127.00507248755457</v>
      </c>
      <c r="AN1616" s="46">
        <v>608</v>
      </c>
      <c r="AO1616" s="6">
        <f>IF(OR(Table15[[#This Row],[Diagonal Flag]]&lt;-$AG$6, Table15[[#This Row],[Diagonal Flag]]&gt;$AG$6),0,Table15[[#This Row],[Diagonal Flag]])</f>
        <v>0</v>
      </c>
      <c r="AP1616" s="6">
        <f>Graphing!$AO1616/$AP$6</f>
        <v>0</v>
      </c>
      <c r="AQ1616" s="6">
        <f>Graphing!$AO1616/$AQ$6</f>
        <v>0</v>
      </c>
    </row>
    <row r="1617" spans="21:43" x14ac:dyDescent="0.25">
      <c r="U1617" s="6">
        <v>0</v>
      </c>
      <c r="V1617" s="6">
        <v>609</v>
      </c>
      <c r="W1617" s="6">
        <f>IF(AND($W$4 + 'Unlike Size Quad'!$F$2*$N$3&lt;Table13[[#This Row],[NS AXIS]],Table13[[#This Row],[NS AXIS]]&lt;$V$3 - 'Unlike Size Quad'!$F$2*$N$3), Table13[NS AXIS], 0)</f>
        <v>0</v>
      </c>
      <c r="X1617" s="6">
        <f>$V$6 - 'Unlike Size Quad'!$F$3*$N$4</f>
        <v>71.401690832311886</v>
      </c>
      <c r="Y1617" s="6">
        <f>$W$5 +'Unlike Size Quad'!$F$3*$N$4</f>
        <v>-71.406763299232722</v>
      </c>
      <c r="Z1617" s="6">
        <f>Table13[[#This Row],[NS AXIS]]</f>
        <v>609</v>
      </c>
      <c r="AA1617" s="6">
        <f>IF(AND($W$5 + 'Unlike Size Quad'!$F$3*$N$4&lt;Table13[[#This Row],[NS AXIS]],Table13[[#This Row],[NS AXIS]]&lt;$V$6 - 'Unlike Size Quad'!$F$3*$N$4), Table13[NS AXIS], 0)</f>
        <v>0</v>
      </c>
      <c r="AB1617" s="16">
        <f>$V$3 -'Unlike Size Quad'!$F$2*$N$3</f>
        <v>127.00056361139596</v>
      </c>
      <c r="AC1617" s="16">
        <f>$W$4 + 'Unlike Size Quad'!$F$2*$N$3</f>
        <v>-127.00507248755457</v>
      </c>
      <c r="AN1617" s="46">
        <v>609</v>
      </c>
      <c r="AO1617" s="6">
        <f>IF(OR(Table15[[#This Row],[Diagonal Flag]]&lt;-$AG$6, Table15[[#This Row],[Diagonal Flag]]&gt;$AG$6),0,Table15[[#This Row],[Diagonal Flag]])</f>
        <v>0</v>
      </c>
      <c r="AP1617" s="6">
        <f>Graphing!$AO1617/$AP$6</f>
        <v>0</v>
      </c>
      <c r="AQ1617" s="6">
        <f>Graphing!$AO1617/$AQ$6</f>
        <v>0</v>
      </c>
    </row>
    <row r="1618" spans="21:43" x14ac:dyDescent="0.25">
      <c r="U1618" s="6">
        <v>0</v>
      </c>
      <c r="V1618" s="6">
        <v>610</v>
      </c>
      <c r="W1618" s="6">
        <f>IF(AND($W$4 + 'Unlike Size Quad'!$F$2*$N$3&lt;Table13[[#This Row],[NS AXIS]],Table13[[#This Row],[NS AXIS]]&lt;$V$3 - 'Unlike Size Quad'!$F$2*$N$3), Table13[NS AXIS], 0)</f>
        <v>0</v>
      </c>
      <c r="X1618" s="6">
        <f>$V$6 - 'Unlike Size Quad'!$F$3*$N$4</f>
        <v>71.401690832311886</v>
      </c>
      <c r="Y1618" s="6">
        <f>$W$5 +'Unlike Size Quad'!$F$3*$N$4</f>
        <v>-71.406763299232722</v>
      </c>
      <c r="Z1618" s="6">
        <f>Table13[[#This Row],[NS AXIS]]</f>
        <v>610</v>
      </c>
      <c r="AA1618" s="6">
        <f>IF(AND($W$5 + 'Unlike Size Quad'!$F$3*$N$4&lt;Table13[[#This Row],[NS AXIS]],Table13[[#This Row],[NS AXIS]]&lt;$V$6 - 'Unlike Size Quad'!$F$3*$N$4), Table13[NS AXIS], 0)</f>
        <v>0</v>
      </c>
      <c r="AB1618" s="16">
        <f>$V$3 -'Unlike Size Quad'!$F$2*$N$3</f>
        <v>127.00056361139596</v>
      </c>
      <c r="AC1618" s="16">
        <f>$W$4 + 'Unlike Size Quad'!$F$2*$N$3</f>
        <v>-127.00507248755457</v>
      </c>
      <c r="AN1618" s="46">
        <v>610</v>
      </c>
      <c r="AO1618" s="6">
        <f>IF(OR(Table15[[#This Row],[Diagonal Flag]]&lt;-$AG$6, Table15[[#This Row],[Diagonal Flag]]&gt;$AG$6),0,Table15[[#This Row],[Diagonal Flag]])</f>
        <v>0</v>
      </c>
      <c r="AP1618" s="6">
        <f>Graphing!$AO1618/$AP$6</f>
        <v>0</v>
      </c>
      <c r="AQ1618" s="6">
        <f>Graphing!$AO1618/$AQ$6</f>
        <v>0</v>
      </c>
    </row>
    <row r="1619" spans="21:43" x14ac:dyDescent="0.25">
      <c r="U1619" s="6">
        <v>0</v>
      </c>
      <c r="V1619" s="6">
        <v>611</v>
      </c>
      <c r="W1619" s="6">
        <f>IF(AND($W$4 + 'Unlike Size Quad'!$F$2*$N$3&lt;Table13[[#This Row],[NS AXIS]],Table13[[#This Row],[NS AXIS]]&lt;$V$3 - 'Unlike Size Quad'!$F$2*$N$3), Table13[NS AXIS], 0)</f>
        <v>0</v>
      </c>
      <c r="X1619" s="6">
        <f>$V$6 - 'Unlike Size Quad'!$F$3*$N$4</f>
        <v>71.401690832311886</v>
      </c>
      <c r="Y1619" s="6">
        <f>$W$5 +'Unlike Size Quad'!$F$3*$N$4</f>
        <v>-71.406763299232722</v>
      </c>
      <c r="Z1619" s="6">
        <f>Table13[[#This Row],[NS AXIS]]</f>
        <v>611</v>
      </c>
      <c r="AA1619" s="6">
        <f>IF(AND($W$5 + 'Unlike Size Quad'!$F$3*$N$4&lt;Table13[[#This Row],[NS AXIS]],Table13[[#This Row],[NS AXIS]]&lt;$V$6 - 'Unlike Size Quad'!$F$3*$N$4), Table13[NS AXIS], 0)</f>
        <v>0</v>
      </c>
      <c r="AB1619" s="16">
        <f>$V$3 -'Unlike Size Quad'!$F$2*$N$3</f>
        <v>127.00056361139596</v>
      </c>
      <c r="AC1619" s="16">
        <f>$W$4 + 'Unlike Size Quad'!$F$2*$N$3</f>
        <v>-127.00507248755457</v>
      </c>
      <c r="AN1619" s="46">
        <v>611</v>
      </c>
      <c r="AO1619" s="6">
        <f>IF(OR(Table15[[#This Row],[Diagonal Flag]]&lt;-$AG$6, Table15[[#This Row],[Diagonal Flag]]&gt;$AG$6),0,Table15[[#This Row],[Diagonal Flag]])</f>
        <v>0</v>
      </c>
      <c r="AP1619" s="6">
        <f>Graphing!$AO1619/$AP$6</f>
        <v>0</v>
      </c>
      <c r="AQ1619" s="6">
        <f>Graphing!$AO1619/$AQ$6</f>
        <v>0</v>
      </c>
    </row>
    <row r="1620" spans="21:43" x14ac:dyDescent="0.25">
      <c r="U1620" s="6">
        <v>0</v>
      </c>
      <c r="V1620" s="6">
        <v>612</v>
      </c>
      <c r="W1620" s="6">
        <f>IF(AND($W$4 + 'Unlike Size Quad'!$F$2*$N$3&lt;Table13[[#This Row],[NS AXIS]],Table13[[#This Row],[NS AXIS]]&lt;$V$3 - 'Unlike Size Quad'!$F$2*$N$3), Table13[NS AXIS], 0)</f>
        <v>0</v>
      </c>
      <c r="X1620" s="6">
        <f>$V$6 - 'Unlike Size Quad'!$F$3*$N$4</f>
        <v>71.401690832311886</v>
      </c>
      <c r="Y1620" s="6">
        <f>$W$5 +'Unlike Size Quad'!$F$3*$N$4</f>
        <v>-71.406763299232722</v>
      </c>
      <c r="Z1620" s="6">
        <f>Table13[[#This Row],[NS AXIS]]</f>
        <v>612</v>
      </c>
      <c r="AA1620" s="6">
        <f>IF(AND($W$5 + 'Unlike Size Quad'!$F$3*$N$4&lt;Table13[[#This Row],[NS AXIS]],Table13[[#This Row],[NS AXIS]]&lt;$V$6 - 'Unlike Size Quad'!$F$3*$N$4), Table13[NS AXIS], 0)</f>
        <v>0</v>
      </c>
      <c r="AB1620" s="16">
        <f>$V$3 -'Unlike Size Quad'!$F$2*$N$3</f>
        <v>127.00056361139596</v>
      </c>
      <c r="AC1620" s="16">
        <f>$W$4 + 'Unlike Size Quad'!$F$2*$N$3</f>
        <v>-127.00507248755457</v>
      </c>
      <c r="AN1620" s="46">
        <v>612</v>
      </c>
      <c r="AO1620" s="6">
        <f>IF(OR(Table15[[#This Row],[Diagonal Flag]]&lt;-$AG$6, Table15[[#This Row],[Diagonal Flag]]&gt;$AG$6),0,Table15[[#This Row],[Diagonal Flag]])</f>
        <v>0</v>
      </c>
      <c r="AP1620" s="6">
        <f>Graphing!$AO1620/$AP$6</f>
        <v>0</v>
      </c>
      <c r="AQ1620" s="6">
        <f>Graphing!$AO1620/$AQ$6</f>
        <v>0</v>
      </c>
    </row>
    <row r="1621" spans="21:43" x14ac:dyDescent="0.25">
      <c r="U1621" s="6">
        <v>0</v>
      </c>
      <c r="V1621" s="6">
        <v>613</v>
      </c>
      <c r="W1621" s="6">
        <f>IF(AND($W$4 + 'Unlike Size Quad'!$F$2*$N$3&lt;Table13[[#This Row],[NS AXIS]],Table13[[#This Row],[NS AXIS]]&lt;$V$3 - 'Unlike Size Quad'!$F$2*$N$3), Table13[NS AXIS], 0)</f>
        <v>0</v>
      </c>
      <c r="X1621" s="6">
        <f>$V$6 - 'Unlike Size Quad'!$F$3*$N$4</f>
        <v>71.401690832311886</v>
      </c>
      <c r="Y1621" s="6">
        <f>$W$5 +'Unlike Size Quad'!$F$3*$N$4</f>
        <v>-71.406763299232722</v>
      </c>
      <c r="Z1621" s="6">
        <f>Table13[[#This Row],[NS AXIS]]</f>
        <v>613</v>
      </c>
      <c r="AA1621" s="6">
        <f>IF(AND($W$5 + 'Unlike Size Quad'!$F$3*$N$4&lt;Table13[[#This Row],[NS AXIS]],Table13[[#This Row],[NS AXIS]]&lt;$V$6 - 'Unlike Size Quad'!$F$3*$N$4), Table13[NS AXIS], 0)</f>
        <v>0</v>
      </c>
      <c r="AB1621" s="16">
        <f>$V$3 -'Unlike Size Quad'!$F$2*$N$3</f>
        <v>127.00056361139596</v>
      </c>
      <c r="AC1621" s="16">
        <f>$W$4 + 'Unlike Size Quad'!$F$2*$N$3</f>
        <v>-127.00507248755457</v>
      </c>
      <c r="AN1621" s="46">
        <v>613</v>
      </c>
      <c r="AO1621" s="6">
        <f>IF(OR(Table15[[#This Row],[Diagonal Flag]]&lt;-$AG$6, Table15[[#This Row],[Diagonal Flag]]&gt;$AG$6),0,Table15[[#This Row],[Diagonal Flag]])</f>
        <v>0</v>
      </c>
      <c r="AP1621" s="6">
        <f>Graphing!$AO1621/$AP$6</f>
        <v>0</v>
      </c>
      <c r="AQ1621" s="6">
        <f>Graphing!$AO1621/$AQ$6</f>
        <v>0</v>
      </c>
    </row>
    <row r="1622" spans="21:43" x14ac:dyDescent="0.25">
      <c r="U1622" s="6">
        <v>0</v>
      </c>
      <c r="V1622" s="6">
        <v>614</v>
      </c>
      <c r="W1622" s="6">
        <f>IF(AND($W$4 + 'Unlike Size Quad'!$F$2*$N$3&lt;Table13[[#This Row],[NS AXIS]],Table13[[#This Row],[NS AXIS]]&lt;$V$3 - 'Unlike Size Quad'!$F$2*$N$3), Table13[NS AXIS], 0)</f>
        <v>0</v>
      </c>
      <c r="X1622" s="6">
        <f>$V$6 - 'Unlike Size Quad'!$F$3*$N$4</f>
        <v>71.401690832311886</v>
      </c>
      <c r="Y1622" s="6">
        <f>$W$5 +'Unlike Size Quad'!$F$3*$N$4</f>
        <v>-71.406763299232722</v>
      </c>
      <c r="Z1622" s="6">
        <f>Table13[[#This Row],[NS AXIS]]</f>
        <v>614</v>
      </c>
      <c r="AA1622" s="6">
        <f>IF(AND($W$5 + 'Unlike Size Quad'!$F$3*$N$4&lt;Table13[[#This Row],[NS AXIS]],Table13[[#This Row],[NS AXIS]]&lt;$V$6 - 'Unlike Size Quad'!$F$3*$N$4), Table13[NS AXIS], 0)</f>
        <v>0</v>
      </c>
      <c r="AB1622" s="16">
        <f>$V$3 -'Unlike Size Quad'!$F$2*$N$3</f>
        <v>127.00056361139596</v>
      </c>
      <c r="AC1622" s="16">
        <f>$W$4 + 'Unlike Size Quad'!$F$2*$N$3</f>
        <v>-127.00507248755457</v>
      </c>
      <c r="AN1622" s="46">
        <v>614</v>
      </c>
      <c r="AO1622" s="6">
        <f>IF(OR(Table15[[#This Row],[Diagonal Flag]]&lt;-$AG$6, Table15[[#This Row],[Diagonal Flag]]&gt;$AG$6),0,Table15[[#This Row],[Diagonal Flag]])</f>
        <v>0</v>
      </c>
      <c r="AP1622" s="6">
        <f>Graphing!$AO1622/$AP$6</f>
        <v>0</v>
      </c>
      <c r="AQ1622" s="6">
        <f>Graphing!$AO1622/$AQ$6</f>
        <v>0</v>
      </c>
    </row>
    <row r="1623" spans="21:43" x14ac:dyDescent="0.25">
      <c r="U1623" s="6">
        <v>0</v>
      </c>
      <c r="V1623" s="6">
        <v>615</v>
      </c>
      <c r="W1623" s="6">
        <f>IF(AND($W$4 + 'Unlike Size Quad'!$F$2*$N$3&lt;Table13[[#This Row],[NS AXIS]],Table13[[#This Row],[NS AXIS]]&lt;$V$3 - 'Unlike Size Quad'!$F$2*$N$3), Table13[NS AXIS], 0)</f>
        <v>0</v>
      </c>
      <c r="X1623" s="6">
        <f>$V$6 - 'Unlike Size Quad'!$F$3*$N$4</f>
        <v>71.401690832311886</v>
      </c>
      <c r="Y1623" s="6">
        <f>$W$5 +'Unlike Size Quad'!$F$3*$N$4</f>
        <v>-71.406763299232722</v>
      </c>
      <c r="Z1623" s="6">
        <f>Table13[[#This Row],[NS AXIS]]</f>
        <v>615</v>
      </c>
      <c r="AA1623" s="6">
        <f>IF(AND($W$5 + 'Unlike Size Quad'!$F$3*$N$4&lt;Table13[[#This Row],[NS AXIS]],Table13[[#This Row],[NS AXIS]]&lt;$V$6 - 'Unlike Size Quad'!$F$3*$N$4), Table13[NS AXIS], 0)</f>
        <v>0</v>
      </c>
      <c r="AB1623" s="16">
        <f>$V$3 -'Unlike Size Quad'!$F$2*$N$3</f>
        <v>127.00056361139596</v>
      </c>
      <c r="AC1623" s="16">
        <f>$W$4 + 'Unlike Size Quad'!$F$2*$N$3</f>
        <v>-127.00507248755457</v>
      </c>
      <c r="AN1623" s="46">
        <v>615</v>
      </c>
      <c r="AO1623" s="6">
        <f>IF(OR(Table15[[#This Row],[Diagonal Flag]]&lt;-$AG$6, Table15[[#This Row],[Diagonal Flag]]&gt;$AG$6),0,Table15[[#This Row],[Diagonal Flag]])</f>
        <v>0</v>
      </c>
      <c r="AP1623" s="6">
        <f>Graphing!$AO1623/$AP$6</f>
        <v>0</v>
      </c>
      <c r="AQ1623" s="6">
        <f>Graphing!$AO1623/$AQ$6</f>
        <v>0</v>
      </c>
    </row>
    <row r="1624" spans="21:43" x14ac:dyDescent="0.25">
      <c r="U1624" s="6">
        <v>0</v>
      </c>
      <c r="V1624" s="6">
        <v>616</v>
      </c>
      <c r="W1624" s="6">
        <f>IF(AND($W$4 + 'Unlike Size Quad'!$F$2*$N$3&lt;Table13[[#This Row],[NS AXIS]],Table13[[#This Row],[NS AXIS]]&lt;$V$3 - 'Unlike Size Quad'!$F$2*$N$3), Table13[NS AXIS], 0)</f>
        <v>0</v>
      </c>
      <c r="X1624" s="6">
        <f>$V$6 - 'Unlike Size Quad'!$F$3*$N$4</f>
        <v>71.401690832311886</v>
      </c>
      <c r="Y1624" s="6">
        <f>$W$5 +'Unlike Size Quad'!$F$3*$N$4</f>
        <v>-71.406763299232722</v>
      </c>
      <c r="Z1624" s="6">
        <f>Table13[[#This Row],[NS AXIS]]</f>
        <v>616</v>
      </c>
      <c r="AA1624" s="6">
        <f>IF(AND($W$5 + 'Unlike Size Quad'!$F$3*$N$4&lt;Table13[[#This Row],[NS AXIS]],Table13[[#This Row],[NS AXIS]]&lt;$V$6 - 'Unlike Size Quad'!$F$3*$N$4), Table13[NS AXIS], 0)</f>
        <v>0</v>
      </c>
      <c r="AB1624" s="16">
        <f>$V$3 -'Unlike Size Quad'!$F$2*$N$3</f>
        <v>127.00056361139596</v>
      </c>
      <c r="AC1624" s="16">
        <f>$W$4 + 'Unlike Size Quad'!$F$2*$N$3</f>
        <v>-127.00507248755457</v>
      </c>
      <c r="AN1624" s="46">
        <v>616</v>
      </c>
      <c r="AO1624" s="6">
        <f>IF(OR(Table15[[#This Row],[Diagonal Flag]]&lt;-$AG$6, Table15[[#This Row],[Diagonal Flag]]&gt;$AG$6),0,Table15[[#This Row],[Diagonal Flag]])</f>
        <v>0</v>
      </c>
      <c r="AP1624" s="6">
        <f>Graphing!$AO1624/$AP$6</f>
        <v>0</v>
      </c>
      <c r="AQ1624" s="6">
        <f>Graphing!$AO1624/$AQ$6</f>
        <v>0</v>
      </c>
    </row>
    <row r="1625" spans="21:43" x14ac:dyDescent="0.25">
      <c r="U1625" s="6">
        <v>0</v>
      </c>
      <c r="V1625" s="6">
        <v>617</v>
      </c>
      <c r="W1625" s="6">
        <f>IF(AND($W$4 + 'Unlike Size Quad'!$F$2*$N$3&lt;Table13[[#This Row],[NS AXIS]],Table13[[#This Row],[NS AXIS]]&lt;$V$3 - 'Unlike Size Quad'!$F$2*$N$3), Table13[NS AXIS], 0)</f>
        <v>0</v>
      </c>
      <c r="X1625" s="6">
        <f>$V$6 - 'Unlike Size Quad'!$F$3*$N$4</f>
        <v>71.401690832311886</v>
      </c>
      <c r="Y1625" s="6">
        <f>$W$5 +'Unlike Size Quad'!$F$3*$N$4</f>
        <v>-71.406763299232722</v>
      </c>
      <c r="Z1625" s="6">
        <f>Table13[[#This Row],[NS AXIS]]</f>
        <v>617</v>
      </c>
      <c r="AA1625" s="6">
        <f>IF(AND($W$5 + 'Unlike Size Quad'!$F$3*$N$4&lt;Table13[[#This Row],[NS AXIS]],Table13[[#This Row],[NS AXIS]]&lt;$V$6 - 'Unlike Size Quad'!$F$3*$N$4), Table13[NS AXIS], 0)</f>
        <v>0</v>
      </c>
      <c r="AB1625" s="16">
        <f>$V$3 -'Unlike Size Quad'!$F$2*$N$3</f>
        <v>127.00056361139596</v>
      </c>
      <c r="AC1625" s="16">
        <f>$W$4 + 'Unlike Size Quad'!$F$2*$N$3</f>
        <v>-127.00507248755457</v>
      </c>
      <c r="AN1625" s="46">
        <v>617</v>
      </c>
      <c r="AO1625" s="6">
        <f>IF(OR(Table15[[#This Row],[Diagonal Flag]]&lt;-$AG$6, Table15[[#This Row],[Diagonal Flag]]&gt;$AG$6),0,Table15[[#This Row],[Diagonal Flag]])</f>
        <v>0</v>
      </c>
      <c r="AP1625" s="6">
        <f>Graphing!$AO1625/$AP$6</f>
        <v>0</v>
      </c>
      <c r="AQ1625" s="6">
        <f>Graphing!$AO1625/$AQ$6</f>
        <v>0</v>
      </c>
    </row>
    <row r="1626" spans="21:43" x14ac:dyDescent="0.25">
      <c r="U1626" s="6">
        <v>0</v>
      </c>
      <c r="V1626" s="6">
        <v>618</v>
      </c>
      <c r="W1626" s="6">
        <f>IF(AND($W$4 + 'Unlike Size Quad'!$F$2*$N$3&lt;Table13[[#This Row],[NS AXIS]],Table13[[#This Row],[NS AXIS]]&lt;$V$3 - 'Unlike Size Quad'!$F$2*$N$3), Table13[NS AXIS], 0)</f>
        <v>0</v>
      </c>
      <c r="X1626" s="6">
        <f>$V$6 - 'Unlike Size Quad'!$F$3*$N$4</f>
        <v>71.401690832311886</v>
      </c>
      <c r="Y1626" s="6">
        <f>$W$5 +'Unlike Size Quad'!$F$3*$N$4</f>
        <v>-71.406763299232722</v>
      </c>
      <c r="Z1626" s="6">
        <f>Table13[[#This Row],[NS AXIS]]</f>
        <v>618</v>
      </c>
      <c r="AA1626" s="6">
        <f>IF(AND($W$5 + 'Unlike Size Quad'!$F$3*$N$4&lt;Table13[[#This Row],[NS AXIS]],Table13[[#This Row],[NS AXIS]]&lt;$V$6 - 'Unlike Size Quad'!$F$3*$N$4), Table13[NS AXIS], 0)</f>
        <v>0</v>
      </c>
      <c r="AB1626" s="16">
        <f>$V$3 -'Unlike Size Quad'!$F$2*$N$3</f>
        <v>127.00056361139596</v>
      </c>
      <c r="AC1626" s="16">
        <f>$W$4 + 'Unlike Size Quad'!$F$2*$N$3</f>
        <v>-127.00507248755457</v>
      </c>
      <c r="AN1626" s="46">
        <v>618</v>
      </c>
      <c r="AO1626" s="6">
        <f>IF(OR(Table15[[#This Row],[Diagonal Flag]]&lt;-$AG$6, Table15[[#This Row],[Diagonal Flag]]&gt;$AG$6),0,Table15[[#This Row],[Diagonal Flag]])</f>
        <v>0</v>
      </c>
      <c r="AP1626" s="6">
        <f>Graphing!$AO1626/$AP$6</f>
        <v>0</v>
      </c>
      <c r="AQ1626" s="6">
        <f>Graphing!$AO1626/$AQ$6</f>
        <v>0</v>
      </c>
    </row>
    <row r="1627" spans="21:43" x14ac:dyDescent="0.25">
      <c r="U1627" s="6">
        <v>0</v>
      </c>
      <c r="V1627" s="6">
        <v>619</v>
      </c>
      <c r="W1627" s="6">
        <f>IF(AND($W$4 + 'Unlike Size Quad'!$F$2*$N$3&lt;Table13[[#This Row],[NS AXIS]],Table13[[#This Row],[NS AXIS]]&lt;$V$3 - 'Unlike Size Quad'!$F$2*$N$3), Table13[NS AXIS], 0)</f>
        <v>0</v>
      </c>
      <c r="X1627" s="6">
        <f>$V$6 - 'Unlike Size Quad'!$F$3*$N$4</f>
        <v>71.401690832311886</v>
      </c>
      <c r="Y1627" s="6">
        <f>$W$5 +'Unlike Size Quad'!$F$3*$N$4</f>
        <v>-71.406763299232722</v>
      </c>
      <c r="Z1627" s="6">
        <f>Table13[[#This Row],[NS AXIS]]</f>
        <v>619</v>
      </c>
      <c r="AA1627" s="6">
        <f>IF(AND($W$5 + 'Unlike Size Quad'!$F$3*$N$4&lt;Table13[[#This Row],[NS AXIS]],Table13[[#This Row],[NS AXIS]]&lt;$V$6 - 'Unlike Size Quad'!$F$3*$N$4), Table13[NS AXIS], 0)</f>
        <v>0</v>
      </c>
      <c r="AB1627" s="16">
        <f>$V$3 -'Unlike Size Quad'!$F$2*$N$3</f>
        <v>127.00056361139596</v>
      </c>
      <c r="AC1627" s="16">
        <f>$W$4 + 'Unlike Size Quad'!$F$2*$N$3</f>
        <v>-127.00507248755457</v>
      </c>
      <c r="AN1627" s="46">
        <v>619</v>
      </c>
      <c r="AO1627" s="6">
        <f>IF(OR(Table15[[#This Row],[Diagonal Flag]]&lt;-$AG$6, Table15[[#This Row],[Diagonal Flag]]&gt;$AG$6),0,Table15[[#This Row],[Diagonal Flag]])</f>
        <v>0</v>
      </c>
      <c r="AP1627" s="6">
        <f>Graphing!$AO1627/$AP$6</f>
        <v>0</v>
      </c>
      <c r="AQ1627" s="6">
        <f>Graphing!$AO1627/$AQ$6</f>
        <v>0</v>
      </c>
    </row>
    <row r="1628" spans="21:43" x14ac:dyDescent="0.25">
      <c r="U1628" s="6">
        <v>0</v>
      </c>
      <c r="V1628" s="6">
        <v>620</v>
      </c>
      <c r="W1628" s="6">
        <f>IF(AND($W$4 + 'Unlike Size Quad'!$F$2*$N$3&lt;Table13[[#This Row],[NS AXIS]],Table13[[#This Row],[NS AXIS]]&lt;$V$3 - 'Unlike Size Quad'!$F$2*$N$3), Table13[NS AXIS], 0)</f>
        <v>0</v>
      </c>
      <c r="X1628" s="6">
        <f>$V$6 - 'Unlike Size Quad'!$F$3*$N$4</f>
        <v>71.401690832311886</v>
      </c>
      <c r="Y1628" s="6">
        <f>$W$5 +'Unlike Size Quad'!$F$3*$N$4</f>
        <v>-71.406763299232722</v>
      </c>
      <c r="Z1628" s="6">
        <f>Table13[[#This Row],[NS AXIS]]</f>
        <v>620</v>
      </c>
      <c r="AA1628" s="6">
        <f>IF(AND($W$5 + 'Unlike Size Quad'!$F$3*$N$4&lt;Table13[[#This Row],[NS AXIS]],Table13[[#This Row],[NS AXIS]]&lt;$V$6 - 'Unlike Size Quad'!$F$3*$N$4), Table13[NS AXIS], 0)</f>
        <v>0</v>
      </c>
      <c r="AB1628" s="16">
        <f>$V$3 -'Unlike Size Quad'!$F$2*$N$3</f>
        <v>127.00056361139596</v>
      </c>
      <c r="AC1628" s="16">
        <f>$W$4 + 'Unlike Size Quad'!$F$2*$N$3</f>
        <v>-127.00507248755457</v>
      </c>
      <c r="AN1628" s="46">
        <v>620</v>
      </c>
      <c r="AO1628" s="6">
        <f>IF(OR(Table15[[#This Row],[Diagonal Flag]]&lt;-$AG$6, Table15[[#This Row],[Diagonal Flag]]&gt;$AG$6),0,Table15[[#This Row],[Diagonal Flag]])</f>
        <v>0</v>
      </c>
      <c r="AP1628" s="6">
        <f>Graphing!$AO1628/$AP$6</f>
        <v>0</v>
      </c>
      <c r="AQ1628" s="6">
        <f>Graphing!$AO1628/$AQ$6</f>
        <v>0</v>
      </c>
    </row>
    <row r="1629" spans="21:43" x14ac:dyDescent="0.25">
      <c r="U1629" s="6">
        <v>0</v>
      </c>
      <c r="V1629" s="6">
        <v>621</v>
      </c>
      <c r="W1629" s="6">
        <f>IF(AND($W$4 + 'Unlike Size Quad'!$F$2*$N$3&lt;Table13[[#This Row],[NS AXIS]],Table13[[#This Row],[NS AXIS]]&lt;$V$3 - 'Unlike Size Quad'!$F$2*$N$3), Table13[NS AXIS], 0)</f>
        <v>0</v>
      </c>
      <c r="X1629" s="6">
        <f>$V$6 - 'Unlike Size Quad'!$F$3*$N$4</f>
        <v>71.401690832311886</v>
      </c>
      <c r="Y1629" s="6">
        <f>$W$5 +'Unlike Size Quad'!$F$3*$N$4</f>
        <v>-71.406763299232722</v>
      </c>
      <c r="Z1629" s="6">
        <f>Table13[[#This Row],[NS AXIS]]</f>
        <v>621</v>
      </c>
      <c r="AA1629" s="6">
        <f>IF(AND($W$5 + 'Unlike Size Quad'!$F$3*$N$4&lt;Table13[[#This Row],[NS AXIS]],Table13[[#This Row],[NS AXIS]]&lt;$V$6 - 'Unlike Size Quad'!$F$3*$N$4), Table13[NS AXIS], 0)</f>
        <v>0</v>
      </c>
      <c r="AB1629" s="16">
        <f>$V$3 -'Unlike Size Quad'!$F$2*$N$3</f>
        <v>127.00056361139596</v>
      </c>
      <c r="AC1629" s="16">
        <f>$W$4 + 'Unlike Size Quad'!$F$2*$N$3</f>
        <v>-127.00507248755457</v>
      </c>
      <c r="AN1629" s="46">
        <v>621</v>
      </c>
      <c r="AO1629" s="6">
        <f>IF(OR(Table15[[#This Row],[Diagonal Flag]]&lt;-$AG$6, Table15[[#This Row],[Diagonal Flag]]&gt;$AG$6),0,Table15[[#This Row],[Diagonal Flag]])</f>
        <v>0</v>
      </c>
      <c r="AP1629" s="6">
        <f>Graphing!$AO1629/$AP$6</f>
        <v>0</v>
      </c>
      <c r="AQ1629" s="6">
        <f>Graphing!$AO1629/$AQ$6</f>
        <v>0</v>
      </c>
    </row>
    <row r="1630" spans="21:43" x14ac:dyDescent="0.25">
      <c r="U1630" s="6">
        <v>0</v>
      </c>
      <c r="V1630" s="6">
        <v>622</v>
      </c>
      <c r="W1630" s="6">
        <f>IF(AND($W$4 + 'Unlike Size Quad'!$F$2*$N$3&lt;Table13[[#This Row],[NS AXIS]],Table13[[#This Row],[NS AXIS]]&lt;$V$3 - 'Unlike Size Quad'!$F$2*$N$3), Table13[NS AXIS], 0)</f>
        <v>0</v>
      </c>
      <c r="X1630" s="6">
        <f>$V$6 - 'Unlike Size Quad'!$F$3*$N$4</f>
        <v>71.401690832311886</v>
      </c>
      <c r="Y1630" s="6">
        <f>$W$5 +'Unlike Size Quad'!$F$3*$N$4</f>
        <v>-71.406763299232722</v>
      </c>
      <c r="Z1630" s="6">
        <f>Table13[[#This Row],[NS AXIS]]</f>
        <v>622</v>
      </c>
      <c r="AA1630" s="6">
        <f>IF(AND($W$5 + 'Unlike Size Quad'!$F$3*$N$4&lt;Table13[[#This Row],[NS AXIS]],Table13[[#This Row],[NS AXIS]]&lt;$V$6 - 'Unlike Size Quad'!$F$3*$N$4), Table13[NS AXIS], 0)</f>
        <v>0</v>
      </c>
      <c r="AB1630" s="16">
        <f>$V$3 -'Unlike Size Quad'!$F$2*$N$3</f>
        <v>127.00056361139596</v>
      </c>
      <c r="AC1630" s="16">
        <f>$W$4 + 'Unlike Size Quad'!$F$2*$N$3</f>
        <v>-127.00507248755457</v>
      </c>
      <c r="AN1630" s="46">
        <v>622</v>
      </c>
      <c r="AO1630" s="6">
        <f>IF(OR(Table15[[#This Row],[Diagonal Flag]]&lt;-$AG$6, Table15[[#This Row],[Diagonal Flag]]&gt;$AG$6),0,Table15[[#This Row],[Diagonal Flag]])</f>
        <v>0</v>
      </c>
      <c r="AP1630" s="6">
        <f>Graphing!$AO1630/$AP$6</f>
        <v>0</v>
      </c>
      <c r="AQ1630" s="6">
        <f>Graphing!$AO1630/$AQ$6</f>
        <v>0</v>
      </c>
    </row>
    <row r="1631" spans="21:43" x14ac:dyDescent="0.25">
      <c r="U1631" s="6">
        <v>0</v>
      </c>
      <c r="V1631" s="6">
        <v>623</v>
      </c>
      <c r="W1631" s="6">
        <f>IF(AND($W$4 + 'Unlike Size Quad'!$F$2*$N$3&lt;Table13[[#This Row],[NS AXIS]],Table13[[#This Row],[NS AXIS]]&lt;$V$3 - 'Unlike Size Quad'!$F$2*$N$3), Table13[NS AXIS], 0)</f>
        <v>0</v>
      </c>
      <c r="X1631" s="6">
        <f>$V$6 - 'Unlike Size Quad'!$F$3*$N$4</f>
        <v>71.401690832311886</v>
      </c>
      <c r="Y1631" s="6">
        <f>$W$5 +'Unlike Size Quad'!$F$3*$N$4</f>
        <v>-71.406763299232722</v>
      </c>
      <c r="Z1631" s="6">
        <f>Table13[[#This Row],[NS AXIS]]</f>
        <v>623</v>
      </c>
      <c r="AA1631" s="6">
        <f>IF(AND($W$5 + 'Unlike Size Quad'!$F$3*$N$4&lt;Table13[[#This Row],[NS AXIS]],Table13[[#This Row],[NS AXIS]]&lt;$V$6 - 'Unlike Size Quad'!$F$3*$N$4), Table13[NS AXIS], 0)</f>
        <v>0</v>
      </c>
      <c r="AB1631" s="16">
        <f>$V$3 -'Unlike Size Quad'!$F$2*$N$3</f>
        <v>127.00056361139596</v>
      </c>
      <c r="AC1631" s="16">
        <f>$W$4 + 'Unlike Size Quad'!$F$2*$N$3</f>
        <v>-127.00507248755457</v>
      </c>
      <c r="AN1631" s="46">
        <v>623</v>
      </c>
      <c r="AO1631" s="6">
        <f>IF(OR(Table15[[#This Row],[Diagonal Flag]]&lt;-$AG$6, Table15[[#This Row],[Diagonal Flag]]&gt;$AG$6),0,Table15[[#This Row],[Diagonal Flag]])</f>
        <v>0</v>
      </c>
      <c r="AP1631" s="6">
        <f>Graphing!$AO1631/$AP$6</f>
        <v>0</v>
      </c>
      <c r="AQ1631" s="6">
        <f>Graphing!$AO1631/$AQ$6</f>
        <v>0</v>
      </c>
    </row>
    <row r="1632" spans="21:43" x14ac:dyDescent="0.25">
      <c r="U1632" s="6">
        <v>0</v>
      </c>
      <c r="V1632" s="6">
        <v>624</v>
      </c>
      <c r="W1632" s="6">
        <f>IF(AND($W$4 + 'Unlike Size Quad'!$F$2*$N$3&lt;Table13[[#This Row],[NS AXIS]],Table13[[#This Row],[NS AXIS]]&lt;$V$3 - 'Unlike Size Quad'!$F$2*$N$3), Table13[NS AXIS], 0)</f>
        <v>0</v>
      </c>
      <c r="X1632" s="6">
        <f>$V$6 - 'Unlike Size Quad'!$F$3*$N$4</f>
        <v>71.401690832311886</v>
      </c>
      <c r="Y1632" s="6">
        <f>$W$5 +'Unlike Size Quad'!$F$3*$N$4</f>
        <v>-71.406763299232722</v>
      </c>
      <c r="Z1632" s="6">
        <f>Table13[[#This Row],[NS AXIS]]</f>
        <v>624</v>
      </c>
      <c r="AA1632" s="6">
        <f>IF(AND($W$5 + 'Unlike Size Quad'!$F$3*$N$4&lt;Table13[[#This Row],[NS AXIS]],Table13[[#This Row],[NS AXIS]]&lt;$V$6 - 'Unlike Size Quad'!$F$3*$N$4), Table13[NS AXIS], 0)</f>
        <v>0</v>
      </c>
      <c r="AB1632" s="16">
        <f>$V$3 -'Unlike Size Quad'!$F$2*$N$3</f>
        <v>127.00056361139596</v>
      </c>
      <c r="AC1632" s="16">
        <f>$W$4 + 'Unlike Size Quad'!$F$2*$N$3</f>
        <v>-127.00507248755457</v>
      </c>
      <c r="AN1632" s="46">
        <v>624</v>
      </c>
      <c r="AO1632" s="6">
        <f>IF(OR(Table15[[#This Row],[Diagonal Flag]]&lt;-$AG$6, Table15[[#This Row],[Diagonal Flag]]&gt;$AG$6),0,Table15[[#This Row],[Diagonal Flag]])</f>
        <v>0</v>
      </c>
      <c r="AP1632" s="6">
        <f>Graphing!$AO1632/$AP$6</f>
        <v>0</v>
      </c>
      <c r="AQ1632" s="6">
        <f>Graphing!$AO1632/$AQ$6</f>
        <v>0</v>
      </c>
    </row>
    <row r="1633" spans="21:43" x14ac:dyDescent="0.25">
      <c r="U1633" s="6">
        <v>0</v>
      </c>
      <c r="V1633" s="6">
        <v>625</v>
      </c>
      <c r="W1633" s="6">
        <f>IF(AND($W$4 + 'Unlike Size Quad'!$F$2*$N$3&lt;Table13[[#This Row],[NS AXIS]],Table13[[#This Row],[NS AXIS]]&lt;$V$3 - 'Unlike Size Quad'!$F$2*$N$3), Table13[NS AXIS], 0)</f>
        <v>0</v>
      </c>
      <c r="X1633" s="6">
        <f>$V$6 - 'Unlike Size Quad'!$F$3*$N$4</f>
        <v>71.401690832311886</v>
      </c>
      <c r="Y1633" s="6">
        <f>$W$5 +'Unlike Size Quad'!$F$3*$N$4</f>
        <v>-71.406763299232722</v>
      </c>
      <c r="Z1633" s="6">
        <f>Table13[[#This Row],[NS AXIS]]</f>
        <v>625</v>
      </c>
      <c r="AA1633" s="6">
        <f>IF(AND($W$5 + 'Unlike Size Quad'!$F$3*$N$4&lt;Table13[[#This Row],[NS AXIS]],Table13[[#This Row],[NS AXIS]]&lt;$V$6 - 'Unlike Size Quad'!$F$3*$N$4), Table13[NS AXIS], 0)</f>
        <v>0</v>
      </c>
      <c r="AB1633" s="16">
        <f>$V$3 -'Unlike Size Quad'!$F$2*$N$3</f>
        <v>127.00056361139596</v>
      </c>
      <c r="AC1633" s="16">
        <f>$W$4 + 'Unlike Size Quad'!$F$2*$N$3</f>
        <v>-127.00507248755457</v>
      </c>
      <c r="AN1633" s="46">
        <v>625</v>
      </c>
      <c r="AO1633" s="6">
        <f>IF(OR(Table15[[#This Row],[Diagonal Flag]]&lt;-$AG$6, Table15[[#This Row],[Diagonal Flag]]&gt;$AG$6),0,Table15[[#This Row],[Diagonal Flag]])</f>
        <v>0</v>
      </c>
      <c r="AP1633" s="6">
        <f>Graphing!$AO1633/$AP$6</f>
        <v>0</v>
      </c>
      <c r="AQ1633" s="6">
        <f>Graphing!$AO1633/$AQ$6</f>
        <v>0</v>
      </c>
    </row>
    <row r="1634" spans="21:43" x14ac:dyDescent="0.25">
      <c r="U1634" s="6">
        <v>0</v>
      </c>
      <c r="V1634" s="6">
        <v>626</v>
      </c>
      <c r="W1634" s="6">
        <f>IF(AND($W$4 + 'Unlike Size Quad'!$F$2*$N$3&lt;Table13[[#This Row],[NS AXIS]],Table13[[#This Row],[NS AXIS]]&lt;$V$3 - 'Unlike Size Quad'!$F$2*$N$3), Table13[NS AXIS], 0)</f>
        <v>0</v>
      </c>
      <c r="X1634" s="6">
        <f>$V$6 - 'Unlike Size Quad'!$F$3*$N$4</f>
        <v>71.401690832311886</v>
      </c>
      <c r="Y1634" s="6">
        <f>$W$5 +'Unlike Size Quad'!$F$3*$N$4</f>
        <v>-71.406763299232722</v>
      </c>
      <c r="Z1634" s="6">
        <f>Table13[[#This Row],[NS AXIS]]</f>
        <v>626</v>
      </c>
      <c r="AA1634" s="6">
        <f>IF(AND($W$5 + 'Unlike Size Quad'!$F$3*$N$4&lt;Table13[[#This Row],[NS AXIS]],Table13[[#This Row],[NS AXIS]]&lt;$V$6 - 'Unlike Size Quad'!$F$3*$N$4), Table13[NS AXIS], 0)</f>
        <v>0</v>
      </c>
      <c r="AB1634" s="16">
        <f>$V$3 -'Unlike Size Quad'!$F$2*$N$3</f>
        <v>127.00056361139596</v>
      </c>
      <c r="AC1634" s="16">
        <f>$W$4 + 'Unlike Size Quad'!$F$2*$N$3</f>
        <v>-127.00507248755457</v>
      </c>
      <c r="AN1634" s="46">
        <v>626</v>
      </c>
      <c r="AO1634" s="6">
        <f>IF(OR(Table15[[#This Row],[Diagonal Flag]]&lt;-$AG$6, Table15[[#This Row],[Diagonal Flag]]&gt;$AG$6),0,Table15[[#This Row],[Diagonal Flag]])</f>
        <v>0</v>
      </c>
      <c r="AP1634" s="6">
        <f>Graphing!$AO1634/$AP$6</f>
        <v>0</v>
      </c>
      <c r="AQ1634" s="6">
        <f>Graphing!$AO1634/$AQ$6</f>
        <v>0</v>
      </c>
    </row>
    <row r="1635" spans="21:43" x14ac:dyDescent="0.25">
      <c r="U1635" s="6">
        <v>0</v>
      </c>
      <c r="V1635" s="6">
        <v>627</v>
      </c>
      <c r="W1635" s="6">
        <f>IF(AND($W$4 + 'Unlike Size Quad'!$F$2*$N$3&lt;Table13[[#This Row],[NS AXIS]],Table13[[#This Row],[NS AXIS]]&lt;$V$3 - 'Unlike Size Quad'!$F$2*$N$3), Table13[NS AXIS], 0)</f>
        <v>0</v>
      </c>
      <c r="X1635" s="6">
        <f>$V$6 - 'Unlike Size Quad'!$F$3*$N$4</f>
        <v>71.401690832311886</v>
      </c>
      <c r="Y1635" s="6">
        <f>$W$5 +'Unlike Size Quad'!$F$3*$N$4</f>
        <v>-71.406763299232722</v>
      </c>
      <c r="Z1635" s="6">
        <f>Table13[[#This Row],[NS AXIS]]</f>
        <v>627</v>
      </c>
      <c r="AA1635" s="6">
        <f>IF(AND($W$5 + 'Unlike Size Quad'!$F$3*$N$4&lt;Table13[[#This Row],[NS AXIS]],Table13[[#This Row],[NS AXIS]]&lt;$V$6 - 'Unlike Size Quad'!$F$3*$N$4), Table13[NS AXIS], 0)</f>
        <v>0</v>
      </c>
      <c r="AB1635" s="16">
        <f>$V$3 -'Unlike Size Quad'!$F$2*$N$3</f>
        <v>127.00056361139596</v>
      </c>
      <c r="AC1635" s="16">
        <f>$W$4 + 'Unlike Size Quad'!$F$2*$N$3</f>
        <v>-127.00507248755457</v>
      </c>
      <c r="AN1635" s="46">
        <v>627</v>
      </c>
      <c r="AO1635" s="6">
        <f>IF(OR(Table15[[#This Row],[Diagonal Flag]]&lt;-$AG$6, Table15[[#This Row],[Diagonal Flag]]&gt;$AG$6),0,Table15[[#This Row],[Diagonal Flag]])</f>
        <v>0</v>
      </c>
      <c r="AP1635" s="6">
        <f>Graphing!$AO1635/$AP$6</f>
        <v>0</v>
      </c>
      <c r="AQ1635" s="6">
        <f>Graphing!$AO1635/$AQ$6</f>
        <v>0</v>
      </c>
    </row>
    <row r="1636" spans="21:43" x14ac:dyDescent="0.25">
      <c r="U1636" s="6">
        <v>0</v>
      </c>
      <c r="V1636" s="6">
        <v>628</v>
      </c>
      <c r="W1636" s="6">
        <f>IF(AND($W$4 + 'Unlike Size Quad'!$F$2*$N$3&lt;Table13[[#This Row],[NS AXIS]],Table13[[#This Row],[NS AXIS]]&lt;$V$3 - 'Unlike Size Quad'!$F$2*$N$3), Table13[NS AXIS], 0)</f>
        <v>0</v>
      </c>
      <c r="X1636" s="6">
        <f>$V$6 - 'Unlike Size Quad'!$F$3*$N$4</f>
        <v>71.401690832311886</v>
      </c>
      <c r="Y1636" s="6">
        <f>$W$5 +'Unlike Size Quad'!$F$3*$N$4</f>
        <v>-71.406763299232722</v>
      </c>
      <c r="Z1636" s="6">
        <f>Table13[[#This Row],[NS AXIS]]</f>
        <v>628</v>
      </c>
      <c r="AA1636" s="6">
        <f>IF(AND($W$5 + 'Unlike Size Quad'!$F$3*$N$4&lt;Table13[[#This Row],[NS AXIS]],Table13[[#This Row],[NS AXIS]]&lt;$V$6 - 'Unlike Size Quad'!$F$3*$N$4), Table13[NS AXIS], 0)</f>
        <v>0</v>
      </c>
      <c r="AB1636" s="16">
        <f>$V$3 -'Unlike Size Quad'!$F$2*$N$3</f>
        <v>127.00056361139596</v>
      </c>
      <c r="AC1636" s="16">
        <f>$W$4 + 'Unlike Size Quad'!$F$2*$N$3</f>
        <v>-127.00507248755457</v>
      </c>
      <c r="AN1636" s="46">
        <v>628</v>
      </c>
      <c r="AO1636" s="6">
        <f>IF(OR(Table15[[#This Row],[Diagonal Flag]]&lt;-$AG$6, Table15[[#This Row],[Diagonal Flag]]&gt;$AG$6),0,Table15[[#This Row],[Diagonal Flag]])</f>
        <v>0</v>
      </c>
      <c r="AP1636" s="6">
        <f>Graphing!$AO1636/$AP$6</f>
        <v>0</v>
      </c>
      <c r="AQ1636" s="6">
        <f>Graphing!$AO1636/$AQ$6</f>
        <v>0</v>
      </c>
    </row>
    <row r="1637" spans="21:43" x14ac:dyDescent="0.25">
      <c r="U1637" s="6">
        <v>0</v>
      </c>
      <c r="V1637" s="6">
        <v>629</v>
      </c>
      <c r="W1637" s="6">
        <f>IF(AND($W$4 + 'Unlike Size Quad'!$F$2*$N$3&lt;Table13[[#This Row],[NS AXIS]],Table13[[#This Row],[NS AXIS]]&lt;$V$3 - 'Unlike Size Quad'!$F$2*$N$3), Table13[NS AXIS], 0)</f>
        <v>0</v>
      </c>
      <c r="X1637" s="6">
        <f>$V$6 - 'Unlike Size Quad'!$F$3*$N$4</f>
        <v>71.401690832311886</v>
      </c>
      <c r="Y1637" s="6">
        <f>$W$5 +'Unlike Size Quad'!$F$3*$N$4</f>
        <v>-71.406763299232722</v>
      </c>
      <c r="Z1637" s="6">
        <f>Table13[[#This Row],[NS AXIS]]</f>
        <v>629</v>
      </c>
      <c r="AA1637" s="6">
        <f>IF(AND($W$5 + 'Unlike Size Quad'!$F$3*$N$4&lt;Table13[[#This Row],[NS AXIS]],Table13[[#This Row],[NS AXIS]]&lt;$V$6 - 'Unlike Size Quad'!$F$3*$N$4), Table13[NS AXIS], 0)</f>
        <v>0</v>
      </c>
      <c r="AB1637" s="16">
        <f>$V$3 -'Unlike Size Quad'!$F$2*$N$3</f>
        <v>127.00056361139596</v>
      </c>
      <c r="AC1637" s="16">
        <f>$W$4 + 'Unlike Size Quad'!$F$2*$N$3</f>
        <v>-127.00507248755457</v>
      </c>
      <c r="AN1637" s="46">
        <v>629</v>
      </c>
      <c r="AO1637" s="6">
        <f>IF(OR(Table15[[#This Row],[Diagonal Flag]]&lt;-$AG$6, Table15[[#This Row],[Diagonal Flag]]&gt;$AG$6),0,Table15[[#This Row],[Diagonal Flag]])</f>
        <v>0</v>
      </c>
      <c r="AP1637" s="6">
        <f>Graphing!$AO1637/$AP$6</f>
        <v>0</v>
      </c>
      <c r="AQ1637" s="6">
        <f>Graphing!$AO1637/$AQ$6</f>
        <v>0</v>
      </c>
    </row>
    <row r="1638" spans="21:43" x14ac:dyDescent="0.25">
      <c r="U1638" s="6">
        <v>0</v>
      </c>
      <c r="V1638" s="6">
        <v>630</v>
      </c>
      <c r="W1638" s="6">
        <f>IF(AND($W$4 + 'Unlike Size Quad'!$F$2*$N$3&lt;Table13[[#This Row],[NS AXIS]],Table13[[#This Row],[NS AXIS]]&lt;$V$3 - 'Unlike Size Quad'!$F$2*$N$3), Table13[NS AXIS], 0)</f>
        <v>0</v>
      </c>
      <c r="X1638" s="6">
        <f>$V$6 - 'Unlike Size Quad'!$F$3*$N$4</f>
        <v>71.401690832311886</v>
      </c>
      <c r="Y1638" s="6">
        <f>$W$5 +'Unlike Size Quad'!$F$3*$N$4</f>
        <v>-71.406763299232722</v>
      </c>
      <c r="Z1638" s="6">
        <f>Table13[[#This Row],[NS AXIS]]</f>
        <v>630</v>
      </c>
      <c r="AA1638" s="6">
        <f>IF(AND($W$5 + 'Unlike Size Quad'!$F$3*$N$4&lt;Table13[[#This Row],[NS AXIS]],Table13[[#This Row],[NS AXIS]]&lt;$V$6 - 'Unlike Size Quad'!$F$3*$N$4), Table13[NS AXIS], 0)</f>
        <v>0</v>
      </c>
      <c r="AB1638" s="16">
        <f>$V$3 -'Unlike Size Quad'!$F$2*$N$3</f>
        <v>127.00056361139596</v>
      </c>
      <c r="AC1638" s="16">
        <f>$W$4 + 'Unlike Size Quad'!$F$2*$N$3</f>
        <v>-127.00507248755457</v>
      </c>
      <c r="AN1638" s="46">
        <v>630</v>
      </c>
      <c r="AO1638" s="6">
        <f>IF(OR(Table15[[#This Row],[Diagonal Flag]]&lt;-$AG$6, Table15[[#This Row],[Diagonal Flag]]&gt;$AG$6),0,Table15[[#This Row],[Diagonal Flag]])</f>
        <v>0</v>
      </c>
      <c r="AP1638" s="6">
        <f>Graphing!$AO1638/$AP$6</f>
        <v>0</v>
      </c>
      <c r="AQ1638" s="6">
        <f>Graphing!$AO1638/$AQ$6</f>
        <v>0</v>
      </c>
    </row>
    <row r="1639" spans="21:43" x14ac:dyDescent="0.25">
      <c r="U1639" s="6">
        <v>0</v>
      </c>
      <c r="V1639" s="6">
        <v>631</v>
      </c>
      <c r="W1639" s="6">
        <f>IF(AND($W$4 + 'Unlike Size Quad'!$F$2*$N$3&lt;Table13[[#This Row],[NS AXIS]],Table13[[#This Row],[NS AXIS]]&lt;$V$3 - 'Unlike Size Quad'!$F$2*$N$3), Table13[NS AXIS], 0)</f>
        <v>0</v>
      </c>
      <c r="X1639" s="6">
        <f>$V$6 - 'Unlike Size Quad'!$F$3*$N$4</f>
        <v>71.401690832311886</v>
      </c>
      <c r="Y1639" s="6">
        <f>$W$5 +'Unlike Size Quad'!$F$3*$N$4</f>
        <v>-71.406763299232722</v>
      </c>
      <c r="Z1639" s="6">
        <f>Table13[[#This Row],[NS AXIS]]</f>
        <v>631</v>
      </c>
      <c r="AA1639" s="6">
        <f>IF(AND($W$5 + 'Unlike Size Quad'!$F$3*$N$4&lt;Table13[[#This Row],[NS AXIS]],Table13[[#This Row],[NS AXIS]]&lt;$V$6 - 'Unlike Size Quad'!$F$3*$N$4), Table13[NS AXIS], 0)</f>
        <v>0</v>
      </c>
      <c r="AB1639" s="16">
        <f>$V$3 -'Unlike Size Quad'!$F$2*$N$3</f>
        <v>127.00056361139596</v>
      </c>
      <c r="AC1639" s="16">
        <f>$W$4 + 'Unlike Size Quad'!$F$2*$N$3</f>
        <v>-127.00507248755457</v>
      </c>
      <c r="AN1639" s="46">
        <v>631</v>
      </c>
      <c r="AO1639" s="6">
        <f>IF(OR(Table15[[#This Row],[Diagonal Flag]]&lt;-$AG$6, Table15[[#This Row],[Diagonal Flag]]&gt;$AG$6),0,Table15[[#This Row],[Diagonal Flag]])</f>
        <v>0</v>
      </c>
      <c r="AP1639" s="6">
        <f>Graphing!$AO1639/$AP$6</f>
        <v>0</v>
      </c>
      <c r="AQ1639" s="6">
        <f>Graphing!$AO1639/$AQ$6</f>
        <v>0</v>
      </c>
    </row>
    <row r="1640" spans="21:43" x14ac:dyDescent="0.25">
      <c r="U1640" s="6">
        <v>0</v>
      </c>
      <c r="V1640" s="6">
        <v>632</v>
      </c>
      <c r="W1640" s="6">
        <f>IF(AND($W$4 + 'Unlike Size Quad'!$F$2*$N$3&lt;Table13[[#This Row],[NS AXIS]],Table13[[#This Row],[NS AXIS]]&lt;$V$3 - 'Unlike Size Quad'!$F$2*$N$3), Table13[NS AXIS], 0)</f>
        <v>0</v>
      </c>
      <c r="X1640" s="6">
        <f>$V$6 - 'Unlike Size Quad'!$F$3*$N$4</f>
        <v>71.401690832311886</v>
      </c>
      <c r="Y1640" s="6">
        <f>$W$5 +'Unlike Size Quad'!$F$3*$N$4</f>
        <v>-71.406763299232722</v>
      </c>
      <c r="Z1640" s="6">
        <f>Table13[[#This Row],[NS AXIS]]</f>
        <v>632</v>
      </c>
      <c r="AA1640" s="6">
        <f>IF(AND($W$5 + 'Unlike Size Quad'!$F$3*$N$4&lt;Table13[[#This Row],[NS AXIS]],Table13[[#This Row],[NS AXIS]]&lt;$V$6 - 'Unlike Size Quad'!$F$3*$N$4), Table13[NS AXIS], 0)</f>
        <v>0</v>
      </c>
      <c r="AB1640" s="16">
        <f>$V$3 -'Unlike Size Quad'!$F$2*$N$3</f>
        <v>127.00056361139596</v>
      </c>
      <c r="AC1640" s="16">
        <f>$W$4 + 'Unlike Size Quad'!$F$2*$N$3</f>
        <v>-127.00507248755457</v>
      </c>
      <c r="AN1640" s="46">
        <v>632</v>
      </c>
      <c r="AO1640" s="6">
        <f>IF(OR(Table15[[#This Row],[Diagonal Flag]]&lt;-$AG$6, Table15[[#This Row],[Diagonal Flag]]&gt;$AG$6),0,Table15[[#This Row],[Diagonal Flag]])</f>
        <v>0</v>
      </c>
      <c r="AP1640" s="6">
        <f>Graphing!$AO1640/$AP$6</f>
        <v>0</v>
      </c>
      <c r="AQ1640" s="6">
        <f>Graphing!$AO1640/$AQ$6</f>
        <v>0</v>
      </c>
    </row>
    <row r="1641" spans="21:43" x14ac:dyDescent="0.25">
      <c r="U1641" s="6">
        <v>0</v>
      </c>
      <c r="V1641" s="6">
        <v>633</v>
      </c>
      <c r="W1641" s="6">
        <f>IF(AND($W$4 + 'Unlike Size Quad'!$F$2*$N$3&lt;Table13[[#This Row],[NS AXIS]],Table13[[#This Row],[NS AXIS]]&lt;$V$3 - 'Unlike Size Quad'!$F$2*$N$3), Table13[NS AXIS], 0)</f>
        <v>0</v>
      </c>
      <c r="X1641" s="6">
        <f>$V$6 - 'Unlike Size Quad'!$F$3*$N$4</f>
        <v>71.401690832311886</v>
      </c>
      <c r="Y1641" s="6">
        <f>$W$5 +'Unlike Size Quad'!$F$3*$N$4</f>
        <v>-71.406763299232722</v>
      </c>
      <c r="Z1641" s="6">
        <f>Table13[[#This Row],[NS AXIS]]</f>
        <v>633</v>
      </c>
      <c r="AA1641" s="6">
        <f>IF(AND($W$5 + 'Unlike Size Quad'!$F$3*$N$4&lt;Table13[[#This Row],[NS AXIS]],Table13[[#This Row],[NS AXIS]]&lt;$V$6 - 'Unlike Size Quad'!$F$3*$N$4), Table13[NS AXIS], 0)</f>
        <v>0</v>
      </c>
      <c r="AB1641" s="16">
        <f>$V$3 -'Unlike Size Quad'!$F$2*$N$3</f>
        <v>127.00056361139596</v>
      </c>
      <c r="AC1641" s="16">
        <f>$W$4 + 'Unlike Size Quad'!$F$2*$N$3</f>
        <v>-127.00507248755457</v>
      </c>
      <c r="AN1641" s="46">
        <v>633</v>
      </c>
      <c r="AO1641" s="6">
        <f>IF(OR(Table15[[#This Row],[Diagonal Flag]]&lt;-$AG$6, Table15[[#This Row],[Diagonal Flag]]&gt;$AG$6),0,Table15[[#This Row],[Diagonal Flag]])</f>
        <v>0</v>
      </c>
      <c r="AP1641" s="6">
        <f>Graphing!$AO1641/$AP$6</f>
        <v>0</v>
      </c>
      <c r="AQ1641" s="6">
        <f>Graphing!$AO1641/$AQ$6</f>
        <v>0</v>
      </c>
    </row>
    <row r="1642" spans="21:43" x14ac:dyDescent="0.25">
      <c r="U1642" s="6">
        <v>0</v>
      </c>
      <c r="V1642" s="6">
        <v>634</v>
      </c>
      <c r="W1642" s="6">
        <f>IF(AND($W$4 + 'Unlike Size Quad'!$F$2*$N$3&lt;Table13[[#This Row],[NS AXIS]],Table13[[#This Row],[NS AXIS]]&lt;$V$3 - 'Unlike Size Quad'!$F$2*$N$3), Table13[NS AXIS], 0)</f>
        <v>0</v>
      </c>
      <c r="X1642" s="6">
        <f>$V$6 - 'Unlike Size Quad'!$F$3*$N$4</f>
        <v>71.401690832311886</v>
      </c>
      <c r="Y1642" s="6">
        <f>$W$5 +'Unlike Size Quad'!$F$3*$N$4</f>
        <v>-71.406763299232722</v>
      </c>
      <c r="Z1642" s="6">
        <f>Table13[[#This Row],[NS AXIS]]</f>
        <v>634</v>
      </c>
      <c r="AA1642" s="6">
        <f>IF(AND($W$5 + 'Unlike Size Quad'!$F$3*$N$4&lt;Table13[[#This Row],[NS AXIS]],Table13[[#This Row],[NS AXIS]]&lt;$V$6 - 'Unlike Size Quad'!$F$3*$N$4), Table13[NS AXIS], 0)</f>
        <v>0</v>
      </c>
      <c r="AB1642" s="16">
        <f>$V$3 -'Unlike Size Quad'!$F$2*$N$3</f>
        <v>127.00056361139596</v>
      </c>
      <c r="AC1642" s="16">
        <f>$W$4 + 'Unlike Size Quad'!$F$2*$N$3</f>
        <v>-127.00507248755457</v>
      </c>
      <c r="AN1642" s="46">
        <v>634</v>
      </c>
      <c r="AO1642" s="6">
        <f>IF(OR(Table15[[#This Row],[Diagonal Flag]]&lt;-$AG$6, Table15[[#This Row],[Diagonal Flag]]&gt;$AG$6),0,Table15[[#This Row],[Diagonal Flag]])</f>
        <v>0</v>
      </c>
      <c r="AP1642" s="6">
        <f>Graphing!$AO1642/$AP$6</f>
        <v>0</v>
      </c>
      <c r="AQ1642" s="6">
        <f>Graphing!$AO1642/$AQ$6</f>
        <v>0</v>
      </c>
    </row>
    <row r="1643" spans="21:43" x14ac:dyDescent="0.25">
      <c r="U1643" s="6">
        <v>0</v>
      </c>
      <c r="V1643" s="6">
        <v>635</v>
      </c>
      <c r="W1643" s="6">
        <f>IF(AND($W$4 + 'Unlike Size Quad'!$F$2*$N$3&lt;Table13[[#This Row],[NS AXIS]],Table13[[#This Row],[NS AXIS]]&lt;$V$3 - 'Unlike Size Quad'!$F$2*$N$3), Table13[NS AXIS], 0)</f>
        <v>0</v>
      </c>
      <c r="X1643" s="6">
        <f>$V$6 - 'Unlike Size Quad'!$F$3*$N$4</f>
        <v>71.401690832311886</v>
      </c>
      <c r="Y1643" s="6">
        <f>$W$5 +'Unlike Size Quad'!$F$3*$N$4</f>
        <v>-71.406763299232722</v>
      </c>
      <c r="Z1643" s="6">
        <f>Table13[[#This Row],[NS AXIS]]</f>
        <v>635</v>
      </c>
      <c r="AA1643" s="6">
        <f>IF(AND($W$5 + 'Unlike Size Quad'!$F$3*$N$4&lt;Table13[[#This Row],[NS AXIS]],Table13[[#This Row],[NS AXIS]]&lt;$V$6 - 'Unlike Size Quad'!$F$3*$N$4), Table13[NS AXIS], 0)</f>
        <v>0</v>
      </c>
      <c r="AB1643" s="16">
        <f>$V$3 -'Unlike Size Quad'!$F$2*$N$3</f>
        <v>127.00056361139596</v>
      </c>
      <c r="AC1643" s="16">
        <f>$W$4 + 'Unlike Size Quad'!$F$2*$N$3</f>
        <v>-127.00507248755457</v>
      </c>
      <c r="AN1643" s="46">
        <v>635</v>
      </c>
      <c r="AO1643" s="6">
        <f>IF(OR(Table15[[#This Row],[Diagonal Flag]]&lt;-$AG$6, Table15[[#This Row],[Diagonal Flag]]&gt;$AG$6),0,Table15[[#This Row],[Diagonal Flag]])</f>
        <v>0</v>
      </c>
      <c r="AP1643" s="6">
        <f>Graphing!$AO1643/$AP$6</f>
        <v>0</v>
      </c>
      <c r="AQ1643" s="6">
        <f>Graphing!$AO1643/$AQ$6</f>
        <v>0</v>
      </c>
    </row>
    <row r="1644" spans="21:43" x14ac:dyDescent="0.25">
      <c r="U1644" s="6">
        <v>0</v>
      </c>
      <c r="V1644" s="6">
        <v>636</v>
      </c>
      <c r="W1644" s="6">
        <f>IF(AND($W$4 + 'Unlike Size Quad'!$F$2*$N$3&lt;Table13[[#This Row],[NS AXIS]],Table13[[#This Row],[NS AXIS]]&lt;$V$3 - 'Unlike Size Quad'!$F$2*$N$3), Table13[NS AXIS], 0)</f>
        <v>0</v>
      </c>
      <c r="X1644" s="6">
        <f>$V$6 - 'Unlike Size Quad'!$F$3*$N$4</f>
        <v>71.401690832311886</v>
      </c>
      <c r="Y1644" s="6">
        <f>$W$5 +'Unlike Size Quad'!$F$3*$N$4</f>
        <v>-71.406763299232722</v>
      </c>
      <c r="Z1644" s="6">
        <f>Table13[[#This Row],[NS AXIS]]</f>
        <v>636</v>
      </c>
      <c r="AA1644" s="6">
        <f>IF(AND($W$5 + 'Unlike Size Quad'!$F$3*$N$4&lt;Table13[[#This Row],[NS AXIS]],Table13[[#This Row],[NS AXIS]]&lt;$V$6 - 'Unlike Size Quad'!$F$3*$N$4), Table13[NS AXIS], 0)</f>
        <v>0</v>
      </c>
      <c r="AB1644" s="16">
        <f>$V$3 -'Unlike Size Quad'!$F$2*$N$3</f>
        <v>127.00056361139596</v>
      </c>
      <c r="AC1644" s="16">
        <f>$W$4 + 'Unlike Size Quad'!$F$2*$N$3</f>
        <v>-127.00507248755457</v>
      </c>
      <c r="AN1644" s="46">
        <v>636</v>
      </c>
      <c r="AO1644" s="6">
        <f>IF(OR(Table15[[#This Row],[Diagonal Flag]]&lt;-$AG$6, Table15[[#This Row],[Diagonal Flag]]&gt;$AG$6),0,Table15[[#This Row],[Diagonal Flag]])</f>
        <v>0</v>
      </c>
      <c r="AP1644" s="6">
        <f>Graphing!$AO1644/$AP$6</f>
        <v>0</v>
      </c>
      <c r="AQ1644" s="6">
        <f>Graphing!$AO1644/$AQ$6</f>
        <v>0</v>
      </c>
    </row>
    <row r="1645" spans="21:43" x14ac:dyDescent="0.25">
      <c r="U1645" s="6">
        <v>0</v>
      </c>
      <c r="V1645" s="6">
        <v>637</v>
      </c>
      <c r="W1645" s="6">
        <f>IF(AND($W$4 + 'Unlike Size Quad'!$F$2*$N$3&lt;Table13[[#This Row],[NS AXIS]],Table13[[#This Row],[NS AXIS]]&lt;$V$3 - 'Unlike Size Quad'!$F$2*$N$3), Table13[NS AXIS], 0)</f>
        <v>0</v>
      </c>
      <c r="X1645" s="6">
        <f>$V$6 - 'Unlike Size Quad'!$F$3*$N$4</f>
        <v>71.401690832311886</v>
      </c>
      <c r="Y1645" s="6">
        <f>$W$5 +'Unlike Size Quad'!$F$3*$N$4</f>
        <v>-71.406763299232722</v>
      </c>
      <c r="Z1645" s="6">
        <f>Table13[[#This Row],[NS AXIS]]</f>
        <v>637</v>
      </c>
      <c r="AA1645" s="6">
        <f>IF(AND($W$5 + 'Unlike Size Quad'!$F$3*$N$4&lt;Table13[[#This Row],[NS AXIS]],Table13[[#This Row],[NS AXIS]]&lt;$V$6 - 'Unlike Size Quad'!$F$3*$N$4), Table13[NS AXIS], 0)</f>
        <v>0</v>
      </c>
      <c r="AB1645" s="16">
        <f>$V$3 -'Unlike Size Quad'!$F$2*$N$3</f>
        <v>127.00056361139596</v>
      </c>
      <c r="AC1645" s="16">
        <f>$W$4 + 'Unlike Size Quad'!$F$2*$N$3</f>
        <v>-127.00507248755457</v>
      </c>
      <c r="AN1645" s="46">
        <v>637</v>
      </c>
      <c r="AO1645" s="6">
        <f>IF(OR(Table15[[#This Row],[Diagonal Flag]]&lt;-$AG$6, Table15[[#This Row],[Diagonal Flag]]&gt;$AG$6),0,Table15[[#This Row],[Diagonal Flag]])</f>
        <v>0</v>
      </c>
      <c r="AP1645" s="6">
        <f>Graphing!$AO1645/$AP$6</f>
        <v>0</v>
      </c>
      <c r="AQ1645" s="6">
        <f>Graphing!$AO1645/$AQ$6</f>
        <v>0</v>
      </c>
    </row>
    <row r="1646" spans="21:43" x14ac:dyDescent="0.25">
      <c r="U1646" s="6">
        <v>0</v>
      </c>
      <c r="V1646" s="6">
        <v>638</v>
      </c>
      <c r="W1646" s="6">
        <f>IF(AND($W$4 + 'Unlike Size Quad'!$F$2*$N$3&lt;Table13[[#This Row],[NS AXIS]],Table13[[#This Row],[NS AXIS]]&lt;$V$3 - 'Unlike Size Quad'!$F$2*$N$3), Table13[NS AXIS], 0)</f>
        <v>0</v>
      </c>
      <c r="X1646" s="6">
        <f>$V$6 - 'Unlike Size Quad'!$F$3*$N$4</f>
        <v>71.401690832311886</v>
      </c>
      <c r="Y1646" s="6">
        <f>$W$5 +'Unlike Size Quad'!$F$3*$N$4</f>
        <v>-71.406763299232722</v>
      </c>
      <c r="Z1646" s="6">
        <f>Table13[[#This Row],[NS AXIS]]</f>
        <v>638</v>
      </c>
      <c r="AA1646" s="6">
        <f>IF(AND($W$5 + 'Unlike Size Quad'!$F$3*$N$4&lt;Table13[[#This Row],[NS AXIS]],Table13[[#This Row],[NS AXIS]]&lt;$V$6 - 'Unlike Size Quad'!$F$3*$N$4), Table13[NS AXIS], 0)</f>
        <v>0</v>
      </c>
      <c r="AB1646" s="16">
        <f>$V$3 -'Unlike Size Quad'!$F$2*$N$3</f>
        <v>127.00056361139596</v>
      </c>
      <c r="AC1646" s="16">
        <f>$W$4 + 'Unlike Size Quad'!$F$2*$N$3</f>
        <v>-127.00507248755457</v>
      </c>
      <c r="AN1646" s="46">
        <v>638</v>
      </c>
      <c r="AO1646" s="6">
        <f>IF(OR(Table15[[#This Row],[Diagonal Flag]]&lt;-$AG$6, Table15[[#This Row],[Diagonal Flag]]&gt;$AG$6),0,Table15[[#This Row],[Diagonal Flag]])</f>
        <v>0</v>
      </c>
      <c r="AP1646" s="6">
        <f>Graphing!$AO1646/$AP$6</f>
        <v>0</v>
      </c>
      <c r="AQ1646" s="6">
        <f>Graphing!$AO1646/$AQ$6</f>
        <v>0</v>
      </c>
    </row>
    <row r="1647" spans="21:43" x14ac:dyDescent="0.25">
      <c r="U1647" s="6">
        <v>0</v>
      </c>
      <c r="V1647" s="6">
        <v>639</v>
      </c>
      <c r="W1647" s="6">
        <f>IF(AND($W$4 + 'Unlike Size Quad'!$F$2*$N$3&lt;Table13[[#This Row],[NS AXIS]],Table13[[#This Row],[NS AXIS]]&lt;$V$3 - 'Unlike Size Quad'!$F$2*$N$3), Table13[NS AXIS], 0)</f>
        <v>0</v>
      </c>
      <c r="X1647" s="6">
        <f>$V$6 - 'Unlike Size Quad'!$F$3*$N$4</f>
        <v>71.401690832311886</v>
      </c>
      <c r="Y1647" s="6">
        <f>$W$5 +'Unlike Size Quad'!$F$3*$N$4</f>
        <v>-71.406763299232722</v>
      </c>
      <c r="Z1647" s="6">
        <f>Table13[[#This Row],[NS AXIS]]</f>
        <v>639</v>
      </c>
      <c r="AA1647" s="6">
        <f>IF(AND($W$5 + 'Unlike Size Quad'!$F$3*$N$4&lt;Table13[[#This Row],[NS AXIS]],Table13[[#This Row],[NS AXIS]]&lt;$V$6 - 'Unlike Size Quad'!$F$3*$N$4), Table13[NS AXIS], 0)</f>
        <v>0</v>
      </c>
      <c r="AB1647" s="16">
        <f>$V$3 -'Unlike Size Quad'!$F$2*$N$3</f>
        <v>127.00056361139596</v>
      </c>
      <c r="AC1647" s="16">
        <f>$W$4 + 'Unlike Size Quad'!$F$2*$N$3</f>
        <v>-127.00507248755457</v>
      </c>
      <c r="AN1647" s="46">
        <v>639</v>
      </c>
      <c r="AO1647" s="6">
        <f>IF(OR(Table15[[#This Row],[Diagonal Flag]]&lt;-$AG$6, Table15[[#This Row],[Diagonal Flag]]&gt;$AG$6),0,Table15[[#This Row],[Diagonal Flag]])</f>
        <v>0</v>
      </c>
      <c r="AP1647" s="6">
        <f>Graphing!$AO1647/$AP$6</f>
        <v>0</v>
      </c>
      <c r="AQ1647" s="6">
        <f>Graphing!$AO1647/$AQ$6</f>
        <v>0</v>
      </c>
    </row>
    <row r="1648" spans="21:43" x14ac:dyDescent="0.25">
      <c r="U1648" s="6">
        <v>0</v>
      </c>
      <c r="V1648" s="6">
        <v>640</v>
      </c>
      <c r="W1648" s="6">
        <f>IF(AND($W$4 + 'Unlike Size Quad'!$F$2*$N$3&lt;Table13[[#This Row],[NS AXIS]],Table13[[#This Row],[NS AXIS]]&lt;$V$3 - 'Unlike Size Quad'!$F$2*$N$3), Table13[NS AXIS], 0)</f>
        <v>0</v>
      </c>
      <c r="X1648" s="6">
        <f>$V$6 - 'Unlike Size Quad'!$F$3*$N$4</f>
        <v>71.401690832311886</v>
      </c>
      <c r="Y1648" s="6">
        <f>$W$5 +'Unlike Size Quad'!$F$3*$N$4</f>
        <v>-71.406763299232722</v>
      </c>
      <c r="Z1648" s="6">
        <f>Table13[[#This Row],[NS AXIS]]</f>
        <v>640</v>
      </c>
      <c r="AA1648" s="6">
        <f>IF(AND($W$5 + 'Unlike Size Quad'!$F$3*$N$4&lt;Table13[[#This Row],[NS AXIS]],Table13[[#This Row],[NS AXIS]]&lt;$V$6 - 'Unlike Size Quad'!$F$3*$N$4), Table13[NS AXIS], 0)</f>
        <v>0</v>
      </c>
      <c r="AB1648" s="16">
        <f>$V$3 -'Unlike Size Quad'!$F$2*$N$3</f>
        <v>127.00056361139596</v>
      </c>
      <c r="AC1648" s="16">
        <f>$W$4 + 'Unlike Size Quad'!$F$2*$N$3</f>
        <v>-127.00507248755457</v>
      </c>
      <c r="AN1648" s="46">
        <v>640</v>
      </c>
      <c r="AO1648" s="6">
        <f>IF(OR(Table15[[#This Row],[Diagonal Flag]]&lt;-$AG$6, Table15[[#This Row],[Diagonal Flag]]&gt;$AG$6),0,Table15[[#This Row],[Diagonal Flag]])</f>
        <v>0</v>
      </c>
      <c r="AP1648" s="6">
        <f>Graphing!$AO1648/$AP$6</f>
        <v>0</v>
      </c>
      <c r="AQ1648" s="6">
        <f>Graphing!$AO1648/$AQ$6</f>
        <v>0</v>
      </c>
    </row>
    <row r="1649" spans="21:43" x14ac:dyDescent="0.25">
      <c r="U1649" s="6">
        <v>0</v>
      </c>
      <c r="V1649" s="6">
        <v>641</v>
      </c>
      <c r="W1649" s="6">
        <f>IF(AND($W$4 + 'Unlike Size Quad'!$F$2*$N$3&lt;Table13[[#This Row],[NS AXIS]],Table13[[#This Row],[NS AXIS]]&lt;$V$3 - 'Unlike Size Quad'!$F$2*$N$3), Table13[NS AXIS], 0)</f>
        <v>0</v>
      </c>
      <c r="X1649" s="6">
        <f>$V$6 - 'Unlike Size Quad'!$F$3*$N$4</f>
        <v>71.401690832311886</v>
      </c>
      <c r="Y1649" s="6">
        <f>$W$5 +'Unlike Size Quad'!$F$3*$N$4</f>
        <v>-71.406763299232722</v>
      </c>
      <c r="Z1649" s="6">
        <f>Table13[[#This Row],[NS AXIS]]</f>
        <v>641</v>
      </c>
      <c r="AA1649" s="6">
        <f>IF(AND($W$5 + 'Unlike Size Quad'!$F$3*$N$4&lt;Table13[[#This Row],[NS AXIS]],Table13[[#This Row],[NS AXIS]]&lt;$V$6 - 'Unlike Size Quad'!$F$3*$N$4), Table13[NS AXIS], 0)</f>
        <v>0</v>
      </c>
      <c r="AB1649" s="16">
        <f>$V$3 -'Unlike Size Quad'!$F$2*$N$3</f>
        <v>127.00056361139596</v>
      </c>
      <c r="AC1649" s="16">
        <f>$W$4 + 'Unlike Size Quad'!$F$2*$N$3</f>
        <v>-127.00507248755457</v>
      </c>
      <c r="AN1649" s="46">
        <v>641</v>
      </c>
      <c r="AO1649" s="6">
        <f>IF(OR(Table15[[#This Row],[Diagonal Flag]]&lt;-$AG$6, Table15[[#This Row],[Diagonal Flag]]&gt;$AG$6),0,Table15[[#This Row],[Diagonal Flag]])</f>
        <v>0</v>
      </c>
      <c r="AP1649" s="6">
        <f>Graphing!$AO1649/$AP$6</f>
        <v>0</v>
      </c>
      <c r="AQ1649" s="6">
        <f>Graphing!$AO1649/$AQ$6</f>
        <v>0</v>
      </c>
    </row>
    <row r="1650" spans="21:43" x14ac:dyDescent="0.25">
      <c r="U1650" s="6">
        <v>0</v>
      </c>
      <c r="V1650" s="6">
        <v>642</v>
      </c>
      <c r="W1650" s="6">
        <f>IF(AND($W$4 + 'Unlike Size Quad'!$F$2*$N$3&lt;Table13[[#This Row],[NS AXIS]],Table13[[#This Row],[NS AXIS]]&lt;$V$3 - 'Unlike Size Quad'!$F$2*$N$3), Table13[NS AXIS], 0)</f>
        <v>0</v>
      </c>
      <c r="X1650" s="6">
        <f>$V$6 - 'Unlike Size Quad'!$F$3*$N$4</f>
        <v>71.401690832311886</v>
      </c>
      <c r="Y1650" s="6">
        <f>$W$5 +'Unlike Size Quad'!$F$3*$N$4</f>
        <v>-71.406763299232722</v>
      </c>
      <c r="Z1650" s="6">
        <f>Table13[[#This Row],[NS AXIS]]</f>
        <v>642</v>
      </c>
      <c r="AA1650" s="6">
        <f>IF(AND($W$5 + 'Unlike Size Quad'!$F$3*$N$4&lt;Table13[[#This Row],[NS AXIS]],Table13[[#This Row],[NS AXIS]]&lt;$V$6 - 'Unlike Size Quad'!$F$3*$N$4), Table13[NS AXIS], 0)</f>
        <v>0</v>
      </c>
      <c r="AB1650" s="16">
        <f>$V$3 -'Unlike Size Quad'!$F$2*$N$3</f>
        <v>127.00056361139596</v>
      </c>
      <c r="AC1650" s="16">
        <f>$W$4 + 'Unlike Size Quad'!$F$2*$N$3</f>
        <v>-127.00507248755457</v>
      </c>
      <c r="AN1650" s="46">
        <v>642</v>
      </c>
      <c r="AO1650" s="6">
        <f>IF(OR(Table15[[#This Row],[Diagonal Flag]]&lt;-$AG$6, Table15[[#This Row],[Diagonal Flag]]&gt;$AG$6),0,Table15[[#This Row],[Diagonal Flag]])</f>
        <v>0</v>
      </c>
      <c r="AP1650" s="6">
        <f>Graphing!$AO1650/$AP$6</f>
        <v>0</v>
      </c>
      <c r="AQ1650" s="6">
        <f>Graphing!$AO1650/$AQ$6</f>
        <v>0</v>
      </c>
    </row>
    <row r="1651" spans="21:43" x14ac:dyDescent="0.25">
      <c r="U1651" s="6">
        <v>0</v>
      </c>
      <c r="V1651" s="6">
        <v>643</v>
      </c>
      <c r="W1651" s="6">
        <f>IF(AND($W$4 + 'Unlike Size Quad'!$F$2*$N$3&lt;Table13[[#This Row],[NS AXIS]],Table13[[#This Row],[NS AXIS]]&lt;$V$3 - 'Unlike Size Quad'!$F$2*$N$3), Table13[NS AXIS], 0)</f>
        <v>0</v>
      </c>
      <c r="X1651" s="6">
        <f>$V$6 - 'Unlike Size Quad'!$F$3*$N$4</f>
        <v>71.401690832311886</v>
      </c>
      <c r="Y1651" s="6">
        <f>$W$5 +'Unlike Size Quad'!$F$3*$N$4</f>
        <v>-71.406763299232722</v>
      </c>
      <c r="Z1651" s="6">
        <f>Table13[[#This Row],[NS AXIS]]</f>
        <v>643</v>
      </c>
      <c r="AA1651" s="6">
        <f>IF(AND($W$5 + 'Unlike Size Quad'!$F$3*$N$4&lt;Table13[[#This Row],[NS AXIS]],Table13[[#This Row],[NS AXIS]]&lt;$V$6 - 'Unlike Size Quad'!$F$3*$N$4), Table13[NS AXIS], 0)</f>
        <v>0</v>
      </c>
      <c r="AB1651" s="16">
        <f>$V$3 -'Unlike Size Quad'!$F$2*$N$3</f>
        <v>127.00056361139596</v>
      </c>
      <c r="AC1651" s="16">
        <f>$W$4 + 'Unlike Size Quad'!$F$2*$N$3</f>
        <v>-127.00507248755457</v>
      </c>
      <c r="AN1651" s="46">
        <v>643</v>
      </c>
      <c r="AO1651" s="6">
        <f>IF(OR(Table15[[#This Row],[Diagonal Flag]]&lt;-$AG$6, Table15[[#This Row],[Diagonal Flag]]&gt;$AG$6),0,Table15[[#This Row],[Diagonal Flag]])</f>
        <v>0</v>
      </c>
      <c r="AP1651" s="6">
        <f>Graphing!$AO1651/$AP$6</f>
        <v>0</v>
      </c>
      <c r="AQ1651" s="6">
        <f>Graphing!$AO1651/$AQ$6</f>
        <v>0</v>
      </c>
    </row>
    <row r="1652" spans="21:43" x14ac:dyDescent="0.25">
      <c r="U1652" s="6">
        <v>0</v>
      </c>
      <c r="V1652" s="6">
        <v>644</v>
      </c>
      <c r="W1652" s="6">
        <f>IF(AND($W$4 + 'Unlike Size Quad'!$F$2*$N$3&lt;Table13[[#This Row],[NS AXIS]],Table13[[#This Row],[NS AXIS]]&lt;$V$3 - 'Unlike Size Quad'!$F$2*$N$3), Table13[NS AXIS], 0)</f>
        <v>0</v>
      </c>
      <c r="X1652" s="6">
        <f>$V$6 - 'Unlike Size Quad'!$F$3*$N$4</f>
        <v>71.401690832311886</v>
      </c>
      <c r="Y1652" s="6">
        <f>$W$5 +'Unlike Size Quad'!$F$3*$N$4</f>
        <v>-71.406763299232722</v>
      </c>
      <c r="Z1652" s="6">
        <f>Table13[[#This Row],[NS AXIS]]</f>
        <v>644</v>
      </c>
      <c r="AA1652" s="6">
        <f>IF(AND($W$5 + 'Unlike Size Quad'!$F$3*$N$4&lt;Table13[[#This Row],[NS AXIS]],Table13[[#This Row],[NS AXIS]]&lt;$V$6 - 'Unlike Size Quad'!$F$3*$N$4), Table13[NS AXIS], 0)</f>
        <v>0</v>
      </c>
      <c r="AB1652" s="16">
        <f>$V$3 -'Unlike Size Quad'!$F$2*$N$3</f>
        <v>127.00056361139596</v>
      </c>
      <c r="AC1652" s="16">
        <f>$W$4 + 'Unlike Size Quad'!$F$2*$N$3</f>
        <v>-127.00507248755457</v>
      </c>
      <c r="AN1652" s="46">
        <v>644</v>
      </c>
      <c r="AO1652" s="6">
        <f>IF(OR(Table15[[#This Row],[Diagonal Flag]]&lt;-$AG$6, Table15[[#This Row],[Diagonal Flag]]&gt;$AG$6),0,Table15[[#This Row],[Diagonal Flag]])</f>
        <v>0</v>
      </c>
      <c r="AP1652" s="6">
        <f>Graphing!$AO1652/$AP$6</f>
        <v>0</v>
      </c>
      <c r="AQ1652" s="6">
        <f>Graphing!$AO1652/$AQ$6</f>
        <v>0</v>
      </c>
    </row>
    <row r="1653" spans="21:43" x14ac:dyDescent="0.25">
      <c r="U1653" s="6">
        <v>0</v>
      </c>
      <c r="V1653" s="6">
        <v>645</v>
      </c>
      <c r="W1653" s="6">
        <f>IF(AND($W$4 + 'Unlike Size Quad'!$F$2*$N$3&lt;Table13[[#This Row],[NS AXIS]],Table13[[#This Row],[NS AXIS]]&lt;$V$3 - 'Unlike Size Quad'!$F$2*$N$3), Table13[NS AXIS], 0)</f>
        <v>0</v>
      </c>
      <c r="X1653" s="6">
        <f>$V$6 - 'Unlike Size Quad'!$F$3*$N$4</f>
        <v>71.401690832311886</v>
      </c>
      <c r="Y1653" s="6">
        <f>$W$5 +'Unlike Size Quad'!$F$3*$N$4</f>
        <v>-71.406763299232722</v>
      </c>
      <c r="Z1653" s="6">
        <f>Table13[[#This Row],[NS AXIS]]</f>
        <v>645</v>
      </c>
      <c r="AA1653" s="6">
        <f>IF(AND($W$5 + 'Unlike Size Quad'!$F$3*$N$4&lt;Table13[[#This Row],[NS AXIS]],Table13[[#This Row],[NS AXIS]]&lt;$V$6 - 'Unlike Size Quad'!$F$3*$N$4), Table13[NS AXIS], 0)</f>
        <v>0</v>
      </c>
      <c r="AB1653" s="16">
        <f>$V$3 -'Unlike Size Quad'!$F$2*$N$3</f>
        <v>127.00056361139596</v>
      </c>
      <c r="AC1653" s="16">
        <f>$W$4 + 'Unlike Size Quad'!$F$2*$N$3</f>
        <v>-127.00507248755457</v>
      </c>
      <c r="AN1653" s="46">
        <v>645</v>
      </c>
      <c r="AO1653" s="6">
        <f>IF(OR(Table15[[#This Row],[Diagonal Flag]]&lt;-$AG$6, Table15[[#This Row],[Diagonal Flag]]&gt;$AG$6),0,Table15[[#This Row],[Diagonal Flag]])</f>
        <v>0</v>
      </c>
      <c r="AP1653" s="6">
        <f>Graphing!$AO1653/$AP$6</f>
        <v>0</v>
      </c>
      <c r="AQ1653" s="6">
        <f>Graphing!$AO1653/$AQ$6</f>
        <v>0</v>
      </c>
    </row>
    <row r="1654" spans="21:43" x14ac:dyDescent="0.25">
      <c r="U1654" s="6">
        <v>0</v>
      </c>
      <c r="V1654" s="6">
        <v>646</v>
      </c>
      <c r="W1654" s="6">
        <f>IF(AND($W$4 + 'Unlike Size Quad'!$F$2*$N$3&lt;Table13[[#This Row],[NS AXIS]],Table13[[#This Row],[NS AXIS]]&lt;$V$3 - 'Unlike Size Quad'!$F$2*$N$3), Table13[NS AXIS], 0)</f>
        <v>0</v>
      </c>
      <c r="X1654" s="6">
        <f>$V$6 - 'Unlike Size Quad'!$F$3*$N$4</f>
        <v>71.401690832311886</v>
      </c>
      <c r="Y1654" s="6">
        <f>$W$5 +'Unlike Size Quad'!$F$3*$N$4</f>
        <v>-71.406763299232722</v>
      </c>
      <c r="Z1654" s="6">
        <f>Table13[[#This Row],[NS AXIS]]</f>
        <v>646</v>
      </c>
      <c r="AA1654" s="6">
        <f>IF(AND($W$5 + 'Unlike Size Quad'!$F$3*$N$4&lt;Table13[[#This Row],[NS AXIS]],Table13[[#This Row],[NS AXIS]]&lt;$V$6 - 'Unlike Size Quad'!$F$3*$N$4), Table13[NS AXIS], 0)</f>
        <v>0</v>
      </c>
      <c r="AB1654" s="16">
        <f>$V$3 -'Unlike Size Quad'!$F$2*$N$3</f>
        <v>127.00056361139596</v>
      </c>
      <c r="AC1654" s="16">
        <f>$W$4 + 'Unlike Size Quad'!$F$2*$N$3</f>
        <v>-127.00507248755457</v>
      </c>
      <c r="AN1654" s="46">
        <v>646</v>
      </c>
      <c r="AO1654" s="6">
        <f>IF(OR(Table15[[#This Row],[Diagonal Flag]]&lt;-$AG$6, Table15[[#This Row],[Diagonal Flag]]&gt;$AG$6),0,Table15[[#This Row],[Diagonal Flag]])</f>
        <v>0</v>
      </c>
      <c r="AP1654" s="6">
        <f>Graphing!$AO1654/$AP$6</f>
        <v>0</v>
      </c>
      <c r="AQ1654" s="6">
        <f>Graphing!$AO1654/$AQ$6</f>
        <v>0</v>
      </c>
    </row>
    <row r="1655" spans="21:43" x14ac:dyDescent="0.25">
      <c r="U1655" s="6">
        <v>0</v>
      </c>
      <c r="V1655" s="6">
        <v>647</v>
      </c>
      <c r="W1655" s="6">
        <f>IF(AND($W$4 + 'Unlike Size Quad'!$F$2*$N$3&lt;Table13[[#This Row],[NS AXIS]],Table13[[#This Row],[NS AXIS]]&lt;$V$3 - 'Unlike Size Quad'!$F$2*$N$3), Table13[NS AXIS], 0)</f>
        <v>0</v>
      </c>
      <c r="X1655" s="6">
        <f>$V$6 - 'Unlike Size Quad'!$F$3*$N$4</f>
        <v>71.401690832311886</v>
      </c>
      <c r="Y1655" s="6">
        <f>$W$5 +'Unlike Size Quad'!$F$3*$N$4</f>
        <v>-71.406763299232722</v>
      </c>
      <c r="Z1655" s="6">
        <f>Table13[[#This Row],[NS AXIS]]</f>
        <v>647</v>
      </c>
      <c r="AA1655" s="6">
        <f>IF(AND($W$5 + 'Unlike Size Quad'!$F$3*$N$4&lt;Table13[[#This Row],[NS AXIS]],Table13[[#This Row],[NS AXIS]]&lt;$V$6 - 'Unlike Size Quad'!$F$3*$N$4), Table13[NS AXIS], 0)</f>
        <v>0</v>
      </c>
      <c r="AB1655" s="16">
        <f>$V$3 -'Unlike Size Quad'!$F$2*$N$3</f>
        <v>127.00056361139596</v>
      </c>
      <c r="AC1655" s="16">
        <f>$W$4 + 'Unlike Size Quad'!$F$2*$N$3</f>
        <v>-127.00507248755457</v>
      </c>
      <c r="AN1655" s="46">
        <v>647</v>
      </c>
      <c r="AO1655" s="6">
        <f>IF(OR(Table15[[#This Row],[Diagonal Flag]]&lt;-$AG$6, Table15[[#This Row],[Diagonal Flag]]&gt;$AG$6),0,Table15[[#This Row],[Diagonal Flag]])</f>
        <v>0</v>
      </c>
      <c r="AP1655" s="6">
        <f>Graphing!$AO1655/$AP$6</f>
        <v>0</v>
      </c>
      <c r="AQ1655" s="6">
        <f>Graphing!$AO1655/$AQ$6</f>
        <v>0</v>
      </c>
    </row>
    <row r="1656" spans="21:43" x14ac:dyDescent="0.25">
      <c r="U1656" s="6">
        <v>0</v>
      </c>
      <c r="V1656" s="6">
        <v>648</v>
      </c>
      <c r="W1656" s="6">
        <f>IF(AND($W$4 + 'Unlike Size Quad'!$F$2*$N$3&lt;Table13[[#This Row],[NS AXIS]],Table13[[#This Row],[NS AXIS]]&lt;$V$3 - 'Unlike Size Quad'!$F$2*$N$3), Table13[NS AXIS], 0)</f>
        <v>0</v>
      </c>
      <c r="X1656" s="6">
        <f>$V$6 - 'Unlike Size Quad'!$F$3*$N$4</f>
        <v>71.401690832311886</v>
      </c>
      <c r="Y1656" s="6">
        <f>$W$5 +'Unlike Size Quad'!$F$3*$N$4</f>
        <v>-71.406763299232722</v>
      </c>
      <c r="Z1656" s="6">
        <f>Table13[[#This Row],[NS AXIS]]</f>
        <v>648</v>
      </c>
      <c r="AA1656" s="6">
        <f>IF(AND($W$5 + 'Unlike Size Quad'!$F$3*$N$4&lt;Table13[[#This Row],[NS AXIS]],Table13[[#This Row],[NS AXIS]]&lt;$V$6 - 'Unlike Size Quad'!$F$3*$N$4), Table13[NS AXIS], 0)</f>
        <v>0</v>
      </c>
      <c r="AB1656" s="16">
        <f>$V$3 -'Unlike Size Quad'!$F$2*$N$3</f>
        <v>127.00056361139596</v>
      </c>
      <c r="AC1656" s="16">
        <f>$W$4 + 'Unlike Size Quad'!$F$2*$N$3</f>
        <v>-127.00507248755457</v>
      </c>
      <c r="AN1656" s="46">
        <v>648</v>
      </c>
      <c r="AO1656" s="6">
        <f>IF(OR(Table15[[#This Row],[Diagonal Flag]]&lt;-$AG$6, Table15[[#This Row],[Diagonal Flag]]&gt;$AG$6),0,Table15[[#This Row],[Diagonal Flag]])</f>
        <v>0</v>
      </c>
      <c r="AP1656" s="6">
        <f>Graphing!$AO1656/$AP$6</f>
        <v>0</v>
      </c>
      <c r="AQ1656" s="6">
        <f>Graphing!$AO1656/$AQ$6</f>
        <v>0</v>
      </c>
    </row>
    <row r="1657" spans="21:43" x14ac:dyDescent="0.25">
      <c r="U1657" s="6">
        <v>0</v>
      </c>
      <c r="V1657" s="6">
        <v>649</v>
      </c>
      <c r="W1657" s="6">
        <f>IF(AND($W$4 + 'Unlike Size Quad'!$F$2*$N$3&lt;Table13[[#This Row],[NS AXIS]],Table13[[#This Row],[NS AXIS]]&lt;$V$3 - 'Unlike Size Quad'!$F$2*$N$3), Table13[NS AXIS], 0)</f>
        <v>0</v>
      </c>
      <c r="X1657" s="6">
        <f>$V$6 - 'Unlike Size Quad'!$F$3*$N$4</f>
        <v>71.401690832311886</v>
      </c>
      <c r="Y1657" s="6">
        <f>$W$5 +'Unlike Size Quad'!$F$3*$N$4</f>
        <v>-71.406763299232722</v>
      </c>
      <c r="Z1657" s="6">
        <f>Table13[[#This Row],[NS AXIS]]</f>
        <v>649</v>
      </c>
      <c r="AA1657" s="6">
        <f>IF(AND($W$5 + 'Unlike Size Quad'!$F$3*$N$4&lt;Table13[[#This Row],[NS AXIS]],Table13[[#This Row],[NS AXIS]]&lt;$V$6 - 'Unlike Size Quad'!$F$3*$N$4), Table13[NS AXIS], 0)</f>
        <v>0</v>
      </c>
      <c r="AB1657" s="16">
        <f>$V$3 -'Unlike Size Quad'!$F$2*$N$3</f>
        <v>127.00056361139596</v>
      </c>
      <c r="AC1657" s="16">
        <f>$W$4 + 'Unlike Size Quad'!$F$2*$N$3</f>
        <v>-127.00507248755457</v>
      </c>
      <c r="AN1657" s="46">
        <v>649</v>
      </c>
      <c r="AO1657" s="6">
        <f>IF(OR(Table15[[#This Row],[Diagonal Flag]]&lt;-$AG$6, Table15[[#This Row],[Diagonal Flag]]&gt;$AG$6),0,Table15[[#This Row],[Diagonal Flag]])</f>
        <v>0</v>
      </c>
      <c r="AP1657" s="6">
        <f>Graphing!$AO1657/$AP$6</f>
        <v>0</v>
      </c>
      <c r="AQ1657" s="6">
        <f>Graphing!$AO1657/$AQ$6</f>
        <v>0</v>
      </c>
    </row>
    <row r="1658" spans="21:43" x14ac:dyDescent="0.25">
      <c r="U1658" s="6">
        <v>0</v>
      </c>
      <c r="V1658" s="6">
        <v>650</v>
      </c>
      <c r="W1658" s="6">
        <f>IF(AND($W$4 + 'Unlike Size Quad'!$F$2*$N$3&lt;Table13[[#This Row],[NS AXIS]],Table13[[#This Row],[NS AXIS]]&lt;$V$3 - 'Unlike Size Quad'!$F$2*$N$3), Table13[NS AXIS], 0)</f>
        <v>0</v>
      </c>
      <c r="X1658" s="6">
        <f>$V$6 - 'Unlike Size Quad'!$F$3*$N$4</f>
        <v>71.401690832311886</v>
      </c>
      <c r="Y1658" s="6">
        <f>$W$5 +'Unlike Size Quad'!$F$3*$N$4</f>
        <v>-71.406763299232722</v>
      </c>
      <c r="Z1658" s="6">
        <f>Table13[[#This Row],[NS AXIS]]</f>
        <v>650</v>
      </c>
      <c r="AA1658" s="6">
        <f>IF(AND($W$5 + 'Unlike Size Quad'!$F$3*$N$4&lt;Table13[[#This Row],[NS AXIS]],Table13[[#This Row],[NS AXIS]]&lt;$V$6 - 'Unlike Size Quad'!$F$3*$N$4), Table13[NS AXIS], 0)</f>
        <v>0</v>
      </c>
      <c r="AB1658" s="16">
        <f>$V$3 -'Unlike Size Quad'!$F$2*$N$3</f>
        <v>127.00056361139596</v>
      </c>
      <c r="AC1658" s="16">
        <f>$W$4 + 'Unlike Size Quad'!$F$2*$N$3</f>
        <v>-127.00507248755457</v>
      </c>
      <c r="AN1658" s="46">
        <v>650</v>
      </c>
      <c r="AO1658" s="6">
        <f>IF(OR(Table15[[#This Row],[Diagonal Flag]]&lt;-$AG$6, Table15[[#This Row],[Diagonal Flag]]&gt;$AG$6),0,Table15[[#This Row],[Diagonal Flag]])</f>
        <v>0</v>
      </c>
      <c r="AP1658" s="6">
        <f>Graphing!$AO1658/$AP$6</f>
        <v>0</v>
      </c>
      <c r="AQ1658" s="6">
        <f>Graphing!$AO1658/$AQ$6</f>
        <v>0</v>
      </c>
    </row>
    <row r="1659" spans="21:43" x14ac:dyDescent="0.25">
      <c r="U1659" s="6">
        <v>0</v>
      </c>
      <c r="V1659" s="6">
        <v>651</v>
      </c>
      <c r="W1659" s="6">
        <f>IF(AND($W$4 + 'Unlike Size Quad'!$F$2*$N$3&lt;Table13[[#This Row],[NS AXIS]],Table13[[#This Row],[NS AXIS]]&lt;$V$3 - 'Unlike Size Quad'!$F$2*$N$3), Table13[NS AXIS], 0)</f>
        <v>0</v>
      </c>
      <c r="X1659" s="6">
        <f>$V$6 - 'Unlike Size Quad'!$F$3*$N$4</f>
        <v>71.401690832311886</v>
      </c>
      <c r="Y1659" s="6">
        <f>$W$5 +'Unlike Size Quad'!$F$3*$N$4</f>
        <v>-71.406763299232722</v>
      </c>
      <c r="Z1659" s="6">
        <f>Table13[[#This Row],[NS AXIS]]</f>
        <v>651</v>
      </c>
      <c r="AA1659" s="6">
        <f>IF(AND($W$5 + 'Unlike Size Quad'!$F$3*$N$4&lt;Table13[[#This Row],[NS AXIS]],Table13[[#This Row],[NS AXIS]]&lt;$V$6 - 'Unlike Size Quad'!$F$3*$N$4), Table13[NS AXIS], 0)</f>
        <v>0</v>
      </c>
      <c r="AB1659" s="16">
        <f>$V$3 -'Unlike Size Quad'!$F$2*$N$3</f>
        <v>127.00056361139596</v>
      </c>
      <c r="AC1659" s="16">
        <f>$W$4 + 'Unlike Size Quad'!$F$2*$N$3</f>
        <v>-127.00507248755457</v>
      </c>
      <c r="AN1659" s="46">
        <v>651</v>
      </c>
      <c r="AO1659" s="6">
        <f>IF(OR(Table15[[#This Row],[Diagonal Flag]]&lt;-$AG$6, Table15[[#This Row],[Diagonal Flag]]&gt;$AG$6),0,Table15[[#This Row],[Diagonal Flag]])</f>
        <v>0</v>
      </c>
      <c r="AP1659" s="6">
        <f>Graphing!$AO1659/$AP$6</f>
        <v>0</v>
      </c>
      <c r="AQ1659" s="6">
        <f>Graphing!$AO1659/$AQ$6</f>
        <v>0</v>
      </c>
    </row>
    <row r="1660" spans="21:43" x14ac:dyDescent="0.25">
      <c r="U1660" s="6">
        <v>0</v>
      </c>
      <c r="V1660" s="6">
        <v>652</v>
      </c>
      <c r="W1660" s="6">
        <f>IF(AND($W$4 + 'Unlike Size Quad'!$F$2*$N$3&lt;Table13[[#This Row],[NS AXIS]],Table13[[#This Row],[NS AXIS]]&lt;$V$3 - 'Unlike Size Quad'!$F$2*$N$3), Table13[NS AXIS], 0)</f>
        <v>0</v>
      </c>
      <c r="X1660" s="6">
        <f>$V$6 - 'Unlike Size Quad'!$F$3*$N$4</f>
        <v>71.401690832311886</v>
      </c>
      <c r="Y1660" s="6">
        <f>$W$5 +'Unlike Size Quad'!$F$3*$N$4</f>
        <v>-71.406763299232722</v>
      </c>
      <c r="Z1660" s="6">
        <f>Table13[[#This Row],[NS AXIS]]</f>
        <v>652</v>
      </c>
      <c r="AA1660" s="6">
        <f>IF(AND($W$5 + 'Unlike Size Quad'!$F$3*$N$4&lt;Table13[[#This Row],[NS AXIS]],Table13[[#This Row],[NS AXIS]]&lt;$V$6 - 'Unlike Size Quad'!$F$3*$N$4), Table13[NS AXIS], 0)</f>
        <v>0</v>
      </c>
      <c r="AB1660" s="16">
        <f>$V$3 -'Unlike Size Quad'!$F$2*$N$3</f>
        <v>127.00056361139596</v>
      </c>
      <c r="AC1660" s="16">
        <f>$W$4 + 'Unlike Size Quad'!$F$2*$N$3</f>
        <v>-127.00507248755457</v>
      </c>
      <c r="AN1660" s="46">
        <v>652</v>
      </c>
      <c r="AO1660" s="6">
        <f>IF(OR(Table15[[#This Row],[Diagonal Flag]]&lt;-$AG$6, Table15[[#This Row],[Diagonal Flag]]&gt;$AG$6),0,Table15[[#This Row],[Diagonal Flag]])</f>
        <v>0</v>
      </c>
      <c r="AP1660" s="6">
        <f>Graphing!$AO1660/$AP$6</f>
        <v>0</v>
      </c>
      <c r="AQ1660" s="6">
        <f>Graphing!$AO1660/$AQ$6</f>
        <v>0</v>
      </c>
    </row>
    <row r="1661" spans="21:43" x14ac:dyDescent="0.25">
      <c r="U1661" s="6">
        <v>0</v>
      </c>
      <c r="V1661" s="6">
        <v>653</v>
      </c>
      <c r="W1661" s="6">
        <f>IF(AND($W$4 + 'Unlike Size Quad'!$F$2*$N$3&lt;Table13[[#This Row],[NS AXIS]],Table13[[#This Row],[NS AXIS]]&lt;$V$3 - 'Unlike Size Quad'!$F$2*$N$3), Table13[NS AXIS], 0)</f>
        <v>0</v>
      </c>
      <c r="X1661" s="6">
        <f>$V$6 - 'Unlike Size Quad'!$F$3*$N$4</f>
        <v>71.401690832311886</v>
      </c>
      <c r="Y1661" s="6">
        <f>$W$5 +'Unlike Size Quad'!$F$3*$N$4</f>
        <v>-71.406763299232722</v>
      </c>
      <c r="Z1661" s="6">
        <f>Table13[[#This Row],[NS AXIS]]</f>
        <v>653</v>
      </c>
      <c r="AA1661" s="6">
        <f>IF(AND($W$5 + 'Unlike Size Quad'!$F$3*$N$4&lt;Table13[[#This Row],[NS AXIS]],Table13[[#This Row],[NS AXIS]]&lt;$V$6 - 'Unlike Size Quad'!$F$3*$N$4), Table13[NS AXIS], 0)</f>
        <v>0</v>
      </c>
      <c r="AB1661" s="16">
        <f>$V$3 -'Unlike Size Quad'!$F$2*$N$3</f>
        <v>127.00056361139596</v>
      </c>
      <c r="AC1661" s="16">
        <f>$W$4 + 'Unlike Size Quad'!$F$2*$N$3</f>
        <v>-127.00507248755457</v>
      </c>
      <c r="AN1661" s="46">
        <v>653</v>
      </c>
      <c r="AO1661" s="6">
        <f>IF(OR(Table15[[#This Row],[Diagonal Flag]]&lt;-$AG$6, Table15[[#This Row],[Diagonal Flag]]&gt;$AG$6),0,Table15[[#This Row],[Diagonal Flag]])</f>
        <v>0</v>
      </c>
      <c r="AP1661" s="6">
        <f>Graphing!$AO1661/$AP$6</f>
        <v>0</v>
      </c>
      <c r="AQ1661" s="6">
        <f>Graphing!$AO1661/$AQ$6</f>
        <v>0</v>
      </c>
    </row>
    <row r="1662" spans="21:43" x14ac:dyDescent="0.25">
      <c r="U1662" s="6">
        <v>0</v>
      </c>
      <c r="V1662" s="6">
        <v>654</v>
      </c>
      <c r="W1662" s="6">
        <f>IF(AND($W$4 + 'Unlike Size Quad'!$F$2*$N$3&lt;Table13[[#This Row],[NS AXIS]],Table13[[#This Row],[NS AXIS]]&lt;$V$3 - 'Unlike Size Quad'!$F$2*$N$3), Table13[NS AXIS], 0)</f>
        <v>0</v>
      </c>
      <c r="X1662" s="6">
        <f>$V$6 - 'Unlike Size Quad'!$F$3*$N$4</f>
        <v>71.401690832311886</v>
      </c>
      <c r="Y1662" s="6">
        <f>$W$5 +'Unlike Size Quad'!$F$3*$N$4</f>
        <v>-71.406763299232722</v>
      </c>
      <c r="Z1662" s="6">
        <f>Table13[[#This Row],[NS AXIS]]</f>
        <v>654</v>
      </c>
      <c r="AA1662" s="6">
        <f>IF(AND($W$5 + 'Unlike Size Quad'!$F$3*$N$4&lt;Table13[[#This Row],[NS AXIS]],Table13[[#This Row],[NS AXIS]]&lt;$V$6 - 'Unlike Size Quad'!$F$3*$N$4), Table13[NS AXIS], 0)</f>
        <v>0</v>
      </c>
      <c r="AB1662" s="16">
        <f>$V$3 -'Unlike Size Quad'!$F$2*$N$3</f>
        <v>127.00056361139596</v>
      </c>
      <c r="AC1662" s="16">
        <f>$W$4 + 'Unlike Size Quad'!$F$2*$N$3</f>
        <v>-127.00507248755457</v>
      </c>
      <c r="AN1662" s="46">
        <v>654</v>
      </c>
      <c r="AO1662" s="6">
        <f>IF(OR(Table15[[#This Row],[Diagonal Flag]]&lt;-$AG$6, Table15[[#This Row],[Diagonal Flag]]&gt;$AG$6),0,Table15[[#This Row],[Diagonal Flag]])</f>
        <v>0</v>
      </c>
      <c r="AP1662" s="6">
        <f>Graphing!$AO1662/$AP$6</f>
        <v>0</v>
      </c>
      <c r="AQ1662" s="6">
        <f>Graphing!$AO1662/$AQ$6</f>
        <v>0</v>
      </c>
    </row>
    <row r="1663" spans="21:43" x14ac:dyDescent="0.25">
      <c r="U1663" s="6">
        <v>0</v>
      </c>
      <c r="V1663" s="6">
        <v>655</v>
      </c>
      <c r="W1663" s="6">
        <f>IF(AND($W$4 + 'Unlike Size Quad'!$F$2*$N$3&lt;Table13[[#This Row],[NS AXIS]],Table13[[#This Row],[NS AXIS]]&lt;$V$3 - 'Unlike Size Quad'!$F$2*$N$3), Table13[NS AXIS], 0)</f>
        <v>0</v>
      </c>
      <c r="X1663" s="6">
        <f>$V$6 - 'Unlike Size Quad'!$F$3*$N$4</f>
        <v>71.401690832311886</v>
      </c>
      <c r="Y1663" s="6">
        <f>$W$5 +'Unlike Size Quad'!$F$3*$N$4</f>
        <v>-71.406763299232722</v>
      </c>
      <c r="Z1663" s="6">
        <f>Table13[[#This Row],[NS AXIS]]</f>
        <v>655</v>
      </c>
      <c r="AA1663" s="6">
        <f>IF(AND($W$5 + 'Unlike Size Quad'!$F$3*$N$4&lt;Table13[[#This Row],[NS AXIS]],Table13[[#This Row],[NS AXIS]]&lt;$V$6 - 'Unlike Size Quad'!$F$3*$N$4), Table13[NS AXIS], 0)</f>
        <v>0</v>
      </c>
      <c r="AB1663" s="16">
        <f>$V$3 -'Unlike Size Quad'!$F$2*$N$3</f>
        <v>127.00056361139596</v>
      </c>
      <c r="AC1663" s="16">
        <f>$W$4 + 'Unlike Size Quad'!$F$2*$N$3</f>
        <v>-127.00507248755457</v>
      </c>
      <c r="AN1663" s="46">
        <v>655</v>
      </c>
      <c r="AO1663" s="6">
        <f>IF(OR(Table15[[#This Row],[Diagonal Flag]]&lt;-$AG$6, Table15[[#This Row],[Diagonal Flag]]&gt;$AG$6),0,Table15[[#This Row],[Diagonal Flag]])</f>
        <v>0</v>
      </c>
      <c r="AP1663" s="6">
        <f>Graphing!$AO1663/$AP$6</f>
        <v>0</v>
      </c>
      <c r="AQ1663" s="6">
        <f>Graphing!$AO1663/$AQ$6</f>
        <v>0</v>
      </c>
    </row>
    <row r="1664" spans="21:43" x14ac:dyDescent="0.25">
      <c r="U1664" s="6">
        <v>0</v>
      </c>
      <c r="V1664" s="6">
        <v>656</v>
      </c>
      <c r="W1664" s="6">
        <f>IF(AND($W$4 + 'Unlike Size Quad'!$F$2*$N$3&lt;Table13[[#This Row],[NS AXIS]],Table13[[#This Row],[NS AXIS]]&lt;$V$3 - 'Unlike Size Quad'!$F$2*$N$3), Table13[NS AXIS], 0)</f>
        <v>0</v>
      </c>
      <c r="X1664" s="6">
        <f>$V$6 - 'Unlike Size Quad'!$F$3*$N$4</f>
        <v>71.401690832311886</v>
      </c>
      <c r="Y1664" s="6">
        <f>$W$5 +'Unlike Size Quad'!$F$3*$N$4</f>
        <v>-71.406763299232722</v>
      </c>
      <c r="Z1664" s="6">
        <f>Table13[[#This Row],[NS AXIS]]</f>
        <v>656</v>
      </c>
      <c r="AA1664" s="6">
        <f>IF(AND($W$5 + 'Unlike Size Quad'!$F$3*$N$4&lt;Table13[[#This Row],[NS AXIS]],Table13[[#This Row],[NS AXIS]]&lt;$V$6 - 'Unlike Size Quad'!$F$3*$N$4), Table13[NS AXIS], 0)</f>
        <v>0</v>
      </c>
      <c r="AB1664" s="16">
        <f>$V$3 -'Unlike Size Quad'!$F$2*$N$3</f>
        <v>127.00056361139596</v>
      </c>
      <c r="AC1664" s="16">
        <f>$W$4 + 'Unlike Size Quad'!$F$2*$N$3</f>
        <v>-127.00507248755457</v>
      </c>
      <c r="AN1664" s="46">
        <v>656</v>
      </c>
      <c r="AO1664" s="6">
        <f>IF(OR(Table15[[#This Row],[Diagonal Flag]]&lt;-$AG$6, Table15[[#This Row],[Diagonal Flag]]&gt;$AG$6),0,Table15[[#This Row],[Diagonal Flag]])</f>
        <v>0</v>
      </c>
      <c r="AP1664" s="6">
        <f>Graphing!$AO1664/$AP$6</f>
        <v>0</v>
      </c>
      <c r="AQ1664" s="6">
        <f>Graphing!$AO1664/$AQ$6</f>
        <v>0</v>
      </c>
    </row>
    <row r="1665" spans="21:43" x14ac:dyDescent="0.25">
      <c r="U1665" s="6">
        <v>0</v>
      </c>
      <c r="V1665" s="6">
        <v>657</v>
      </c>
      <c r="W1665" s="6">
        <f>IF(AND($W$4 + 'Unlike Size Quad'!$F$2*$N$3&lt;Table13[[#This Row],[NS AXIS]],Table13[[#This Row],[NS AXIS]]&lt;$V$3 - 'Unlike Size Quad'!$F$2*$N$3), Table13[NS AXIS], 0)</f>
        <v>0</v>
      </c>
      <c r="X1665" s="6">
        <f>$V$6 - 'Unlike Size Quad'!$F$3*$N$4</f>
        <v>71.401690832311886</v>
      </c>
      <c r="Y1665" s="6">
        <f>$W$5 +'Unlike Size Quad'!$F$3*$N$4</f>
        <v>-71.406763299232722</v>
      </c>
      <c r="Z1665" s="6">
        <f>Table13[[#This Row],[NS AXIS]]</f>
        <v>657</v>
      </c>
      <c r="AA1665" s="6">
        <f>IF(AND($W$5 + 'Unlike Size Quad'!$F$3*$N$4&lt;Table13[[#This Row],[NS AXIS]],Table13[[#This Row],[NS AXIS]]&lt;$V$6 - 'Unlike Size Quad'!$F$3*$N$4), Table13[NS AXIS], 0)</f>
        <v>0</v>
      </c>
      <c r="AB1665" s="16">
        <f>$V$3 -'Unlike Size Quad'!$F$2*$N$3</f>
        <v>127.00056361139596</v>
      </c>
      <c r="AC1665" s="16">
        <f>$W$4 + 'Unlike Size Quad'!$F$2*$N$3</f>
        <v>-127.00507248755457</v>
      </c>
      <c r="AN1665" s="46">
        <v>657</v>
      </c>
      <c r="AO1665" s="6">
        <f>IF(OR(Table15[[#This Row],[Diagonal Flag]]&lt;-$AG$6, Table15[[#This Row],[Diagonal Flag]]&gt;$AG$6),0,Table15[[#This Row],[Diagonal Flag]])</f>
        <v>0</v>
      </c>
      <c r="AP1665" s="6">
        <f>Graphing!$AO1665/$AP$6</f>
        <v>0</v>
      </c>
      <c r="AQ1665" s="6">
        <f>Graphing!$AO1665/$AQ$6</f>
        <v>0</v>
      </c>
    </row>
    <row r="1666" spans="21:43" x14ac:dyDescent="0.25">
      <c r="U1666" s="6">
        <v>0</v>
      </c>
      <c r="V1666" s="6">
        <v>658</v>
      </c>
      <c r="W1666" s="6">
        <f>IF(AND($W$4 + 'Unlike Size Quad'!$F$2*$N$3&lt;Table13[[#This Row],[NS AXIS]],Table13[[#This Row],[NS AXIS]]&lt;$V$3 - 'Unlike Size Quad'!$F$2*$N$3), Table13[NS AXIS], 0)</f>
        <v>0</v>
      </c>
      <c r="X1666" s="6">
        <f>$V$6 - 'Unlike Size Quad'!$F$3*$N$4</f>
        <v>71.401690832311886</v>
      </c>
      <c r="Y1666" s="6">
        <f>$W$5 +'Unlike Size Quad'!$F$3*$N$4</f>
        <v>-71.406763299232722</v>
      </c>
      <c r="Z1666" s="6">
        <f>Table13[[#This Row],[NS AXIS]]</f>
        <v>658</v>
      </c>
      <c r="AA1666" s="6">
        <f>IF(AND($W$5 + 'Unlike Size Quad'!$F$3*$N$4&lt;Table13[[#This Row],[NS AXIS]],Table13[[#This Row],[NS AXIS]]&lt;$V$6 - 'Unlike Size Quad'!$F$3*$N$4), Table13[NS AXIS], 0)</f>
        <v>0</v>
      </c>
      <c r="AB1666" s="16">
        <f>$V$3 -'Unlike Size Quad'!$F$2*$N$3</f>
        <v>127.00056361139596</v>
      </c>
      <c r="AC1666" s="16">
        <f>$W$4 + 'Unlike Size Quad'!$F$2*$N$3</f>
        <v>-127.00507248755457</v>
      </c>
      <c r="AN1666" s="46">
        <v>658</v>
      </c>
      <c r="AO1666" s="6">
        <f>IF(OR(Table15[[#This Row],[Diagonal Flag]]&lt;-$AG$6, Table15[[#This Row],[Diagonal Flag]]&gt;$AG$6),0,Table15[[#This Row],[Diagonal Flag]])</f>
        <v>0</v>
      </c>
      <c r="AP1666" s="6">
        <f>Graphing!$AO1666/$AP$6</f>
        <v>0</v>
      </c>
      <c r="AQ1666" s="6">
        <f>Graphing!$AO1666/$AQ$6</f>
        <v>0</v>
      </c>
    </row>
    <row r="1667" spans="21:43" x14ac:dyDescent="0.25">
      <c r="U1667" s="6">
        <v>0</v>
      </c>
      <c r="V1667" s="6">
        <v>659</v>
      </c>
      <c r="W1667" s="6">
        <f>IF(AND($W$4 + 'Unlike Size Quad'!$F$2*$N$3&lt;Table13[[#This Row],[NS AXIS]],Table13[[#This Row],[NS AXIS]]&lt;$V$3 - 'Unlike Size Quad'!$F$2*$N$3), Table13[NS AXIS], 0)</f>
        <v>0</v>
      </c>
      <c r="X1667" s="6">
        <f>$V$6 - 'Unlike Size Quad'!$F$3*$N$4</f>
        <v>71.401690832311886</v>
      </c>
      <c r="Y1667" s="6">
        <f>$W$5 +'Unlike Size Quad'!$F$3*$N$4</f>
        <v>-71.406763299232722</v>
      </c>
      <c r="Z1667" s="6">
        <f>Table13[[#This Row],[NS AXIS]]</f>
        <v>659</v>
      </c>
      <c r="AA1667" s="6">
        <f>IF(AND($W$5 + 'Unlike Size Quad'!$F$3*$N$4&lt;Table13[[#This Row],[NS AXIS]],Table13[[#This Row],[NS AXIS]]&lt;$V$6 - 'Unlike Size Quad'!$F$3*$N$4), Table13[NS AXIS], 0)</f>
        <v>0</v>
      </c>
      <c r="AB1667" s="16">
        <f>$V$3 -'Unlike Size Quad'!$F$2*$N$3</f>
        <v>127.00056361139596</v>
      </c>
      <c r="AC1667" s="16">
        <f>$W$4 + 'Unlike Size Quad'!$F$2*$N$3</f>
        <v>-127.00507248755457</v>
      </c>
      <c r="AN1667" s="46">
        <v>659</v>
      </c>
      <c r="AO1667" s="6">
        <f>IF(OR(Table15[[#This Row],[Diagonal Flag]]&lt;-$AG$6, Table15[[#This Row],[Diagonal Flag]]&gt;$AG$6),0,Table15[[#This Row],[Diagonal Flag]])</f>
        <v>0</v>
      </c>
      <c r="AP1667" s="6">
        <f>Graphing!$AO1667/$AP$6</f>
        <v>0</v>
      </c>
      <c r="AQ1667" s="6">
        <f>Graphing!$AO1667/$AQ$6</f>
        <v>0</v>
      </c>
    </row>
    <row r="1668" spans="21:43" x14ac:dyDescent="0.25">
      <c r="U1668" s="6">
        <v>0</v>
      </c>
      <c r="V1668" s="6">
        <v>660</v>
      </c>
      <c r="W1668" s="6">
        <f>IF(AND($W$4 + 'Unlike Size Quad'!$F$2*$N$3&lt;Table13[[#This Row],[NS AXIS]],Table13[[#This Row],[NS AXIS]]&lt;$V$3 - 'Unlike Size Quad'!$F$2*$N$3), Table13[NS AXIS], 0)</f>
        <v>0</v>
      </c>
      <c r="X1668" s="6">
        <f>$V$6 - 'Unlike Size Quad'!$F$3*$N$4</f>
        <v>71.401690832311886</v>
      </c>
      <c r="Y1668" s="6">
        <f>$W$5 +'Unlike Size Quad'!$F$3*$N$4</f>
        <v>-71.406763299232722</v>
      </c>
      <c r="Z1668" s="6">
        <f>Table13[[#This Row],[NS AXIS]]</f>
        <v>660</v>
      </c>
      <c r="AA1668" s="6">
        <f>IF(AND($W$5 + 'Unlike Size Quad'!$F$3*$N$4&lt;Table13[[#This Row],[NS AXIS]],Table13[[#This Row],[NS AXIS]]&lt;$V$6 - 'Unlike Size Quad'!$F$3*$N$4), Table13[NS AXIS], 0)</f>
        <v>0</v>
      </c>
      <c r="AB1668" s="16">
        <f>$V$3 -'Unlike Size Quad'!$F$2*$N$3</f>
        <v>127.00056361139596</v>
      </c>
      <c r="AC1668" s="16">
        <f>$W$4 + 'Unlike Size Quad'!$F$2*$N$3</f>
        <v>-127.00507248755457</v>
      </c>
      <c r="AN1668" s="46">
        <v>660</v>
      </c>
      <c r="AO1668" s="6">
        <f>IF(OR(Table15[[#This Row],[Diagonal Flag]]&lt;-$AG$6, Table15[[#This Row],[Diagonal Flag]]&gt;$AG$6),0,Table15[[#This Row],[Diagonal Flag]])</f>
        <v>0</v>
      </c>
      <c r="AP1668" s="6">
        <f>Graphing!$AO1668/$AP$6</f>
        <v>0</v>
      </c>
      <c r="AQ1668" s="6">
        <f>Graphing!$AO1668/$AQ$6</f>
        <v>0</v>
      </c>
    </row>
    <row r="1669" spans="21:43" x14ac:dyDescent="0.25">
      <c r="U1669" s="6">
        <v>0</v>
      </c>
      <c r="V1669" s="6">
        <v>661</v>
      </c>
      <c r="W1669" s="6">
        <f>IF(AND($W$4 + 'Unlike Size Quad'!$F$2*$N$3&lt;Table13[[#This Row],[NS AXIS]],Table13[[#This Row],[NS AXIS]]&lt;$V$3 - 'Unlike Size Quad'!$F$2*$N$3), Table13[NS AXIS], 0)</f>
        <v>0</v>
      </c>
      <c r="X1669" s="6">
        <f>$V$6 - 'Unlike Size Quad'!$F$3*$N$4</f>
        <v>71.401690832311886</v>
      </c>
      <c r="Y1669" s="6">
        <f>$W$5 +'Unlike Size Quad'!$F$3*$N$4</f>
        <v>-71.406763299232722</v>
      </c>
      <c r="Z1669" s="6">
        <f>Table13[[#This Row],[NS AXIS]]</f>
        <v>661</v>
      </c>
      <c r="AA1669" s="6">
        <f>IF(AND($W$5 + 'Unlike Size Quad'!$F$3*$N$4&lt;Table13[[#This Row],[NS AXIS]],Table13[[#This Row],[NS AXIS]]&lt;$V$6 - 'Unlike Size Quad'!$F$3*$N$4), Table13[NS AXIS], 0)</f>
        <v>0</v>
      </c>
      <c r="AB1669" s="16">
        <f>$V$3 -'Unlike Size Quad'!$F$2*$N$3</f>
        <v>127.00056361139596</v>
      </c>
      <c r="AC1669" s="16">
        <f>$W$4 + 'Unlike Size Quad'!$F$2*$N$3</f>
        <v>-127.00507248755457</v>
      </c>
      <c r="AN1669" s="46">
        <v>661</v>
      </c>
      <c r="AO1669" s="6">
        <f>IF(OR(Table15[[#This Row],[Diagonal Flag]]&lt;-$AG$6, Table15[[#This Row],[Diagonal Flag]]&gt;$AG$6),0,Table15[[#This Row],[Diagonal Flag]])</f>
        <v>0</v>
      </c>
      <c r="AP1669" s="6">
        <f>Graphing!$AO1669/$AP$6</f>
        <v>0</v>
      </c>
      <c r="AQ1669" s="6">
        <f>Graphing!$AO1669/$AQ$6</f>
        <v>0</v>
      </c>
    </row>
    <row r="1670" spans="21:43" x14ac:dyDescent="0.25">
      <c r="U1670" s="6">
        <v>0</v>
      </c>
      <c r="V1670" s="6">
        <v>662</v>
      </c>
      <c r="W1670" s="6">
        <f>IF(AND($W$4 + 'Unlike Size Quad'!$F$2*$N$3&lt;Table13[[#This Row],[NS AXIS]],Table13[[#This Row],[NS AXIS]]&lt;$V$3 - 'Unlike Size Quad'!$F$2*$N$3), Table13[NS AXIS], 0)</f>
        <v>0</v>
      </c>
      <c r="X1670" s="6">
        <f>$V$6 - 'Unlike Size Quad'!$F$3*$N$4</f>
        <v>71.401690832311886</v>
      </c>
      <c r="Y1670" s="6">
        <f>$W$5 +'Unlike Size Quad'!$F$3*$N$4</f>
        <v>-71.406763299232722</v>
      </c>
      <c r="Z1670" s="6">
        <f>Table13[[#This Row],[NS AXIS]]</f>
        <v>662</v>
      </c>
      <c r="AA1670" s="6">
        <f>IF(AND($W$5 + 'Unlike Size Quad'!$F$3*$N$4&lt;Table13[[#This Row],[NS AXIS]],Table13[[#This Row],[NS AXIS]]&lt;$V$6 - 'Unlike Size Quad'!$F$3*$N$4), Table13[NS AXIS], 0)</f>
        <v>0</v>
      </c>
      <c r="AB1670" s="16">
        <f>$V$3 -'Unlike Size Quad'!$F$2*$N$3</f>
        <v>127.00056361139596</v>
      </c>
      <c r="AC1670" s="16">
        <f>$W$4 + 'Unlike Size Quad'!$F$2*$N$3</f>
        <v>-127.00507248755457</v>
      </c>
      <c r="AN1670" s="46">
        <v>662</v>
      </c>
      <c r="AO1670" s="6">
        <f>IF(OR(Table15[[#This Row],[Diagonal Flag]]&lt;-$AG$6, Table15[[#This Row],[Diagonal Flag]]&gt;$AG$6),0,Table15[[#This Row],[Diagonal Flag]])</f>
        <v>0</v>
      </c>
      <c r="AP1670" s="6">
        <f>Graphing!$AO1670/$AP$6</f>
        <v>0</v>
      </c>
      <c r="AQ1670" s="6">
        <f>Graphing!$AO1670/$AQ$6</f>
        <v>0</v>
      </c>
    </row>
    <row r="1671" spans="21:43" x14ac:dyDescent="0.25">
      <c r="U1671" s="6">
        <v>0</v>
      </c>
      <c r="V1671" s="6">
        <v>663</v>
      </c>
      <c r="W1671" s="6">
        <f>IF(AND($W$4 + 'Unlike Size Quad'!$F$2*$N$3&lt;Table13[[#This Row],[NS AXIS]],Table13[[#This Row],[NS AXIS]]&lt;$V$3 - 'Unlike Size Quad'!$F$2*$N$3), Table13[NS AXIS], 0)</f>
        <v>0</v>
      </c>
      <c r="X1671" s="6">
        <f>$V$6 - 'Unlike Size Quad'!$F$3*$N$4</f>
        <v>71.401690832311886</v>
      </c>
      <c r="Y1671" s="6">
        <f>$W$5 +'Unlike Size Quad'!$F$3*$N$4</f>
        <v>-71.406763299232722</v>
      </c>
      <c r="Z1671" s="6">
        <f>Table13[[#This Row],[NS AXIS]]</f>
        <v>663</v>
      </c>
      <c r="AA1671" s="6">
        <f>IF(AND($W$5 + 'Unlike Size Quad'!$F$3*$N$4&lt;Table13[[#This Row],[NS AXIS]],Table13[[#This Row],[NS AXIS]]&lt;$V$6 - 'Unlike Size Quad'!$F$3*$N$4), Table13[NS AXIS], 0)</f>
        <v>0</v>
      </c>
      <c r="AB1671" s="16">
        <f>$V$3 -'Unlike Size Quad'!$F$2*$N$3</f>
        <v>127.00056361139596</v>
      </c>
      <c r="AC1671" s="16">
        <f>$W$4 + 'Unlike Size Quad'!$F$2*$N$3</f>
        <v>-127.00507248755457</v>
      </c>
      <c r="AN1671" s="46">
        <v>663</v>
      </c>
      <c r="AO1671" s="6">
        <f>IF(OR(Table15[[#This Row],[Diagonal Flag]]&lt;-$AG$6, Table15[[#This Row],[Diagonal Flag]]&gt;$AG$6),0,Table15[[#This Row],[Diagonal Flag]])</f>
        <v>0</v>
      </c>
      <c r="AP1671" s="6">
        <f>Graphing!$AO1671/$AP$6</f>
        <v>0</v>
      </c>
      <c r="AQ1671" s="6">
        <f>Graphing!$AO1671/$AQ$6</f>
        <v>0</v>
      </c>
    </row>
    <row r="1672" spans="21:43" x14ac:dyDescent="0.25">
      <c r="U1672" s="6">
        <v>0</v>
      </c>
      <c r="V1672" s="6">
        <v>664</v>
      </c>
      <c r="W1672" s="6">
        <f>IF(AND($W$4 + 'Unlike Size Quad'!$F$2*$N$3&lt;Table13[[#This Row],[NS AXIS]],Table13[[#This Row],[NS AXIS]]&lt;$V$3 - 'Unlike Size Quad'!$F$2*$N$3), Table13[NS AXIS], 0)</f>
        <v>0</v>
      </c>
      <c r="X1672" s="6">
        <f>$V$6 - 'Unlike Size Quad'!$F$3*$N$4</f>
        <v>71.401690832311886</v>
      </c>
      <c r="Y1672" s="6">
        <f>$W$5 +'Unlike Size Quad'!$F$3*$N$4</f>
        <v>-71.406763299232722</v>
      </c>
      <c r="Z1672" s="6">
        <f>Table13[[#This Row],[NS AXIS]]</f>
        <v>664</v>
      </c>
      <c r="AA1672" s="6">
        <f>IF(AND($W$5 + 'Unlike Size Quad'!$F$3*$N$4&lt;Table13[[#This Row],[NS AXIS]],Table13[[#This Row],[NS AXIS]]&lt;$V$6 - 'Unlike Size Quad'!$F$3*$N$4), Table13[NS AXIS], 0)</f>
        <v>0</v>
      </c>
      <c r="AB1672" s="16">
        <f>$V$3 -'Unlike Size Quad'!$F$2*$N$3</f>
        <v>127.00056361139596</v>
      </c>
      <c r="AC1672" s="16">
        <f>$W$4 + 'Unlike Size Quad'!$F$2*$N$3</f>
        <v>-127.00507248755457</v>
      </c>
      <c r="AN1672" s="46">
        <v>664</v>
      </c>
      <c r="AO1672" s="6">
        <f>IF(OR(Table15[[#This Row],[Diagonal Flag]]&lt;-$AG$6, Table15[[#This Row],[Diagonal Flag]]&gt;$AG$6),0,Table15[[#This Row],[Diagonal Flag]])</f>
        <v>0</v>
      </c>
      <c r="AP1672" s="6">
        <f>Graphing!$AO1672/$AP$6</f>
        <v>0</v>
      </c>
      <c r="AQ1672" s="6">
        <f>Graphing!$AO1672/$AQ$6</f>
        <v>0</v>
      </c>
    </row>
    <row r="1673" spans="21:43" x14ac:dyDescent="0.25">
      <c r="U1673" s="6">
        <v>0</v>
      </c>
      <c r="V1673" s="6">
        <v>665</v>
      </c>
      <c r="W1673" s="6">
        <f>IF(AND($W$4 + 'Unlike Size Quad'!$F$2*$N$3&lt;Table13[[#This Row],[NS AXIS]],Table13[[#This Row],[NS AXIS]]&lt;$V$3 - 'Unlike Size Quad'!$F$2*$N$3), Table13[NS AXIS], 0)</f>
        <v>0</v>
      </c>
      <c r="X1673" s="6">
        <f>$V$6 - 'Unlike Size Quad'!$F$3*$N$4</f>
        <v>71.401690832311886</v>
      </c>
      <c r="Y1673" s="6">
        <f>$W$5 +'Unlike Size Quad'!$F$3*$N$4</f>
        <v>-71.406763299232722</v>
      </c>
      <c r="Z1673" s="6">
        <f>Table13[[#This Row],[NS AXIS]]</f>
        <v>665</v>
      </c>
      <c r="AA1673" s="6">
        <f>IF(AND($W$5 + 'Unlike Size Quad'!$F$3*$N$4&lt;Table13[[#This Row],[NS AXIS]],Table13[[#This Row],[NS AXIS]]&lt;$V$6 - 'Unlike Size Quad'!$F$3*$N$4), Table13[NS AXIS], 0)</f>
        <v>0</v>
      </c>
      <c r="AB1673" s="16">
        <f>$V$3 -'Unlike Size Quad'!$F$2*$N$3</f>
        <v>127.00056361139596</v>
      </c>
      <c r="AC1673" s="16">
        <f>$W$4 + 'Unlike Size Quad'!$F$2*$N$3</f>
        <v>-127.00507248755457</v>
      </c>
      <c r="AN1673" s="46">
        <v>665</v>
      </c>
      <c r="AO1673" s="6">
        <f>IF(OR(Table15[[#This Row],[Diagonal Flag]]&lt;-$AG$6, Table15[[#This Row],[Diagonal Flag]]&gt;$AG$6),0,Table15[[#This Row],[Diagonal Flag]])</f>
        <v>0</v>
      </c>
      <c r="AP1673" s="6">
        <f>Graphing!$AO1673/$AP$6</f>
        <v>0</v>
      </c>
      <c r="AQ1673" s="6">
        <f>Graphing!$AO1673/$AQ$6</f>
        <v>0</v>
      </c>
    </row>
    <row r="1674" spans="21:43" x14ac:dyDescent="0.25">
      <c r="U1674" s="6">
        <v>0</v>
      </c>
      <c r="V1674" s="6">
        <v>666</v>
      </c>
      <c r="W1674" s="6">
        <f>IF(AND($W$4 + 'Unlike Size Quad'!$F$2*$N$3&lt;Table13[[#This Row],[NS AXIS]],Table13[[#This Row],[NS AXIS]]&lt;$V$3 - 'Unlike Size Quad'!$F$2*$N$3), Table13[NS AXIS], 0)</f>
        <v>0</v>
      </c>
      <c r="X1674" s="6">
        <f>$V$6 - 'Unlike Size Quad'!$F$3*$N$4</f>
        <v>71.401690832311886</v>
      </c>
      <c r="Y1674" s="6">
        <f>$W$5 +'Unlike Size Quad'!$F$3*$N$4</f>
        <v>-71.406763299232722</v>
      </c>
      <c r="Z1674" s="6">
        <f>Table13[[#This Row],[NS AXIS]]</f>
        <v>666</v>
      </c>
      <c r="AA1674" s="6">
        <f>IF(AND($W$5 + 'Unlike Size Quad'!$F$3*$N$4&lt;Table13[[#This Row],[NS AXIS]],Table13[[#This Row],[NS AXIS]]&lt;$V$6 - 'Unlike Size Quad'!$F$3*$N$4), Table13[NS AXIS], 0)</f>
        <v>0</v>
      </c>
      <c r="AB1674" s="16">
        <f>$V$3 -'Unlike Size Quad'!$F$2*$N$3</f>
        <v>127.00056361139596</v>
      </c>
      <c r="AC1674" s="16">
        <f>$W$4 + 'Unlike Size Quad'!$F$2*$N$3</f>
        <v>-127.00507248755457</v>
      </c>
      <c r="AN1674" s="46">
        <v>666</v>
      </c>
      <c r="AO1674" s="6">
        <f>IF(OR(Table15[[#This Row],[Diagonal Flag]]&lt;-$AG$6, Table15[[#This Row],[Diagonal Flag]]&gt;$AG$6),0,Table15[[#This Row],[Diagonal Flag]])</f>
        <v>0</v>
      </c>
      <c r="AP1674" s="6">
        <f>Graphing!$AO1674/$AP$6</f>
        <v>0</v>
      </c>
      <c r="AQ1674" s="6">
        <f>Graphing!$AO1674/$AQ$6</f>
        <v>0</v>
      </c>
    </row>
    <row r="1675" spans="21:43" x14ac:dyDescent="0.25">
      <c r="U1675" s="6">
        <v>0</v>
      </c>
      <c r="V1675" s="6">
        <v>667</v>
      </c>
      <c r="W1675" s="6">
        <f>IF(AND($W$4 + 'Unlike Size Quad'!$F$2*$N$3&lt;Table13[[#This Row],[NS AXIS]],Table13[[#This Row],[NS AXIS]]&lt;$V$3 - 'Unlike Size Quad'!$F$2*$N$3), Table13[NS AXIS], 0)</f>
        <v>0</v>
      </c>
      <c r="X1675" s="6">
        <f>$V$6 - 'Unlike Size Quad'!$F$3*$N$4</f>
        <v>71.401690832311886</v>
      </c>
      <c r="Y1675" s="6">
        <f>$W$5 +'Unlike Size Quad'!$F$3*$N$4</f>
        <v>-71.406763299232722</v>
      </c>
      <c r="Z1675" s="6">
        <f>Table13[[#This Row],[NS AXIS]]</f>
        <v>667</v>
      </c>
      <c r="AA1675" s="6">
        <f>IF(AND($W$5 + 'Unlike Size Quad'!$F$3*$N$4&lt;Table13[[#This Row],[NS AXIS]],Table13[[#This Row],[NS AXIS]]&lt;$V$6 - 'Unlike Size Quad'!$F$3*$N$4), Table13[NS AXIS], 0)</f>
        <v>0</v>
      </c>
      <c r="AB1675" s="16">
        <f>$V$3 -'Unlike Size Quad'!$F$2*$N$3</f>
        <v>127.00056361139596</v>
      </c>
      <c r="AC1675" s="16">
        <f>$W$4 + 'Unlike Size Quad'!$F$2*$N$3</f>
        <v>-127.00507248755457</v>
      </c>
      <c r="AN1675" s="46">
        <v>667</v>
      </c>
      <c r="AO1675" s="6">
        <f>IF(OR(Table15[[#This Row],[Diagonal Flag]]&lt;-$AG$6, Table15[[#This Row],[Diagonal Flag]]&gt;$AG$6),0,Table15[[#This Row],[Diagonal Flag]])</f>
        <v>0</v>
      </c>
      <c r="AP1675" s="6">
        <f>Graphing!$AO1675/$AP$6</f>
        <v>0</v>
      </c>
      <c r="AQ1675" s="6">
        <f>Graphing!$AO1675/$AQ$6</f>
        <v>0</v>
      </c>
    </row>
    <row r="1676" spans="21:43" x14ac:dyDescent="0.25">
      <c r="U1676" s="6">
        <v>0</v>
      </c>
      <c r="V1676" s="6">
        <v>668</v>
      </c>
      <c r="W1676" s="6">
        <f>IF(AND($W$4 + 'Unlike Size Quad'!$F$2*$N$3&lt;Table13[[#This Row],[NS AXIS]],Table13[[#This Row],[NS AXIS]]&lt;$V$3 - 'Unlike Size Quad'!$F$2*$N$3), Table13[NS AXIS], 0)</f>
        <v>0</v>
      </c>
      <c r="X1676" s="6">
        <f>$V$6 - 'Unlike Size Quad'!$F$3*$N$4</f>
        <v>71.401690832311886</v>
      </c>
      <c r="Y1676" s="6">
        <f>$W$5 +'Unlike Size Quad'!$F$3*$N$4</f>
        <v>-71.406763299232722</v>
      </c>
      <c r="Z1676" s="6">
        <f>Table13[[#This Row],[NS AXIS]]</f>
        <v>668</v>
      </c>
      <c r="AA1676" s="6">
        <f>IF(AND($W$5 + 'Unlike Size Quad'!$F$3*$N$4&lt;Table13[[#This Row],[NS AXIS]],Table13[[#This Row],[NS AXIS]]&lt;$V$6 - 'Unlike Size Quad'!$F$3*$N$4), Table13[NS AXIS], 0)</f>
        <v>0</v>
      </c>
      <c r="AB1676" s="16">
        <f>$V$3 -'Unlike Size Quad'!$F$2*$N$3</f>
        <v>127.00056361139596</v>
      </c>
      <c r="AC1676" s="16">
        <f>$W$4 + 'Unlike Size Quad'!$F$2*$N$3</f>
        <v>-127.00507248755457</v>
      </c>
      <c r="AN1676" s="46">
        <v>668</v>
      </c>
      <c r="AO1676" s="6">
        <f>IF(OR(Table15[[#This Row],[Diagonal Flag]]&lt;-$AG$6, Table15[[#This Row],[Diagonal Flag]]&gt;$AG$6),0,Table15[[#This Row],[Diagonal Flag]])</f>
        <v>0</v>
      </c>
      <c r="AP1676" s="6">
        <f>Graphing!$AO1676/$AP$6</f>
        <v>0</v>
      </c>
      <c r="AQ1676" s="6">
        <f>Graphing!$AO1676/$AQ$6</f>
        <v>0</v>
      </c>
    </row>
    <row r="1677" spans="21:43" x14ac:dyDescent="0.25">
      <c r="U1677" s="6">
        <v>0</v>
      </c>
      <c r="V1677" s="6">
        <v>669</v>
      </c>
      <c r="W1677" s="6">
        <f>IF(AND($W$4 + 'Unlike Size Quad'!$F$2*$N$3&lt;Table13[[#This Row],[NS AXIS]],Table13[[#This Row],[NS AXIS]]&lt;$V$3 - 'Unlike Size Quad'!$F$2*$N$3), Table13[NS AXIS], 0)</f>
        <v>0</v>
      </c>
      <c r="X1677" s="6">
        <f>$V$6 - 'Unlike Size Quad'!$F$3*$N$4</f>
        <v>71.401690832311886</v>
      </c>
      <c r="Y1677" s="6">
        <f>$W$5 +'Unlike Size Quad'!$F$3*$N$4</f>
        <v>-71.406763299232722</v>
      </c>
      <c r="Z1677" s="6">
        <f>Table13[[#This Row],[NS AXIS]]</f>
        <v>669</v>
      </c>
      <c r="AA1677" s="6">
        <f>IF(AND($W$5 + 'Unlike Size Quad'!$F$3*$N$4&lt;Table13[[#This Row],[NS AXIS]],Table13[[#This Row],[NS AXIS]]&lt;$V$6 - 'Unlike Size Quad'!$F$3*$N$4), Table13[NS AXIS], 0)</f>
        <v>0</v>
      </c>
      <c r="AB1677" s="16">
        <f>$V$3 -'Unlike Size Quad'!$F$2*$N$3</f>
        <v>127.00056361139596</v>
      </c>
      <c r="AC1677" s="16">
        <f>$W$4 + 'Unlike Size Quad'!$F$2*$N$3</f>
        <v>-127.00507248755457</v>
      </c>
      <c r="AN1677" s="46">
        <v>669</v>
      </c>
      <c r="AO1677" s="6">
        <f>IF(OR(Table15[[#This Row],[Diagonal Flag]]&lt;-$AG$6, Table15[[#This Row],[Diagonal Flag]]&gt;$AG$6),0,Table15[[#This Row],[Diagonal Flag]])</f>
        <v>0</v>
      </c>
      <c r="AP1677" s="6">
        <f>Graphing!$AO1677/$AP$6</f>
        <v>0</v>
      </c>
      <c r="AQ1677" s="6">
        <f>Graphing!$AO1677/$AQ$6</f>
        <v>0</v>
      </c>
    </row>
    <row r="1678" spans="21:43" x14ac:dyDescent="0.25">
      <c r="U1678" s="6">
        <v>0</v>
      </c>
      <c r="V1678" s="6">
        <v>670</v>
      </c>
      <c r="W1678" s="6">
        <f>IF(AND($W$4 + 'Unlike Size Quad'!$F$2*$N$3&lt;Table13[[#This Row],[NS AXIS]],Table13[[#This Row],[NS AXIS]]&lt;$V$3 - 'Unlike Size Quad'!$F$2*$N$3), Table13[NS AXIS], 0)</f>
        <v>0</v>
      </c>
      <c r="X1678" s="6">
        <f>$V$6 - 'Unlike Size Quad'!$F$3*$N$4</f>
        <v>71.401690832311886</v>
      </c>
      <c r="Y1678" s="6">
        <f>$W$5 +'Unlike Size Quad'!$F$3*$N$4</f>
        <v>-71.406763299232722</v>
      </c>
      <c r="Z1678" s="6">
        <f>Table13[[#This Row],[NS AXIS]]</f>
        <v>670</v>
      </c>
      <c r="AA1678" s="6">
        <f>IF(AND($W$5 + 'Unlike Size Quad'!$F$3*$N$4&lt;Table13[[#This Row],[NS AXIS]],Table13[[#This Row],[NS AXIS]]&lt;$V$6 - 'Unlike Size Quad'!$F$3*$N$4), Table13[NS AXIS], 0)</f>
        <v>0</v>
      </c>
      <c r="AB1678" s="16">
        <f>$V$3 -'Unlike Size Quad'!$F$2*$N$3</f>
        <v>127.00056361139596</v>
      </c>
      <c r="AC1678" s="16">
        <f>$W$4 + 'Unlike Size Quad'!$F$2*$N$3</f>
        <v>-127.00507248755457</v>
      </c>
      <c r="AN1678" s="46">
        <v>670</v>
      </c>
      <c r="AO1678" s="6">
        <f>IF(OR(Table15[[#This Row],[Diagonal Flag]]&lt;-$AG$6, Table15[[#This Row],[Diagonal Flag]]&gt;$AG$6),0,Table15[[#This Row],[Diagonal Flag]])</f>
        <v>0</v>
      </c>
      <c r="AP1678" s="6">
        <f>Graphing!$AO1678/$AP$6</f>
        <v>0</v>
      </c>
      <c r="AQ1678" s="6">
        <f>Graphing!$AO1678/$AQ$6</f>
        <v>0</v>
      </c>
    </row>
    <row r="1679" spans="21:43" x14ac:dyDescent="0.25">
      <c r="U1679" s="6">
        <v>0</v>
      </c>
      <c r="V1679" s="6">
        <v>671</v>
      </c>
      <c r="W1679" s="6">
        <f>IF(AND($W$4 + 'Unlike Size Quad'!$F$2*$N$3&lt;Table13[[#This Row],[NS AXIS]],Table13[[#This Row],[NS AXIS]]&lt;$V$3 - 'Unlike Size Quad'!$F$2*$N$3), Table13[NS AXIS], 0)</f>
        <v>0</v>
      </c>
      <c r="X1679" s="6">
        <f>$V$6 - 'Unlike Size Quad'!$F$3*$N$4</f>
        <v>71.401690832311886</v>
      </c>
      <c r="Y1679" s="6">
        <f>$W$5 +'Unlike Size Quad'!$F$3*$N$4</f>
        <v>-71.406763299232722</v>
      </c>
      <c r="Z1679" s="6">
        <f>Table13[[#This Row],[NS AXIS]]</f>
        <v>671</v>
      </c>
      <c r="AA1679" s="6">
        <f>IF(AND($W$5 + 'Unlike Size Quad'!$F$3*$N$4&lt;Table13[[#This Row],[NS AXIS]],Table13[[#This Row],[NS AXIS]]&lt;$V$6 - 'Unlike Size Quad'!$F$3*$N$4), Table13[NS AXIS], 0)</f>
        <v>0</v>
      </c>
      <c r="AB1679" s="16">
        <f>$V$3 -'Unlike Size Quad'!$F$2*$N$3</f>
        <v>127.00056361139596</v>
      </c>
      <c r="AC1679" s="16">
        <f>$W$4 + 'Unlike Size Quad'!$F$2*$N$3</f>
        <v>-127.00507248755457</v>
      </c>
      <c r="AN1679" s="46">
        <v>671</v>
      </c>
      <c r="AO1679" s="6">
        <f>IF(OR(Table15[[#This Row],[Diagonal Flag]]&lt;-$AG$6, Table15[[#This Row],[Diagonal Flag]]&gt;$AG$6),0,Table15[[#This Row],[Diagonal Flag]])</f>
        <v>0</v>
      </c>
      <c r="AP1679" s="6">
        <f>Graphing!$AO1679/$AP$6</f>
        <v>0</v>
      </c>
      <c r="AQ1679" s="6">
        <f>Graphing!$AO1679/$AQ$6</f>
        <v>0</v>
      </c>
    </row>
    <row r="1680" spans="21:43" x14ac:dyDescent="0.25">
      <c r="U1680" s="6">
        <v>0</v>
      </c>
      <c r="V1680" s="6">
        <v>672</v>
      </c>
      <c r="W1680" s="6">
        <f>IF(AND($W$4 + 'Unlike Size Quad'!$F$2*$N$3&lt;Table13[[#This Row],[NS AXIS]],Table13[[#This Row],[NS AXIS]]&lt;$V$3 - 'Unlike Size Quad'!$F$2*$N$3), Table13[NS AXIS], 0)</f>
        <v>0</v>
      </c>
      <c r="X1680" s="6">
        <f>$V$6 - 'Unlike Size Quad'!$F$3*$N$4</f>
        <v>71.401690832311886</v>
      </c>
      <c r="Y1680" s="6">
        <f>$W$5 +'Unlike Size Quad'!$F$3*$N$4</f>
        <v>-71.406763299232722</v>
      </c>
      <c r="Z1680" s="6">
        <f>Table13[[#This Row],[NS AXIS]]</f>
        <v>672</v>
      </c>
      <c r="AA1680" s="6">
        <f>IF(AND($W$5 + 'Unlike Size Quad'!$F$3*$N$4&lt;Table13[[#This Row],[NS AXIS]],Table13[[#This Row],[NS AXIS]]&lt;$V$6 - 'Unlike Size Quad'!$F$3*$N$4), Table13[NS AXIS], 0)</f>
        <v>0</v>
      </c>
      <c r="AB1680" s="16">
        <f>$V$3 -'Unlike Size Quad'!$F$2*$N$3</f>
        <v>127.00056361139596</v>
      </c>
      <c r="AC1680" s="16">
        <f>$W$4 + 'Unlike Size Quad'!$F$2*$N$3</f>
        <v>-127.00507248755457</v>
      </c>
      <c r="AN1680" s="46">
        <v>672</v>
      </c>
      <c r="AO1680" s="6">
        <f>IF(OR(Table15[[#This Row],[Diagonal Flag]]&lt;-$AG$6, Table15[[#This Row],[Diagonal Flag]]&gt;$AG$6),0,Table15[[#This Row],[Diagonal Flag]])</f>
        <v>0</v>
      </c>
      <c r="AP1680" s="6">
        <f>Graphing!$AO1680/$AP$6</f>
        <v>0</v>
      </c>
      <c r="AQ1680" s="6">
        <f>Graphing!$AO1680/$AQ$6</f>
        <v>0</v>
      </c>
    </row>
    <row r="1681" spans="21:43" x14ac:dyDescent="0.25">
      <c r="U1681" s="6">
        <v>0</v>
      </c>
      <c r="V1681" s="6">
        <v>673</v>
      </c>
      <c r="W1681" s="6">
        <f>IF(AND($W$4 + 'Unlike Size Quad'!$F$2*$N$3&lt;Table13[[#This Row],[NS AXIS]],Table13[[#This Row],[NS AXIS]]&lt;$V$3 - 'Unlike Size Quad'!$F$2*$N$3), Table13[NS AXIS], 0)</f>
        <v>0</v>
      </c>
      <c r="X1681" s="6">
        <f>$V$6 - 'Unlike Size Quad'!$F$3*$N$4</f>
        <v>71.401690832311886</v>
      </c>
      <c r="Y1681" s="6">
        <f>$W$5 +'Unlike Size Quad'!$F$3*$N$4</f>
        <v>-71.406763299232722</v>
      </c>
      <c r="Z1681" s="6">
        <f>Table13[[#This Row],[NS AXIS]]</f>
        <v>673</v>
      </c>
      <c r="AA1681" s="6">
        <f>IF(AND($W$5 + 'Unlike Size Quad'!$F$3*$N$4&lt;Table13[[#This Row],[NS AXIS]],Table13[[#This Row],[NS AXIS]]&lt;$V$6 - 'Unlike Size Quad'!$F$3*$N$4), Table13[NS AXIS], 0)</f>
        <v>0</v>
      </c>
      <c r="AB1681" s="16">
        <f>$V$3 -'Unlike Size Quad'!$F$2*$N$3</f>
        <v>127.00056361139596</v>
      </c>
      <c r="AC1681" s="16">
        <f>$W$4 + 'Unlike Size Quad'!$F$2*$N$3</f>
        <v>-127.00507248755457</v>
      </c>
      <c r="AN1681" s="46">
        <v>673</v>
      </c>
      <c r="AO1681" s="6">
        <f>IF(OR(Table15[[#This Row],[Diagonal Flag]]&lt;-$AG$6, Table15[[#This Row],[Diagonal Flag]]&gt;$AG$6),0,Table15[[#This Row],[Diagonal Flag]])</f>
        <v>0</v>
      </c>
      <c r="AP1681" s="6">
        <f>Graphing!$AO1681/$AP$6</f>
        <v>0</v>
      </c>
      <c r="AQ1681" s="6">
        <f>Graphing!$AO1681/$AQ$6</f>
        <v>0</v>
      </c>
    </row>
    <row r="1682" spans="21:43" x14ac:dyDescent="0.25">
      <c r="U1682" s="6">
        <v>0</v>
      </c>
      <c r="V1682" s="6">
        <v>674</v>
      </c>
      <c r="W1682" s="6">
        <f>IF(AND($W$4 + 'Unlike Size Quad'!$F$2*$N$3&lt;Table13[[#This Row],[NS AXIS]],Table13[[#This Row],[NS AXIS]]&lt;$V$3 - 'Unlike Size Quad'!$F$2*$N$3), Table13[NS AXIS], 0)</f>
        <v>0</v>
      </c>
      <c r="X1682" s="6">
        <f>$V$6 - 'Unlike Size Quad'!$F$3*$N$4</f>
        <v>71.401690832311886</v>
      </c>
      <c r="Y1682" s="6">
        <f>$W$5 +'Unlike Size Quad'!$F$3*$N$4</f>
        <v>-71.406763299232722</v>
      </c>
      <c r="Z1682" s="6">
        <f>Table13[[#This Row],[NS AXIS]]</f>
        <v>674</v>
      </c>
      <c r="AA1682" s="6">
        <f>IF(AND($W$5 + 'Unlike Size Quad'!$F$3*$N$4&lt;Table13[[#This Row],[NS AXIS]],Table13[[#This Row],[NS AXIS]]&lt;$V$6 - 'Unlike Size Quad'!$F$3*$N$4), Table13[NS AXIS], 0)</f>
        <v>0</v>
      </c>
      <c r="AB1682" s="16">
        <f>$V$3 -'Unlike Size Quad'!$F$2*$N$3</f>
        <v>127.00056361139596</v>
      </c>
      <c r="AC1682" s="16">
        <f>$W$4 + 'Unlike Size Quad'!$F$2*$N$3</f>
        <v>-127.00507248755457</v>
      </c>
      <c r="AN1682" s="46">
        <v>674</v>
      </c>
      <c r="AO1682" s="6">
        <f>IF(OR(Table15[[#This Row],[Diagonal Flag]]&lt;-$AG$6, Table15[[#This Row],[Diagonal Flag]]&gt;$AG$6),0,Table15[[#This Row],[Diagonal Flag]])</f>
        <v>0</v>
      </c>
      <c r="AP1682" s="6">
        <f>Graphing!$AO1682/$AP$6</f>
        <v>0</v>
      </c>
      <c r="AQ1682" s="6">
        <f>Graphing!$AO1682/$AQ$6</f>
        <v>0</v>
      </c>
    </row>
    <row r="1683" spans="21:43" x14ac:dyDescent="0.25">
      <c r="U1683" s="6">
        <v>0</v>
      </c>
      <c r="V1683" s="6">
        <v>675</v>
      </c>
      <c r="W1683" s="6">
        <f>IF(AND($W$4 + 'Unlike Size Quad'!$F$2*$N$3&lt;Table13[[#This Row],[NS AXIS]],Table13[[#This Row],[NS AXIS]]&lt;$V$3 - 'Unlike Size Quad'!$F$2*$N$3), Table13[NS AXIS], 0)</f>
        <v>0</v>
      </c>
      <c r="X1683" s="6">
        <f>$V$6 - 'Unlike Size Quad'!$F$3*$N$4</f>
        <v>71.401690832311886</v>
      </c>
      <c r="Y1683" s="6">
        <f>$W$5 +'Unlike Size Quad'!$F$3*$N$4</f>
        <v>-71.406763299232722</v>
      </c>
      <c r="Z1683" s="6">
        <f>Table13[[#This Row],[NS AXIS]]</f>
        <v>675</v>
      </c>
      <c r="AA1683" s="6">
        <f>IF(AND($W$5 + 'Unlike Size Quad'!$F$3*$N$4&lt;Table13[[#This Row],[NS AXIS]],Table13[[#This Row],[NS AXIS]]&lt;$V$6 - 'Unlike Size Quad'!$F$3*$N$4), Table13[NS AXIS], 0)</f>
        <v>0</v>
      </c>
      <c r="AB1683" s="16">
        <f>$V$3 -'Unlike Size Quad'!$F$2*$N$3</f>
        <v>127.00056361139596</v>
      </c>
      <c r="AC1683" s="16">
        <f>$W$4 + 'Unlike Size Quad'!$F$2*$N$3</f>
        <v>-127.00507248755457</v>
      </c>
      <c r="AN1683" s="46">
        <v>675</v>
      </c>
      <c r="AO1683" s="6">
        <f>IF(OR(Table15[[#This Row],[Diagonal Flag]]&lt;-$AG$6, Table15[[#This Row],[Diagonal Flag]]&gt;$AG$6),0,Table15[[#This Row],[Diagonal Flag]])</f>
        <v>0</v>
      </c>
      <c r="AP1683" s="6">
        <f>Graphing!$AO1683/$AP$6</f>
        <v>0</v>
      </c>
      <c r="AQ1683" s="6">
        <f>Graphing!$AO1683/$AQ$6</f>
        <v>0</v>
      </c>
    </row>
    <row r="1684" spans="21:43" x14ac:dyDescent="0.25">
      <c r="U1684" s="6">
        <v>0</v>
      </c>
      <c r="V1684" s="6">
        <v>676</v>
      </c>
      <c r="W1684" s="6">
        <f>IF(AND($W$4 + 'Unlike Size Quad'!$F$2*$N$3&lt;Table13[[#This Row],[NS AXIS]],Table13[[#This Row],[NS AXIS]]&lt;$V$3 - 'Unlike Size Quad'!$F$2*$N$3), Table13[NS AXIS], 0)</f>
        <v>0</v>
      </c>
      <c r="X1684" s="6">
        <f>$V$6 - 'Unlike Size Quad'!$F$3*$N$4</f>
        <v>71.401690832311886</v>
      </c>
      <c r="Y1684" s="6">
        <f>$W$5 +'Unlike Size Quad'!$F$3*$N$4</f>
        <v>-71.406763299232722</v>
      </c>
      <c r="Z1684" s="6">
        <f>Table13[[#This Row],[NS AXIS]]</f>
        <v>676</v>
      </c>
      <c r="AA1684" s="6">
        <f>IF(AND($W$5 + 'Unlike Size Quad'!$F$3*$N$4&lt;Table13[[#This Row],[NS AXIS]],Table13[[#This Row],[NS AXIS]]&lt;$V$6 - 'Unlike Size Quad'!$F$3*$N$4), Table13[NS AXIS], 0)</f>
        <v>0</v>
      </c>
      <c r="AB1684" s="16">
        <f>$V$3 -'Unlike Size Quad'!$F$2*$N$3</f>
        <v>127.00056361139596</v>
      </c>
      <c r="AC1684" s="16">
        <f>$W$4 + 'Unlike Size Quad'!$F$2*$N$3</f>
        <v>-127.00507248755457</v>
      </c>
      <c r="AN1684" s="46">
        <v>676</v>
      </c>
      <c r="AO1684" s="6">
        <f>IF(OR(Table15[[#This Row],[Diagonal Flag]]&lt;-$AG$6, Table15[[#This Row],[Diagonal Flag]]&gt;$AG$6),0,Table15[[#This Row],[Diagonal Flag]])</f>
        <v>0</v>
      </c>
      <c r="AP1684" s="6">
        <f>Graphing!$AO1684/$AP$6</f>
        <v>0</v>
      </c>
      <c r="AQ1684" s="6">
        <f>Graphing!$AO1684/$AQ$6</f>
        <v>0</v>
      </c>
    </row>
    <row r="1685" spans="21:43" x14ac:dyDescent="0.25">
      <c r="U1685" s="6">
        <v>0</v>
      </c>
      <c r="V1685" s="6">
        <v>677</v>
      </c>
      <c r="W1685" s="6">
        <f>IF(AND($W$4 + 'Unlike Size Quad'!$F$2*$N$3&lt;Table13[[#This Row],[NS AXIS]],Table13[[#This Row],[NS AXIS]]&lt;$V$3 - 'Unlike Size Quad'!$F$2*$N$3), Table13[NS AXIS], 0)</f>
        <v>0</v>
      </c>
      <c r="X1685" s="6">
        <f>$V$6 - 'Unlike Size Quad'!$F$3*$N$4</f>
        <v>71.401690832311886</v>
      </c>
      <c r="Y1685" s="6">
        <f>$W$5 +'Unlike Size Quad'!$F$3*$N$4</f>
        <v>-71.406763299232722</v>
      </c>
      <c r="Z1685" s="6">
        <f>Table13[[#This Row],[NS AXIS]]</f>
        <v>677</v>
      </c>
      <c r="AA1685" s="6">
        <f>IF(AND($W$5 + 'Unlike Size Quad'!$F$3*$N$4&lt;Table13[[#This Row],[NS AXIS]],Table13[[#This Row],[NS AXIS]]&lt;$V$6 - 'Unlike Size Quad'!$F$3*$N$4), Table13[NS AXIS], 0)</f>
        <v>0</v>
      </c>
      <c r="AB1685" s="16">
        <f>$V$3 -'Unlike Size Quad'!$F$2*$N$3</f>
        <v>127.00056361139596</v>
      </c>
      <c r="AC1685" s="16">
        <f>$W$4 + 'Unlike Size Quad'!$F$2*$N$3</f>
        <v>-127.00507248755457</v>
      </c>
      <c r="AN1685" s="46">
        <v>677</v>
      </c>
      <c r="AO1685" s="6">
        <f>IF(OR(Table15[[#This Row],[Diagonal Flag]]&lt;-$AG$6, Table15[[#This Row],[Diagonal Flag]]&gt;$AG$6),0,Table15[[#This Row],[Diagonal Flag]])</f>
        <v>0</v>
      </c>
      <c r="AP1685" s="6">
        <f>Graphing!$AO1685/$AP$6</f>
        <v>0</v>
      </c>
      <c r="AQ1685" s="6">
        <f>Graphing!$AO1685/$AQ$6</f>
        <v>0</v>
      </c>
    </row>
    <row r="1686" spans="21:43" x14ac:dyDescent="0.25">
      <c r="U1686" s="6">
        <v>0</v>
      </c>
      <c r="V1686" s="6">
        <v>678</v>
      </c>
      <c r="W1686" s="6">
        <f>IF(AND($W$4 + 'Unlike Size Quad'!$F$2*$N$3&lt;Table13[[#This Row],[NS AXIS]],Table13[[#This Row],[NS AXIS]]&lt;$V$3 - 'Unlike Size Quad'!$F$2*$N$3), Table13[NS AXIS], 0)</f>
        <v>0</v>
      </c>
      <c r="X1686" s="6">
        <f>$V$6 - 'Unlike Size Quad'!$F$3*$N$4</f>
        <v>71.401690832311886</v>
      </c>
      <c r="Y1686" s="6">
        <f>$W$5 +'Unlike Size Quad'!$F$3*$N$4</f>
        <v>-71.406763299232722</v>
      </c>
      <c r="Z1686" s="6">
        <f>Table13[[#This Row],[NS AXIS]]</f>
        <v>678</v>
      </c>
      <c r="AA1686" s="6">
        <f>IF(AND($W$5 + 'Unlike Size Quad'!$F$3*$N$4&lt;Table13[[#This Row],[NS AXIS]],Table13[[#This Row],[NS AXIS]]&lt;$V$6 - 'Unlike Size Quad'!$F$3*$N$4), Table13[NS AXIS], 0)</f>
        <v>0</v>
      </c>
      <c r="AB1686" s="16">
        <f>$V$3 -'Unlike Size Quad'!$F$2*$N$3</f>
        <v>127.00056361139596</v>
      </c>
      <c r="AC1686" s="16">
        <f>$W$4 + 'Unlike Size Quad'!$F$2*$N$3</f>
        <v>-127.00507248755457</v>
      </c>
      <c r="AN1686" s="46">
        <v>678</v>
      </c>
      <c r="AO1686" s="6">
        <f>IF(OR(Table15[[#This Row],[Diagonal Flag]]&lt;-$AG$6, Table15[[#This Row],[Diagonal Flag]]&gt;$AG$6),0,Table15[[#This Row],[Diagonal Flag]])</f>
        <v>0</v>
      </c>
      <c r="AP1686" s="6">
        <f>Graphing!$AO1686/$AP$6</f>
        <v>0</v>
      </c>
      <c r="AQ1686" s="6">
        <f>Graphing!$AO1686/$AQ$6</f>
        <v>0</v>
      </c>
    </row>
    <row r="1687" spans="21:43" x14ac:dyDescent="0.25">
      <c r="U1687" s="6">
        <v>0</v>
      </c>
      <c r="V1687" s="6">
        <v>679</v>
      </c>
      <c r="W1687" s="6">
        <f>IF(AND($W$4 + 'Unlike Size Quad'!$F$2*$N$3&lt;Table13[[#This Row],[NS AXIS]],Table13[[#This Row],[NS AXIS]]&lt;$V$3 - 'Unlike Size Quad'!$F$2*$N$3), Table13[NS AXIS], 0)</f>
        <v>0</v>
      </c>
      <c r="X1687" s="6">
        <f>$V$6 - 'Unlike Size Quad'!$F$3*$N$4</f>
        <v>71.401690832311886</v>
      </c>
      <c r="Y1687" s="6">
        <f>$W$5 +'Unlike Size Quad'!$F$3*$N$4</f>
        <v>-71.406763299232722</v>
      </c>
      <c r="Z1687" s="6">
        <f>Table13[[#This Row],[NS AXIS]]</f>
        <v>679</v>
      </c>
      <c r="AA1687" s="6">
        <f>IF(AND($W$5 + 'Unlike Size Quad'!$F$3*$N$4&lt;Table13[[#This Row],[NS AXIS]],Table13[[#This Row],[NS AXIS]]&lt;$V$6 - 'Unlike Size Quad'!$F$3*$N$4), Table13[NS AXIS], 0)</f>
        <v>0</v>
      </c>
      <c r="AB1687" s="16">
        <f>$V$3 -'Unlike Size Quad'!$F$2*$N$3</f>
        <v>127.00056361139596</v>
      </c>
      <c r="AC1687" s="16">
        <f>$W$4 + 'Unlike Size Quad'!$F$2*$N$3</f>
        <v>-127.00507248755457</v>
      </c>
      <c r="AN1687" s="46">
        <v>679</v>
      </c>
      <c r="AO1687" s="6">
        <f>IF(OR(Table15[[#This Row],[Diagonal Flag]]&lt;-$AG$6, Table15[[#This Row],[Diagonal Flag]]&gt;$AG$6),0,Table15[[#This Row],[Diagonal Flag]])</f>
        <v>0</v>
      </c>
      <c r="AP1687" s="6">
        <f>Graphing!$AO1687/$AP$6</f>
        <v>0</v>
      </c>
      <c r="AQ1687" s="6">
        <f>Graphing!$AO1687/$AQ$6</f>
        <v>0</v>
      </c>
    </row>
    <row r="1688" spans="21:43" x14ac:dyDescent="0.25">
      <c r="U1688" s="6">
        <v>0</v>
      </c>
      <c r="V1688" s="6">
        <v>680</v>
      </c>
      <c r="W1688" s="6">
        <f>IF(AND($W$4 + 'Unlike Size Quad'!$F$2*$N$3&lt;Table13[[#This Row],[NS AXIS]],Table13[[#This Row],[NS AXIS]]&lt;$V$3 - 'Unlike Size Quad'!$F$2*$N$3), Table13[NS AXIS], 0)</f>
        <v>0</v>
      </c>
      <c r="X1688" s="6">
        <f>$V$6 - 'Unlike Size Quad'!$F$3*$N$4</f>
        <v>71.401690832311886</v>
      </c>
      <c r="Y1688" s="6">
        <f>$W$5 +'Unlike Size Quad'!$F$3*$N$4</f>
        <v>-71.406763299232722</v>
      </c>
      <c r="Z1688" s="6">
        <f>Table13[[#This Row],[NS AXIS]]</f>
        <v>680</v>
      </c>
      <c r="AA1688" s="6">
        <f>IF(AND($W$5 + 'Unlike Size Quad'!$F$3*$N$4&lt;Table13[[#This Row],[NS AXIS]],Table13[[#This Row],[NS AXIS]]&lt;$V$6 - 'Unlike Size Quad'!$F$3*$N$4), Table13[NS AXIS], 0)</f>
        <v>0</v>
      </c>
      <c r="AB1688" s="16">
        <f>$V$3 -'Unlike Size Quad'!$F$2*$N$3</f>
        <v>127.00056361139596</v>
      </c>
      <c r="AC1688" s="16">
        <f>$W$4 + 'Unlike Size Quad'!$F$2*$N$3</f>
        <v>-127.00507248755457</v>
      </c>
      <c r="AN1688" s="46">
        <v>680</v>
      </c>
      <c r="AO1688" s="6">
        <f>IF(OR(Table15[[#This Row],[Diagonal Flag]]&lt;-$AG$6, Table15[[#This Row],[Diagonal Flag]]&gt;$AG$6),0,Table15[[#This Row],[Diagonal Flag]])</f>
        <v>0</v>
      </c>
      <c r="AP1688" s="6">
        <f>Graphing!$AO1688/$AP$6</f>
        <v>0</v>
      </c>
      <c r="AQ1688" s="6">
        <f>Graphing!$AO1688/$AQ$6</f>
        <v>0</v>
      </c>
    </row>
    <row r="1689" spans="21:43" x14ac:dyDescent="0.25">
      <c r="U1689" s="6">
        <v>0</v>
      </c>
      <c r="V1689" s="6">
        <v>681</v>
      </c>
      <c r="W1689" s="6">
        <f>IF(AND($W$4 + 'Unlike Size Quad'!$F$2*$N$3&lt;Table13[[#This Row],[NS AXIS]],Table13[[#This Row],[NS AXIS]]&lt;$V$3 - 'Unlike Size Quad'!$F$2*$N$3), Table13[NS AXIS], 0)</f>
        <v>0</v>
      </c>
      <c r="X1689" s="6">
        <f>$V$6 - 'Unlike Size Quad'!$F$3*$N$4</f>
        <v>71.401690832311886</v>
      </c>
      <c r="Y1689" s="6">
        <f>$W$5 +'Unlike Size Quad'!$F$3*$N$4</f>
        <v>-71.406763299232722</v>
      </c>
      <c r="Z1689" s="6">
        <f>Table13[[#This Row],[NS AXIS]]</f>
        <v>681</v>
      </c>
      <c r="AA1689" s="6">
        <f>IF(AND($W$5 + 'Unlike Size Quad'!$F$3*$N$4&lt;Table13[[#This Row],[NS AXIS]],Table13[[#This Row],[NS AXIS]]&lt;$V$6 - 'Unlike Size Quad'!$F$3*$N$4), Table13[NS AXIS], 0)</f>
        <v>0</v>
      </c>
      <c r="AB1689" s="16">
        <f>$V$3 -'Unlike Size Quad'!$F$2*$N$3</f>
        <v>127.00056361139596</v>
      </c>
      <c r="AC1689" s="16">
        <f>$W$4 + 'Unlike Size Quad'!$F$2*$N$3</f>
        <v>-127.00507248755457</v>
      </c>
      <c r="AN1689" s="46">
        <v>681</v>
      </c>
      <c r="AO1689" s="6">
        <f>IF(OR(Table15[[#This Row],[Diagonal Flag]]&lt;-$AG$6, Table15[[#This Row],[Diagonal Flag]]&gt;$AG$6),0,Table15[[#This Row],[Diagonal Flag]])</f>
        <v>0</v>
      </c>
      <c r="AP1689" s="6">
        <f>Graphing!$AO1689/$AP$6</f>
        <v>0</v>
      </c>
      <c r="AQ1689" s="6">
        <f>Graphing!$AO1689/$AQ$6</f>
        <v>0</v>
      </c>
    </row>
    <row r="1690" spans="21:43" x14ac:dyDescent="0.25">
      <c r="U1690" s="6">
        <v>0</v>
      </c>
      <c r="V1690" s="6">
        <v>682</v>
      </c>
      <c r="W1690" s="6">
        <f>IF(AND($W$4 + 'Unlike Size Quad'!$F$2*$N$3&lt;Table13[[#This Row],[NS AXIS]],Table13[[#This Row],[NS AXIS]]&lt;$V$3 - 'Unlike Size Quad'!$F$2*$N$3), Table13[NS AXIS], 0)</f>
        <v>0</v>
      </c>
      <c r="X1690" s="6">
        <f>$V$6 - 'Unlike Size Quad'!$F$3*$N$4</f>
        <v>71.401690832311886</v>
      </c>
      <c r="Y1690" s="6">
        <f>$W$5 +'Unlike Size Quad'!$F$3*$N$4</f>
        <v>-71.406763299232722</v>
      </c>
      <c r="Z1690" s="6">
        <f>Table13[[#This Row],[NS AXIS]]</f>
        <v>682</v>
      </c>
      <c r="AA1690" s="6">
        <f>IF(AND($W$5 + 'Unlike Size Quad'!$F$3*$N$4&lt;Table13[[#This Row],[NS AXIS]],Table13[[#This Row],[NS AXIS]]&lt;$V$6 - 'Unlike Size Quad'!$F$3*$N$4), Table13[NS AXIS], 0)</f>
        <v>0</v>
      </c>
      <c r="AB1690" s="16">
        <f>$V$3 -'Unlike Size Quad'!$F$2*$N$3</f>
        <v>127.00056361139596</v>
      </c>
      <c r="AC1690" s="16">
        <f>$W$4 + 'Unlike Size Quad'!$F$2*$N$3</f>
        <v>-127.00507248755457</v>
      </c>
      <c r="AN1690" s="46">
        <v>682</v>
      </c>
      <c r="AO1690" s="6">
        <f>IF(OR(Table15[[#This Row],[Diagonal Flag]]&lt;-$AG$6, Table15[[#This Row],[Diagonal Flag]]&gt;$AG$6),0,Table15[[#This Row],[Diagonal Flag]])</f>
        <v>0</v>
      </c>
      <c r="AP1690" s="6">
        <f>Graphing!$AO1690/$AP$6</f>
        <v>0</v>
      </c>
      <c r="AQ1690" s="6">
        <f>Graphing!$AO1690/$AQ$6</f>
        <v>0</v>
      </c>
    </row>
    <row r="1691" spans="21:43" x14ac:dyDescent="0.25">
      <c r="U1691" s="6">
        <v>0</v>
      </c>
      <c r="V1691" s="6">
        <v>683</v>
      </c>
      <c r="W1691" s="6">
        <f>IF(AND($W$4 + 'Unlike Size Quad'!$F$2*$N$3&lt;Table13[[#This Row],[NS AXIS]],Table13[[#This Row],[NS AXIS]]&lt;$V$3 - 'Unlike Size Quad'!$F$2*$N$3), Table13[NS AXIS], 0)</f>
        <v>0</v>
      </c>
      <c r="X1691" s="6">
        <f>$V$6 - 'Unlike Size Quad'!$F$3*$N$4</f>
        <v>71.401690832311886</v>
      </c>
      <c r="Y1691" s="6">
        <f>$W$5 +'Unlike Size Quad'!$F$3*$N$4</f>
        <v>-71.406763299232722</v>
      </c>
      <c r="Z1691" s="6">
        <f>Table13[[#This Row],[NS AXIS]]</f>
        <v>683</v>
      </c>
      <c r="AA1691" s="6">
        <f>IF(AND($W$5 + 'Unlike Size Quad'!$F$3*$N$4&lt;Table13[[#This Row],[NS AXIS]],Table13[[#This Row],[NS AXIS]]&lt;$V$6 - 'Unlike Size Quad'!$F$3*$N$4), Table13[NS AXIS], 0)</f>
        <v>0</v>
      </c>
      <c r="AB1691" s="16">
        <f>$V$3 -'Unlike Size Quad'!$F$2*$N$3</f>
        <v>127.00056361139596</v>
      </c>
      <c r="AC1691" s="16">
        <f>$W$4 + 'Unlike Size Quad'!$F$2*$N$3</f>
        <v>-127.00507248755457</v>
      </c>
      <c r="AN1691" s="46">
        <v>683</v>
      </c>
      <c r="AO1691" s="6">
        <f>IF(OR(Table15[[#This Row],[Diagonal Flag]]&lt;-$AG$6, Table15[[#This Row],[Diagonal Flag]]&gt;$AG$6),0,Table15[[#This Row],[Diagonal Flag]])</f>
        <v>0</v>
      </c>
      <c r="AP1691" s="6">
        <f>Graphing!$AO1691/$AP$6</f>
        <v>0</v>
      </c>
      <c r="AQ1691" s="6">
        <f>Graphing!$AO1691/$AQ$6</f>
        <v>0</v>
      </c>
    </row>
    <row r="1692" spans="21:43" x14ac:dyDescent="0.25">
      <c r="U1692" s="6">
        <v>0</v>
      </c>
      <c r="V1692" s="6">
        <v>684</v>
      </c>
      <c r="W1692" s="6">
        <f>IF(AND($W$4 + 'Unlike Size Quad'!$F$2*$N$3&lt;Table13[[#This Row],[NS AXIS]],Table13[[#This Row],[NS AXIS]]&lt;$V$3 - 'Unlike Size Quad'!$F$2*$N$3), Table13[NS AXIS], 0)</f>
        <v>0</v>
      </c>
      <c r="X1692" s="6">
        <f>$V$6 - 'Unlike Size Quad'!$F$3*$N$4</f>
        <v>71.401690832311886</v>
      </c>
      <c r="Y1692" s="6">
        <f>$W$5 +'Unlike Size Quad'!$F$3*$N$4</f>
        <v>-71.406763299232722</v>
      </c>
      <c r="Z1692" s="6">
        <f>Table13[[#This Row],[NS AXIS]]</f>
        <v>684</v>
      </c>
      <c r="AA1692" s="6">
        <f>IF(AND($W$5 + 'Unlike Size Quad'!$F$3*$N$4&lt;Table13[[#This Row],[NS AXIS]],Table13[[#This Row],[NS AXIS]]&lt;$V$6 - 'Unlike Size Quad'!$F$3*$N$4), Table13[NS AXIS], 0)</f>
        <v>0</v>
      </c>
      <c r="AB1692" s="16">
        <f>$V$3 -'Unlike Size Quad'!$F$2*$N$3</f>
        <v>127.00056361139596</v>
      </c>
      <c r="AC1692" s="16">
        <f>$W$4 + 'Unlike Size Quad'!$F$2*$N$3</f>
        <v>-127.00507248755457</v>
      </c>
      <c r="AN1692" s="46">
        <v>684</v>
      </c>
      <c r="AO1692" s="6">
        <f>IF(OR(Table15[[#This Row],[Diagonal Flag]]&lt;-$AG$6, Table15[[#This Row],[Diagonal Flag]]&gt;$AG$6),0,Table15[[#This Row],[Diagonal Flag]])</f>
        <v>0</v>
      </c>
      <c r="AP1692" s="6">
        <f>Graphing!$AO1692/$AP$6</f>
        <v>0</v>
      </c>
      <c r="AQ1692" s="6">
        <f>Graphing!$AO1692/$AQ$6</f>
        <v>0</v>
      </c>
    </row>
    <row r="1693" spans="21:43" x14ac:dyDescent="0.25">
      <c r="U1693" s="6">
        <v>0</v>
      </c>
      <c r="V1693" s="6">
        <v>685</v>
      </c>
      <c r="W1693" s="6">
        <f>IF(AND($W$4 + 'Unlike Size Quad'!$F$2*$N$3&lt;Table13[[#This Row],[NS AXIS]],Table13[[#This Row],[NS AXIS]]&lt;$V$3 - 'Unlike Size Quad'!$F$2*$N$3), Table13[NS AXIS], 0)</f>
        <v>0</v>
      </c>
      <c r="X1693" s="6">
        <f>$V$6 - 'Unlike Size Quad'!$F$3*$N$4</f>
        <v>71.401690832311886</v>
      </c>
      <c r="Y1693" s="6">
        <f>$W$5 +'Unlike Size Quad'!$F$3*$N$4</f>
        <v>-71.406763299232722</v>
      </c>
      <c r="Z1693" s="6">
        <f>Table13[[#This Row],[NS AXIS]]</f>
        <v>685</v>
      </c>
      <c r="AA1693" s="6">
        <f>IF(AND($W$5 + 'Unlike Size Quad'!$F$3*$N$4&lt;Table13[[#This Row],[NS AXIS]],Table13[[#This Row],[NS AXIS]]&lt;$V$6 - 'Unlike Size Quad'!$F$3*$N$4), Table13[NS AXIS], 0)</f>
        <v>0</v>
      </c>
      <c r="AB1693" s="16">
        <f>$V$3 -'Unlike Size Quad'!$F$2*$N$3</f>
        <v>127.00056361139596</v>
      </c>
      <c r="AC1693" s="16">
        <f>$W$4 + 'Unlike Size Quad'!$F$2*$N$3</f>
        <v>-127.00507248755457</v>
      </c>
      <c r="AN1693" s="46">
        <v>685</v>
      </c>
      <c r="AO1693" s="6">
        <f>IF(OR(Table15[[#This Row],[Diagonal Flag]]&lt;-$AG$6, Table15[[#This Row],[Diagonal Flag]]&gt;$AG$6),0,Table15[[#This Row],[Diagonal Flag]])</f>
        <v>0</v>
      </c>
      <c r="AP1693" s="6">
        <f>Graphing!$AO1693/$AP$6</f>
        <v>0</v>
      </c>
      <c r="AQ1693" s="6">
        <f>Graphing!$AO1693/$AQ$6</f>
        <v>0</v>
      </c>
    </row>
    <row r="1694" spans="21:43" x14ac:dyDescent="0.25">
      <c r="U1694" s="6">
        <v>0</v>
      </c>
      <c r="V1694" s="6">
        <v>686</v>
      </c>
      <c r="W1694" s="6">
        <f>IF(AND($W$4 + 'Unlike Size Quad'!$F$2*$N$3&lt;Table13[[#This Row],[NS AXIS]],Table13[[#This Row],[NS AXIS]]&lt;$V$3 - 'Unlike Size Quad'!$F$2*$N$3), Table13[NS AXIS], 0)</f>
        <v>0</v>
      </c>
      <c r="X1694" s="6">
        <f>$V$6 - 'Unlike Size Quad'!$F$3*$N$4</f>
        <v>71.401690832311886</v>
      </c>
      <c r="Y1694" s="6">
        <f>$W$5 +'Unlike Size Quad'!$F$3*$N$4</f>
        <v>-71.406763299232722</v>
      </c>
      <c r="Z1694" s="6">
        <f>Table13[[#This Row],[NS AXIS]]</f>
        <v>686</v>
      </c>
      <c r="AA1694" s="6">
        <f>IF(AND($W$5 + 'Unlike Size Quad'!$F$3*$N$4&lt;Table13[[#This Row],[NS AXIS]],Table13[[#This Row],[NS AXIS]]&lt;$V$6 - 'Unlike Size Quad'!$F$3*$N$4), Table13[NS AXIS], 0)</f>
        <v>0</v>
      </c>
      <c r="AB1694" s="16">
        <f>$V$3 -'Unlike Size Quad'!$F$2*$N$3</f>
        <v>127.00056361139596</v>
      </c>
      <c r="AC1694" s="16">
        <f>$W$4 + 'Unlike Size Quad'!$F$2*$N$3</f>
        <v>-127.00507248755457</v>
      </c>
      <c r="AN1694" s="46">
        <v>686</v>
      </c>
      <c r="AO1694" s="6">
        <f>IF(OR(Table15[[#This Row],[Diagonal Flag]]&lt;-$AG$6, Table15[[#This Row],[Diagonal Flag]]&gt;$AG$6),0,Table15[[#This Row],[Diagonal Flag]])</f>
        <v>0</v>
      </c>
      <c r="AP1694" s="6">
        <f>Graphing!$AO1694/$AP$6</f>
        <v>0</v>
      </c>
      <c r="AQ1694" s="6">
        <f>Graphing!$AO1694/$AQ$6</f>
        <v>0</v>
      </c>
    </row>
    <row r="1695" spans="21:43" x14ac:dyDescent="0.25">
      <c r="U1695" s="6">
        <v>0</v>
      </c>
      <c r="V1695" s="6">
        <v>687</v>
      </c>
      <c r="W1695" s="6">
        <f>IF(AND($W$4 + 'Unlike Size Quad'!$F$2*$N$3&lt;Table13[[#This Row],[NS AXIS]],Table13[[#This Row],[NS AXIS]]&lt;$V$3 - 'Unlike Size Quad'!$F$2*$N$3), Table13[NS AXIS], 0)</f>
        <v>0</v>
      </c>
      <c r="X1695" s="6">
        <f>$V$6 - 'Unlike Size Quad'!$F$3*$N$4</f>
        <v>71.401690832311886</v>
      </c>
      <c r="Y1695" s="6">
        <f>$W$5 +'Unlike Size Quad'!$F$3*$N$4</f>
        <v>-71.406763299232722</v>
      </c>
      <c r="Z1695" s="6">
        <f>Table13[[#This Row],[NS AXIS]]</f>
        <v>687</v>
      </c>
      <c r="AA1695" s="6">
        <f>IF(AND($W$5 + 'Unlike Size Quad'!$F$3*$N$4&lt;Table13[[#This Row],[NS AXIS]],Table13[[#This Row],[NS AXIS]]&lt;$V$6 - 'Unlike Size Quad'!$F$3*$N$4), Table13[NS AXIS], 0)</f>
        <v>0</v>
      </c>
      <c r="AB1695" s="16">
        <f>$V$3 -'Unlike Size Quad'!$F$2*$N$3</f>
        <v>127.00056361139596</v>
      </c>
      <c r="AC1695" s="16">
        <f>$W$4 + 'Unlike Size Quad'!$F$2*$N$3</f>
        <v>-127.00507248755457</v>
      </c>
      <c r="AN1695" s="46">
        <v>687</v>
      </c>
      <c r="AO1695" s="6">
        <f>IF(OR(Table15[[#This Row],[Diagonal Flag]]&lt;-$AG$6, Table15[[#This Row],[Diagonal Flag]]&gt;$AG$6),0,Table15[[#This Row],[Diagonal Flag]])</f>
        <v>0</v>
      </c>
      <c r="AP1695" s="6">
        <f>Graphing!$AO1695/$AP$6</f>
        <v>0</v>
      </c>
      <c r="AQ1695" s="6">
        <f>Graphing!$AO1695/$AQ$6</f>
        <v>0</v>
      </c>
    </row>
    <row r="1696" spans="21:43" x14ac:dyDescent="0.25">
      <c r="U1696" s="6">
        <v>0</v>
      </c>
      <c r="V1696" s="6">
        <v>688</v>
      </c>
      <c r="W1696" s="6">
        <f>IF(AND($W$4 + 'Unlike Size Quad'!$F$2*$N$3&lt;Table13[[#This Row],[NS AXIS]],Table13[[#This Row],[NS AXIS]]&lt;$V$3 - 'Unlike Size Quad'!$F$2*$N$3), Table13[NS AXIS], 0)</f>
        <v>0</v>
      </c>
      <c r="X1696" s="6">
        <f>$V$6 - 'Unlike Size Quad'!$F$3*$N$4</f>
        <v>71.401690832311886</v>
      </c>
      <c r="Y1696" s="6">
        <f>$W$5 +'Unlike Size Quad'!$F$3*$N$4</f>
        <v>-71.406763299232722</v>
      </c>
      <c r="Z1696" s="6">
        <f>Table13[[#This Row],[NS AXIS]]</f>
        <v>688</v>
      </c>
      <c r="AA1696" s="6">
        <f>IF(AND($W$5 + 'Unlike Size Quad'!$F$3*$N$4&lt;Table13[[#This Row],[NS AXIS]],Table13[[#This Row],[NS AXIS]]&lt;$V$6 - 'Unlike Size Quad'!$F$3*$N$4), Table13[NS AXIS], 0)</f>
        <v>0</v>
      </c>
      <c r="AB1696" s="16">
        <f>$V$3 -'Unlike Size Quad'!$F$2*$N$3</f>
        <v>127.00056361139596</v>
      </c>
      <c r="AC1696" s="16">
        <f>$W$4 + 'Unlike Size Quad'!$F$2*$N$3</f>
        <v>-127.00507248755457</v>
      </c>
      <c r="AN1696" s="46">
        <v>688</v>
      </c>
      <c r="AO1696" s="6">
        <f>IF(OR(Table15[[#This Row],[Diagonal Flag]]&lt;-$AG$6, Table15[[#This Row],[Diagonal Flag]]&gt;$AG$6),0,Table15[[#This Row],[Diagonal Flag]])</f>
        <v>0</v>
      </c>
      <c r="AP1696" s="6">
        <f>Graphing!$AO1696/$AP$6</f>
        <v>0</v>
      </c>
      <c r="AQ1696" s="6">
        <f>Graphing!$AO1696/$AQ$6</f>
        <v>0</v>
      </c>
    </row>
    <row r="1697" spans="21:43" x14ac:dyDescent="0.25">
      <c r="U1697" s="6">
        <v>0</v>
      </c>
      <c r="V1697" s="6">
        <v>689</v>
      </c>
      <c r="W1697" s="6">
        <f>IF(AND($W$4 + 'Unlike Size Quad'!$F$2*$N$3&lt;Table13[[#This Row],[NS AXIS]],Table13[[#This Row],[NS AXIS]]&lt;$V$3 - 'Unlike Size Quad'!$F$2*$N$3), Table13[NS AXIS], 0)</f>
        <v>0</v>
      </c>
      <c r="X1697" s="6">
        <f>$V$6 - 'Unlike Size Quad'!$F$3*$N$4</f>
        <v>71.401690832311886</v>
      </c>
      <c r="Y1697" s="6">
        <f>$W$5 +'Unlike Size Quad'!$F$3*$N$4</f>
        <v>-71.406763299232722</v>
      </c>
      <c r="Z1697" s="6">
        <f>Table13[[#This Row],[NS AXIS]]</f>
        <v>689</v>
      </c>
      <c r="AA1697" s="6">
        <f>IF(AND($W$5 + 'Unlike Size Quad'!$F$3*$N$4&lt;Table13[[#This Row],[NS AXIS]],Table13[[#This Row],[NS AXIS]]&lt;$V$6 - 'Unlike Size Quad'!$F$3*$N$4), Table13[NS AXIS], 0)</f>
        <v>0</v>
      </c>
      <c r="AB1697" s="16">
        <f>$V$3 -'Unlike Size Quad'!$F$2*$N$3</f>
        <v>127.00056361139596</v>
      </c>
      <c r="AC1697" s="16">
        <f>$W$4 + 'Unlike Size Quad'!$F$2*$N$3</f>
        <v>-127.00507248755457</v>
      </c>
      <c r="AN1697" s="46">
        <v>689</v>
      </c>
      <c r="AO1697" s="6">
        <f>IF(OR(Table15[[#This Row],[Diagonal Flag]]&lt;-$AG$6, Table15[[#This Row],[Diagonal Flag]]&gt;$AG$6),0,Table15[[#This Row],[Diagonal Flag]])</f>
        <v>0</v>
      </c>
      <c r="AP1697" s="6">
        <f>Graphing!$AO1697/$AP$6</f>
        <v>0</v>
      </c>
      <c r="AQ1697" s="6">
        <f>Graphing!$AO1697/$AQ$6</f>
        <v>0</v>
      </c>
    </row>
    <row r="1698" spans="21:43" x14ac:dyDescent="0.25">
      <c r="U1698" s="6">
        <v>0</v>
      </c>
      <c r="V1698" s="6">
        <v>690</v>
      </c>
      <c r="W1698" s="6">
        <f>IF(AND($W$4 + 'Unlike Size Quad'!$F$2*$N$3&lt;Table13[[#This Row],[NS AXIS]],Table13[[#This Row],[NS AXIS]]&lt;$V$3 - 'Unlike Size Quad'!$F$2*$N$3), Table13[NS AXIS], 0)</f>
        <v>0</v>
      </c>
      <c r="X1698" s="6">
        <f>$V$6 - 'Unlike Size Quad'!$F$3*$N$4</f>
        <v>71.401690832311886</v>
      </c>
      <c r="Y1698" s="6">
        <f>$W$5 +'Unlike Size Quad'!$F$3*$N$4</f>
        <v>-71.406763299232722</v>
      </c>
      <c r="Z1698" s="6">
        <f>Table13[[#This Row],[NS AXIS]]</f>
        <v>690</v>
      </c>
      <c r="AA1698" s="6">
        <f>IF(AND($W$5 + 'Unlike Size Quad'!$F$3*$N$4&lt;Table13[[#This Row],[NS AXIS]],Table13[[#This Row],[NS AXIS]]&lt;$V$6 - 'Unlike Size Quad'!$F$3*$N$4), Table13[NS AXIS], 0)</f>
        <v>0</v>
      </c>
      <c r="AB1698" s="16">
        <f>$V$3 -'Unlike Size Quad'!$F$2*$N$3</f>
        <v>127.00056361139596</v>
      </c>
      <c r="AC1698" s="16">
        <f>$W$4 + 'Unlike Size Quad'!$F$2*$N$3</f>
        <v>-127.00507248755457</v>
      </c>
      <c r="AN1698" s="46">
        <v>690</v>
      </c>
      <c r="AO1698" s="6">
        <f>IF(OR(Table15[[#This Row],[Diagonal Flag]]&lt;-$AG$6, Table15[[#This Row],[Diagonal Flag]]&gt;$AG$6),0,Table15[[#This Row],[Diagonal Flag]])</f>
        <v>0</v>
      </c>
      <c r="AP1698" s="6">
        <f>Graphing!$AO1698/$AP$6</f>
        <v>0</v>
      </c>
      <c r="AQ1698" s="6">
        <f>Graphing!$AO1698/$AQ$6</f>
        <v>0</v>
      </c>
    </row>
    <row r="1699" spans="21:43" x14ac:dyDescent="0.25">
      <c r="U1699" s="6">
        <v>0</v>
      </c>
      <c r="V1699" s="6">
        <v>691</v>
      </c>
      <c r="W1699" s="6">
        <f>IF(AND($W$4 + 'Unlike Size Quad'!$F$2*$N$3&lt;Table13[[#This Row],[NS AXIS]],Table13[[#This Row],[NS AXIS]]&lt;$V$3 - 'Unlike Size Quad'!$F$2*$N$3), Table13[NS AXIS], 0)</f>
        <v>0</v>
      </c>
      <c r="X1699" s="6">
        <f>$V$6 - 'Unlike Size Quad'!$F$3*$N$4</f>
        <v>71.401690832311886</v>
      </c>
      <c r="Y1699" s="6">
        <f>$W$5 +'Unlike Size Quad'!$F$3*$N$4</f>
        <v>-71.406763299232722</v>
      </c>
      <c r="Z1699" s="6">
        <f>Table13[[#This Row],[NS AXIS]]</f>
        <v>691</v>
      </c>
      <c r="AA1699" s="6">
        <f>IF(AND($W$5 + 'Unlike Size Quad'!$F$3*$N$4&lt;Table13[[#This Row],[NS AXIS]],Table13[[#This Row],[NS AXIS]]&lt;$V$6 - 'Unlike Size Quad'!$F$3*$N$4), Table13[NS AXIS], 0)</f>
        <v>0</v>
      </c>
      <c r="AB1699" s="16">
        <f>$V$3 -'Unlike Size Quad'!$F$2*$N$3</f>
        <v>127.00056361139596</v>
      </c>
      <c r="AC1699" s="16">
        <f>$W$4 + 'Unlike Size Quad'!$F$2*$N$3</f>
        <v>-127.00507248755457</v>
      </c>
      <c r="AN1699" s="46">
        <v>691</v>
      </c>
      <c r="AO1699" s="6">
        <f>IF(OR(Table15[[#This Row],[Diagonal Flag]]&lt;-$AG$6, Table15[[#This Row],[Diagonal Flag]]&gt;$AG$6),0,Table15[[#This Row],[Diagonal Flag]])</f>
        <v>0</v>
      </c>
      <c r="AP1699" s="6">
        <f>Graphing!$AO1699/$AP$6</f>
        <v>0</v>
      </c>
      <c r="AQ1699" s="6">
        <f>Graphing!$AO1699/$AQ$6</f>
        <v>0</v>
      </c>
    </row>
    <row r="1700" spans="21:43" x14ac:dyDescent="0.25">
      <c r="U1700" s="6">
        <v>0</v>
      </c>
      <c r="V1700" s="6">
        <v>692</v>
      </c>
      <c r="W1700" s="6">
        <f>IF(AND($W$4 + 'Unlike Size Quad'!$F$2*$N$3&lt;Table13[[#This Row],[NS AXIS]],Table13[[#This Row],[NS AXIS]]&lt;$V$3 - 'Unlike Size Quad'!$F$2*$N$3), Table13[NS AXIS], 0)</f>
        <v>0</v>
      </c>
      <c r="X1700" s="6">
        <f>$V$6 - 'Unlike Size Quad'!$F$3*$N$4</f>
        <v>71.401690832311886</v>
      </c>
      <c r="Y1700" s="6">
        <f>$W$5 +'Unlike Size Quad'!$F$3*$N$4</f>
        <v>-71.406763299232722</v>
      </c>
      <c r="Z1700" s="6">
        <f>Table13[[#This Row],[NS AXIS]]</f>
        <v>692</v>
      </c>
      <c r="AA1700" s="6">
        <f>IF(AND($W$5 + 'Unlike Size Quad'!$F$3*$N$4&lt;Table13[[#This Row],[NS AXIS]],Table13[[#This Row],[NS AXIS]]&lt;$V$6 - 'Unlike Size Quad'!$F$3*$N$4), Table13[NS AXIS], 0)</f>
        <v>0</v>
      </c>
      <c r="AB1700" s="16">
        <f>$V$3 -'Unlike Size Quad'!$F$2*$N$3</f>
        <v>127.00056361139596</v>
      </c>
      <c r="AC1700" s="16">
        <f>$W$4 + 'Unlike Size Quad'!$F$2*$N$3</f>
        <v>-127.00507248755457</v>
      </c>
      <c r="AN1700" s="46">
        <v>692</v>
      </c>
      <c r="AO1700" s="6">
        <f>IF(OR(Table15[[#This Row],[Diagonal Flag]]&lt;-$AG$6, Table15[[#This Row],[Diagonal Flag]]&gt;$AG$6),0,Table15[[#This Row],[Diagonal Flag]])</f>
        <v>0</v>
      </c>
      <c r="AP1700" s="6">
        <f>Graphing!$AO1700/$AP$6</f>
        <v>0</v>
      </c>
      <c r="AQ1700" s="6">
        <f>Graphing!$AO1700/$AQ$6</f>
        <v>0</v>
      </c>
    </row>
    <row r="1701" spans="21:43" x14ac:dyDescent="0.25">
      <c r="U1701" s="6">
        <v>0</v>
      </c>
      <c r="V1701" s="6">
        <v>693</v>
      </c>
      <c r="W1701" s="6">
        <f>IF(AND($W$4 + 'Unlike Size Quad'!$F$2*$N$3&lt;Table13[[#This Row],[NS AXIS]],Table13[[#This Row],[NS AXIS]]&lt;$V$3 - 'Unlike Size Quad'!$F$2*$N$3), Table13[NS AXIS], 0)</f>
        <v>0</v>
      </c>
      <c r="X1701" s="6">
        <f>$V$6 - 'Unlike Size Quad'!$F$3*$N$4</f>
        <v>71.401690832311886</v>
      </c>
      <c r="Y1701" s="6">
        <f>$W$5 +'Unlike Size Quad'!$F$3*$N$4</f>
        <v>-71.406763299232722</v>
      </c>
      <c r="Z1701" s="6">
        <f>Table13[[#This Row],[NS AXIS]]</f>
        <v>693</v>
      </c>
      <c r="AA1701" s="6">
        <f>IF(AND($W$5 + 'Unlike Size Quad'!$F$3*$N$4&lt;Table13[[#This Row],[NS AXIS]],Table13[[#This Row],[NS AXIS]]&lt;$V$6 - 'Unlike Size Quad'!$F$3*$N$4), Table13[NS AXIS], 0)</f>
        <v>0</v>
      </c>
      <c r="AB1701" s="16">
        <f>$V$3 -'Unlike Size Quad'!$F$2*$N$3</f>
        <v>127.00056361139596</v>
      </c>
      <c r="AC1701" s="16">
        <f>$W$4 + 'Unlike Size Quad'!$F$2*$N$3</f>
        <v>-127.00507248755457</v>
      </c>
      <c r="AN1701" s="46">
        <v>693</v>
      </c>
      <c r="AO1701" s="6">
        <f>IF(OR(Table15[[#This Row],[Diagonal Flag]]&lt;-$AG$6, Table15[[#This Row],[Diagonal Flag]]&gt;$AG$6),0,Table15[[#This Row],[Diagonal Flag]])</f>
        <v>0</v>
      </c>
      <c r="AP1701" s="6">
        <f>Graphing!$AO1701/$AP$6</f>
        <v>0</v>
      </c>
      <c r="AQ1701" s="6">
        <f>Graphing!$AO1701/$AQ$6</f>
        <v>0</v>
      </c>
    </row>
    <row r="1702" spans="21:43" x14ac:dyDescent="0.25">
      <c r="U1702" s="6">
        <v>0</v>
      </c>
      <c r="V1702" s="6">
        <v>694</v>
      </c>
      <c r="W1702" s="6">
        <f>IF(AND($W$4 + 'Unlike Size Quad'!$F$2*$N$3&lt;Table13[[#This Row],[NS AXIS]],Table13[[#This Row],[NS AXIS]]&lt;$V$3 - 'Unlike Size Quad'!$F$2*$N$3), Table13[NS AXIS], 0)</f>
        <v>0</v>
      </c>
      <c r="X1702" s="6">
        <f>$V$6 - 'Unlike Size Quad'!$F$3*$N$4</f>
        <v>71.401690832311886</v>
      </c>
      <c r="Y1702" s="6">
        <f>$W$5 +'Unlike Size Quad'!$F$3*$N$4</f>
        <v>-71.406763299232722</v>
      </c>
      <c r="Z1702" s="6">
        <f>Table13[[#This Row],[NS AXIS]]</f>
        <v>694</v>
      </c>
      <c r="AA1702" s="6">
        <f>IF(AND($W$5 + 'Unlike Size Quad'!$F$3*$N$4&lt;Table13[[#This Row],[NS AXIS]],Table13[[#This Row],[NS AXIS]]&lt;$V$6 - 'Unlike Size Quad'!$F$3*$N$4), Table13[NS AXIS], 0)</f>
        <v>0</v>
      </c>
      <c r="AB1702" s="16">
        <f>$V$3 -'Unlike Size Quad'!$F$2*$N$3</f>
        <v>127.00056361139596</v>
      </c>
      <c r="AC1702" s="16">
        <f>$W$4 + 'Unlike Size Quad'!$F$2*$N$3</f>
        <v>-127.00507248755457</v>
      </c>
      <c r="AN1702" s="46">
        <v>694</v>
      </c>
      <c r="AO1702" s="6">
        <f>IF(OR(Table15[[#This Row],[Diagonal Flag]]&lt;-$AG$6, Table15[[#This Row],[Diagonal Flag]]&gt;$AG$6),0,Table15[[#This Row],[Diagonal Flag]])</f>
        <v>0</v>
      </c>
      <c r="AP1702" s="6">
        <f>Graphing!$AO1702/$AP$6</f>
        <v>0</v>
      </c>
      <c r="AQ1702" s="6">
        <f>Graphing!$AO1702/$AQ$6</f>
        <v>0</v>
      </c>
    </row>
    <row r="1703" spans="21:43" x14ac:dyDescent="0.25">
      <c r="U1703" s="6">
        <v>0</v>
      </c>
      <c r="V1703" s="6">
        <v>695</v>
      </c>
      <c r="W1703" s="6">
        <f>IF(AND($W$4 + 'Unlike Size Quad'!$F$2*$N$3&lt;Table13[[#This Row],[NS AXIS]],Table13[[#This Row],[NS AXIS]]&lt;$V$3 - 'Unlike Size Quad'!$F$2*$N$3), Table13[NS AXIS], 0)</f>
        <v>0</v>
      </c>
      <c r="X1703" s="6">
        <f>$V$6 - 'Unlike Size Quad'!$F$3*$N$4</f>
        <v>71.401690832311886</v>
      </c>
      <c r="Y1703" s="6">
        <f>$W$5 +'Unlike Size Quad'!$F$3*$N$4</f>
        <v>-71.406763299232722</v>
      </c>
      <c r="Z1703" s="6">
        <f>Table13[[#This Row],[NS AXIS]]</f>
        <v>695</v>
      </c>
      <c r="AA1703" s="6">
        <f>IF(AND($W$5 + 'Unlike Size Quad'!$F$3*$N$4&lt;Table13[[#This Row],[NS AXIS]],Table13[[#This Row],[NS AXIS]]&lt;$V$6 - 'Unlike Size Quad'!$F$3*$N$4), Table13[NS AXIS], 0)</f>
        <v>0</v>
      </c>
      <c r="AB1703" s="16">
        <f>$V$3 -'Unlike Size Quad'!$F$2*$N$3</f>
        <v>127.00056361139596</v>
      </c>
      <c r="AC1703" s="16">
        <f>$W$4 + 'Unlike Size Quad'!$F$2*$N$3</f>
        <v>-127.00507248755457</v>
      </c>
      <c r="AN1703" s="46">
        <v>695</v>
      </c>
      <c r="AO1703" s="6">
        <f>IF(OR(Table15[[#This Row],[Diagonal Flag]]&lt;-$AG$6, Table15[[#This Row],[Diagonal Flag]]&gt;$AG$6),0,Table15[[#This Row],[Diagonal Flag]])</f>
        <v>0</v>
      </c>
      <c r="AP1703" s="6">
        <f>Graphing!$AO1703/$AP$6</f>
        <v>0</v>
      </c>
      <c r="AQ1703" s="6">
        <f>Graphing!$AO1703/$AQ$6</f>
        <v>0</v>
      </c>
    </row>
    <row r="1704" spans="21:43" x14ac:dyDescent="0.25">
      <c r="U1704" s="6">
        <v>0</v>
      </c>
      <c r="V1704" s="6">
        <v>696</v>
      </c>
      <c r="W1704" s="6">
        <f>IF(AND($W$4 + 'Unlike Size Quad'!$F$2*$N$3&lt;Table13[[#This Row],[NS AXIS]],Table13[[#This Row],[NS AXIS]]&lt;$V$3 - 'Unlike Size Quad'!$F$2*$N$3), Table13[NS AXIS], 0)</f>
        <v>0</v>
      </c>
      <c r="X1704" s="6">
        <f>$V$6 - 'Unlike Size Quad'!$F$3*$N$4</f>
        <v>71.401690832311886</v>
      </c>
      <c r="Y1704" s="6">
        <f>$W$5 +'Unlike Size Quad'!$F$3*$N$4</f>
        <v>-71.406763299232722</v>
      </c>
      <c r="Z1704" s="6">
        <f>Table13[[#This Row],[NS AXIS]]</f>
        <v>696</v>
      </c>
      <c r="AA1704" s="6">
        <f>IF(AND($W$5 + 'Unlike Size Quad'!$F$3*$N$4&lt;Table13[[#This Row],[NS AXIS]],Table13[[#This Row],[NS AXIS]]&lt;$V$6 - 'Unlike Size Quad'!$F$3*$N$4), Table13[NS AXIS], 0)</f>
        <v>0</v>
      </c>
      <c r="AB1704" s="16">
        <f>$V$3 -'Unlike Size Quad'!$F$2*$N$3</f>
        <v>127.00056361139596</v>
      </c>
      <c r="AC1704" s="16">
        <f>$W$4 + 'Unlike Size Quad'!$F$2*$N$3</f>
        <v>-127.00507248755457</v>
      </c>
      <c r="AN1704" s="46">
        <v>696</v>
      </c>
      <c r="AO1704" s="6">
        <f>IF(OR(Table15[[#This Row],[Diagonal Flag]]&lt;-$AG$6, Table15[[#This Row],[Diagonal Flag]]&gt;$AG$6),0,Table15[[#This Row],[Diagonal Flag]])</f>
        <v>0</v>
      </c>
      <c r="AP1704" s="6">
        <f>Graphing!$AO1704/$AP$6</f>
        <v>0</v>
      </c>
      <c r="AQ1704" s="6">
        <f>Graphing!$AO1704/$AQ$6</f>
        <v>0</v>
      </c>
    </row>
    <row r="1705" spans="21:43" x14ac:dyDescent="0.25">
      <c r="U1705" s="6">
        <v>0</v>
      </c>
      <c r="V1705" s="6">
        <v>697</v>
      </c>
      <c r="W1705" s="6">
        <f>IF(AND($W$4 + 'Unlike Size Quad'!$F$2*$N$3&lt;Table13[[#This Row],[NS AXIS]],Table13[[#This Row],[NS AXIS]]&lt;$V$3 - 'Unlike Size Quad'!$F$2*$N$3), Table13[NS AXIS], 0)</f>
        <v>0</v>
      </c>
      <c r="X1705" s="6">
        <f>$V$6 - 'Unlike Size Quad'!$F$3*$N$4</f>
        <v>71.401690832311886</v>
      </c>
      <c r="Y1705" s="6">
        <f>$W$5 +'Unlike Size Quad'!$F$3*$N$4</f>
        <v>-71.406763299232722</v>
      </c>
      <c r="Z1705" s="6">
        <f>Table13[[#This Row],[NS AXIS]]</f>
        <v>697</v>
      </c>
      <c r="AA1705" s="6">
        <f>IF(AND($W$5 + 'Unlike Size Quad'!$F$3*$N$4&lt;Table13[[#This Row],[NS AXIS]],Table13[[#This Row],[NS AXIS]]&lt;$V$6 - 'Unlike Size Quad'!$F$3*$N$4), Table13[NS AXIS], 0)</f>
        <v>0</v>
      </c>
      <c r="AB1705" s="16">
        <f>$V$3 -'Unlike Size Quad'!$F$2*$N$3</f>
        <v>127.00056361139596</v>
      </c>
      <c r="AC1705" s="16">
        <f>$W$4 + 'Unlike Size Quad'!$F$2*$N$3</f>
        <v>-127.00507248755457</v>
      </c>
      <c r="AN1705" s="46">
        <v>697</v>
      </c>
      <c r="AO1705" s="6">
        <f>IF(OR(Table15[[#This Row],[Diagonal Flag]]&lt;-$AG$6, Table15[[#This Row],[Diagonal Flag]]&gt;$AG$6),0,Table15[[#This Row],[Diagonal Flag]])</f>
        <v>0</v>
      </c>
      <c r="AP1705" s="6">
        <f>Graphing!$AO1705/$AP$6</f>
        <v>0</v>
      </c>
      <c r="AQ1705" s="6">
        <f>Graphing!$AO1705/$AQ$6</f>
        <v>0</v>
      </c>
    </row>
    <row r="1706" spans="21:43" x14ac:dyDescent="0.25">
      <c r="U1706" s="6">
        <v>0</v>
      </c>
      <c r="V1706" s="6">
        <v>698</v>
      </c>
      <c r="W1706" s="6">
        <f>IF(AND($W$4 + 'Unlike Size Quad'!$F$2*$N$3&lt;Table13[[#This Row],[NS AXIS]],Table13[[#This Row],[NS AXIS]]&lt;$V$3 - 'Unlike Size Quad'!$F$2*$N$3), Table13[NS AXIS], 0)</f>
        <v>0</v>
      </c>
      <c r="X1706" s="6">
        <f>$V$6 - 'Unlike Size Quad'!$F$3*$N$4</f>
        <v>71.401690832311886</v>
      </c>
      <c r="Y1706" s="6">
        <f>$W$5 +'Unlike Size Quad'!$F$3*$N$4</f>
        <v>-71.406763299232722</v>
      </c>
      <c r="Z1706" s="6">
        <f>Table13[[#This Row],[NS AXIS]]</f>
        <v>698</v>
      </c>
      <c r="AA1706" s="6">
        <f>IF(AND($W$5 + 'Unlike Size Quad'!$F$3*$N$4&lt;Table13[[#This Row],[NS AXIS]],Table13[[#This Row],[NS AXIS]]&lt;$V$6 - 'Unlike Size Quad'!$F$3*$N$4), Table13[NS AXIS], 0)</f>
        <v>0</v>
      </c>
      <c r="AB1706" s="16">
        <f>$V$3 -'Unlike Size Quad'!$F$2*$N$3</f>
        <v>127.00056361139596</v>
      </c>
      <c r="AC1706" s="16">
        <f>$W$4 + 'Unlike Size Quad'!$F$2*$N$3</f>
        <v>-127.00507248755457</v>
      </c>
      <c r="AN1706" s="46">
        <v>698</v>
      </c>
      <c r="AO1706" s="6">
        <f>IF(OR(Table15[[#This Row],[Diagonal Flag]]&lt;-$AG$6, Table15[[#This Row],[Diagonal Flag]]&gt;$AG$6),0,Table15[[#This Row],[Diagonal Flag]])</f>
        <v>0</v>
      </c>
      <c r="AP1706" s="6">
        <f>Graphing!$AO1706/$AP$6</f>
        <v>0</v>
      </c>
      <c r="AQ1706" s="6">
        <f>Graphing!$AO1706/$AQ$6</f>
        <v>0</v>
      </c>
    </row>
    <row r="1707" spans="21:43" x14ac:dyDescent="0.25">
      <c r="U1707" s="6">
        <v>0</v>
      </c>
      <c r="V1707" s="6">
        <v>699</v>
      </c>
      <c r="W1707" s="6">
        <f>IF(AND($W$4 + 'Unlike Size Quad'!$F$2*$N$3&lt;Table13[[#This Row],[NS AXIS]],Table13[[#This Row],[NS AXIS]]&lt;$V$3 - 'Unlike Size Quad'!$F$2*$N$3), Table13[NS AXIS], 0)</f>
        <v>0</v>
      </c>
      <c r="X1707" s="6">
        <f>$V$6 - 'Unlike Size Quad'!$F$3*$N$4</f>
        <v>71.401690832311886</v>
      </c>
      <c r="Y1707" s="6">
        <f>$W$5 +'Unlike Size Quad'!$F$3*$N$4</f>
        <v>-71.406763299232722</v>
      </c>
      <c r="Z1707" s="6">
        <f>Table13[[#This Row],[NS AXIS]]</f>
        <v>699</v>
      </c>
      <c r="AA1707" s="6">
        <f>IF(AND($W$5 + 'Unlike Size Quad'!$F$3*$N$4&lt;Table13[[#This Row],[NS AXIS]],Table13[[#This Row],[NS AXIS]]&lt;$V$6 - 'Unlike Size Quad'!$F$3*$N$4), Table13[NS AXIS], 0)</f>
        <v>0</v>
      </c>
      <c r="AB1707" s="16">
        <f>$V$3 -'Unlike Size Quad'!$F$2*$N$3</f>
        <v>127.00056361139596</v>
      </c>
      <c r="AC1707" s="16">
        <f>$W$4 + 'Unlike Size Quad'!$F$2*$N$3</f>
        <v>-127.00507248755457</v>
      </c>
      <c r="AN1707" s="46">
        <v>699</v>
      </c>
      <c r="AO1707" s="6">
        <f>IF(OR(Table15[[#This Row],[Diagonal Flag]]&lt;-$AG$6, Table15[[#This Row],[Diagonal Flag]]&gt;$AG$6),0,Table15[[#This Row],[Diagonal Flag]])</f>
        <v>0</v>
      </c>
      <c r="AP1707" s="6">
        <f>Graphing!$AO1707/$AP$6</f>
        <v>0</v>
      </c>
      <c r="AQ1707" s="6">
        <f>Graphing!$AO1707/$AQ$6</f>
        <v>0</v>
      </c>
    </row>
    <row r="1708" spans="21:43" x14ac:dyDescent="0.25">
      <c r="U1708" s="6">
        <v>0</v>
      </c>
      <c r="V1708" s="6">
        <v>700</v>
      </c>
      <c r="W1708" s="6">
        <f>IF(AND($W$4 + 'Unlike Size Quad'!$F$2*$N$3&lt;Table13[[#This Row],[NS AXIS]],Table13[[#This Row],[NS AXIS]]&lt;$V$3 - 'Unlike Size Quad'!$F$2*$N$3), Table13[NS AXIS], 0)</f>
        <v>0</v>
      </c>
      <c r="X1708" s="6">
        <f>$V$6 - 'Unlike Size Quad'!$F$3*$N$4</f>
        <v>71.401690832311886</v>
      </c>
      <c r="Y1708" s="6">
        <f>$W$5 +'Unlike Size Quad'!$F$3*$N$4</f>
        <v>-71.406763299232722</v>
      </c>
      <c r="Z1708" s="6">
        <f>Table13[[#This Row],[NS AXIS]]</f>
        <v>700</v>
      </c>
      <c r="AA1708" s="6">
        <f>IF(AND($W$5 + 'Unlike Size Quad'!$F$3*$N$4&lt;Table13[[#This Row],[NS AXIS]],Table13[[#This Row],[NS AXIS]]&lt;$V$6 - 'Unlike Size Quad'!$F$3*$N$4), Table13[NS AXIS], 0)</f>
        <v>0</v>
      </c>
      <c r="AB1708" s="16">
        <f>$V$3 -'Unlike Size Quad'!$F$2*$N$3</f>
        <v>127.00056361139596</v>
      </c>
      <c r="AC1708" s="16">
        <f>$W$4 + 'Unlike Size Quad'!$F$2*$N$3</f>
        <v>-127.00507248755457</v>
      </c>
      <c r="AN1708" s="46">
        <v>700</v>
      </c>
      <c r="AO1708" s="6">
        <f>IF(OR(Table15[[#This Row],[Diagonal Flag]]&lt;-$AG$6, Table15[[#This Row],[Diagonal Flag]]&gt;$AG$6),0,Table15[[#This Row],[Diagonal Flag]])</f>
        <v>0</v>
      </c>
      <c r="AP1708" s="6">
        <f>Graphing!$AO1708/$AP$6</f>
        <v>0</v>
      </c>
      <c r="AQ1708" s="6">
        <f>Graphing!$AO1708/$AQ$6</f>
        <v>0</v>
      </c>
    </row>
    <row r="1709" spans="21:43" x14ac:dyDescent="0.25">
      <c r="U1709" s="6">
        <v>0</v>
      </c>
      <c r="V1709" s="6">
        <v>701</v>
      </c>
      <c r="W1709" s="6">
        <f>IF(AND($W$4 + 'Unlike Size Quad'!$F$2*$N$3&lt;Table13[[#This Row],[NS AXIS]],Table13[[#This Row],[NS AXIS]]&lt;$V$3 - 'Unlike Size Quad'!$F$2*$N$3), Table13[NS AXIS], 0)</f>
        <v>0</v>
      </c>
      <c r="X1709" s="6">
        <f>$V$6 - 'Unlike Size Quad'!$F$3*$N$4</f>
        <v>71.401690832311886</v>
      </c>
      <c r="Y1709" s="6">
        <f>$W$5 +'Unlike Size Quad'!$F$3*$N$4</f>
        <v>-71.406763299232722</v>
      </c>
      <c r="Z1709" s="6">
        <f>Table13[[#This Row],[NS AXIS]]</f>
        <v>701</v>
      </c>
      <c r="AA1709" s="6">
        <f>IF(AND($W$5 + 'Unlike Size Quad'!$F$3*$N$4&lt;Table13[[#This Row],[NS AXIS]],Table13[[#This Row],[NS AXIS]]&lt;$V$6 - 'Unlike Size Quad'!$F$3*$N$4), Table13[NS AXIS], 0)</f>
        <v>0</v>
      </c>
      <c r="AB1709" s="16">
        <f>$V$3 -'Unlike Size Quad'!$F$2*$N$3</f>
        <v>127.00056361139596</v>
      </c>
      <c r="AC1709" s="16">
        <f>$W$4 + 'Unlike Size Quad'!$F$2*$N$3</f>
        <v>-127.00507248755457</v>
      </c>
      <c r="AN1709" s="46">
        <v>701</v>
      </c>
      <c r="AO1709" s="6">
        <f>IF(OR(Table15[[#This Row],[Diagonal Flag]]&lt;-$AG$6, Table15[[#This Row],[Diagonal Flag]]&gt;$AG$6),0,Table15[[#This Row],[Diagonal Flag]])</f>
        <v>0</v>
      </c>
      <c r="AP1709" s="6">
        <f>Graphing!$AO1709/$AP$6</f>
        <v>0</v>
      </c>
      <c r="AQ1709" s="6">
        <f>Graphing!$AO1709/$AQ$6</f>
        <v>0</v>
      </c>
    </row>
    <row r="1710" spans="21:43" x14ac:dyDescent="0.25">
      <c r="U1710" s="6">
        <v>0</v>
      </c>
      <c r="V1710" s="6">
        <v>702</v>
      </c>
      <c r="W1710" s="6">
        <f>IF(AND($W$4 + 'Unlike Size Quad'!$F$2*$N$3&lt;Table13[[#This Row],[NS AXIS]],Table13[[#This Row],[NS AXIS]]&lt;$V$3 - 'Unlike Size Quad'!$F$2*$N$3), Table13[NS AXIS], 0)</f>
        <v>0</v>
      </c>
      <c r="X1710" s="6">
        <f>$V$6 - 'Unlike Size Quad'!$F$3*$N$4</f>
        <v>71.401690832311886</v>
      </c>
      <c r="Y1710" s="6">
        <f>$W$5 +'Unlike Size Quad'!$F$3*$N$4</f>
        <v>-71.406763299232722</v>
      </c>
      <c r="Z1710" s="6">
        <f>Table13[[#This Row],[NS AXIS]]</f>
        <v>702</v>
      </c>
      <c r="AA1710" s="6">
        <f>IF(AND($W$5 + 'Unlike Size Quad'!$F$3*$N$4&lt;Table13[[#This Row],[NS AXIS]],Table13[[#This Row],[NS AXIS]]&lt;$V$6 - 'Unlike Size Quad'!$F$3*$N$4), Table13[NS AXIS], 0)</f>
        <v>0</v>
      </c>
      <c r="AB1710" s="16">
        <f>$V$3 -'Unlike Size Quad'!$F$2*$N$3</f>
        <v>127.00056361139596</v>
      </c>
      <c r="AC1710" s="16">
        <f>$W$4 + 'Unlike Size Quad'!$F$2*$N$3</f>
        <v>-127.00507248755457</v>
      </c>
      <c r="AN1710" s="46">
        <v>702</v>
      </c>
      <c r="AO1710" s="6">
        <f>IF(OR(Table15[[#This Row],[Diagonal Flag]]&lt;-$AG$6, Table15[[#This Row],[Diagonal Flag]]&gt;$AG$6),0,Table15[[#This Row],[Diagonal Flag]])</f>
        <v>0</v>
      </c>
      <c r="AP1710" s="6">
        <f>Graphing!$AO1710/$AP$6</f>
        <v>0</v>
      </c>
      <c r="AQ1710" s="6">
        <f>Graphing!$AO1710/$AQ$6</f>
        <v>0</v>
      </c>
    </row>
    <row r="1711" spans="21:43" x14ac:dyDescent="0.25">
      <c r="U1711" s="6">
        <v>0</v>
      </c>
      <c r="V1711" s="6">
        <v>703</v>
      </c>
      <c r="W1711" s="6">
        <f>IF(AND($W$4 + 'Unlike Size Quad'!$F$2*$N$3&lt;Table13[[#This Row],[NS AXIS]],Table13[[#This Row],[NS AXIS]]&lt;$V$3 - 'Unlike Size Quad'!$F$2*$N$3), Table13[NS AXIS], 0)</f>
        <v>0</v>
      </c>
      <c r="X1711" s="6">
        <f>$V$6 - 'Unlike Size Quad'!$F$3*$N$4</f>
        <v>71.401690832311886</v>
      </c>
      <c r="Y1711" s="6">
        <f>$W$5 +'Unlike Size Quad'!$F$3*$N$4</f>
        <v>-71.406763299232722</v>
      </c>
      <c r="Z1711" s="6">
        <f>Table13[[#This Row],[NS AXIS]]</f>
        <v>703</v>
      </c>
      <c r="AA1711" s="6">
        <f>IF(AND($W$5 + 'Unlike Size Quad'!$F$3*$N$4&lt;Table13[[#This Row],[NS AXIS]],Table13[[#This Row],[NS AXIS]]&lt;$V$6 - 'Unlike Size Quad'!$F$3*$N$4), Table13[NS AXIS], 0)</f>
        <v>0</v>
      </c>
      <c r="AB1711" s="16">
        <f>$V$3 -'Unlike Size Quad'!$F$2*$N$3</f>
        <v>127.00056361139596</v>
      </c>
      <c r="AC1711" s="16">
        <f>$W$4 + 'Unlike Size Quad'!$F$2*$N$3</f>
        <v>-127.00507248755457</v>
      </c>
      <c r="AN1711" s="46">
        <v>703</v>
      </c>
      <c r="AO1711" s="6">
        <f>IF(OR(Table15[[#This Row],[Diagonal Flag]]&lt;-$AG$6, Table15[[#This Row],[Diagonal Flag]]&gt;$AG$6),0,Table15[[#This Row],[Diagonal Flag]])</f>
        <v>0</v>
      </c>
      <c r="AP1711" s="6">
        <f>Graphing!$AO1711/$AP$6</f>
        <v>0</v>
      </c>
      <c r="AQ1711" s="6">
        <f>Graphing!$AO1711/$AQ$6</f>
        <v>0</v>
      </c>
    </row>
    <row r="1712" spans="21:43" x14ac:dyDescent="0.25">
      <c r="U1712" s="6">
        <v>0</v>
      </c>
      <c r="V1712" s="6">
        <v>704</v>
      </c>
      <c r="W1712" s="6">
        <f>IF(AND($W$4 + 'Unlike Size Quad'!$F$2*$N$3&lt;Table13[[#This Row],[NS AXIS]],Table13[[#This Row],[NS AXIS]]&lt;$V$3 - 'Unlike Size Quad'!$F$2*$N$3), Table13[NS AXIS], 0)</f>
        <v>0</v>
      </c>
      <c r="X1712" s="6">
        <f>$V$6 - 'Unlike Size Quad'!$F$3*$N$4</f>
        <v>71.401690832311886</v>
      </c>
      <c r="Y1712" s="6">
        <f>$W$5 +'Unlike Size Quad'!$F$3*$N$4</f>
        <v>-71.406763299232722</v>
      </c>
      <c r="Z1712" s="6">
        <f>Table13[[#This Row],[NS AXIS]]</f>
        <v>704</v>
      </c>
      <c r="AA1712" s="6">
        <f>IF(AND($W$5 + 'Unlike Size Quad'!$F$3*$N$4&lt;Table13[[#This Row],[NS AXIS]],Table13[[#This Row],[NS AXIS]]&lt;$V$6 - 'Unlike Size Quad'!$F$3*$N$4), Table13[NS AXIS], 0)</f>
        <v>0</v>
      </c>
      <c r="AB1712" s="16">
        <f>$V$3 -'Unlike Size Quad'!$F$2*$N$3</f>
        <v>127.00056361139596</v>
      </c>
      <c r="AC1712" s="16">
        <f>$W$4 + 'Unlike Size Quad'!$F$2*$N$3</f>
        <v>-127.00507248755457</v>
      </c>
      <c r="AN1712" s="46">
        <v>704</v>
      </c>
      <c r="AO1712" s="6">
        <f>IF(OR(Table15[[#This Row],[Diagonal Flag]]&lt;-$AG$6, Table15[[#This Row],[Diagonal Flag]]&gt;$AG$6),0,Table15[[#This Row],[Diagonal Flag]])</f>
        <v>0</v>
      </c>
      <c r="AP1712" s="6">
        <f>Graphing!$AO1712/$AP$6</f>
        <v>0</v>
      </c>
      <c r="AQ1712" s="6">
        <f>Graphing!$AO1712/$AQ$6</f>
        <v>0</v>
      </c>
    </row>
    <row r="1713" spans="21:43" x14ac:dyDescent="0.25">
      <c r="U1713" s="6">
        <v>0</v>
      </c>
      <c r="V1713" s="6">
        <v>705</v>
      </c>
      <c r="W1713" s="6">
        <f>IF(AND($W$4 + 'Unlike Size Quad'!$F$2*$N$3&lt;Table13[[#This Row],[NS AXIS]],Table13[[#This Row],[NS AXIS]]&lt;$V$3 - 'Unlike Size Quad'!$F$2*$N$3), Table13[NS AXIS], 0)</f>
        <v>0</v>
      </c>
      <c r="X1713" s="6">
        <f>$V$6 - 'Unlike Size Quad'!$F$3*$N$4</f>
        <v>71.401690832311886</v>
      </c>
      <c r="Y1713" s="6">
        <f>$W$5 +'Unlike Size Quad'!$F$3*$N$4</f>
        <v>-71.406763299232722</v>
      </c>
      <c r="Z1713" s="6">
        <f>Table13[[#This Row],[NS AXIS]]</f>
        <v>705</v>
      </c>
      <c r="AA1713" s="6">
        <f>IF(AND($W$5 + 'Unlike Size Quad'!$F$3*$N$4&lt;Table13[[#This Row],[NS AXIS]],Table13[[#This Row],[NS AXIS]]&lt;$V$6 - 'Unlike Size Quad'!$F$3*$N$4), Table13[NS AXIS], 0)</f>
        <v>0</v>
      </c>
      <c r="AB1713" s="16">
        <f>$V$3 -'Unlike Size Quad'!$F$2*$N$3</f>
        <v>127.00056361139596</v>
      </c>
      <c r="AC1713" s="16">
        <f>$W$4 + 'Unlike Size Quad'!$F$2*$N$3</f>
        <v>-127.00507248755457</v>
      </c>
      <c r="AN1713" s="46">
        <v>705</v>
      </c>
      <c r="AO1713" s="6">
        <f>IF(OR(Table15[[#This Row],[Diagonal Flag]]&lt;-$AG$6, Table15[[#This Row],[Diagonal Flag]]&gt;$AG$6),0,Table15[[#This Row],[Diagonal Flag]])</f>
        <v>0</v>
      </c>
      <c r="AP1713" s="6">
        <f>Graphing!$AO1713/$AP$6</f>
        <v>0</v>
      </c>
      <c r="AQ1713" s="6">
        <f>Graphing!$AO1713/$AQ$6</f>
        <v>0</v>
      </c>
    </row>
    <row r="1714" spans="21:43" x14ac:dyDescent="0.25">
      <c r="U1714" s="6">
        <v>0</v>
      </c>
      <c r="V1714" s="6">
        <v>706</v>
      </c>
      <c r="W1714" s="6">
        <f>IF(AND($W$4 + 'Unlike Size Quad'!$F$2*$N$3&lt;Table13[[#This Row],[NS AXIS]],Table13[[#This Row],[NS AXIS]]&lt;$V$3 - 'Unlike Size Quad'!$F$2*$N$3), Table13[NS AXIS], 0)</f>
        <v>0</v>
      </c>
      <c r="X1714" s="6">
        <f>$V$6 - 'Unlike Size Quad'!$F$3*$N$4</f>
        <v>71.401690832311886</v>
      </c>
      <c r="Y1714" s="6">
        <f>$W$5 +'Unlike Size Quad'!$F$3*$N$4</f>
        <v>-71.406763299232722</v>
      </c>
      <c r="Z1714" s="6">
        <f>Table13[[#This Row],[NS AXIS]]</f>
        <v>706</v>
      </c>
      <c r="AA1714" s="6">
        <f>IF(AND($W$5 + 'Unlike Size Quad'!$F$3*$N$4&lt;Table13[[#This Row],[NS AXIS]],Table13[[#This Row],[NS AXIS]]&lt;$V$6 - 'Unlike Size Quad'!$F$3*$N$4), Table13[NS AXIS], 0)</f>
        <v>0</v>
      </c>
      <c r="AB1714" s="16">
        <f>$V$3 -'Unlike Size Quad'!$F$2*$N$3</f>
        <v>127.00056361139596</v>
      </c>
      <c r="AC1714" s="16">
        <f>$W$4 + 'Unlike Size Quad'!$F$2*$N$3</f>
        <v>-127.00507248755457</v>
      </c>
      <c r="AN1714" s="46">
        <v>706</v>
      </c>
      <c r="AO1714" s="6">
        <f>IF(OR(Table15[[#This Row],[Diagonal Flag]]&lt;-$AG$6, Table15[[#This Row],[Diagonal Flag]]&gt;$AG$6),0,Table15[[#This Row],[Diagonal Flag]])</f>
        <v>0</v>
      </c>
      <c r="AP1714" s="6">
        <f>Graphing!$AO1714/$AP$6</f>
        <v>0</v>
      </c>
      <c r="AQ1714" s="6">
        <f>Graphing!$AO1714/$AQ$6</f>
        <v>0</v>
      </c>
    </row>
    <row r="1715" spans="21:43" x14ac:dyDescent="0.25">
      <c r="U1715" s="6">
        <v>0</v>
      </c>
      <c r="V1715" s="6">
        <v>707</v>
      </c>
      <c r="W1715" s="6">
        <f>IF(AND($W$4 + 'Unlike Size Quad'!$F$2*$N$3&lt;Table13[[#This Row],[NS AXIS]],Table13[[#This Row],[NS AXIS]]&lt;$V$3 - 'Unlike Size Quad'!$F$2*$N$3), Table13[NS AXIS], 0)</f>
        <v>0</v>
      </c>
      <c r="X1715" s="6">
        <f>$V$6 - 'Unlike Size Quad'!$F$3*$N$4</f>
        <v>71.401690832311886</v>
      </c>
      <c r="Y1715" s="6">
        <f>$W$5 +'Unlike Size Quad'!$F$3*$N$4</f>
        <v>-71.406763299232722</v>
      </c>
      <c r="Z1715" s="6">
        <f>Table13[[#This Row],[NS AXIS]]</f>
        <v>707</v>
      </c>
      <c r="AA1715" s="6">
        <f>IF(AND($W$5 + 'Unlike Size Quad'!$F$3*$N$4&lt;Table13[[#This Row],[NS AXIS]],Table13[[#This Row],[NS AXIS]]&lt;$V$6 - 'Unlike Size Quad'!$F$3*$N$4), Table13[NS AXIS], 0)</f>
        <v>0</v>
      </c>
      <c r="AB1715" s="16">
        <f>$V$3 -'Unlike Size Quad'!$F$2*$N$3</f>
        <v>127.00056361139596</v>
      </c>
      <c r="AC1715" s="16">
        <f>$W$4 + 'Unlike Size Quad'!$F$2*$N$3</f>
        <v>-127.00507248755457</v>
      </c>
      <c r="AN1715" s="46">
        <v>707</v>
      </c>
      <c r="AO1715" s="6">
        <f>IF(OR(Table15[[#This Row],[Diagonal Flag]]&lt;-$AG$6, Table15[[#This Row],[Diagonal Flag]]&gt;$AG$6),0,Table15[[#This Row],[Diagonal Flag]])</f>
        <v>0</v>
      </c>
      <c r="AP1715" s="6">
        <f>Graphing!$AO1715/$AP$6</f>
        <v>0</v>
      </c>
      <c r="AQ1715" s="6">
        <f>Graphing!$AO1715/$AQ$6</f>
        <v>0</v>
      </c>
    </row>
    <row r="1716" spans="21:43" x14ac:dyDescent="0.25">
      <c r="U1716" s="6">
        <v>0</v>
      </c>
      <c r="V1716" s="6">
        <v>708</v>
      </c>
      <c r="W1716" s="6">
        <f>IF(AND($W$4 + 'Unlike Size Quad'!$F$2*$N$3&lt;Table13[[#This Row],[NS AXIS]],Table13[[#This Row],[NS AXIS]]&lt;$V$3 - 'Unlike Size Quad'!$F$2*$N$3), Table13[NS AXIS], 0)</f>
        <v>0</v>
      </c>
      <c r="X1716" s="6">
        <f>$V$6 - 'Unlike Size Quad'!$F$3*$N$4</f>
        <v>71.401690832311886</v>
      </c>
      <c r="Y1716" s="6">
        <f>$W$5 +'Unlike Size Quad'!$F$3*$N$4</f>
        <v>-71.406763299232722</v>
      </c>
      <c r="Z1716" s="6">
        <f>Table13[[#This Row],[NS AXIS]]</f>
        <v>708</v>
      </c>
      <c r="AA1716" s="6">
        <f>IF(AND($W$5 + 'Unlike Size Quad'!$F$3*$N$4&lt;Table13[[#This Row],[NS AXIS]],Table13[[#This Row],[NS AXIS]]&lt;$V$6 - 'Unlike Size Quad'!$F$3*$N$4), Table13[NS AXIS], 0)</f>
        <v>0</v>
      </c>
      <c r="AB1716" s="16">
        <f>$V$3 -'Unlike Size Quad'!$F$2*$N$3</f>
        <v>127.00056361139596</v>
      </c>
      <c r="AC1716" s="16">
        <f>$W$4 + 'Unlike Size Quad'!$F$2*$N$3</f>
        <v>-127.00507248755457</v>
      </c>
      <c r="AN1716" s="46">
        <v>708</v>
      </c>
      <c r="AO1716" s="6">
        <f>IF(OR(Table15[[#This Row],[Diagonal Flag]]&lt;-$AG$6, Table15[[#This Row],[Diagonal Flag]]&gt;$AG$6),0,Table15[[#This Row],[Diagonal Flag]])</f>
        <v>0</v>
      </c>
      <c r="AP1716" s="6">
        <f>Graphing!$AO1716/$AP$6</f>
        <v>0</v>
      </c>
      <c r="AQ1716" s="6">
        <f>Graphing!$AO1716/$AQ$6</f>
        <v>0</v>
      </c>
    </row>
    <row r="1717" spans="21:43" x14ac:dyDescent="0.25">
      <c r="U1717" s="6">
        <v>0</v>
      </c>
      <c r="V1717" s="6">
        <v>709</v>
      </c>
      <c r="W1717" s="6">
        <f>IF(AND($W$4 + 'Unlike Size Quad'!$F$2*$N$3&lt;Table13[[#This Row],[NS AXIS]],Table13[[#This Row],[NS AXIS]]&lt;$V$3 - 'Unlike Size Quad'!$F$2*$N$3), Table13[NS AXIS], 0)</f>
        <v>0</v>
      </c>
      <c r="X1717" s="6">
        <f>$V$6 - 'Unlike Size Quad'!$F$3*$N$4</f>
        <v>71.401690832311886</v>
      </c>
      <c r="Y1717" s="6">
        <f>$W$5 +'Unlike Size Quad'!$F$3*$N$4</f>
        <v>-71.406763299232722</v>
      </c>
      <c r="Z1717" s="6">
        <f>Table13[[#This Row],[NS AXIS]]</f>
        <v>709</v>
      </c>
      <c r="AA1717" s="6">
        <f>IF(AND($W$5 + 'Unlike Size Quad'!$F$3*$N$4&lt;Table13[[#This Row],[NS AXIS]],Table13[[#This Row],[NS AXIS]]&lt;$V$6 - 'Unlike Size Quad'!$F$3*$N$4), Table13[NS AXIS], 0)</f>
        <v>0</v>
      </c>
      <c r="AB1717" s="16">
        <f>$V$3 -'Unlike Size Quad'!$F$2*$N$3</f>
        <v>127.00056361139596</v>
      </c>
      <c r="AC1717" s="16">
        <f>$W$4 + 'Unlike Size Quad'!$F$2*$N$3</f>
        <v>-127.00507248755457</v>
      </c>
      <c r="AN1717" s="46">
        <v>709</v>
      </c>
      <c r="AO1717" s="6">
        <f>IF(OR(Table15[[#This Row],[Diagonal Flag]]&lt;-$AG$6, Table15[[#This Row],[Diagonal Flag]]&gt;$AG$6),0,Table15[[#This Row],[Diagonal Flag]])</f>
        <v>0</v>
      </c>
      <c r="AP1717" s="6">
        <f>Graphing!$AO1717/$AP$6</f>
        <v>0</v>
      </c>
      <c r="AQ1717" s="6">
        <f>Graphing!$AO1717/$AQ$6</f>
        <v>0</v>
      </c>
    </row>
    <row r="1718" spans="21:43" x14ac:dyDescent="0.25">
      <c r="U1718" s="6">
        <v>0</v>
      </c>
      <c r="V1718" s="6">
        <v>710</v>
      </c>
      <c r="W1718" s="6">
        <f>IF(AND($W$4 + 'Unlike Size Quad'!$F$2*$N$3&lt;Table13[[#This Row],[NS AXIS]],Table13[[#This Row],[NS AXIS]]&lt;$V$3 - 'Unlike Size Quad'!$F$2*$N$3), Table13[NS AXIS], 0)</f>
        <v>0</v>
      </c>
      <c r="X1718" s="6">
        <f>$V$6 - 'Unlike Size Quad'!$F$3*$N$4</f>
        <v>71.401690832311886</v>
      </c>
      <c r="Y1718" s="6">
        <f>$W$5 +'Unlike Size Quad'!$F$3*$N$4</f>
        <v>-71.406763299232722</v>
      </c>
      <c r="Z1718" s="6">
        <f>Table13[[#This Row],[NS AXIS]]</f>
        <v>710</v>
      </c>
      <c r="AA1718" s="6">
        <f>IF(AND($W$5 + 'Unlike Size Quad'!$F$3*$N$4&lt;Table13[[#This Row],[NS AXIS]],Table13[[#This Row],[NS AXIS]]&lt;$V$6 - 'Unlike Size Quad'!$F$3*$N$4), Table13[NS AXIS], 0)</f>
        <v>0</v>
      </c>
      <c r="AB1718" s="16">
        <f>$V$3 -'Unlike Size Quad'!$F$2*$N$3</f>
        <v>127.00056361139596</v>
      </c>
      <c r="AC1718" s="16">
        <f>$W$4 + 'Unlike Size Quad'!$F$2*$N$3</f>
        <v>-127.00507248755457</v>
      </c>
      <c r="AN1718" s="46">
        <v>710</v>
      </c>
      <c r="AO1718" s="6">
        <f>IF(OR(Table15[[#This Row],[Diagonal Flag]]&lt;-$AG$6, Table15[[#This Row],[Diagonal Flag]]&gt;$AG$6),0,Table15[[#This Row],[Diagonal Flag]])</f>
        <v>0</v>
      </c>
      <c r="AP1718" s="6">
        <f>Graphing!$AO1718/$AP$6</f>
        <v>0</v>
      </c>
      <c r="AQ1718" s="6">
        <f>Graphing!$AO1718/$AQ$6</f>
        <v>0</v>
      </c>
    </row>
    <row r="1719" spans="21:43" x14ac:dyDescent="0.25">
      <c r="U1719" s="6">
        <v>0</v>
      </c>
      <c r="V1719" s="6">
        <v>711</v>
      </c>
      <c r="W1719" s="6">
        <f>IF(AND($W$4 + 'Unlike Size Quad'!$F$2*$N$3&lt;Table13[[#This Row],[NS AXIS]],Table13[[#This Row],[NS AXIS]]&lt;$V$3 - 'Unlike Size Quad'!$F$2*$N$3), Table13[NS AXIS], 0)</f>
        <v>0</v>
      </c>
      <c r="X1719" s="6">
        <f>$V$6 - 'Unlike Size Quad'!$F$3*$N$4</f>
        <v>71.401690832311886</v>
      </c>
      <c r="Y1719" s="6">
        <f>$W$5 +'Unlike Size Quad'!$F$3*$N$4</f>
        <v>-71.406763299232722</v>
      </c>
      <c r="Z1719" s="6">
        <f>Table13[[#This Row],[NS AXIS]]</f>
        <v>711</v>
      </c>
      <c r="AA1719" s="6">
        <f>IF(AND($W$5 + 'Unlike Size Quad'!$F$3*$N$4&lt;Table13[[#This Row],[NS AXIS]],Table13[[#This Row],[NS AXIS]]&lt;$V$6 - 'Unlike Size Quad'!$F$3*$N$4), Table13[NS AXIS], 0)</f>
        <v>0</v>
      </c>
      <c r="AB1719" s="16">
        <f>$V$3 -'Unlike Size Quad'!$F$2*$N$3</f>
        <v>127.00056361139596</v>
      </c>
      <c r="AC1719" s="16">
        <f>$W$4 + 'Unlike Size Quad'!$F$2*$N$3</f>
        <v>-127.00507248755457</v>
      </c>
      <c r="AN1719" s="46">
        <v>711</v>
      </c>
      <c r="AO1719" s="6">
        <f>IF(OR(Table15[[#This Row],[Diagonal Flag]]&lt;-$AG$6, Table15[[#This Row],[Diagonal Flag]]&gt;$AG$6),0,Table15[[#This Row],[Diagonal Flag]])</f>
        <v>0</v>
      </c>
      <c r="AP1719" s="6">
        <f>Graphing!$AO1719/$AP$6</f>
        <v>0</v>
      </c>
      <c r="AQ1719" s="6">
        <f>Graphing!$AO1719/$AQ$6</f>
        <v>0</v>
      </c>
    </row>
    <row r="1720" spans="21:43" x14ac:dyDescent="0.25">
      <c r="U1720" s="6">
        <v>0</v>
      </c>
      <c r="V1720" s="6">
        <v>712</v>
      </c>
      <c r="W1720" s="6">
        <f>IF(AND($W$4 + 'Unlike Size Quad'!$F$2*$N$3&lt;Table13[[#This Row],[NS AXIS]],Table13[[#This Row],[NS AXIS]]&lt;$V$3 - 'Unlike Size Quad'!$F$2*$N$3), Table13[NS AXIS], 0)</f>
        <v>0</v>
      </c>
      <c r="X1720" s="6">
        <f>$V$6 - 'Unlike Size Quad'!$F$3*$N$4</f>
        <v>71.401690832311886</v>
      </c>
      <c r="Y1720" s="6">
        <f>$W$5 +'Unlike Size Quad'!$F$3*$N$4</f>
        <v>-71.406763299232722</v>
      </c>
      <c r="Z1720" s="6">
        <f>Table13[[#This Row],[NS AXIS]]</f>
        <v>712</v>
      </c>
      <c r="AA1720" s="6">
        <f>IF(AND($W$5 + 'Unlike Size Quad'!$F$3*$N$4&lt;Table13[[#This Row],[NS AXIS]],Table13[[#This Row],[NS AXIS]]&lt;$V$6 - 'Unlike Size Quad'!$F$3*$N$4), Table13[NS AXIS], 0)</f>
        <v>0</v>
      </c>
      <c r="AB1720" s="16">
        <f>$V$3 -'Unlike Size Quad'!$F$2*$N$3</f>
        <v>127.00056361139596</v>
      </c>
      <c r="AC1720" s="16">
        <f>$W$4 + 'Unlike Size Quad'!$F$2*$N$3</f>
        <v>-127.00507248755457</v>
      </c>
      <c r="AN1720" s="46">
        <v>712</v>
      </c>
      <c r="AO1720" s="6">
        <f>IF(OR(Table15[[#This Row],[Diagonal Flag]]&lt;-$AG$6, Table15[[#This Row],[Diagonal Flag]]&gt;$AG$6),0,Table15[[#This Row],[Diagonal Flag]])</f>
        <v>0</v>
      </c>
      <c r="AP1720" s="6">
        <f>Graphing!$AO1720/$AP$6</f>
        <v>0</v>
      </c>
      <c r="AQ1720" s="6">
        <f>Graphing!$AO1720/$AQ$6</f>
        <v>0</v>
      </c>
    </row>
    <row r="1721" spans="21:43" x14ac:dyDescent="0.25">
      <c r="U1721" s="6">
        <v>0</v>
      </c>
      <c r="V1721" s="6">
        <v>713</v>
      </c>
      <c r="W1721" s="6">
        <f>IF(AND($W$4 + 'Unlike Size Quad'!$F$2*$N$3&lt;Table13[[#This Row],[NS AXIS]],Table13[[#This Row],[NS AXIS]]&lt;$V$3 - 'Unlike Size Quad'!$F$2*$N$3), Table13[NS AXIS], 0)</f>
        <v>0</v>
      </c>
      <c r="X1721" s="6">
        <f>$V$6 - 'Unlike Size Quad'!$F$3*$N$4</f>
        <v>71.401690832311886</v>
      </c>
      <c r="Y1721" s="6">
        <f>$W$5 +'Unlike Size Quad'!$F$3*$N$4</f>
        <v>-71.406763299232722</v>
      </c>
      <c r="Z1721" s="6">
        <f>Table13[[#This Row],[NS AXIS]]</f>
        <v>713</v>
      </c>
      <c r="AA1721" s="6">
        <f>IF(AND($W$5 + 'Unlike Size Quad'!$F$3*$N$4&lt;Table13[[#This Row],[NS AXIS]],Table13[[#This Row],[NS AXIS]]&lt;$V$6 - 'Unlike Size Quad'!$F$3*$N$4), Table13[NS AXIS], 0)</f>
        <v>0</v>
      </c>
      <c r="AB1721" s="16">
        <f>$V$3 -'Unlike Size Quad'!$F$2*$N$3</f>
        <v>127.00056361139596</v>
      </c>
      <c r="AC1721" s="16">
        <f>$W$4 + 'Unlike Size Quad'!$F$2*$N$3</f>
        <v>-127.00507248755457</v>
      </c>
      <c r="AN1721" s="46">
        <v>713</v>
      </c>
      <c r="AO1721" s="6">
        <f>IF(OR(Table15[[#This Row],[Diagonal Flag]]&lt;-$AG$6, Table15[[#This Row],[Diagonal Flag]]&gt;$AG$6),0,Table15[[#This Row],[Diagonal Flag]])</f>
        <v>0</v>
      </c>
      <c r="AP1721" s="6">
        <f>Graphing!$AO1721/$AP$6</f>
        <v>0</v>
      </c>
      <c r="AQ1721" s="6">
        <f>Graphing!$AO1721/$AQ$6</f>
        <v>0</v>
      </c>
    </row>
    <row r="1722" spans="21:43" x14ac:dyDescent="0.25">
      <c r="U1722" s="6">
        <v>0</v>
      </c>
      <c r="V1722" s="6">
        <v>714</v>
      </c>
      <c r="W1722" s="6">
        <f>IF(AND($W$4 + 'Unlike Size Quad'!$F$2*$N$3&lt;Table13[[#This Row],[NS AXIS]],Table13[[#This Row],[NS AXIS]]&lt;$V$3 - 'Unlike Size Quad'!$F$2*$N$3), Table13[NS AXIS], 0)</f>
        <v>0</v>
      </c>
      <c r="X1722" s="6">
        <f>$V$6 - 'Unlike Size Quad'!$F$3*$N$4</f>
        <v>71.401690832311886</v>
      </c>
      <c r="Y1722" s="6">
        <f>$W$5 +'Unlike Size Quad'!$F$3*$N$4</f>
        <v>-71.406763299232722</v>
      </c>
      <c r="Z1722" s="6">
        <f>Table13[[#This Row],[NS AXIS]]</f>
        <v>714</v>
      </c>
      <c r="AA1722" s="6">
        <f>IF(AND($W$5 + 'Unlike Size Quad'!$F$3*$N$4&lt;Table13[[#This Row],[NS AXIS]],Table13[[#This Row],[NS AXIS]]&lt;$V$6 - 'Unlike Size Quad'!$F$3*$N$4), Table13[NS AXIS], 0)</f>
        <v>0</v>
      </c>
      <c r="AB1722" s="16">
        <f>$V$3 -'Unlike Size Quad'!$F$2*$N$3</f>
        <v>127.00056361139596</v>
      </c>
      <c r="AC1722" s="16">
        <f>$W$4 + 'Unlike Size Quad'!$F$2*$N$3</f>
        <v>-127.00507248755457</v>
      </c>
      <c r="AN1722" s="46">
        <v>714</v>
      </c>
      <c r="AO1722" s="6">
        <f>IF(OR(Table15[[#This Row],[Diagonal Flag]]&lt;-$AG$6, Table15[[#This Row],[Diagonal Flag]]&gt;$AG$6),0,Table15[[#This Row],[Diagonal Flag]])</f>
        <v>0</v>
      </c>
      <c r="AP1722" s="6">
        <f>Graphing!$AO1722/$AP$6</f>
        <v>0</v>
      </c>
      <c r="AQ1722" s="6">
        <f>Graphing!$AO1722/$AQ$6</f>
        <v>0</v>
      </c>
    </row>
    <row r="1723" spans="21:43" x14ac:dyDescent="0.25">
      <c r="U1723" s="6">
        <v>0</v>
      </c>
      <c r="V1723" s="6">
        <v>715</v>
      </c>
      <c r="W1723" s="6">
        <f>IF(AND($W$4 + 'Unlike Size Quad'!$F$2*$N$3&lt;Table13[[#This Row],[NS AXIS]],Table13[[#This Row],[NS AXIS]]&lt;$V$3 - 'Unlike Size Quad'!$F$2*$N$3), Table13[NS AXIS], 0)</f>
        <v>0</v>
      </c>
      <c r="X1723" s="6">
        <f>$V$6 - 'Unlike Size Quad'!$F$3*$N$4</f>
        <v>71.401690832311886</v>
      </c>
      <c r="Y1723" s="6">
        <f>$W$5 +'Unlike Size Quad'!$F$3*$N$4</f>
        <v>-71.406763299232722</v>
      </c>
      <c r="Z1723" s="6">
        <f>Table13[[#This Row],[NS AXIS]]</f>
        <v>715</v>
      </c>
      <c r="AA1723" s="6">
        <f>IF(AND($W$5 + 'Unlike Size Quad'!$F$3*$N$4&lt;Table13[[#This Row],[NS AXIS]],Table13[[#This Row],[NS AXIS]]&lt;$V$6 - 'Unlike Size Quad'!$F$3*$N$4), Table13[NS AXIS], 0)</f>
        <v>0</v>
      </c>
      <c r="AB1723" s="16">
        <f>$V$3 -'Unlike Size Quad'!$F$2*$N$3</f>
        <v>127.00056361139596</v>
      </c>
      <c r="AC1723" s="16">
        <f>$W$4 + 'Unlike Size Quad'!$F$2*$N$3</f>
        <v>-127.00507248755457</v>
      </c>
      <c r="AN1723" s="46">
        <v>715</v>
      </c>
      <c r="AO1723" s="6">
        <f>IF(OR(Table15[[#This Row],[Diagonal Flag]]&lt;-$AG$6, Table15[[#This Row],[Diagonal Flag]]&gt;$AG$6),0,Table15[[#This Row],[Diagonal Flag]])</f>
        <v>0</v>
      </c>
      <c r="AP1723" s="6">
        <f>Graphing!$AO1723/$AP$6</f>
        <v>0</v>
      </c>
      <c r="AQ1723" s="6">
        <f>Graphing!$AO1723/$AQ$6</f>
        <v>0</v>
      </c>
    </row>
    <row r="1724" spans="21:43" x14ac:dyDescent="0.25">
      <c r="U1724" s="6">
        <v>0</v>
      </c>
      <c r="V1724" s="6">
        <v>716</v>
      </c>
      <c r="W1724" s="6">
        <f>IF(AND($W$4 + 'Unlike Size Quad'!$F$2*$N$3&lt;Table13[[#This Row],[NS AXIS]],Table13[[#This Row],[NS AXIS]]&lt;$V$3 - 'Unlike Size Quad'!$F$2*$N$3), Table13[NS AXIS], 0)</f>
        <v>0</v>
      </c>
      <c r="X1724" s="6">
        <f>$V$6 - 'Unlike Size Quad'!$F$3*$N$4</f>
        <v>71.401690832311886</v>
      </c>
      <c r="Y1724" s="6">
        <f>$W$5 +'Unlike Size Quad'!$F$3*$N$4</f>
        <v>-71.406763299232722</v>
      </c>
      <c r="Z1724" s="6">
        <f>Table13[[#This Row],[NS AXIS]]</f>
        <v>716</v>
      </c>
      <c r="AA1724" s="6">
        <f>IF(AND($W$5 + 'Unlike Size Quad'!$F$3*$N$4&lt;Table13[[#This Row],[NS AXIS]],Table13[[#This Row],[NS AXIS]]&lt;$V$6 - 'Unlike Size Quad'!$F$3*$N$4), Table13[NS AXIS], 0)</f>
        <v>0</v>
      </c>
      <c r="AB1724" s="16">
        <f>$V$3 -'Unlike Size Quad'!$F$2*$N$3</f>
        <v>127.00056361139596</v>
      </c>
      <c r="AC1724" s="16">
        <f>$W$4 + 'Unlike Size Quad'!$F$2*$N$3</f>
        <v>-127.00507248755457</v>
      </c>
      <c r="AN1724" s="46">
        <v>716</v>
      </c>
      <c r="AO1724" s="6">
        <f>IF(OR(Table15[[#This Row],[Diagonal Flag]]&lt;-$AG$6, Table15[[#This Row],[Diagonal Flag]]&gt;$AG$6),0,Table15[[#This Row],[Diagonal Flag]])</f>
        <v>0</v>
      </c>
      <c r="AP1724" s="6">
        <f>Graphing!$AO1724/$AP$6</f>
        <v>0</v>
      </c>
      <c r="AQ1724" s="6">
        <f>Graphing!$AO1724/$AQ$6</f>
        <v>0</v>
      </c>
    </row>
    <row r="1725" spans="21:43" x14ac:dyDescent="0.25">
      <c r="U1725" s="6">
        <v>0</v>
      </c>
      <c r="V1725" s="6">
        <v>717</v>
      </c>
      <c r="W1725" s="6">
        <f>IF(AND($W$4 + 'Unlike Size Quad'!$F$2*$N$3&lt;Table13[[#This Row],[NS AXIS]],Table13[[#This Row],[NS AXIS]]&lt;$V$3 - 'Unlike Size Quad'!$F$2*$N$3), Table13[NS AXIS], 0)</f>
        <v>0</v>
      </c>
      <c r="X1725" s="6">
        <f>$V$6 - 'Unlike Size Quad'!$F$3*$N$4</f>
        <v>71.401690832311886</v>
      </c>
      <c r="Y1725" s="6">
        <f>$W$5 +'Unlike Size Quad'!$F$3*$N$4</f>
        <v>-71.406763299232722</v>
      </c>
      <c r="Z1725" s="6">
        <f>Table13[[#This Row],[NS AXIS]]</f>
        <v>717</v>
      </c>
      <c r="AA1725" s="6">
        <f>IF(AND($W$5 + 'Unlike Size Quad'!$F$3*$N$4&lt;Table13[[#This Row],[NS AXIS]],Table13[[#This Row],[NS AXIS]]&lt;$V$6 - 'Unlike Size Quad'!$F$3*$N$4), Table13[NS AXIS], 0)</f>
        <v>0</v>
      </c>
      <c r="AB1725" s="16">
        <f>$V$3 -'Unlike Size Quad'!$F$2*$N$3</f>
        <v>127.00056361139596</v>
      </c>
      <c r="AC1725" s="16">
        <f>$W$4 + 'Unlike Size Quad'!$F$2*$N$3</f>
        <v>-127.00507248755457</v>
      </c>
      <c r="AN1725" s="46">
        <v>717</v>
      </c>
      <c r="AO1725" s="6">
        <f>IF(OR(Table15[[#This Row],[Diagonal Flag]]&lt;-$AG$6, Table15[[#This Row],[Diagonal Flag]]&gt;$AG$6),0,Table15[[#This Row],[Diagonal Flag]])</f>
        <v>0</v>
      </c>
      <c r="AP1725" s="6">
        <f>Graphing!$AO1725/$AP$6</f>
        <v>0</v>
      </c>
      <c r="AQ1725" s="6">
        <f>Graphing!$AO1725/$AQ$6</f>
        <v>0</v>
      </c>
    </row>
    <row r="1726" spans="21:43" x14ac:dyDescent="0.25">
      <c r="U1726" s="6">
        <v>0</v>
      </c>
      <c r="V1726" s="6">
        <v>718</v>
      </c>
      <c r="W1726" s="6">
        <f>IF(AND($W$4 + 'Unlike Size Quad'!$F$2*$N$3&lt;Table13[[#This Row],[NS AXIS]],Table13[[#This Row],[NS AXIS]]&lt;$V$3 - 'Unlike Size Quad'!$F$2*$N$3), Table13[NS AXIS], 0)</f>
        <v>0</v>
      </c>
      <c r="X1726" s="6">
        <f>$V$6 - 'Unlike Size Quad'!$F$3*$N$4</f>
        <v>71.401690832311886</v>
      </c>
      <c r="Y1726" s="6">
        <f>$W$5 +'Unlike Size Quad'!$F$3*$N$4</f>
        <v>-71.406763299232722</v>
      </c>
      <c r="Z1726" s="6">
        <f>Table13[[#This Row],[NS AXIS]]</f>
        <v>718</v>
      </c>
      <c r="AA1726" s="6">
        <f>IF(AND($W$5 + 'Unlike Size Quad'!$F$3*$N$4&lt;Table13[[#This Row],[NS AXIS]],Table13[[#This Row],[NS AXIS]]&lt;$V$6 - 'Unlike Size Quad'!$F$3*$N$4), Table13[NS AXIS], 0)</f>
        <v>0</v>
      </c>
      <c r="AB1726" s="16">
        <f>$V$3 -'Unlike Size Quad'!$F$2*$N$3</f>
        <v>127.00056361139596</v>
      </c>
      <c r="AC1726" s="16">
        <f>$W$4 + 'Unlike Size Quad'!$F$2*$N$3</f>
        <v>-127.00507248755457</v>
      </c>
      <c r="AN1726" s="46">
        <v>718</v>
      </c>
      <c r="AO1726" s="6">
        <f>IF(OR(Table15[[#This Row],[Diagonal Flag]]&lt;-$AG$6, Table15[[#This Row],[Diagonal Flag]]&gt;$AG$6),0,Table15[[#This Row],[Diagonal Flag]])</f>
        <v>0</v>
      </c>
      <c r="AP1726" s="6">
        <f>Graphing!$AO1726/$AP$6</f>
        <v>0</v>
      </c>
      <c r="AQ1726" s="6">
        <f>Graphing!$AO1726/$AQ$6</f>
        <v>0</v>
      </c>
    </row>
    <row r="1727" spans="21:43" x14ac:dyDescent="0.25">
      <c r="U1727" s="6">
        <v>0</v>
      </c>
      <c r="V1727" s="6">
        <v>719</v>
      </c>
      <c r="W1727" s="6">
        <f>IF(AND($W$4 + 'Unlike Size Quad'!$F$2*$N$3&lt;Table13[[#This Row],[NS AXIS]],Table13[[#This Row],[NS AXIS]]&lt;$V$3 - 'Unlike Size Quad'!$F$2*$N$3), Table13[NS AXIS], 0)</f>
        <v>0</v>
      </c>
      <c r="X1727" s="6">
        <f>$V$6 - 'Unlike Size Quad'!$F$3*$N$4</f>
        <v>71.401690832311886</v>
      </c>
      <c r="Y1727" s="6">
        <f>$W$5 +'Unlike Size Quad'!$F$3*$N$4</f>
        <v>-71.406763299232722</v>
      </c>
      <c r="Z1727" s="6">
        <f>Table13[[#This Row],[NS AXIS]]</f>
        <v>719</v>
      </c>
      <c r="AA1727" s="6">
        <f>IF(AND($W$5 + 'Unlike Size Quad'!$F$3*$N$4&lt;Table13[[#This Row],[NS AXIS]],Table13[[#This Row],[NS AXIS]]&lt;$V$6 - 'Unlike Size Quad'!$F$3*$N$4), Table13[NS AXIS], 0)</f>
        <v>0</v>
      </c>
      <c r="AB1727" s="16">
        <f>$V$3 -'Unlike Size Quad'!$F$2*$N$3</f>
        <v>127.00056361139596</v>
      </c>
      <c r="AC1727" s="16">
        <f>$W$4 + 'Unlike Size Quad'!$F$2*$N$3</f>
        <v>-127.00507248755457</v>
      </c>
      <c r="AN1727" s="46">
        <v>719</v>
      </c>
      <c r="AO1727" s="6">
        <f>IF(OR(Table15[[#This Row],[Diagonal Flag]]&lt;-$AG$6, Table15[[#This Row],[Diagonal Flag]]&gt;$AG$6),0,Table15[[#This Row],[Diagonal Flag]])</f>
        <v>0</v>
      </c>
      <c r="AP1727" s="6">
        <f>Graphing!$AO1727/$AP$6</f>
        <v>0</v>
      </c>
      <c r="AQ1727" s="6">
        <f>Graphing!$AO1727/$AQ$6</f>
        <v>0</v>
      </c>
    </row>
    <row r="1728" spans="21:43" x14ac:dyDescent="0.25">
      <c r="U1728" s="6">
        <v>0</v>
      </c>
      <c r="V1728" s="6">
        <v>720</v>
      </c>
      <c r="W1728" s="6">
        <f>IF(AND($W$4 + 'Unlike Size Quad'!$F$2*$N$3&lt;Table13[[#This Row],[NS AXIS]],Table13[[#This Row],[NS AXIS]]&lt;$V$3 - 'Unlike Size Quad'!$F$2*$N$3), Table13[NS AXIS], 0)</f>
        <v>0</v>
      </c>
      <c r="X1728" s="6">
        <f>$V$6 - 'Unlike Size Quad'!$F$3*$N$4</f>
        <v>71.401690832311886</v>
      </c>
      <c r="Y1728" s="6">
        <f>$W$5 +'Unlike Size Quad'!$F$3*$N$4</f>
        <v>-71.406763299232722</v>
      </c>
      <c r="Z1728" s="6">
        <f>Table13[[#This Row],[NS AXIS]]</f>
        <v>720</v>
      </c>
      <c r="AA1728" s="6">
        <f>IF(AND($W$5 + 'Unlike Size Quad'!$F$3*$N$4&lt;Table13[[#This Row],[NS AXIS]],Table13[[#This Row],[NS AXIS]]&lt;$V$6 - 'Unlike Size Quad'!$F$3*$N$4), Table13[NS AXIS], 0)</f>
        <v>0</v>
      </c>
      <c r="AB1728" s="16">
        <f>$V$3 -'Unlike Size Quad'!$F$2*$N$3</f>
        <v>127.00056361139596</v>
      </c>
      <c r="AC1728" s="16">
        <f>$W$4 + 'Unlike Size Quad'!$F$2*$N$3</f>
        <v>-127.00507248755457</v>
      </c>
      <c r="AN1728" s="46">
        <v>720</v>
      </c>
      <c r="AO1728" s="6">
        <f>IF(OR(Table15[[#This Row],[Diagonal Flag]]&lt;-$AG$6, Table15[[#This Row],[Diagonal Flag]]&gt;$AG$6),0,Table15[[#This Row],[Diagonal Flag]])</f>
        <v>0</v>
      </c>
      <c r="AP1728" s="6">
        <f>Graphing!$AO1728/$AP$6</f>
        <v>0</v>
      </c>
      <c r="AQ1728" s="6">
        <f>Graphing!$AO1728/$AQ$6</f>
        <v>0</v>
      </c>
    </row>
    <row r="1729" spans="21:43" x14ac:dyDescent="0.25">
      <c r="U1729" s="6">
        <v>0</v>
      </c>
      <c r="V1729" s="6">
        <v>721</v>
      </c>
      <c r="W1729" s="6">
        <f>IF(AND($W$4 + 'Unlike Size Quad'!$F$2*$N$3&lt;Table13[[#This Row],[NS AXIS]],Table13[[#This Row],[NS AXIS]]&lt;$V$3 - 'Unlike Size Quad'!$F$2*$N$3), Table13[NS AXIS], 0)</f>
        <v>0</v>
      </c>
      <c r="X1729" s="6">
        <f>$V$6 - 'Unlike Size Quad'!$F$3*$N$4</f>
        <v>71.401690832311886</v>
      </c>
      <c r="Y1729" s="6">
        <f>$W$5 +'Unlike Size Quad'!$F$3*$N$4</f>
        <v>-71.406763299232722</v>
      </c>
      <c r="Z1729" s="6">
        <f>Table13[[#This Row],[NS AXIS]]</f>
        <v>721</v>
      </c>
      <c r="AA1729" s="6">
        <f>IF(AND($W$5 + 'Unlike Size Quad'!$F$3*$N$4&lt;Table13[[#This Row],[NS AXIS]],Table13[[#This Row],[NS AXIS]]&lt;$V$6 - 'Unlike Size Quad'!$F$3*$N$4), Table13[NS AXIS], 0)</f>
        <v>0</v>
      </c>
      <c r="AB1729" s="16">
        <f>$V$3 -'Unlike Size Quad'!$F$2*$N$3</f>
        <v>127.00056361139596</v>
      </c>
      <c r="AC1729" s="16">
        <f>$W$4 + 'Unlike Size Quad'!$F$2*$N$3</f>
        <v>-127.00507248755457</v>
      </c>
      <c r="AN1729" s="46">
        <v>721</v>
      </c>
      <c r="AO1729" s="6">
        <f>IF(OR(Table15[[#This Row],[Diagonal Flag]]&lt;-$AG$6, Table15[[#This Row],[Diagonal Flag]]&gt;$AG$6),0,Table15[[#This Row],[Diagonal Flag]])</f>
        <v>0</v>
      </c>
      <c r="AP1729" s="6">
        <f>Graphing!$AO1729/$AP$6</f>
        <v>0</v>
      </c>
      <c r="AQ1729" s="6">
        <f>Graphing!$AO1729/$AQ$6</f>
        <v>0</v>
      </c>
    </row>
    <row r="1730" spans="21:43" x14ac:dyDescent="0.25">
      <c r="U1730" s="6">
        <v>0</v>
      </c>
      <c r="V1730" s="6">
        <v>722</v>
      </c>
      <c r="W1730" s="6">
        <f>IF(AND($W$4 + 'Unlike Size Quad'!$F$2*$N$3&lt;Table13[[#This Row],[NS AXIS]],Table13[[#This Row],[NS AXIS]]&lt;$V$3 - 'Unlike Size Quad'!$F$2*$N$3), Table13[NS AXIS], 0)</f>
        <v>0</v>
      </c>
      <c r="X1730" s="6">
        <f>$V$6 - 'Unlike Size Quad'!$F$3*$N$4</f>
        <v>71.401690832311886</v>
      </c>
      <c r="Y1730" s="6">
        <f>$W$5 +'Unlike Size Quad'!$F$3*$N$4</f>
        <v>-71.406763299232722</v>
      </c>
      <c r="Z1730" s="6">
        <f>Table13[[#This Row],[NS AXIS]]</f>
        <v>722</v>
      </c>
      <c r="AA1730" s="6">
        <f>IF(AND($W$5 + 'Unlike Size Quad'!$F$3*$N$4&lt;Table13[[#This Row],[NS AXIS]],Table13[[#This Row],[NS AXIS]]&lt;$V$6 - 'Unlike Size Quad'!$F$3*$N$4), Table13[NS AXIS], 0)</f>
        <v>0</v>
      </c>
      <c r="AB1730" s="16">
        <f>$V$3 -'Unlike Size Quad'!$F$2*$N$3</f>
        <v>127.00056361139596</v>
      </c>
      <c r="AC1730" s="16">
        <f>$W$4 + 'Unlike Size Quad'!$F$2*$N$3</f>
        <v>-127.00507248755457</v>
      </c>
      <c r="AN1730" s="46">
        <v>722</v>
      </c>
      <c r="AO1730" s="6">
        <f>IF(OR(Table15[[#This Row],[Diagonal Flag]]&lt;-$AG$6, Table15[[#This Row],[Diagonal Flag]]&gt;$AG$6),0,Table15[[#This Row],[Diagonal Flag]])</f>
        <v>0</v>
      </c>
      <c r="AP1730" s="6">
        <f>Graphing!$AO1730/$AP$6</f>
        <v>0</v>
      </c>
      <c r="AQ1730" s="6">
        <f>Graphing!$AO1730/$AQ$6</f>
        <v>0</v>
      </c>
    </row>
    <row r="1731" spans="21:43" x14ac:dyDescent="0.25">
      <c r="U1731" s="6">
        <v>0</v>
      </c>
      <c r="V1731" s="6">
        <v>723</v>
      </c>
      <c r="W1731" s="6">
        <f>IF(AND($W$4 + 'Unlike Size Quad'!$F$2*$N$3&lt;Table13[[#This Row],[NS AXIS]],Table13[[#This Row],[NS AXIS]]&lt;$V$3 - 'Unlike Size Quad'!$F$2*$N$3), Table13[NS AXIS], 0)</f>
        <v>0</v>
      </c>
      <c r="X1731" s="6">
        <f>$V$6 - 'Unlike Size Quad'!$F$3*$N$4</f>
        <v>71.401690832311886</v>
      </c>
      <c r="Y1731" s="6">
        <f>$W$5 +'Unlike Size Quad'!$F$3*$N$4</f>
        <v>-71.406763299232722</v>
      </c>
      <c r="Z1731" s="6">
        <f>Table13[[#This Row],[NS AXIS]]</f>
        <v>723</v>
      </c>
      <c r="AA1731" s="6">
        <f>IF(AND($W$5 + 'Unlike Size Quad'!$F$3*$N$4&lt;Table13[[#This Row],[NS AXIS]],Table13[[#This Row],[NS AXIS]]&lt;$V$6 - 'Unlike Size Quad'!$F$3*$N$4), Table13[NS AXIS], 0)</f>
        <v>0</v>
      </c>
      <c r="AB1731" s="16">
        <f>$V$3 -'Unlike Size Quad'!$F$2*$N$3</f>
        <v>127.00056361139596</v>
      </c>
      <c r="AC1731" s="16">
        <f>$W$4 + 'Unlike Size Quad'!$F$2*$N$3</f>
        <v>-127.00507248755457</v>
      </c>
      <c r="AN1731" s="46">
        <v>723</v>
      </c>
      <c r="AO1731" s="6">
        <f>IF(OR(Table15[[#This Row],[Diagonal Flag]]&lt;-$AG$6, Table15[[#This Row],[Diagonal Flag]]&gt;$AG$6),0,Table15[[#This Row],[Diagonal Flag]])</f>
        <v>0</v>
      </c>
      <c r="AP1731" s="6">
        <f>Graphing!$AO1731/$AP$6</f>
        <v>0</v>
      </c>
      <c r="AQ1731" s="6">
        <f>Graphing!$AO1731/$AQ$6</f>
        <v>0</v>
      </c>
    </row>
    <row r="1732" spans="21:43" x14ac:dyDescent="0.25">
      <c r="U1732" s="6">
        <v>0</v>
      </c>
      <c r="V1732" s="6">
        <v>724</v>
      </c>
      <c r="W1732" s="6">
        <f>IF(AND($W$4 + 'Unlike Size Quad'!$F$2*$N$3&lt;Table13[[#This Row],[NS AXIS]],Table13[[#This Row],[NS AXIS]]&lt;$V$3 - 'Unlike Size Quad'!$F$2*$N$3), Table13[NS AXIS], 0)</f>
        <v>0</v>
      </c>
      <c r="X1732" s="6">
        <f>$V$6 - 'Unlike Size Quad'!$F$3*$N$4</f>
        <v>71.401690832311886</v>
      </c>
      <c r="Y1732" s="6">
        <f>$W$5 +'Unlike Size Quad'!$F$3*$N$4</f>
        <v>-71.406763299232722</v>
      </c>
      <c r="Z1732" s="6">
        <f>Table13[[#This Row],[NS AXIS]]</f>
        <v>724</v>
      </c>
      <c r="AA1732" s="6">
        <f>IF(AND($W$5 + 'Unlike Size Quad'!$F$3*$N$4&lt;Table13[[#This Row],[NS AXIS]],Table13[[#This Row],[NS AXIS]]&lt;$V$6 - 'Unlike Size Quad'!$F$3*$N$4), Table13[NS AXIS], 0)</f>
        <v>0</v>
      </c>
      <c r="AB1732" s="16">
        <f>$V$3 -'Unlike Size Quad'!$F$2*$N$3</f>
        <v>127.00056361139596</v>
      </c>
      <c r="AC1732" s="16">
        <f>$W$4 + 'Unlike Size Quad'!$F$2*$N$3</f>
        <v>-127.00507248755457</v>
      </c>
      <c r="AN1732" s="46">
        <v>724</v>
      </c>
      <c r="AO1732" s="6">
        <f>IF(OR(Table15[[#This Row],[Diagonal Flag]]&lt;-$AG$6, Table15[[#This Row],[Diagonal Flag]]&gt;$AG$6),0,Table15[[#This Row],[Diagonal Flag]])</f>
        <v>0</v>
      </c>
      <c r="AP1732" s="6">
        <f>Graphing!$AO1732/$AP$6</f>
        <v>0</v>
      </c>
      <c r="AQ1732" s="6">
        <f>Graphing!$AO1732/$AQ$6</f>
        <v>0</v>
      </c>
    </row>
    <row r="1733" spans="21:43" x14ac:dyDescent="0.25">
      <c r="U1733" s="6">
        <v>0</v>
      </c>
      <c r="V1733" s="6">
        <v>725</v>
      </c>
      <c r="W1733" s="6">
        <f>IF(AND($W$4 + 'Unlike Size Quad'!$F$2*$N$3&lt;Table13[[#This Row],[NS AXIS]],Table13[[#This Row],[NS AXIS]]&lt;$V$3 - 'Unlike Size Quad'!$F$2*$N$3), Table13[NS AXIS], 0)</f>
        <v>0</v>
      </c>
      <c r="X1733" s="6">
        <f>$V$6 - 'Unlike Size Quad'!$F$3*$N$4</f>
        <v>71.401690832311886</v>
      </c>
      <c r="Y1733" s="6">
        <f>$W$5 +'Unlike Size Quad'!$F$3*$N$4</f>
        <v>-71.406763299232722</v>
      </c>
      <c r="Z1733" s="6">
        <f>Table13[[#This Row],[NS AXIS]]</f>
        <v>725</v>
      </c>
      <c r="AA1733" s="6">
        <f>IF(AND($W$5 + 'Unlike Size Quad'!$F$3*$N$4&lt;Table13[[#This Row],[NS AXIS]],Table13[[#This Row],[NS AXIS]]&lt;$V$6 - 'Unlike Size Quad'!$F$3*$N$4), Table13[NS AXIS], 0)</f>
        <v>0</v>
      </c>
      <c r="AB1733" s="16">
        <f>$V$3 -'Unlike Size Quad'!$F$2*$N$3</f>
        <v>127.00056361139596</v>
      </c>
      <c r="AC1733" s="16">
        <f>$W$4 + 'Unlike Size Quad'!$F$2*$N$3</f>
        <v>-127.00507248755457</v>
      </c>
      <c r="AN1733" s="46">
        <v>725</v>
      </c>
      <c r="AO1733" s="6">
        <f>IF(OR(Table15[[#This Row],[Diagonal Flag]]&lt;-$AG$6, Table15[[#This Row],[Diagonal Flag]]&gt;$AG$6),0,Table15[[#This Row],[Diagonal Flag]])</f>
        <v>0</v>
      </c>
      <c r="AP1733" s="6">
        <f>Graphing!$AO1733/$AP$6</f>
        <v>0</v>
      </c>
      <c r="AQ1733" s="6">
        <f>Graphing!$AO1733/$AQ$6</f>
        <v>0</v>
      </c>
    </row>
    <row r="1734" spans="21:43" x14ac:dyDescent="0.25">
      <c r="U1734" s="6">
        <v>0</v>
      </c>
      <c r="V1734" s="6">
        <v>726</v>
      </c>
      <c r="W1734" s="6">
        <f>IF(AND($W$4 + 'Unlike Size Quad'!$F$2*$N$3&lt;Table13[[#This Row],[NS AXIS]],Table13[[#This Row],[NS AXIS]]&lt;$V$3 - 'Unlike Size Quad'!$F$2*$N$3), Table13[NS AXIS], 0)</f>
        <v>0</v>
      </c>
      <c r="X1734" s="6">
        <f>$V$6 - 'Unlike Size Quad'!$F$3*$N$4</f>
        <v>71.401690832311886</v>
      </c>
      <c r="Y1734" s="6">
        <f>$W$5 +'Unlike Size Quad'!$F$3*$N$4</f>
        <v>-71.406763299232722</v>
      </c>
      <c r="Z1734" s="6">
        <f>Table13[[#This Row],[NS AXIS]]</f>
        <v>726</v>
      </c>
      <c r="AA1734" s="6">
        <f>IF(AND($W$5 + 'Unlike Size Quad'!$F$3*$N$4&lt;Table13[[#This Row],[NS AXIS]],Table13[[#This Row],[NS AXIS]]&lt;$V$6 - 'Unlike Size Quad'!$F$3*$N$4), Table13[NS AXIS], 0)</f>
        <v>0</v>
      </c>
      <c r="AB1734" s="16">
        <f>$V$3 -'Unlike Size Quad'!$F$2*$N$3</f>
        <v>127.00056361139596</v>
      </c>
      <c r="AC1734" s="16">
        <f>$W$4 + 'Unlike Size Quad'!$F$2*$N$3</f>
        <v>-127.00507248755457</v>
      </c>
      <c r="AN1734" s="46">
        <v>726</v>
      </c>
      <c r="AO1734" s="6">
        <f>IF(OR(Table15[[#This Row],[Diagonal Flag]]&lt;-$AG$6, Table15[[#This Row],[Diagonal Flag]]&gt;$AG$6),0,Table15[[#This Row],[Diagonal Flag]])</f>
        <v>0</v>
      </c>
      <c r="AP1734" s="6">
        <f>Graphing!$AO1734/$AP$6</f>
        <v>0</v>
      </c>
      <c r="AQ1734" s="6">
        <f>Graphing!$AO1734/$AQ$6</f>
        <v>0</v>
      </c>
    </row>
    <row r="1735" spans="21:43" x14ac:dyDescent="0.25">
      <c r="U1735" s="6">
        <v>0</v>
      </c>
      <c r="V1735" s="6">
        <v>727</v>
      </c>
      <c r="W1735" s="6">
        <f>IF(AND($W$4 + 'Unlike Size Quad'!$F$2*$N$3&lt;Table13[[#This Row],[NS AXIS]],Table13[[#This Row],[NS AXIS]]&lt;$V$3 - 'Unlike Size Quad'!$F$2*$N$3), Table13[NS AXIS], 0)</f>
        <v>0</v>
      </c>
      <c r="X1735" s="6">
        <f>$V$6 - 'Unlike Size Quad'!$F$3*$N$4</f>
        <v>71.401690832311886</v>
      </c>
      <c r="Y1735" s="6">
        <f>$W$5 +'Unlike Size Quad'!$F$3*$N$4</f>
        <v>-71.406763299232722</v>
      </c>
      <c r="Z1735" s="6">
        <f>Table13[[#This Row],[NS AXIS]]</f>
        <v>727</v>
      </c>
      <c r="AA1735" s="6">
        <f>IF(AND($W$5 + 'Unlike Size Quad'!$F$3*$N$4&lt;Table13[[#This Row],[NS AXIS]],Table13[[#This Row],[NS AXIS]]&lt;$V$6 - 'Unlike Size Quad'!$F$3*$N$4), Table13[NS AXIS], 0)</f>
        <v>0</v>
      </c>
      <c r="AB1735" s="16">
        <f>$V$3 -'Unlike Size Quad'!$F$2*$N$3</f>
        <v>127.00056361139596</v>
      </c>
      <c r="AC1735" s="16">
        <f>$W$4 + 'Unlike Size Quad'!$F$2*$N$3</f>
        <v>-127.00507248755457</v>
      </c>
      <c r="AN1735" s="46">
        <v>727</v>
      </c>
      <c r="AO1735" s="6">
        <f>IF(OR(Table15[[#This Row],[Diagonal Flag]]&lt;-$AG$6, Table15[[#This Row],[Diagonal Flag]]&gt;$AG$6),0,Table15[[#This Row],[Diagonal Flag]])</f>
        <v>0</v>
      </c>
      <c r="AP1735" s="6">
        <f>Graphing!$AO1735/$AP$6</f>
        <v>0</v>
      </c>
      <c r="AQ1735" s="6">
        <f>Graphing!$AO1735/$AQ$6</f>
        <v>0</v>
      </c>
    </row>
    <row r="1736" spans="21:43" x14ac:dyDescent="0.25">
      <c r="U1736" s="6">
        <v>0</v>
      </c>
      <c r="V1736" s="6">
        <v>728</v>
      </c>
      <c r="W1736" s="6">
        <f>IF(AND($W$4 + 'Unlike Size Quad'!$F$2*$N$3&lt;Table13[[#This Row],[NS AXIS]],Table13[[#This Row],[NS AXIS]]&lt;$V$3 - 'Unlike Size Quad'!$F$2*$N$3), Table13[NS AXIS], 0)</f>
        <v>0</v>
      </c>
      <c r="X1736" s="6">
        <f>$V$6 - 'Unlike Size Quad'!$F$3*$N$4</f>
        <v>71.401690832311886</v>
      </c>
      <c r="Y1736" s="6">
        <f>$W$5 +'Unlike Size Quad'!$F$3*$N$4</f>
        <v>-71.406763299232722</v>
      </c>
      <c r="Z1736" s="6">
        <f>Table13[[#This Row],[NS AXIS]]</f>
        <v>728</v>
      </c>
      <c r="AA1736" s="6">
        <f>IF(AND($W$5 + 'Unlike Size Quad'!$F$3*$N$4&lt;Table13[[#This Row],[NS AXIS]],Table13[[#This Row],[NS AXIS]]&lt;$V$6 - 'Unlike Size Quad'!$F$3*$N$4), Table13[NS AXIS], 0)</f>
        <v>0</v>
      </c>
      <c r="AB1736" s="16">
        <f>$V$3 -'Unlike Size Quad'!$F$2*$N$3</f>
        <v>127.00056361139596</v>
      </c>
      <c r="AC1736" s="16">
        <f>$W$4 + 'Unlike Size Quad'!$F$2*$N$3</f>
        <v>-127.00507248755457</v>
      </c>
      <c r="AN1736" s="46">
        <v>728</v>
      </c>
      <c r="AO1736" s="6">
        <f>IF(OR(Table15[[#This Row],[Diagonal Flag]]&lt;-$AG$6, Table15[[#This Row],[Diagonal Flag]]&gt;$AG$6),0,Table15[[#This Row],[Diagonal Flag]])</f>
        <v>0</v>
      </c>
      <c r="AP1736" s="6">
        <f>Graphing!$AO1736/$AP$6</f>
        <v>0</v>
      </c>
      <c r="AQ1736" s="6">
        <f>Graphing!$AO1736/$AQ$6</f>
        <v>0</v>
      </c>
    </row>
    <row r="1737" spans="21:43" x14ac:dyDescent="0.25">
      <c r="U1737" s="6">
        <v>0</v>
      </c>
      <c r="V1737" s="6">
        <v>729</v>
      </c>
      <c r="W1737" s="6">
        <f>IF(AND($W$4 + 'Unlike Size Quad'!$F$2*$N$3&lt;Table13[[#This Row],[NS AXIS]],Table13[[#This Row],[NS AXIS]]&lt;$V$3 - 'Unlike Size Quad'!$F$2*$N$3), Table13[NS AXIS], 0)</f>
        <v>0</v>
      </c>
      <c r="X1737" s="6">
        <f>$V$6 - 'Unlike Size Quad'!$F$3*$N$4</f>
        <v>71.401690832311886</v>
      </c>
      <c r="Y1737" s="6">
        <f>$W$5 +'Unlike Size Quad'!$F$3*$N$4</f>
        <v>-71.406763299232722</v>
      </c>
      <c r="Z1737" s="6">
        <f>Table13[[#This Row],[NS AXIS]]</f>
        <v>729</v>
      </c>
      <c r="AA1737" s="6">
        <f>IF(AND($W$5 + 'Unlike Size Quad'!$F$3*$N$4&lt;Table13[[#This Row],[NS AXIS]],Table13[[#This Row],[NS AXIS]]&lt;$V$6 - 'Unlike Size Quad'!$F$3*$N$4), Table13[NS AXIS], 0)</f>
        <v>0</v>
      </c>
      <c r="AB1737" s="16">
        <f>$V$3 -'Unlike Size Quad'!$F$2*$N$3</f>
        <v>127.00056361139596</v>
      </c>
      <c r="AC1737" s="16">
        <f>$W$4 + 'Unlike Size Quad'!$F$2*$N$3</f>
        <v>-127.00507248755457</v>
      </c>
      <c r="AN1737" s="46">
        <v>729</v>
      </c>
      <c r="AO1737" s="6">
        <f>IF(OR(Table15[[#This Row],[Diagonal Flag]]&lt;-$AG$6, Table15[[#This Row],[Diagonal Flag]]&gt;$AG$6),0,Table15[[#This Row],[Diagonal Flag]])</f>
        <v>0</v>
      </c>
      <c r="AP1737" s="6">
        <f>Graphing!$AO1737/$AP$6</f>
        <v>0</v>
      </c>
      <c r="AQ1737" s="6">
        <f>Graphing!$AO1737/$AQ$6</f>
        <v>0</v>
      </c>
    </row>
    <row r="1738" spans="21:43" x14ac:dyDescent="0.25">
      <c r="U1738" s="6">
        <v>0</v>
      </c>
      <c r="V1738" s="6">
        <v>730</v>
      </c>
      <c r="W1738" s="6">
        <f>IF(AND($W$4 + 'Unlike Size Quad'!$F$2*$N$3&lt;Table13[[#This Row],[NS AXIS]],Table13[[#This Row],[NS AXIS]]&lt;$V$3 - 'Unlike Size Quad'!$F$2*$N$3), Table13[NS AXIS], 0)</f>
        <v>0</v>
      </c>
      <c r="X1738" s="6">
        <f>$V$6 - 'Unlike Size Quad'!$F$3*$N$4</f>
        <v>71.401690832311886</v>
      </c>
      <c r="Y1738" s="6">
        <f>$W$5 +'Unlike Size Quad'!$F$3*$N$4</f>
        <v>-71.406763299232722</v>
      </c>
      <c r="Z1738" s="6">
        <f>Table13[[#This Row],[NS AXIS]]</f>
        <v>730</v>
      </c>
      <c r="AA1738" s="6">
        <f>IF(AND($W$5 + 'Unlike Size Quad'!$F$3*$N$4&lt;Table13[[#This Row],[NS AXIS]],Table13[[#This Row],[NS AXIS]]&lt;$V$6 - 'Unlike Size Quad'!$F$3*$N$4), Table13[NS AXIS], 0)</f>
        <v>0</v>
      </c>
      <c r="AB1738" s="16">
        <f>$V$3 -'Unlike Size Quad'!$F$2*$N$3</f>
        <v>127.00056361139596</v>
      </c>
      <c r="AC1738" s="16">
        <f>$W$4 + 'Unlike Size Quad'!$F$2*$N$3</f>
        <v>-127.00507248755457</v>
      </c>
      <c r="AN1738" s="46">
        <v>730</v>
      </c>
      <c r="AO1738" s="6">
        <f>IF(OR(Table15[[#This Row],[Diagonal Flag]]&lt;-$AG$6, Table15[[#This Row],[Diagonal Flag]]&gt;$AG$6),0,Table15[[#This Row],[Diagonal Flag]])</f>
        <v>0</v>
      </c>
      <c r="AP1738" s="6">
        <f>Graphing!$AO1738/$AP$6</f>
        <v>0</v>
      </c>
      <c r="AQ1738" s="6">
        <f>Graphing!$AO1738/$AQ$6</f>
        <v>0</v>
      </c>
    </row>
    <row r="1739" spans="21:43" x14ac:dyDescent="0.25">
      <c r="U1739" s="6">
        <v>0</v>
      </c>
      <c r="V1739" s="6">
        <v>731</v>
      </c>
      <c r="W1739" s="6">
        <f>IF(AND($W$4 + 'Unlike Size Quad'!$F$2*$N$3&lt;Table13[[#This Row],[NS AXIS]],Table13[[#This Row],[NS AXIS]]&lt;$V$3 - 'Unlike Size Quad'!$F$2*$N$3), Table13[NS AXIS], 0)</f>
        <v>0</v>
      </c>
      <c r="X1739" s="6">
        <f>$V$6 - 'Unlike Size Quad'!$F$3*$N$4</f>
        <v>71.401690832311886</v>
      </c>
      <c r="Y1739" s="6">
        <f>$W$5 +'Unlike Size Quad'!$F$3*$N$4</f>
        <v>-71.406763299232722</v>
      </c>
      <c r="Z1739" s="6">
        <f>Table13[[#This Row],[NS AXIS]]</f>
        <v>731</v>
      </c>
      <c r="AA1739" s="6">
        <f>IF(AND($W$5 + 'Unlike Size Quad'!$F$3*$N$4&lt;Table13[[#This Row],[NS AXIS]],Table13[[#This Row],[NS AXIS]]&lt;$V$6 - 'Unlike Size Quad'!$F$3*$N$4), Table13[NS AXIS], 0)</f>
        <v>0</v>
      </c>
      <c r="AB1739" s="16">
        <f>$V$3 -'Unlike Size Quad'!$F$2*$N$3</f>
        <v>127.00056361139596</v>
      </c>
      <c r="AC1739" s="16">
        <f>$W$4 + 'Unlike Size Quad'!$F$2*$N$3</f>
        <v>-127.00507248755457</v>
      </c>
      <c r="AN1739" s="46">
        <v>731</v>
      </c>
      <c r="AO1739" s="6">
        <f>IF(OR(Table15[[#This Row],[Diagonal Flag]]&lt;-$AG$6, Table15[[#This Row],[Diagonal Flag]]&gt;$AG$6),0,Table15[[#This Row],[Diagonal Flag]])</f>
        <v>0</v>
      </c>
      <c r="AP1739" s="6">
        <f>Graphing!$AO1739/$AP$6</f>
        <v>0</v>
      </c>
      <c r="AQ1739" s="6">
        <f>Graphing!$AO1739/$AQ$6</f>
        <v>0</v>
      </c>
    </row>
    <row r="1740" spans="21:43" x14ac:dyDescent="0.25">
      <c r="U1740" s="6">
        <v>0</v>
      </c>
      <c r="V1740" s="6">
        <v>732</v>
      </c>
      <c r="W1740" s="6">
        <f>IF(AND($W$4 + 'Unlike Size Quad'!$F$2*$N$3&lt;Table13[[#This Row],[NS AXIS]],Table13[[#This Row],[NS AXIS]]&lt;$V$3 - 'Unlike Size Quad'!$F$2*$N$3), Table13[NS AXIS], 0)</f>
        <v>0</v>
      </c>
      <c r="X1740" s="6">
        <f>$V$6 - 'Unlike Size Quad'!$F$3*$N$4</f>
        <v>71.401690832311886</v>
      </c>
      <c r="Y1740" s="6">
        <f>$W$5 +'Unlike Size Quad'!$F$3*$N$4</f>
        <v>-71.406763299232722</v>
      </c>
      <c r="Z1740" s="6">
        <f>Table13[[#This Row],[NS AXIS]]</f>
        <v>732</v>
      </c>
      <c r="AA1740" s="6">
        <f>IF(AND($W$5 + 'Unlike Size Quad'!$F$3*$N$4&lt;Table13[[#This Row],[NS AXIS]],Table13[[#This Row],[NS AXIS]]&lt;$V$6 - 'Unlike Size Quad'!$F$3*$N$4), Table13[NS AXIS], 0)</f>
        <v>0</v>
      </c>
      <c r="AB1740" s="16">
        <f>$V$3 -'Unlike Size Quad'!$F$2*$N$3</f>
        <v>127.00056361139596</v>
      </c>
      <c r="AC1740" s="16">
        <f>$W$4 + 'Unlike Size Quad'!$F$2*$N$3</f>
        <v>-127.00507248755457</v>
      </c>
      <c r="AN1740" s="46">
        <v>732</v>
      </c>
      <c r="AO1740" s="6">
        <f>IF(OR(Table15[[#This Row],[Diagonal Flag]]&lt;-$AG$6, Table15[[#This Row],[Diagonal Flag]]&gt;$AG$6),0,Table15[[#This Row],[Diagonal Flag]])</f>
        <v>0</v>
      </c>
      <c r="AP1740" s="6">
        <f>Graphing!$AO1740/$AP$6</f>
        <v>0</v>
      </c>
      <c r="AQ1740" s="6">
        <f>Graphing!$AO1740/$AQ$6</f>
        <v>0</v>
      </c>
    </row>
    <row r="1741" spans="21:43" x14ac:dyDescent="0.25">
      <c r="U1741" s="6">
        <v>0</v>
      </c>
      <c r="V1741" s="6">
        <v>733</v>
      </c>
      <c r="W1741" s="6">
        <f>IF(AND($W$4 + 'Unlike Size Quad'!$F$2*$N$3&lt;Table13[[#This Row],[NS AXIS]],Table13[[#This Row],[NS AXIS]]&lt;$V$3 - 'Unlike Size Quad'!$F$2*$N$3), Table13[NS AXIS], 0)</f>
        <v>0</v>
      </c>
      <c r="X1741" s="6">
        <f>$V$6 - 'Unlike Size Quad'!$F$3*$N$4</f>
        <v>71.401690832311886</v>
      </c>
      <c r="Y1741" s="6">
        <f>$W$5 +'Unlike Size Quad'!$F$3*$N$4</f>
        <v>-71.406763299232722</v>
      </c>
      <c r="Z1741" s="6">
        <f>Table13[[#This Row],[NS AXIS]]</f>
        <v>733</v>
      </c>
      <c r="AA1741" s="6">
        <f>IF(AND($W$5 + 'Unlike Size Quad'!$F$3*$N$4&lt;Table13[[#This Row],[NS AXIS]],Table13[[#This Row],[NS AXIS]]&lt;$V$6 - 'Unlike Size Quad'!$F$3*$N$4), Table13[NS AXIS], 0)</f>
        <v>0</v>
      </c>
      <c r="AB1741" s="16">
        <f>$V$3 -'Unlike Size Quad'!$F$2*$N$3</f>
        <v>127.00056361139596</v>
      </c>
      <c r="AC1741" s="16">
        <f>$W$4 + 'Unlike Size Quad'!$F$2*$N$3</f>
        <v>-127.00507248755457</v>
      </c>
      <c r="AN1741" s="46">
        <v>733</v>
      </c>
      <c r="AO1741" s="6">
        <f>IF(OR(Table15[[#This Row],[Diagonal Flag]]&lt;-$AG$6, Table15[[#This Row],[Diagonal Flag]]&gt;$AG$6),0,Table15[[#This Row],[Diagonal Flag]])</f>
        <v>0</v>
      </c>
      <c r="AP1741" s="6">
        <f>Graphing!$AO1741/$AP$6</f>
        <v>0</v>
      </c>
      <c r="AQ1741" s="6">
        <f>Graphing!$AO1741/$AQ$6</f>
        <v>0</v>
      </c>
    </row>
    <row r="1742" spans="21:43" x14ac:dyDescent="0.25">
      <c r="U1742" s="6">
        <v>0</v>
      </c>
      <c r="V1742" s="6">
        <v>734</v>
      </c>
      <c r="W1742" s="6">
        <f>IF(AND($W$4 + 'Unlike Size Quad'!$F$2*$N$3&lt;Table13[[#This Row],[NS AXIS]],Table13[[#This Row],[NS AXIS]]&lt;$V$3 - 'Unlike Size Quad'!$F$2*$N$3), Table13[NS AXIS], 0)</f>
        <v>0</v>
      </c>
      <c r="X1742" s="6">
        <f>$V$6 - 'Unlike Size Quad'!$F$3*$N$4</f>
        <v>71.401690832311886</v>
      </c>
      <c r="Y1742" s="6">
        <f>$W$5 +'Unlike Size Quad'!$F$3*$N$4</f>
        <v>-71.406763299232722</v>
      </c>
      <c r="Z1742" s="6">
        <f>Table13[[#This Row],[NS AXIS]]</f>
        <v>734</v>
      </c>
      <c r="AA1742" s="6">
        <f>IF(AND($W$5 + 'Unlike Size Quad'!$F$3*$N$4&lt;Table13[[#This Row],[NS AXIS]],Table13[[#This Row],[NS AXIS]]&lt;$V$6 - 'Unlike Size Quad'!$F$3*$N$4), Table13[NS AXIS], 0)</f>
        <v>0</v>
      </c>
      <c r="AB1742" s="16">
        <f>$V$3 -'Unlike Size Quad'!$F$2*$N$3</f>
        <v>127.00056361139596</v>
      </c>
      <c r="AC1742" s="16">
        <f>$W$4 + 'Unlike Size Quad'!$F$2*$N$3</f>
        <v>-127.00507248755457</v>
      </c>
      <c r="AN1742" s="46">
        <v>734</v>
      </c>
      <c r="AO1742" s="6">
        <f>IF(OR(Table15[[#This Row],[Diagonal Flag]]&lt;-$AG$6, Table15[[#This Row],[Diagonal Flag]]&gt;$AG$6),0,Table15[[#This Row],[Diagonal Flag]])</f>
        <v>0</v>
      </c>
      <c r="AP1742" s="6">
        <f>Graphing!$AO1742/$AP$6</f>
        <v>0</v>
      </c>
      <c r="AQ1742" s="6">
        <f>Graphing!$AO1742/$AQ$6</f>
        <v>0</v>
      </c>
    </row>
    <row r="1743" spans="21:43" x14ac:dyDescent="0.25">
      <c r="U1743" s="6">
        <v>0</v>
      </c>
      <c r="V1743" s="6">
        <v>735</v>
      </c>
      <c r="W1743" s="6">
        <f>IF(AND($W$4 + 'Unlike Size Quad'!$F$2*$N$3&lt;Table13[[#This Row],[NS AXIS]],Table13[[#This Row],[NS AXIS]]&lt;$V$3 - 'Unlike Size Quad'!$F$2*$N$3), Table13[NS AXIS], 0)</f>
        <v>0</v>
      </c>
      <c r="X1743" s="6">
        <f>$V$6 - 'Unlike Size Quad'!$F$3*$N$4</f>
        <v>71.401690832311886</v>
      </c>
      <c r="Y1743" s="6">
        <f>$W$5 +'Unlike Size Quad'!$F$3*$N$4</f>
        <v>-71.406763299232722</v>
      </c>
      <c r="Z1743" s="6">
        <f>Table13[[#This Row],[NS AXIS]]</f>
        <v>735</v>
      </c>
      <c r="AA1743" s="6">
        <f>IF(AND($W$5 + 'Unlike Size Quad'!$F$3*$N$4&lt;Table13[[#This Row],[NS AXIS]],Table13[[#This Row],[NS AXIS]]&lt;$V$6 - 'Unlike Size Quad'!$F$3*$N$4), Table13[NS AXIS], 0)</f>
        <v>0</v>
      </c>
      <c r="AB1743" s="16">
        <f>$V$3 -'Unlike Size Quad'!$F$2*$N$3</f>
        <v>127.00056361139596</v>
      </c>
      <c r="AC1743" s="16">
        <f>$W$4 + 'Unlike Size Quad'!$F$2*$N$3</f>
        <v>-127.00507248755457</v>
      </c>
      <c r="AN1743" s="46">
        <v>735</v>
      </c>
      <c r="AO1743" s="6">
        <f>IF(OR(Table15[[#This Row],[Diagonal Flag]]&lt;-$AG$6, Table15[[#This Row],[Diagonal Flag]]&gt;$AG$6),0,Table15[[#This Row],[Diagonal Flag]])</f>
        <v>0</v>
      </c>
      <c r="AP1743" s="6">
        <f>Graphing!$AO1743/$AP$6</f>
        <v>0</v>
      </c>
      <c r="AQ1743" s="6">
        <f>Graphing!$AO1743/$AQ$6</f>
        <v>0</v>
      </c>
    </row>
    <row r="1744" spans="21:43" x14ac:dyDescent="0.25">
      <c r="U1744" s="6">
        <v>0</v>
      </c>
      <c r="V1744" s="6">
        <v>736</v>
      </c>
      <c r="W1744" s="6">
        <f>IF(AND($W$4 + 'Unlike Size Quad'!$F$2*$N$3&lt;Table13[[#This Row],[NS AXIS]],Table13[[#This Row],[NS AXIS]]&lt;$V$3 - 'Unlike Size Quad'!$F$2*$N$3), Table13[NS AXIS], 0)</f>
        <v>0</v>
      </c>
      <c r="X1744" s="6">
        <f>$V$6 - 'Unlike Size Quad'!$F$3*$N$4</f>
        <v>71.401690832311886</v>
      </c>
      <c r="Y1744" s="6">
        <f>$W$5 +'Unlike Size Quad'!$F$3*$N$4</f>
        <v>-71.406763299232722</v>
      </c>
      <c r="Z1744" s="6">
        <f>Table13[[#This Row],[NS AXIS]]</f>
        <v>736</v>
      </c>
      <c r="AA1744" s="6">
        <f>IF(AND($W$5 + 'Unlike Size Quad'!$F$3*$N$4&lt;Table13[[#This Row],[NS AXIS]],Table13[[#This Row],[NS AXIS]]&lt;$V$6 - 'Unlike Size Quad'!$F$3*$N$4), Table13[NS AXIS], 0)</f>
        <v>0</v>
      </c>
      <c r="AB1744" s="16">
        <f>$V$3 -'Unlike Size Quad'!$F$2*$N$3</f>
        <v>127.00056361139596</v>
      </c>
      <c r="AC1744" s="16">
        <f>$W$4 + 'Unlike Size Quad'!$F$2*$N$3</f>
        <v>-127.00507248755457</v>
      </c>
      <c r="AN1744" s="46">
        <v>736</v>
      </c>
      <c r="AO1744" s="6">
        <f>IF(OR(Table15[[#This Row],[Diagonal Flag]]&lt;-$AG$6, Table15[[#This Row],[Diagonal Flag]]&gt;$AG$6),0,Table15[[#This Row],[Diagonal Flag]])</f>
        <v>0</v>
      </c>
      <c r="AP1744" s="6">
        <f>Graphing!$AO1744/$AP$6</f>
        <v>0</v>
      </c>
      <c r="AQ1744" s="6">
        <f>Graphing!$AO1744/$AQ$6</f>
        <v>0</v>
      </c>
    </row>
    <row r="1745" spans="21:43" x14ac:dyDescent="0.25">
      <c r="U1745" s="6">
        <v>0</v>
      </c>
      <c r="V1745" s="6">
        <v>737</v>
      </c>
      <c r="W1745" s="6">
        <f>IF(AND($W$4 + 'Unlike Size Quad'!$F$2*$N$3&lt;Table13[[#This Row],[NS AXIS]],Table13[[#This Row],[NS AXIS]]&lt;$V$3 - 'Unlike Size Quad'!$F$2*$N$3), Table13[NS AXIS], 0)</f>
        <v>0</v>
      </c>
      <c r="X1745" s="6">
        <f>$V$6 - 'Unlike Size Quad'!$F$3*$N$4</f>
        <v>71.401690832311886</v>
      </c>
      <c r="Y1745" s="6">
        <f>$W$5 +'Unlike Size Quad'!$F$3*$N$4</f>
        <v>-71.406763299232722</v>
      </c>
      <c r="Z1745" s="6">
        <f>Table13[[#This Row],[NS AXIS]]</f>
        <v>737</v>
      </c>
      <c r="AA1745" s="6">
        <f>IF(AND($W$5 + 'Unlike Size Quad'!$F$3*$N$4&lt;Table13[[#This Row],[NS AXIS]],Table13[[#This Row],[NS AXIS]]&lt;$V$6 - 'Unlike Size Quad'!$F$3*$N$4), Table13[NS AXIS], 0)</f>
        <v>0</v>
      </c>
      <c r="AB1745" s="16">
        <f>$V$3 -'Unlike Size Quad'!$F$2*$N$3</f>
        <v>127.00056361139596</v>
      </c>
      <c r="AC1745" s="16">
        <f>$W$4 + 'Unlike Size Quad'!$F$2*$N$3</f>
        <v>-127.00507248755457</v>
      </c>
      <c r="AN1745" s="46">
        <v>737</v>
      </c>
      <c r="AO1745" s="6">
        <f>IF(OR(Table15[[#This Row],[Diagonal Flag]]&lt;-$AG$6, Table15[[#This Row],[Diagonal Flag]]&gt;$AG$6),0,Table15[[#This Row],[Diagonal Flag]])</f>
        <v>0</v>
      </c>
      <c r="AP1745" s="6">
        <f>Graphing!$AO1745/$AP$6</f>
        <v>0</v>
      </c>
      <c r="AQ1745" s="6">
        <f>Graphing!$AO1745/$AQ$6</f>
        <v>0</v>
      </c>
    </row>
    <row r="1746" spans="21:43" x14ac:dyDescent="0.25">
      <c r="U1746" s="6">
        <v>0</v>
      </c>
      <c r="V1746" s="6">
        <v>738</v>
      </c>
      <c r="W1746" s="6">
        <f>IF(AND($W$4 + 'Unlike Size Quad'!$F$2*$N$3&lt;Table13[[#This Row],[NS AXIS]],Table13[[#This Row],[NS AXIS]]&lt;$V$3 - 'Unlike Size Quad'!$F$2*$N$3), Table13[NS AXIS], 0)</f>
        <v>0</v>
      </c>
      <c r="X1746" s="6">
        <f>$V$6 - 'Unlike Size Quad'!$F$3*$N$4</f>
        <v>71.401690832311886</v>
      </c>
      <c r="Y1746" s="6">
        <f>$W$5 +'Unlike Size Quad'!$F$3*$N$4</f>
        <v>-71.406763299232722</v>
      </c>
      <c r="Z1746" s="6">
        <f>Table13[[#This Row],[NS AXIS]]</f>
        <v>738</v>
      </c>
      <c r="AA1746" s="6">
        <f>IF(AND($W$5 + 'Unlike Size Quad'!$F$3*$N$4&lt;Table13[[#This Row],[NS AXIS]],Table13[[#This Row],[NS AXIS]]&lt;$V$6 - 'Unlike Size Quad'!$F$3*$N$4), Table13[NS AXIS], 0)</f>
        <v>0</v>
      </c>
      <c r="AB1746" s="16">
        <f>$V$3 -'Unlike Size Quad'!$F$2*$N$3</f>
        <v>127.00056361139596</v>
      </c>
      <c r="AC1746" s="16">
        <f>$W$4 + 'Unlike Size Quad'!$F$2*$N$3</f>
        <v>-127.00507248755457</v>
      </c>
      <c r="AN1746" s="46">
        <v>738</v>
      </c>
      <c r="AO1746" s="6">
        <f>IF(OR(Table15[[#This Row],[Diagonal Flag]]&lt;-$AG$6, Table15[[#This Row],[Diagonal Flag]]&gt;$AG$6),0,Table15[[#This Row],[Diagonal Flag]])</f>
        <v>0</v>
      </c>
      <c r="AP1746" s="6">
        <f>Graphing!$AO1746/$AP$6</f>
        <v>0</v>
      </c>
      <c r="AQ1746" s="6">
        <f>Graphing!$AO1746/$AQ$6</f>
        <v>0</v>
      </c>
    </row>
    <row r="1747" spans="21:43" x14ac:dyDescent="0.25">
      <c r="U1747" s="6">
        <v>0</v>
      </c>
      <c r="V1747" s="6">
        <v>739</v>
      </c>
      <c r="W1747" s="6">
        <f>IF(AND($W$4 + 'Unlike Size Quad'!$F$2*$N$3&lt;Table13[[#This Row],[NS AXIS]],Table13[[#This Row],[NS AXIS]]&lt;$V$3 - 'Unlike Size Quad'!$F$2*$N$3), Table13[NS AXIS], 0)</f>
        <v>0</v>
      </c>
      <c r="X1747" s="6">
        <f>$V$6 - 'Unlike Size Quad'!$F$3*$N$4</f>
        <v>71.401690832311886</v>
      </c>
      <c r="Y1747" s="6">
        <f>$W$5 +'Unlike Size Quad'!$F$3*$N$4</f>
        <v>-71.406763299232722</v>
      </c>
      <c r="Z1747" s="6">
        <f>Table13[[#This Row],[NS AXIS]]</f>
        <v>739</v>
      </c>
      <c r="AA1747" s="6">
        <f>IF(AND($W$5 + 'Unlike Size Quad'!$F$3*$N$4&lt;Table13[[#This Row],[NS AXIS]],Table13[[#This Row],[NS AXIS]]&lt;$V$6 - 'Unlike Size Quad'!$F$3*$N$4), Table13[NS AXIS], 0)</f>
        <v>0</v>
      </c>
      <c r="AB1747" s="16">
        <f>$V$3 -'Unlike Size Quad'!$F$2*$N$3</f>
        <v>127.00056361139596</v>
      </c>
      <c r="AC1747" s="16">
        <f>$W$4 + 'Unlike Size Quad'!$F$2*$N$3</f>
        <v>-127.00507248755457</v>
      </c>
      <c r="AN1747" s="46">
        <v>739</v>
      </c>
      <c r="AO1747" s="6">
        <f>IF(OR(Table15[[#This Row],[Diagonal Flag]]&lt;-$AG$6, Table15[[#This Row],[Diagonal Flag]]&gt;$AG$6),0,Table15[[#This Row],[Diagonal Flag]])</f>
        <v>0</v>
      </c>
      <c r="AP1747" s="6">
        <f>Graphing!$AO1747/$AP$6</f>
        <v>0</v>
      </c>
      <c r="AQ1747" s="6">
        <f>Graphing!$AO1747/$AQ$6</f>
        <v>0</v>
      </c>
    </row>
    <row r="1748" spans="21:43" x14ac:dyDescent="0.25">
      <c r="U1748" s="6">
        <v>0</v>
      </c>
      <c r="V1748" s="6">
        <v>740</v>
      </c>
      <c r="W1748" s="6">
        <f>IF(AND($W$4 + 'Unlike Size Quad'!$F$2*$N$3&lt;Table13[[#This Row],[NS AXIS]],Table13[[#This Row],[NS AXIS]]&lt;$V$3 - 'Unlike Size Quad'!$F$2*$N$3), Table13[NS AXIS], 0)</f>
        <v>0</v>
      </c>
      <c r="X1748" s="6">
        <f>$V$6 - 'Unlike Size Quad'!$F$3*$N$4</f>
        <v>71.401690832311886</v>
      </c>
      <c r="Y1748" s="6">
        <f>$W$5 +'Unlike Size Quad'!$F$3*$N$4</f>
        <v>-71.406763299232722</v>
      </c>
      <c r="Z1748" s="6">
        <f>Table13[[#This Row],[NS AXIS]]</f>
        <v>740</v>
      </c>
      <c r="AA1748" s="6">
        <f>IF(AND($W$5 + 'Unlike Size Quad'!$F$3*$N$4&lt;Table13[[#This Row],[NS AXIS]],Table13[[#This Row],[NS AXIS]]&lt;$V$6 - 'Unlike Size Quad'!$F$3*$N$4), Table13[NS AXIS], 0)</f>
        <v>0</v>
      </c>
      <c r="AB1748" s="16">
        <f>$V$3 -'Unlike Size Quad'!$F$2*$N$3</f>
        <v>127.00056361139596</v>
      </c>
      <c r="AC1748" s="16">
        <f>$W$4 + 'Unlike Size Quad'!$F$2*$N$3</f>
        <v>-127.00507248755457</v>
      </c>
      <c r="AN1748" s="46">
        <v>740</v>
      </c>
      <c r="AO1748" s="6">
        <f>IF(OR(Table15[[#This Row],[Diagonal Flag]]&lt;-$AG$6, Table15[[#This Row],[Diagonal Flag]]&gt;$AG$6),0,Table15[[#This Row],[Diagonal Flag]])</f>
        <v>0</v>
      </c>
      <c r="AP1748" s="6">
        <f>Graphing!$AO1748/$AP$6</f>
        <v>0</v>
      </c>
      <c r="AQ1748" s="6">
        <f>Graphing!$AO1748/$AQ$6</f>
        <v>0</v>
      </c>
    </row>
    <row r="1749" spans="21:43" x14ac:dyDescent="0.25">
      <c r="U1749" s="6">
        <v>0</v>
      </c>
      <c r="V1749" s="6">
        <v>741</v>
      </c>
      <c r="W1749" s="6">
        <f>IF(AND($W$4 + 'Unlike Size Quad'!$F$2*$N$3&lt;Table13[[#This Row],[NS AXIS]],Table13[[#This Row],[NS AXIS]]&lt;$V$3 - 'Unlike Size Quad'!$F$2*$N$3), Table13[NS AXIS], 0)</f>
        <v>0</v>
      </c>
      <c r="X1749" s="6">
        <f>$V$6 - 'Unlike Size Quad'!$F$3*$N$4</f>
        <v>71.401690832311886</v>
      </c>
      <c r="Y1749" s="6">
        <f>$W$5 +'Unlike Size Quad'!$F$3*$N$4</f>
        <v>-71.406763299232722</v>
      </c>
      <c r="Z1749" s="6">
        <f>Table13[[#This Row],[NS AXIS]]</f>
        <v>741</v>
      </c>
      <c r="AA1749" s="6">
        <f>IF(AND($W$5 + 'Unlike Size Quad'!$F$3*$N$4&lt;Table13[[#This Row],[NS AXIS]],Table13[[#This Row],[NS AXIS]]&lt;$V$6 - 'Unlike Size Quad'!$F$3*$N$4), Table13[NS AXIS], 0)</f>
        <v>0</v>
      </c>
      <c r="AB1749" s="16">
        <f>$V$3 -'Unlike Size Quad'!$F$2*$N$3</f>
        <v>127.00056361139596</v>
      </c>
      <c r="AC1749" s="16">
        <f>$W$4 + 'Unlike Size Quad'!$F$2*$N$3</f>
        <v>-127.00507248755457</v>
      </c>
      <c r="AN1749" s="46">
        <v>741</v>
      </c>
      <c r="AO1749" s="6">
        <f>IF(OR(Table15[[#This Row],[Diagonal Flag]]&lt;-$AG$6, Table15[[#This Row],[Diagonal Flag]]&gt;$AG$6),0,Table15[[#This Row],[Diagonal Flag]])</f>
        <v>0</v>
      </c>
      <c r="AP1749" s="6">
        <f>Graphing!$AO1749/$AP$6</f>
        <v>0</v>
      </c>
      <c r="AQ1749" s="6">
        <f>Graphing!$AO1749/$AQ$6</f>
        <v>0</v>
      </c>
    </row>
    <row r="1750" spans="21:43" x14ac:dyDescent="0.25">
      <c r="U1750" s="6">
        <v>0</v>
      </c>
      <c r="V1750" s="6">
        <v>742</v>
      </c>
      <c r="W1750" s="6">
        <f>IF(AND($W$4 + 'Unlike Size Quad'!$F$2*$N$3&lt;Table13[[#This Row],[NS AXIS]],Table13[[#This Row],[NS AXIS]]&lt;$V$3 - 'Unlike Size Quad'!$F$2*$N$3), Table13[NS AXIS], 0)</f>
        <v>0</v>
      </c>
      <c r="X1750" s="6">
        <f>$V$6 - 'Unlike Size Quad'!$F$3*$N$4</f>
        <v>71.401690832311886</v>
      </c>
      <c r="Y1750" s="6">
        <f>$W$5 +'Unlike Size Quad'!$F$3*$N$4</f>
        <v>-71.406763299232722</v>
      </c>
      <c r="Z1750" s="6">
        <f>Table13[[#This Row],[NS AXIS]]</f>
        <v>742</v>
      </c>
      <c r="AA1750" s="6">
        <f>IF(AND($W$5 + 'Unlike Size Quad'!$F$3*$N$4&lt;Table13[[#This Row],[NS AXIS]],Table13[[#This Row],[NS AXIS]]&lt;$V$6 - 'Unlike Size Quad'!$F$3*$N$4), Table13[NS AXIS], 0)</f>
        <v>0</v>
      </c>
      <c r="AB1750" s="16">
        <f>$V$3 -'Unlike Size Quad'!$F$2*$N$3</f>
        <v>127.00056361139596</v>
      </c>
      <c r="AC1750" s="16">
        <f>$W$4 + 'Unlike Size Quad'!$F$2*$N$3</f>
        <v>-127.00507248755457</v>
      </c>
      <c r="AN1750" s="46">
        <v>742</v>
      </c>
      <c r="AO1750" s="6">
        <f>IF(OR(Table15[[#This Row],[Diagonal Flag]]&lt;-$AG$6, Table15[[#This Row],[Diagonal Flag]]&gt;$AG$6),0,Table15[[#This Row],[Diagonal Flag]])</f>
        <v>0</v>
      </c>
      <c r="AP1750" s="6">
        <f>Graphing!$AO1750/$AP$6</f>
        <v>0</v>
      </c>
      <c r="AQ1750" s="6">
        <f>Graphing!$AO1750/$AQ$6</f>
        <v>0</v>
      </c>
    </row>
    <row r="1751" spans="21:43" x14ac:dyDescent="0.25">
      <c r="U1751" s="6">
        <v>0</v>
      </c>
      <c r="V1751" s="6">
        <v>743</v>
      </c>
      <c r="W1751" s="6">
        <f>IF(AND($W$4 + 'Unlike Size Quad'!$F$2*$N$3&lt;Table13[[#This Row],[NS AXIS]],Table13[[#This Row],[NS AXIS]]&lt;$V$3 - 'Unlike Size Quad'!$F$2*$N$3), Table13[NS AXIS], 0)</f>
        <v>0</v>
      </c>
      <c r="X1751" s="6">
        <f>$V$6 - 'Unlike Size Quad'!$F$3*$N$4</f>
        <v>71.401690832311886</v>
      </c>
      <c r="Y1751" s="6">
        <f>$W$5 +'Unlike Size Quad'!$F$3*$N$4</f>
        <v>-71.406763299232722</v>
      </c>
      <c r="Z1751" s="6">
        <f>Table13[[#This Row],[NS AXIS]]</f>
        <v>743</v>
      </c>
      <c r="AA1751" s="6">
        <f>IF(AND($W$5 + 'Unlike Size Quad'!$F$3*$N$4&lt;Table13[[#This Row],[NS AXIS]],Table13[[#This Row],[NS AXIS]]&lt;$V$6 - 'Unlike Size Quad'!$F$3*$N$4), Table13[NS AXIS], 0)</f>
        <v>0</v>
      </c>
      <c r="AB1751" s="16">
        <f>$V$3 -'Unlike Size Quad'!$F$2*$N$3</f>
        <v>127.00056361139596</v>
      </c>
      <c r="AC1751" s="16">
        <f>$W$4 + 'Unlike Size Quad'!$F$2*$N$3</f>
        <v>-127.00507248755457</v>
      </c>
      <c r="AN1751" s="46">
        <v>743</v>
      </c>
      <c r="AO1751" s="6">
        <f>IF(OR(Table15[[#This Row],[Diagonal Flag]]&lt;-$AG$6, Table15[[#This Row],[Diagonal Flag]]&gt;$AG$6),0,Table15[[#This Row],[Diagonal Flag]])</f>
        <v>0</v>
      </c>
      <c r="AP1751" s="6">
        <f>Graphing!$AO1751/$AP$6</f>
        <v>0</v>
      </c>
      <c r="AQ1751" s="6">
        <f>Graphing!$AO1751/$AQ$6</f>
        <v>0</v>
      </c>
    </row>
    <row r="1752" spans="21:43" x14ac:dyDescent="0.25">
      <c r="U1752" s="6">
        <v>0</v>
      </c>
      <c r="V1752" s="6">
        <v>744</v>
      </c>
      <c r="W1752" s="6">
        <f>IF(AND($W$4 + 'Unlike Size Quad'!$F$2*$N$3&lt;Table13[[#This Row],[NS AXIS]],Table13[[#This Row],[NS AXIS]]&lt;$V$3 - 'Unlike Size Quad'!$F$2*$N$3), Table13[NS AXIS], 0)</f>
        <v>0</v>
      </c>
      <c r="X1752" s="6">
        <f>$V$6 - 'Unlike Size Quad'!$F$3*$N$4</f>
        <v>71.401690832311886</v>
      </c>
      <c r="Y1752" s="6">
        <f>$W$5 +'Unlike Size Quad'!$F$3*$N$4</f>
        <v>-71.406763299232722</v>
      </c>
      <c r="Z1752" s="6">
        <f>Table13[[#This Row],[NS AXIS]]</f>
        <v>744</v>
      </c>
      <c r="AA1752" s="6">
        <f>IF(AND($W$5 + 'Unlike Size Quad'!$F$3*$N$4&lt;Table13[[#This Row],[NS AXIS]],Table13[[#This Row],[NS AXIS]]&lt;$V$6 - 'Unlike Size Quad'!$F$3*$N$4), Table13[NS AXIS], 0)</f>
        <v>0</v>
      </c>
      <c r="AB1752" s="16">
        <f>$V$3 -'Unlike Size Quad'!$F$2*$N$3</f>
        <v>127.00056361139596</v>
      </c>
      <c r="AC1752" s="16">
        <f>$W$4 + 'Unlike Size Quad'!$F$2*$N$3</f>
        <v>-127.00507248755457</v>
      </c>
      <c r="AN1752" s="46">
        <v>744</v>
      </c>
      <c r="AO1752" s="6">
        <f>IF(OR(Table15[[#This Row],[Diagonal Flag]]&lt;-$AG$6, Table15[[#This Row],[Diagonal Flag]]&gt;$AG$6),0,Table15[[#This Row],[Diagonal Flag]])</f>
        <v>0</v>
      </c>
      <c r="AP1752" s="6">
        <f>Graphing!$AO1752/$AP$6</f>
        <v>0</v>
      </c>
      <c r="AQ1752" s="6">
        <f>Graphing!$AO1752/$AQ$6</f>
        <v>0</v>
      </c>
    </row>
    <row r="1753" spans="21:43" x14ac:dyDescent="0.25">
      <c r="U1753" s="6">
        <v>0</v>
      </c>
      <c r="V1753" s="6">
        <v>745</v>
      </c>
      <c r="W1753" s="6">
        <f>IF(AND($W$4 + 'Unlike Size Quad'!$F$2*$N$3&lt;Table13[[#This Row],[NS AXIS]],Table13[[#This Row],[NS AXIS]]&lt;$V$3 - 'Unlike Size Quad'!$F$2*$N$3), Table13[NS AXIS], 0)</f>
        <v>0</v>
      </c>
      <c r="X1753" s="6">
        <f>$V$6 - 'Unlike Size Quad'!$F$3*$N$4</f>
        <v>71.401690832311886</v>
      </c>
      <c r="Y1753" s="6">
        <f>$W$5 +'Unlike Size Quad'!$F$3*$N$4</f>
        <v>-71.406763299232722</v>
      </c>
      <c r="Z1753" s="6">
        <f>Table13[[#This Row],[NS AXIS]]</f>
        <v>745</v>
      </c>
      <c r="AA1753" s="6">
        <f>IF(AND($W$5 + 'Unlike Size Quad'!$F$3*$N$4&lt;Table13[[#This Row],[NS AXIS]],Table13[[#This Row],[NS AXIS]]&lt;$V$6 - 'Unlike Size Quad'!$F$3*$N$4), Table13[NS AXIS], 0)</f>
        <v>0</v>
      </c>
      <c r="AB1753" s="16">
        <f>$V$3 -'Unlike Size Quad'!$F$2*$N$3</f>
        <v>127.00056361139596</v>
      </c>
      <c r="AC1753" s="16">
        <f>$W$4 + 'Unlike Size Quad'!$F$2*$N$3</f>
        <v>-127.00507248755457</v>
      </c>
      <c r="AN1753" s="46">
        <v>745</v>
      </c>
      <c r="AO1753" s="6">
        <f>IF(OR(Table15[[#This Row],[Diagonal Flag]]&lt;-$AG$6, Table15[[#This Row],[Diagonal Flag]]&gt;$AG$6),0,Table15[[#This Row],[Diagonal Flag]])</f>
        <v>0</v>
      </c>
      <c r="AP1753" s="6">
        <f>Graphing!$AO1753/$AP$6</f>
        <v>0</v>
      </c>
      <c r="AQ1753" s="6">
        <f>Graphing!$AO1753/$AQ$6</f>
        <v>0</v>
      </c>
    </row>
    <row r="1754" spans="21:43" x14ac:dyDescent="0.25">
      <c r="U1754" s="6">
        <v>0</v>
      </c>
      <c r="V1754" s="6">
        <v>746</v>
      </c>
      <c r="W1754" s="6">
        <f>IF(AND($W$4 + 'Unlike Size Quad'!$F$2*$N$3&lt;Table13[[#This Row],[NS AXIS]],Table13[[#This Row],[NS AXIS]]&lt;$V$3 - 'Unlike Size Quad'!$F$2*$N$3), Table13[NS AXIS], 0)</f>
        <v>0</v>
      </c>
      <c r="X1754" s="6">
        <f>$V$6 - 'Unlike Size Quad'!$F$3*$N$4</f>
        <v>71.401690832311886</v>
      </c>
      <c r="Y1754" s="6">
        <f>$W$5 +'Unlike Size Quad'!$F$3*$N$4</f>
        <v>-71.406763299232722</v>
      </c>
      <c r="Z1754" s="6">
        <f>Table13[[#This Row],[NS AXIS]]</f>
        <v>746</v>
      </c>
      <c r="AA1754" s="6">
        <f>IF(AND($W$5 + 'Unlike Size Quad'!$F$3*$N$4&lt;Table13[[#This Row],[NS AXIS]],Table13[[#This Row],[NS AXIS]]&lt;$V$6 - 'Unlike Size Quad'!$F$3*$N$4), Table13[NS AXIS], 0)</f>
        <v>0</v>
      </c>
      <c r="AB1754" s="16">
        <f>$V$3 -'Unlike Size Quad'!$F$2*$N$3</f>
        <v>127.00056361139596</v>
      </c>
      <c r="AC1754" s="16">
        <f>$W$4 + 'Unlike Size Quad'!$F$2*$N$3</f>
        <v>-127.00507248755457</v>
      </c>
      <c r="AN1754" s="46">
        <v>746</v>
      </c>
      <c r="AO1754" s="6">
        <f>IF(OR(Table15[[#This Row],[Diagonal Flag]]&lt;-$AG$6, Table15[[#This Row],[Diagonal Flag]]&gt;$AG$6),0,Table15[[#This Row],[Diagonal Flag]])</f>
        <v>0</v>
      </c>
      <c r="AP1754" s="6">
        <f>Graphing!$AO1754/$AP$6</f>
        <v>0</v>
      </c>
      <c r="AQ1754" s="6">
        <f>Graphing!$AO1754/$AQ$6</f>
        <v>0</v>
      </c>
    </row>
    <row r="1755" spans="21:43" x14ac:dyDescent="0.25">
      <c r="U1755" s="6">
        <v>0</v>
      </c>
      <c r="V1755" s="6">
        <v>747</v>
      </c>
      <c r="W1755" s="6">
        <f>IF(AND($W$4 + 'Unlike Size Quad'!$F$2*$N$3&lt;Table13[[#This Row],[NS AXIS]],Table13[[#This Row],[NS AXIS]]&lt;$V$3 - 'Unlike Size Quad'!$F$2*$N$3), Table13[NS AXIS], 0)</f>
        <v>0</v>
      </c>
      <c r="X1755" s="6">
        <f>$V$6 - 'Unlike Size Quad'!$F$3*$N$4</f>
        <v>71.401690832311886</v>
      </c>
      <c r="Y1755" s="6">
        <f>$W$5 +'Unlike Size Quad'!$F$3*$N$4</f>
        <v>-71.406763299232722</v>
      </c>
      <c r="Z1755" s="6">
        <f>Table13[[#This Row],[NS AXIS]]</f>
        <v>747</v>
      </c>
      <c r="AA1755" s="6">
        <f>IF(AND($W$5 + 'Unlike Size Quad'!$F$3*$N$4&lt;Table13[[#This Row],[NS AXIS]],Table13[[#This Row],[NS AXIS]]&lt;$V$6 - 'Unlike Size Quad'!$F$3*$N$4), Table13[NS AXIS], 0)</f>
        <v>0</v>
      </c>
      <c r="AB1755" s="16">
        <f>$V$3 -'Unlike Size Quad'!$F$2*$N$3</f>
        <v>127.00056361139596</v>
      </c>
      <c r="AC1755" s="16">
        <f>$W$4 + 'Unlike Size Quad'!$F$2*$N$3</f>
        <v>-127.00507248755457</v>
      </c>
      <c r="AN1755" s="46">
        <v>747</v>
      </c>
      <c r="AO1755" s="6">
        <f>IF(OR(Table15[[#This Row],[Diagonal Flag]]&lt;-$AG$6, Table15[[#This Row],[Diagonal Flag]]&gt;$AG$6),0,Table15[[#This Row],[Diagonal Flag]])</f>
        <v>0</v>
      </c>
      <c r="AP1755" s="6">
        <f>Graphing!$AO1755/$AP$6</f>
        <v>0</v>
      </c>
      <c r="AQ1755" s="6">
        <f>Graphing!$AO1755/$AQ$6</f>
        <v>0</v>
      </c>
    </row>
    <row r="1756" spans="21:43" x14ac:dyDescent="0.25">
      <c r="U1756" s="6">
        <v>0</v>
      </c>
      <c r="V1756" s="6">
        <v>748</v>
      </c>
      <c r="W1756" s="6">
        <f>IF(AND($W$4 + 'Unlike Size Quad'!$F$2*$N$3&lt;Table13[[#This Row],[NS AXIS]],Table13[[#This Row],[NS AXIS]]&lt;$V$3 - 'Unlike Size Quad'!$F$2*$N$3), Table13[NS AXIS], 0)</f>
        <v>0</v>
      </c>
      <c r="X1756" s="6">
        <f>$V$6 - 'Unlike Size Quad'!$F$3*$N$4</f>
        <v>71.401690832311886</v>
      </c>
      <c r="Y1756" s="6">
        <f>$W$5 +'Unlike Size Quad'!$F$3*$N$4</f>
        <v>-71.406763299232722</v>
      </c>
      <c r="Z1756" s="6">
        <f>Table13[[#This Row],[NS AXIS]]</f>
        <v>748</v>
      </c>
      <c r="AA1756" s="6">
        <f>IF(AND($W$5 + 'Unlike Size Quad'!$F$3*$N$4&lt;Table13[[#This Row],[NS AXIS]],Table13[[#This Row],[NS AXIS]]&lt;$V$6 - 'Unlike Size Quad'!$F$3*$N$4), Table13[NS AXIS], 0)</f>
        <v>0</v>
      </c>
      <c r="AB1756" s="16">
        <f>$V$3 -'Unlike Size Quad'!$F$2*$N$3</f>
        <v>127.00056361139596</v>
      </c>
      <c r="AC1756" s="16">
        <f>$W$4 + 'Unlike Size Quad'!$F$2*$N$3</f>
        <v>-127.00507248755457</v>
      </c>
      <c r="AN1756" s="46">
        <v>748</v>
      </c>
      <c r="AO1756" s="6">
        <f>IF(OR(Table15[[#This Row],[Diagonal Flag]]&lt;-$AG$6, Table15[[#This Row],[Diagonal Flag]]&gt;$AG$6),0,Table15[[#This Row],[Diagonal Flag]])</f>
        <v>0</v>
      </c>
      <c r="AP1756" s="6">
        <f>Graphing!$AO1756/$AP$6</f>
        <v>0</v>
      </c>
      <c r="AQ1756" s="6">
        <f>Graphing!$AO1756/$AQ$6</f>
        <v>0</v>
      </c>
    </row>
    <row r="1757" spans="21:43" x14ac:dyDescent="0.25">
      <c r="U1757" s="6">
        <v>0</v>
      </c>
      <c r="V1757" s="6">
        <v>749</v>
      </c>
      <c r="W1757" s="6">
        <f>IF(AND($W$4 + 'Unlike Size Quad'!$F$2*$N$3&lt;Table13[[#This Row],[NS AXIS]],Table13[[#This Row],[NS AXIS]]&lt;$V$3 - 'Unlike Size Quad'!$F$2*$N$3), Table13[NS AXIS], 0)</f>
        <v>0</v>
      </c>
      <c r="X1757" s="6">
        <f>$V$6 - 'Unlike Size Quad'!$F$3*$N$4</f>
        <v>71.401690832311886</v>
      </c>
      <c r="Y1757" s="6">
        <f>$W$5 +'Unlike Size Quad'!$F$3*$N$4</f>
        <v>-71.406763299232722</v>
      </c>
      <c r="Z1757" s="6">
        <f>Table13[[#This Row],[NS AXIS]]</f>
        <v>749</v>
      </c>
      <c r="AA1757" s="6">
        <f>IF(AND($W$5 + 'Unlike Size Quad'!$F$3*$N$4&lt;Table13[[#This Row],[NS AXIS]],Table13[[#This Row],[NS AXIS]]&lt;$V$6 - 'Unlike Size Quad'!$F$3*$N$4), Table13[NS AXIS], 0)</f>
        <v>0</v>
      </c>
      <c r="AB1757" s="16">
        <f>$V$3 -'Unlike Size Quad'!$F$2*$N$3</f>
        <v>127.00056361139596</v>
      </c>
      <c r="AC1757" s="16">
        <f>$W$4 + 'Unlike Size Quad'!$F$2*$N$3</f>
        <v>-127.00507248755457</v>
      </c>
      <c r="AN1757" s="46">
        <v>749</v>
      </c>
      <c r="AO1757" s="6">
        <f>IF(OR(Table15[[#This Row],[Diagonal Flag]]&lt;-$AG$6, Table15[[#This Row],[Diagonal Flag]]&gt;$AG$6),0,Table15[[#This Row],[Diagonal Flag]])</f>
        <v>0</v>
      </c>
      <c r="AP1757" s="6">
        <f>Graphing!$AO1757/$AP$6</f>
        <v>0</v>
      </c>
      <c r="AQ1757" s="6">
        <f>Graphing!$AO1757/$AQ$6</f>
        <v>0</v>
      </c>
    </row>
    <row r="1758" spans="21:43" x14ac:dyDescent="0.25">
      <c r="U1758" s="6">
        <v>0</v>
      </c>
      <c r="V1758" s="6">
        <v>750</v>
      </c>
      <c r="W1758" s="6">
        <f>IF(AND($W$4 + 'Unlike Size Quad'!$F$2*$N$3&lt;Table13[[#This Row],[NS AXIS]],Table13[[#This Row],[NS AXIS]]&lt;$V$3 - 'Unlike Size Quad'!$F$2*$N$3), Table13[NS AXIS], 0)</f>
        <v>0</v>
      </c>
      <c r="X1758" s="6">
        <f>$V$6 - 'Unlike Size Quad'!$F$3*$N$4</f>
        <v>71.401690832311886</v>
      </c>
      <c r="Y1758" s="6">
        <f>$W$5 +'Unlike Size Quad'!$F$3*$N$4</f>
        <v>-71.406763299232722</v>
      </c>
      <c r="Z1758" s="6">
        <f>Table13[[#This Row],[NS AXIS]]</f>
        <v>750</v>
      </c>
      <c r="AA1758" s="6">
        <f>IF(AND($W$5 + 'Unlike Size Quad'!$F$3*$N$4&lt;Table13[[#This Row],[NS AXIS]],Table13[[#This Row],[NS AXIS]]&lt;$V$6 - 'Unlike Size Quad'!$F$3*$N$4), Table13[NS AXIS], 0)</f>
        <v>0</v>
      </c>
      <c r="AB1758" s="16">
        <f>$V$3 -'Unlike Size Quad'!$F$2*$N$3</f>
        <v>127.00056361139596</v>
      </c>
      <c r="AC1758" s="16">
        <f>$W$4 + 'Unlike Size Quad'!$F$2*$N$3</f>
        <v>-127.00507248755457</v>
      </c>
      <c r="AN1758" s="46">
        <v>750</v>
      </c>
      <c r="AO1758" s="6">
        <f>IF(OR(Table15[[#This Row],[Diagonal Flag]]&lt;-$AG$6, Table15[[#This Row],[Diagonal Flag]]&gt;$AG$6),0,Table15[[#This Row],[Diagonal Flag]])</f>
        <v>0</v>
      </c>
      <c r="AP1758" s="6">
        <f>Graphing!$AO1758/$AP$6</f>
        <v>0</v>
      </c>
      <c r="AQ1758" s="6">
        <f>Graphing!$AO1758/$AQ$6</f>
        <v>0</v>
      </c>
    </row>
    <row r="1759" spans="21:43" x14ac:dyDescent="0.25">
      <c r="U1759" s="6">
        <v>0</v>
      </c>
      <c r="V1759" s="6">
        <v>751</v>
      </c>
      <c r="W1759" s="6">
        <f>IF(AND($W$4 + 'Unlike Size Quad'!$F$2*$N$3&lt;Table13[[#This Row],[NS AXIS]],Table13[[#This Row],[NS AXIS]]&lt;$V$3 - 'Unlike Size Quad'!$F$2*$N$3), Table13[NS AXIS], 0)</f>
        <v>0</v>
      </c>
      <c r="X1759" s="6">
        <f>$V$6 - 'Unlike Size Quad'!$F$3*$N$4</f>
        <v>71.401690832311886</v>
      </c>
      <c r="Y1759" s="6">
        <f>$W$5 +'Unlike Size Quad'!$F$3*$N$4</f>
        <v>-71.406763299232722</v>
      </c>
      <c r="Z1759" s="6">
        <f>Table13[[#This Row],[NS AXIS]]</f>
        <v>751</v>
      </c>
      <c r="AA1759" s="6">
        <f>IF(AND($W$5 + 'Unlike Size Quad'!$F$3*$N$4&lt;Table13[[#This Row],[NS AXIS]],Table13[[#This Row],[NS AXIS]]&lt;$V$6 - 'Unlike Size Quad'!$F$3*$N$4), Table13[NS AXIS], 0)</f>
        <v>0</v>
      </c>
      <c r="AB1759" s="16">
        <f>$V$3 -'Unlike Size Quad'!$F$2*$N$3</f>
        <v>127.00056361139596</v>
      </c>
      <c r="AC1759" s="16">
        <f>$W$4 + 'Unlike Size Quad'!$F$2*$N$3</f>
        <v>-127.00507248755457</v>
      </c>
      <c r="AN1759" s="46">
        <v>751</v>
      </c>
      <c r="AO1759" s="6">
        <f>IF(OR(Table15[[#This Row],[Diagonal Flag]]&lt;-$AG$6, Table15[[#This Row],[Diagonal Flag]]&gt;$AG$6),0,Table15[[#This Row],[Diagonal Flag]])</f>
        <v>0</v>
      </c>
      <c r="AP1759" s="6">
        <f>Graphing!$AO1759/$AP$6</f>
        <v>0</v>
      </c>
      <c r="AQ1759" s="6">
        <f>Graphing!$AO1759/$AQ$6</f>
        <v>0</v>
      </c>
    </row>
    <row r="1760" spans="21:43" x14ac:dyDescent="0.25">
      <c r="U1760" s="6">
        <v>0</v>
      </c>
      <c r="V1760" s="6">
        <v>752</v>
      </c>
      <c r="W1760" s="6">
        <f>IF(AND($W$4 + 'Unlike Size Quad'!$F$2*$N$3&lt;Table13[[#This Row],[NS AXIS]],Table13[[#This Row],[NS AXIS]]&lt;$V$3 - 'Unlike Size Quad'!$F$2*$N$3), Table13[NS AXIS], 0)</f>
        <v>0</v>
      </c>
      <c r="X1760" s="6">
        <f>$V$6 - 'Unlike Size Quad'!$F$3*$N$4</f>
        <v>71.401690832311886</v>
      </c>
      <c r="Y1760" s="6">
        <f>$W$5 +'Unlike Size Quad'!$F$3*$N$4</f>
        <v>-71.406763299232722</v>
      </c>
      <c r="Z1760" s="6">
        <f>Table13[[#This Row],[NS AXIS]]</f>
        <v>752</v>
      </c>
      <c r="AA1760" s="6">
        <f>IF(AND($W$5 + 'Unlike Size Quad'!$F$3*$N$4&lt;Table13[[#This Row],[NS AXIS]],Table13[[#This Row],[NS AXIS]]&lt;$V$6 - 'Unlike Size Quad'!$F$3*$N$4), Table13[NS AXIS], 0)</f>
        <v>0</v>
      </c>
      <c r="AB1760" s="16">
        <f>$V$3 -'Unlike Size Quad'!$F$2*$N$3</f>
        <v>127.00056361139596</v>
      </c>
      <c r="AC1760" s="16">
        <f>$W$4 + 'Unlike Size Quad'!$F$2*$N$3</f>
        <v>-127.00507248755457</v>
      </c>
      <c r="AN1760" s="46">
        <v>752</v>
      </c>
      <c r="AO1760" s="6">
        <f>IF(OR(Table15[[#This Row],[Diagonal Flag]]&lt;-$AG$6, Table15[[#This Row],[Diagonal Flag]]&gt;$AG$6),0,Table15[[#This Row],[Diagonal Flag]])</f>
        <v>0</v>
      </c>
      <c r="AP1760" s="6">
        <f>Graphing!$AO1760/$AP$6</f>
        <v>0</v>
      </c>
      <c r="AQ1760" s="6">
        <f>Graphing!$AO1760/$AQ$6</f>
        <v>0</v>
      </c>
    </row>
    <row r="1761" spans="21:43" x14ac:dyDescent="0.25">
      <c r="U1761" s="6">
        <v>0</v>
      </c>
      <c r="V1761" s="6">
        <v>753</v>
      </c>
      <c r="W1761" s="6">
        <f>IF(AND($W$4 + 'Unlike Size Quad'!$F$2*$N$3&lt;Table13[[#This Row],[NS AXIS]],Table13[[#This Row],[NS AXIS]]&lt;$V$3 - 'Unlike Size Quad'!$F$2*$N$3), Table13[NS AXIS], 0)</f>
        <v>0</v>
      </c>
      <c r="X1761" s="6">
        <f>$V$6 - 'Unlike Size Quad'!$F$3*$N$4</f>
        <v>71.401690832311886</v>
      </c>
      <c r="Y1761" s="6">
        <f>$W$5 +'Unlike Size Quad'!$F$3*$N$4</f>
        <v>-71.406763299232722</v>
      </c>
      <c r="Z1761" s="6">
        <f>Table13[[#This Row],[NS AXIS]]</f>
        <v>753</v>
      </c>
      <c r="AA1761" s="6">
        <f>IF(AND($W$5 + 'Unlike Size Quad'!$F$3*$N$4&lt;Table13[[#This Row],[NS AXIS]],Table13[[#This Row],[NS AXIS]]&lt;$V$6 - 'Unlike Size Quad'!$F$3*$N$4), Table13[NS AXIS], 0)</f>
        <v>0</v>
      </c>
      <c r="AB1761" s="16">
        <f>$V$3 -'Unlike Size Quad'!$F$2*$N$3</f>
        <v>127.00056361139596</v>
      </c>
      <c r="AC1761" s="16">
        <f>$W$4 + 'Unlike Size Quad'!$F$2*$N$3</f>
        <v>-127.00507248755457</v>
      </c>
      <c r="AN1761" s="46">
        <v>753</v>
      </c>
      <c r="AO1761" s="6">
        <f>IF(OR(Table15[[#This Row],[Diagonal Flag]]&lt;-$AG$6, Table15[[#This Row],[Diagonal Flag]]&gt;$AG$6),0,Table15[[#This Row],[Diagonal Flag]])</f>
        <v>0</v>
      </c>
      <c r="AP1761" s="6">
        <f>Graphing!$AO1761/$AP$6</f>
        <v>0</v>
      </c>
      <c r="AQ1761" s="6">
        <f>Graphing!$AO1761/$AQ$6</f>
        <v>0</v>
      </c>
    </row>
    <row r="1762" spans="21:43" x14ac:dyDescent="0.25">
      <c r="U1762" s="6">
        <v>0</v>
      </c>
      <c r="V1762" s="6">
        <v>754</v>
      </c>
      <c r="W1762" s="6">
        <f>IF(AND($W$4 + 'Unlike Size Quad'!$F$2*$N$3&lt;Table13[[#This Row],[NS AXIS]],Table13[[#This Row],[NS AXIS]]&lt;$V$3 - 'Unlike Size Quad'!$F$2*$N$3), Table13[NS AXIS], 0)</f>
        <v>0</v>
      </c>
      <c r="X1762" s="6">
        <f>$V$6 - 'Unlike Size Quad'!$F$3*$N$4</f>
        <v>71.401690832311886</v>
      </c>
      <c r="Y1762" s="6">
        <f>$W$5 +'Unlike Size Quad'!$F$3*$N$4</f>
        <v>-71.406763299232722</v>
      </c>
      <c r="Z1762" s="6">
        <f>Table13[[#This Row],[NS AXIS]]</f>
        <v>754</v>
      </c>
      <c r="AA1762" s="6">
        <f>IF(AND($W$5 + 'Unlike Size Quad'!$F$3*$N$4&lt;Table13[[#This Row],[NS AXIS]],Table13[[#This Row],[NS AXIS]]&lt;$V$6 - 'Unlike Size Quad'!$F$3*$N$4), Table13[NS AXIS], 0)</f>
        <v>0</v>
      </c>
      <c r="AB1762" s="16">
        <f>$V$3 -'Unlike Size Quad'!$F$2*$N$3</f>
        <v>127.00056361139596</v>
      </c>
      <c r="AC1762" s="16">
        <f>$W$4 + 'Unlike Size Quad'!$F$2*$N$3</f>
        <v>-127.00507248755457</v>
      </c>
      <c r="AN1762" s="46">
        <v>754</v>
      </c>
      <c r="AO1762" s="6">
        <f>IF(OR(Table15[[#This Row],[Diagonal Flag]]&lt;-$AG$6, Table15[[#This Row],[Diagonal Flag]]&gt;$AG$6),0,Table15[[#This Row],[Diagonal Flag]])</f>
        <v>0</v>
      </c>
      <c r="AP1762" s="6">
        <f>Graphing!$AO1762/$AP$6</f>
        <v>0</v>
      </c>
      <c r="AQ1762" s="6">
        <f>Graphing!$AO1762/$AQ$6</f>
        <v>0</v>
      </c>
    </row>
    <row r="1763" spans="21:43" x14ac:dyDescent="0.25">
      <c r="U1763" s="6">
        <v>0</v>
      </c>
      <c r="V1763" s="6">
        <v>755</v>
      </c>
      <c r="W1763" s="6">
        <f>IF(AND($W$4 + 'Unlike Size Quad'!$F$2*$N$3&lt;Table13[[#This Row],[NS AXIS]],Table13[[#This Row],[NS AXIS]]&lt;$V$3 - 'Unlike Size Quad'!$F$2*$N$3), Table13[NS AXIS], 0)</f>
        <v>0</v>
      </c>
      <c r="X1763" s="6">
        <f>$V$6 - 'Unlike Size Quad'!$F$3*$N$4</f>
        <v>71.401690832311886</v>
      </c>
      <c r="Y1763" s="6">
        <f>$W$5 +'Unlike Size Quad'!$F$3*$N$4</f>
        <v>-71.406763299232722</v>
      </c>
      <c r="Z1763" s="6">
        <f>Table13[[#This Row],[NS AXIS]]</f>
        <v>755</v>
      </c>
      <c r="AA1763" s="6">
        <f>IF(AND($W$5 + 'Unlike Size Quad'!$F$3*$N$4&lt;Table13[[#This Row],[NS AXIS]],Table13[[#This Row],[NS AXIS]]&lt;$V$6 - 'Unlike Size Quad'!$F$3*$N$4), Table13[NS AXIS], 0)</f>
        <v>0</v>
      </c>
      <c r="AB1763" s="16">
        <f>$V$3 -'Unlike Size Quad'!$F$2*$N$3</f>
        <v>127.00056361139596</v>
      </c>
      <c r="AC1763" s="16">
        <f>$W$4 + 'Unlike Size Quad'!$F$2*$N$3</f>
        <v>-127.00507248755457</v>
      </c>
      <c r="AN1763" s="46">
        <v>755</v>
      </c>
      <c r="AO1763" s="6">
        <f>IF(OR(Table15[[#This Row],[Diagonal Flag]]&lt;-$AG$6, Table15[[#This Row],[Diagonal Flag]]&gt;$AG$6),0,Table15[[#This Row],[Diagonal Flag]])</f>
        <v>0</v>
      </c>
      <c r="AP1763" s="6">
        <f>Graphing!$AO1763/$AP$6</f>
        <v>0</v>
      </c>
      <c r="AQ1763" s="6">
        <f>Graphing!$AO1763/$AQ$6</f>
        <v>0</v>
      </c>
    </row>
    <row r="1764" spans="21:43" x14ac:dyDescent="0.25">
      <c r="U1764" s="6">
        <v>0</v>
      </c>
      <c r="V1764" s="6">
        <v>756</v>
      </c>
      <c r="W1764" s="6">
        <f>IF(AND($W$4 + 'Unlike Size Quad'!$F$2*$N$3&lt;Table13[[#This Row],[NS AXIS]],Table13[[#This Row],[NS AXIS]]&lt;$V$3 - 'Unlike Size Quad'!$F$2*$N$3), Table13[NS AXIS], 0)</f>
        <v>0</v>
      </c>
      <c r="X1764" s="6">
        <f>$V$6 - 'Unlike Size Quad'!$F$3*$N$4</f>
        <v>71.401690832311886</v>
      </c>
      <c r="Y1764" s="6">
        <f>$W$5 +'Unlike Size Quad'!$F$3*$N$4</f>
        <v>-71.406763299232722</v>
      </c>
      <c r="Z1764" s="6">
        <f>Table13[[#This Row],[NS AXIS]]</f>
        <v>756</v>
      </c>
      <c r="AA1764" s="6">
        <f>IF(AND($W$5 + 'Unlike Size Quad'!$F$3*$N$4&lt;Table13[[#This Row],[NS AXIS]],Table13[[#This Row],[NS AXIS]]&lt;$V$6 - 'Unlike Size Quad'!$F$3*$N$4), Table13[NS AXIS], 0)</f>
        <v>0</v>
      </c>
      <c r="AB1764" s="16">
        <f>$V$3 -'Unlike Size Quad'!$F$2*$N$3</f>
        <v>127.00056361139596</v>
      </c>
      <c r="AC1764" s="16">
        <f>$W$4 + 'Unlike Size Quad'!$F$2*$N$3</f>
        <v>-127.00507248755457</v>
      </c>
      <c r="AN1764" s="46">
        <v>756</v>
      </c>
      <c r="AO1764" s="6">
        <f>IF(OR(Table15[[#This Row],[Diagonal Flag]]&lt;-$AG$6, Table15[[#This Row],[Diagonal Flag]]&gt;$AG$6),0,Table15[[#This Row],[Diagonal Flag]])</f>
        <v>0</v>
      </c>
      <c r="AP1764" s="6">
        <f>Graphing!$AO1764/$AP$6</f>
        <v>0</v>
      </c>
      <c r="AQ1764" s="6">
        <f>Graphing!$AO1764/$AQ$6</f>
        <v>0</v>
      </c>
    </row>
    <row r="1765" spans="21:43" x14ac:dyDescent="0.25">
      <c r="U1765" s="6">
        <v>0</v>
      </c>
      <c r="V1765" s="6">
        <v>757</v>
      </c>
      <c r="W1765" s="6">
        <f>IF(AND($W$4 + 'Unlike Size Quad'!$F$2*$N$3&lt;Table13[[#This Row],[NS AXIS]],Table13[[#This Row],[NS AXIS]]&lt;$V$3 - 'Unlike Size Quad'!$F$2*$N$3), Table13[NS AXIS], 0)</f>
        <v>0</v>
      </c>
      <c r="X1765" s="6">
        <f>$V$6 - 'Unlike Size Quad'!$F$3*$N$4</f>
        <v>71.401690832311886</v>
      </c>
      <c r="Y1765" s="6">
        <f>$W$5 +'Unlike Size Quad'!$F$3*$N$4</f>
        <v>-71.406763299232722</v>
      </c>
      <c r="Z1765" s="6">
        <f>Table13[[#This Row],[NS AXIS]]</f>
        <v>757</v>
      </c>
      <c r="AA1765" s="6">
        <f>IF(AND($W$5 + 'Unlike Size Quad'!$F$3*$N$4&lt;Table13[[#This Row],[NS AXIS]],Table13[[#This Row],[NS AXIS]]&lt;$V$6 - 'Unlike Size Quad'!$F$3*$N$4), Table13[NS AXIS], 0)</f>
        <v>0</v>
      </c>
      <c r="AB1765" s="16">
        <f>$V$3 -'Unlike Size Quad'!$F$2*$N$3</f>
        <v>127.00056361139596</v>
      </c>
      <c r="AC1765" s="16">
        <f>$W$4 + 'Unlike Size Quad'!$F$2*$N$3</f>
        <v>-127.00507248755457</v>
      </c>
      <c r="AN1765" s="46">
        <v>757</v>
      </c>
      <c r="AO1765" s="6">
        <f>IF(OR(Table15[[#This Row],[Diagonal Flag]]&lt;-$AG$6, Table15[[#This Row],[Diagonal Flag]]&gt;$AG$6),0,Table15[[#This Row],[Diagonal Flag]])</f>
        <v>0</v>
      </c>
      <c r="AP1765" s="6">
        <f>Graphing!$AO1765/$AP$6</f>
        <v>0</v>
      </c>
      <c r="AQ1765" s="6">
        <f>Graphing!$AO1765/$AQ$6</f>
        <v>0</v>
      </c>
    </row>
    <row r="1766" spans="21:43" x14ac:dyDescent="0.25">
      <c r="U1766" s="6">
        <v>0</v>
      </c>
      <c r="V1766" s="6">
        <v>758</v>
      </c>
      <c r="W1766" s="6">
        <f>IF(AND($W$4 + 'Unlike Size Quad'!$F$2*$N$3&lt;Table13[[#This Row],[NS AXIS]],Table13[[#This Row],[NS AXIS]]&lt;$V$3 - 'Unlike Size Quad'!$F$2*$N$3), Table13[NS AXIS], 0)</f>
        <v>0</v>
      </c>
      <c r="X1766" s="6">
        <f>$V$6 - 'Unlike Size Quad'!$F$3*$N$4</f>
        <v>71.401690832311886</v>
      </c>
      <c r="Y1766" s="6">
        <f>$W$5 +'Unlike Size Quad'!$F$3*$N$4</f>
        <v>-71.406763299232722</v>
      </c>
      <c r="Z1766" s="6">
        <f>Table13[[#This Row],[NS AXIS]]</f>
        <v>758</v>
      </c>
      <c r="AA1766" s="6">
        <f>IF(AND($W$5 + 'Unlike Size Quad'!$F$3*$N$4&lt;Table13[[#This Row],[NS AXIS]],Table13[[#This Row],[NS AXIS]]&lt;$V$6 - 'Unlike Size Quad'!$F$3*$N$4), Table13[NS AXIS], 0)</f>
        <v>0</v>
      </c>
      <c r="AB1766" s="16">
        <f>$V$3 -'Unlike Size Quad'!$F$2*$N$3</f>
        <v>127.00056361139596</v>
      </c>
      <c r="AC1766" s="16">
        <f>$W$4 + 'Unlike Size Quad'!$F$2*$N$3</f>
        <v>-127.00507248755457</v>
      </c>
      <c r="AN1766" s="46">
        <v>758</v>
      </c>
      <c r="AO1766" s="6">
        <f>IF(OR(Table15[[#This Row],[Diagonal Flag]]&lt;-$AG$6, Table15[[#This Row],[Diagonal Flag]]&gt;$AG$6),0,Table15[[#This Row],[Diagonal Flag]])</f>
        <v>0</v>
      </c>
      <c r="AP1766" s="6">
        <f>Graphing!$AO1766/$AP$6</f>
        <v>0</v>
      </c>
      <c r="AQ1766" s="6">
        <f>Graphing!$AO1766/$AQ$6</f>
        <v>0</v>
      </c>
    </row>
    <row r="1767" spans="21:43" x14ac:dyDescent="0.25">
      <c r="U1767" s="6">
        <v>0</v>
      </c>
      <c r="V1767" s="6">
        <v>759</v>
      </c>
      <c r="W1767" s="6">
        <f>IF(AND($W$4 + 'Unlike Size Quad'!$F$2*$N$3&lt;Table13[[#This Row],[NS AXIS]],Table13[[#This Row],[NS AXIS]]&lt;$V$3 - 'Unlike Size Quad'!$F$2*$N$3), Table13[NS AXIS], 0)</f>
        <v>0</v>
      </c>
      <c r="X1767" s="6">
        <f>$V$6 - 'Unlike Size Quad'!$F$3*$N$4</f>
        <v>71.401690832311886</v>
      </c>
      <c r="Y1767" s="6">
        <f>$W$5 +'Unlike Size Quad'!$F$3*$N$4</f>
        <v>-71.406763299232722</v>
      </c>
      <c r="Z1767" s="6">
        <f>Table13[[#This Row],[NS AXIS]]</f>
        <v>759</v>
      </c>
      <c r="AA1767" s="6">
        <f>IF(AND($W$5 + 'Unlike Size Quad'!$F$3*$N$4&lt;Table13[[#This Row],[NS AXIS]],Table13[[#This Row],[NS AXIS]]&lt;$V$6 - 'Unlike Size Quad'!$F$3*$N$4), Table13[NS AXIS], 0)</f>
        <v>0</v>
      </c>
      <c r="AB1767" s="16">
        <f>$V$3 -'Unlike Size Quad'!$F$2*$N$3</f>
        <v>127.00056361139596</v>
      </c>
      <c r="AC1767" s="16">
        <f>$W$4 + 'Unlike Size Quad'!$F$2*$N$3</f>
        <v>-127.00507248755457</v>
      </c>
      <c r="AN1767" s="46">
        <v>759</v>
      </c>
      <c r="AO1767" s="6">
        <f>IF(OR(Table15[[#This Row],[Diagonal Flag]]&lt;-$AG$6, Table15[[#This Row],[Diagonal Flag]]&gt;$AG$6),0,Table15[[#This Row],[Diagonal Flag]])</f>
        <v>0</v>
      </c>
      <c r="AP1767" s="6">
        <f>Graphing!$AO1767/$AP$6</f>
        <v>0</v>
      </c>
      <c r="AQ1767" s="6">
        <f>Graphing!$AO1767/$AQ$6</f>
        <v>0</v>
      </c>
    </row>
    <row r="1768" spans="21:43" x14ac:dyDescent="0.25">
      <c r="U1768" s="6">
        <v>0</v>
      </c>
      <c r="V1768" s="6">
        <v>760</v>
      </c>
      <c r="W1768" s="6">
        <f>IF(AND($W$4 + 'Unlike Size Quad'!$F$2*$N$3&lt;Table13[[#This Row],[NS AXIS]],Table13[[#This Row],[NS AXIS]]&lt;$V$3 - 'Unlike Size Quad'!$F$2*$N$3), Table13[NS AXIS], 0)</f>
        <v>0</v>
      </c>
      <c r="X1768" s="6">
        <f>$V$6 - 'Unlike Size Quad'!$F$3*$N$4</f>
        <v>71.401690832311886</v>
      </c>
      <c r="Y1768" s="6">
        <f>$W$5 +'Unlike Size Quad'!$F$3*$N$4</f>
        <v>-71.406763299232722</v>
      </c>
      <c r="Z1768" s="6">
        <f>Table13[[#This Row],[NS AXIS]]</f>
        <v>760</v>
      </c>
      <c r="AA1768" s="6">
        <f>IF(AND($W$5 + 'Unlike Size Quad'!$F$3*$N$4&lt;Table13[[#This Row],[NS AXIS]],Table13[[#This Row],[NS AXIS]]&lt;$V$6 - 'Unlike Size Quad'!$F$3*$N$4), Table13[NS AXIS], 0)</f>
        <v>0</v>
      </c>
      <c r="AB1768" s="16">
        <f>$V$3 -'Unlike Size Quad'!$F$2*$N$3</f>
        <v>127.00056361139596</v>
      </c>
      <c r="AC1768" s="16">
        <f>$W$4 + 'Unlike Size Quad'!$F$2*$N$3</f>
        <v>-127.00507248755457</v>
      </c>
      <c r="AN1768" s="46">
        <v>760</v>
      </c>
      <c r="AO1768" s="6">
        <f>IF(OR(Table15[[#This Row],[Diagonal Flag]]&lt;-$AG$6, Table15[[#This Row],[Diagonal Flag]]&gt;$AG$6),0,Table15[[#This Row],[Diagonal Flag]])</f>
        <v>0</v>
      </c>
      <c r="AP1768" s="6">
        <f>Graphing!$AO1768/$AP$6</f>
        <v>0</v>
      </c>
      <c r="AQ1768" s="6">
        <f>Graphing!$AO1768/$AQ$6</f>
        <v>0</v>
      </c>
    </row>
    <row r="1769" spans="21:43" x14ac:dyDescent="0.25">
      <c r="U1769" s="6">
        <v>0</v>
      </c>
      <c r="V1769" s="6">
        <v>761</v>
      </c>
      <c r="W1769" s="6">
        <f>IF(AND($W$4 + 'Unlike Size Quad'!$F$2*$N$3&lt;Table13[[#This Row],[NS AXIS]],Table13[[#This Row],[NS AXIS]]&lt;$V$3 - 'Unlike Size Quad'!$F$2*$N$3), Table13[NS AXIS], 0)</f>
        <v>0</v>
      </c>
      <c r="X1769" s="6">
        <f>$V$6 - 'Unlike Size Quad'!$F$3*$N$4</f>
        <v>71.401690832311886</v>
      </c>
      <c r="Y1769" s="6">
        <f>$W$5 +'Unlike Size Quad'!$F$3*$N$4</f>
        <v>-71.406763299232722</v>
      </c>
      <c r="Z1769" s="6">
        <f>Table13[[#This Row],[NS AXIS]]</f>
        <v>761</v>
      </c>
      <c r="AA1769" s="6">
        <f>IF(AND($W$5 + 'Unlike Size Quad'!$F$3*$N$4&lt;Table13[[#This Row],[NS AXIS]],Table13[[#This Row],[NS AXIS]]&lt;$V$6 - 'Unlike Size Quad'!$F$3*$N$4), Table13[NS AXIS], 0)</f>
        <v>0</v>
      </c>
      <c r="AB1769" s="16">
        <f>$V$3 -'Unlike Size Quad'!$F$2*$N$3</f>
        <v>127.00056361139596</v>
      </c>
      <c r="AC1769" s="16">
        <f>$W$4 + 'Unlike Size Quad'!$F$2*$N$3</f>
        <v>-127.00507248755457</v>
      </c>
      <c r="AN1769" s="46">
        <v>761</v>
      </c>
      <c r="AO1769" s="6">
        <f>IF(OR(Table15[[#This Row],[Diagonal Flag]]&lt;-$AG$6, Table15[[#This Row],[Diagonal Flag]]&gt;$AG$6),0,Table15[[#This Row],[Diagonal Flag]])</f>
        <v>0</v>
      </c>
      <c r="AP1769" s="6">
        <f>Graphing!$AO1769/$AP$6</f>
        <v>0</v>
      </c>
      <c r="AQ1769" s="6">
        <f>Graphing!$AO1769/$AQ$6</f>
        <v>0</v>
      </c>
    </row>
    <row r="1770" spans="21:43" x14ac:dyDescent="0.25">
      <c r="U1770" s="6">
        <v>0</v>
      </c>
      <c r="V1770" s="6">
        <v>762</v>
      </c>
      <c r="W1770" s="6">
        <f>IF(AND($W$4 + 'Unlike Size Quad'!$F$2*$N$3&lt;Table13[[#This Row],[NS AXIS]],Table13[[#This Row],[NS AXIS]]&lt;$V$3 - 'Unlike Size Quad'!$F$2*$N$3), Table13[NS AXIS], 0)</f>
        <v>0</v>
      </c>
      <c r="X1770" s="6">
        <f>$V$6 - 'Unlike Size Quad'!$F$3*$N$4</f>
        <v>71.401690832311886</v>
      </c>
      <c r="Y1770" s="6">
        <f>$W$5 +'Unlike Size Quad'!$F$3*$N$4</f>
        <v>-71.406763299232722</v>
      </c>
      <c r="Z1770" s="6">
        <f>Table13[[#This Row],[NS AXIS]]</f>
        <v>762</v>
      </c>
      <c r="AA1770" s="6">
        <f>IF(AND($W$5 + 'Unlike Size Quad'!$F$3*$N$4&lt;Table13[[#This Row],[NS AXIS]],Table13[[#This Row],[NS AXIS]]&lt;$V$6 - 'Unlike Size Quad'!$F$3*$N$4), Table13[NS AXIS], 0)</f>
        <v>0</v>
      </c>
      <c r="AB1770" s="16">
        <f>$V$3 -'Unlike Size Quad'!$F$2*$N$3</f>
        <v>127.00056361139596</v>
      </c>
      <c r="AC1770" s="16">
        <f>$W$4 + 'Unlike Size Quad'!$F$2*$N$3</f>
        <v>-127.00507248755457</v>
      </c>
      <c r="AN1770" s="46">
        <v>762</v>
      </c>
      <c r="AO1770" s="6">
        <f>IF(OR(Table15[[#This Row],[Diagonal Flag]]&lt;-$AG$6, Table15[[#This Row],[Diagonal Flag]]&gt;$AG$6),0,Table15[[#This Row],[Diagonal Flag]])</f>
        <v>0</v>
      </c>
      <c r="AP1770" s="6">
        <f>Graphing!$AO1770/$AP$6</f>
        <v>0</v>
      </c>
      <c r="AQ1770" s="6">
        <f>Graphing!$AO1770/$AQ$6</f>
        <v>0</v>
      </c>
    </row>
    <row r="1771" spans="21:43" x14ac:dyDescent="0.25">
      <c r="U1771" s="6">
        <v>0</v>
      </c>
      <c r="V1771" s="6">
        <v>763</v>
      </c>
      <c r="W1771" s="6">
        <f>IF(AND($W$4 + 'Unlike Size Quad'!$F$2*$N$3&lt;Table13[[#This Row],[NS AXIS]],Table13[[#This Row],[NS AXIS]]&lt;$V$3 - 'Unlike Size Quad'!$F$2*$N$3), Table13[NS AXIS], 0)</f>
        <v>0</v>
      </c>
      <c r="X1771" s="6">
        <f>$V$6 - 'Unlike Size Quad'!$F$3*$N$4</f>
        <v>71.401690832311886</v>
      </c>
      <c r="Y1771" s="6">
        <f>$W$5 +'Unlike Size Quad'!$F$3*$N$4</f>
        <v>-71.406763299232722</v>
      </c>
      <c r="Z1771" s="6">
        <f>Table13[[#This Row],[NS AXIS]]</f>
        <v>763</v>
      </c>
      <c r="AA1771" s="6">
        <f>IF(AND($W$5 + 'Unlike Size Quad'!$F$3*$N$4&lt;Table13[[#This Row],[NS AXIS]],Table13[[#This Row],[NS AXIS]]&lt;$V$6 - 'Unlike Size Quad'!$F$3*$N$4), Table13[NS AXIS], 0)</f>
        <v>0</v>
      </c>
      <c r="AB1771" s="16">
        <f>$V$3 -'Unlike Size Quad'!$F$2*$N$3</f>
        <v>127.00056361139596</v>
      </c>
      <c r="AC1771" s="16">
        <f>$W$4 + 'Unlike Size Quad'!$F$2*$N$3</f>
        <v>-127.00507248755457</v>
      </c>
      <c r="AN1771" s="46">
        <v>763</v>
      </c>
      <c r="AO1771" s="6">
        <f>IF(OR(Table15[[#This Row],[Diagonal Flag]]&lt;-$AG$6, Table15[[#This Row],[Diagonal Flag]]&gt;$AG$6),0,Table15[[#This Row],[Diagonal Flag]])</f>
        <v>0</v>
      </c>
      <c r="AP1771" s="6">
        <f>Graphing!$AO1771/$AP$6</f>
        <v>0</v>
      </c>
      <c r="AQ1771" s="6">
        <f>Graphing!$AO1771/$AQ$6</f>
        <v>0</v>
      </c>
    </row>
    <row r="1772" spans="21:43" x14ac:dyDescent="0.25">
      <c r="U1772" s="6">
        <v>0</v>
      </c>
      <c r="V1772" s="6">
        <v>764</v>
      </c>
      <c r="W1772" s="6">
        <f>IF(AND($W$4 + 'Unlike Size Quad'!$F$2*$N$3&lt;Table13[[#This Row],[NS AXIS]],Table13[[#This Row],[NS AXIS]]&lt;$V$3 - 'Unlike Size Quad'!$F$2*$N$3), Table13[NS AXIS], 0)</f>
        <v>0</v>
      </c>
      <c r="X1772" s="6">
        <f>$V$6 - 'Unlike Size Quad'!$F$3*$N$4</f>
        <v>71.401690832311886</v>
      </c>
      <c r="Y1772" s="6">
        <f>$W$5 +'Unlike Size Quad'!$F$3*$N$4</f>
        <v>-71.406763299232722</v>
      </c>
      <c r="Z1772" s="6">
        <f>Table13[[#This Row],[NS AXIS]]</f>
        <v>764</v>
      </c>
      <c r="AA1772" s="6">
        <f>IF(AND($W$5 + 'Unlike Size Quad'!$F$3*$N$4&lt;Table13[[#This Row],[NS AXIS]],Table13[[#This Row],[NS AXIS]]&lt;$V$6 - 'Unlike Size Quad'!$F$3*$N$4), Table13[NS AXIS], 0)</f>
        <v>0</v>
      </c>
      <c r="AB1772" s="16">
        <f>$V$3 -'Unlike Size Quad'!$F$2*$N$3</f>
        <v>127.00056361139596</v>
      </c>
      <c r="AC1772" s="16">
        <f>$W$4 + 'Unlike Size Quad'!$F$2*$N$3</f>
        <v>-127.00507248755457</v>
      </c>
      <c r="AN1772" s="46">
        <v>764</v>
      </c>
      <c r="AO1772" s="6">
        <f>IF(OR(Table15[[#This Row],[Diagonal Flag]]&lt;-$AG$6, Table15[[#This Row],[Diagonal Flag]]&gt;$AG$6),0,Table15[[#This Row],[Diagonal Flag]])</f>
        <v>0</v>
      </c>
      <c r="AP1772" s="6">
        <f>Graphing!$AO1772/$AP$6</f>
        <v>0</v>
      </c>
      <c r="AQ1772" s="6">
        <f>Graphing!$AO1772/$AQ$6</f>
        <v>0</v>
      </c>
    </row>
    <row r="1773" spans="21:43" x14ac:dyDescent="0.25">
      <c r="U1773" s="6">
        <v>0</v>
      </c>
      <c r="V1773" s="6">
        <v>765</v>
      </c>
      <c r="W1773" s="6">
        <f>IF(AND($W$4 + 'Unlike Size Quad'!$F$2*$N$3&lt;Table13[[#This Row],[NS AXIS]],Table13[[#This Row],[NS AXIS]]&lt;$V$3 - 'Unlike Size Quad'!$F$2*$N$3), Table13[NS AXIS], 0)</f>
        <v>0</v>
      </c>
      <c r="X1773" s="6">
        <f>$V$6 - 'Unlike Size Quad'!$F$3*$N$4</f>
        <v>71.401690832311886</v>
      </c>
      <c r="Y1773" s="6">
        <f>$W$5 +'Unlike Size Quad'!$F$3*$N$4</f>
        <v>-71.406763299232722</v>
      </c>
      <c r="Z1773" s="6">
        <f>Table13[[#This Row],[NS AXIS]]</f>
        <v>765</v>
      </c>
      <c r="AA1773" s="6">
        <f>IF(AND($W$5 + 'Unlike Size Quad'!$F$3*$N$4&lt;Table13[[#This Row],[NS AXIS]],Table13[[#This Row],[NS AXIS]]&lt;$V$6 - 'Unlike Size Quad'!$F$3*$N$4), Table13[NS AXIS], 0)</f>
        <v>0</v>
      </c>
      <c r="AB1773" s="16">
        <f>$V$3 -'Unlike Size Quad'!$F$2*$N$3</f>
        <v>127.00056361139596</v>
      </c>
      <c r="AC1773" s="16">
        <f>$W$4 + 'Unlike Size Quad'!$F$2*$N$3</f>
        <v>-127.00507248755457</v>
      </c>
      <c r="AN1773" s="46">
        <v>765</v>
      </c>
      <c r="AO1773" s="6">
        <f>IF(OR(Table15[[#This Row],[Diagonal Flag]]&lt;-$AG$6, Table15[[#This Row],[Diagonal Flag]]&gt;$AG$6),0,Table15[[#This Row],[Diagonal Flag]])</f>
        <v>0</v>
      </c>
      <c r="AP1773" s="6">
        <f>Graphing!$AO1773/$AP$6</f>
        <v>0</v>
      </c>
      <c r="AQ1773" s="6">
        <f>Graphing!$AO1773/$AQ$6</f>
        <v>0</v>
      </c>
    </row>
    <row r="1774" spans="21:43" x14ac:dyDescent="0.25">
      <c r="U1774" s="6">
        <v>0</v>
      </c>
      <c r="V1774" s="6">
        <v>766</v>
      </c>
      <c r="W1774" s="6">
        <f>IF(AND($W$4 + 'Unlike Size Quad'!$F$2*$N$3&lt;Table13[[#This Row],[NS AXIS]],Table13[[#This Row],[NS AXIS]]&lt;$V$3 - 'Unlike Size Quad'!$F$2*$N$3), Table13[NS AXIS], 0)</f>
        <v>0</v>
      </c>
      <c r="X1774" s="6">
        <f>$V$6 - 'Unlike Size Quad'!$F$3*$N$4</f>
        <v>71.401690832311886</v>
      </c>
      <c r="Y1774" s="6">
        <f>$W$5 +'Unlike Size Quad'!$F$3*$N$4</f>
        <v>-71.406763299232722</v>
      </c>
      <c r="Z1774" s="6">
        <f>Table13[[#This Row],[NS AXIS]]</f>
        <v>766</v>
      </c>
      <c r="AA1774" s="6">
        <f>IF(AND($W$5 + 'Unlike Size Quad'!$F$3*$N$4&lt;Table13[[#This Row],[NS AXIS]],Table13[[#This Row],[NS AXIS]]&lt;$V$6 - 'Unlike Size Quad'!$F$3*$N$4), Table13[NS AXIS], 0)</f>
        <v>0</v>
      </c>
      <c r="AB1774" s="16">
        <f>$V$3 -'Unlike Size Quad'!$F$2*$N$3</f>
        <v>127.00056361139596</v>
      </c>
      <c r="AC1774" s="16">
        <f>$W$4 + 'Unlike Size Quad'!$F$2*$N$3</f>
        <v>-127.00507248755457</v>
      </c>
      <c r="AN1774" s="46">
        <v>766</v>
      </c>
      <c r="AO1774" s="6">
        <f>IF(OR(Table15[[#This Row],[Diagonal Flag]]&lt;-$AG$6, Table15[[#This Row],[Diagonal Flag]]&gt;$AG$6),0,Table15[[#This Row],[Diagonal Flag]])</f>
        <v>0</v>
      </c>
      <c r="AP1774" s="6">
        <f>Graphing!$AO1774/$AP$6</f>
        <v>0</v>
      </c>
      <c r="AQ1774" s="6">
        <f>Graphing!$AO1774/$AQ$6</f>
        <v>0</v>
      </c>
    </row>
    <row r="1775" spans="21:43" x14ac:dyDescent="0.25">
      <c r="U1775" s="6">
        <v>0</v>
      </c>
      <c r="V1775" s="6">
        <v>767</v>
      </c>
      <c r="W1775" s="6">
        <f>IF(AND($W$4 + 'Unlike Size Quad'!$F$2*$N$3&lt;Table13[[#This Row],[NS AXIS]],Table13[[#This Row],[NS AXIS]]&lt;$V$3 - 'Unlike Size Quad'!$F$2*$N$3), Table13[NS AXIS], 0)</f>
        <v>0</v>
      </c>
      <c r="X1775" s="6">
        <f>$V$6 - 'Unlike Size Quad'!$F$3*$N$4</f>
        <v>71.401690832311886</v>
      </c>
      <c r="Y1775" s="6">
        <f>$W$5 +'Unlike Size Quad'!$F$3*$N$4</f>
        <v>-71.406763299232722</v>
      </c>
      <c r="Z1775" s="6">
        <f>Table13[[#This Row],[NS AXIS]]</f>
        <v>767</v>
      </c>
      <c r="AA1775" s="6">
        <f>IF(AND($W$5 + 'Unlike Size Quad'!$F$3*$N$4&lt;Table13[[#This Row],[NS AXIS]],Table13[[#This Row],[NS AXIS]]&lt;$V$6 - 'Unlike Size Quad'!$F$3*$N$4), Table13[NS AXIS], 0)</f>
        <v>0</v>
      </c>
      <c r="AB1775" s="16">
        <f>$V$3 -'Unlike Size Quad'!$F$2*$N$3</f>
        <v>127.00056361139596</v>
      </c>
      <c r="AC1775" s="16">
        <f>$W$4 + 'Unlike Size Quad'!$F$2*$N$3</f>
        <v>-127.00507248755457</v>
      </c>
      <c r="AN1775" s="46">
        <v>767</v>
      </c>
      <c r="AO1775" s="6">
        <f>IF(OR(Table15[[#This Row],[Diagonal Flag]]&lt;-$AG$6, Table15[[#This Row],[Diagonal Flag]]&gt;$AG$6),0,Table15[[#This Row],[Diagonal Flag]])</f>
        <v>0</v>
      </c>
      <c r="AP1775" s="6">
        <f>Graphing!$AO1775/$AP$6</f>
        <v>0</v>
      </c>
      <c r="AQ1775" s="6">
        <f>Graphing!$AO1775/$AQ$6</f>
        <v>0</v>
      </c>
    </row>
    <row r="1776" spans="21:43" x14ac:dyDescent="0.25">
      <c r="U1776" s="6">
        <v>0</v>
      </c>
      <c r="V1776" s="6">
        <v>768</v>
      </c>
      <c r="W1776" s="6">
        <f>IF(AND($W$4 + 'Unlike Size Quad'!$F$2*$N$3&lt;Table13[[#This Row],[NS AXIS]],Table13[[#This Row],[NS AXIS]]&lt;$V$3 - 'Unlike Size Quad'!$F$2*$N$3), Table13[NS AXIS], 0)</f>
        <v>0</v>
      </c>
      <c r="X1776" s="6">
        <f>$V$6 - 'Unlike Size Quad'!$F$3*$N$4</f>
        <v>71.401690832311886</v>
      </c>
      <c r="Y1776" s="6">
        <f>$W$5 +'Unlike Size Quad'!$F$3*$N$4</f>
        <v>-71.406763299232722</v>
      </c>
      <c r="Z1776" s="6">
        <f>Table13[[#This Row],[NS AXIS]]</f>
        <v>768</v>
      </c>
      <c r="AA1776" s="6">
        <f>IF(AND($W$5 + 'Unlike Size Quad'!$F$3*$N$4&lt;Table13[[#This Row],[NS AXIS]],Table13[[#This Row],[NS AXIS]]&lt;$V$6 - 'Unlike Size Quad'!$F$3*$N$4), Table13[NS AXIS], 0)</f>
        <v>0</v>
      </c>
      <c r="AB1776" s="16">
        <f>$V$3 -'Unlike Size Quad'!$F$2*$N$3</f>
        <v>127.00056361139596</v>
      </c>
      <c r="AC1776" s="16">
        <f>$W$4 + 'Unlike Size Quad'!$F$2*$N$3</f>
        <v>-127.00507248755457</v>
      </c>
      <c r="AN1776" s="46">
        <v>768</v>
      </c>
      <c r="AO1776" s="6">
        <f>IF(OR(Table15[[#This Row],[Diagonal Flag]]&lt;-$AG$6, Table15[[#This Row],[Diagonal Flag]]&gt;$AG$6),0,Table15[[#This Row],[Diagonal Flag]])</f>
        <v>0</v>
      </c>
      <c r="AP1776" s="6">
        <f>Graphing!$AO1776/$AP$6</f>
        <v>0</v>
      </c>
      <c r="AQ1776" s="6">
        <f>Graphing!$AO1776/$AQ$6</f>
        <v>0</v>
      </c>
    </row>
    <row r="1777" spans="21:43" x14ac:dyDescent="0.25">
      <c r="U1777" s="6">
        <v>0</v>
      </c>
      <c r="V1777" s="6">
        <v>769</v>
      </c>
      <c r="W1777" s="6">
        <f>IF(AND($W$4 + 'Unlike Size Quad'!$F$2*$N$3&lt;Table13[[#This Row],[NS AXIS]],Table13[[#This Row],[NS AXIS]]&lt;$V$3 - 'Unlike Size Quad'!$F$2*$N$3), Table13[NS AXIS], 0)</f>
        <v>0</v>
      </c>
      <c r="X1777" s="6">
        <f>$V$6 - 'Unlike Size Quad'!$F$3*$N$4</f>
        <v>71.401690832311886</v>
      </c>
      <c r="Y1777" s="6">
        <f>$W$5 +'Unlike Size Quad'!$F$3*$N$4</f>
        <v>-71.406763299232722</v>
      </c>
      <c r="Z1777" s="6">
        <f>Table13[[#This Row],[NS AXIS]]</f>
        <v>769</v>
      </c>
      <c r="AA1777" s="6">
        <f>IF(AND($W$5 + 'Unlike Size Quad'!$F$3*$N$4&lt;Table13[[#This Row],[NS AXIS]],Table13[[#This Row],[NS AXIS]]&lt;$V$6 - 'Unlike Size Quad'!$F$3*$N$4), Table13[NS AXIS], 0)</f>
        <v>0</v>
      </c>
      <c r="AB1777" s="16">
        <f>$V$3 -'Unlike Size Quad'!$F$2*$N$3</f>
        <v>127.00056361139596</v>
      </c>
      <c r="AC1777" s="16">
        <f>$W$4 + 'Unlike Size Quad'!$F$2*$N$3</f>
        <v>-127.00507248755457</v>
      </c>
      <c r="AN1777" s="46">
        <v>769</v>
      </c>
      <c r="AO1777" s="6">
        <f>IF(OR(Table15[[#This Row],[Diagonal Flag]]&lt;-$AG$6, Table15[[#This Row],[Diagonal Flag]]&gt;$AG$6),0,Table15[[#This Row],[Diagonal Flag]])</f>
        <v>0</v>
      </c>
      <c r="AP1777" s="6">
        <f>Graphing!$AO1777/$AP$6</f>
        <v>0</v>
      </c>
      <c r="AQ1777" s="6">
        <f>Graphing!$AO1777/$AQ$6</f>
        <v>0</v>
      </c>
    </row>
    <row r="1778" spans="21:43" x14ac:dyDescent="0.25">
      <c r="U1778" s="6">
        <v>0</v>
      </c>
      <c r="V1778" s="6">
        <v>770</v>
      </c>
      <c r="W1778" s="6">
        <f>IF(AND($W$4 + 'Unlike Size Quad'!$F$2*$N$3&lt;Table13[[#This Row],[NS AXIS]],Table13[[#This Row],[NS AXIS]]&lt;$V$3 - 'Unlike Size Quad'!$F$2*$N$3), Table13[NS AXIS], 0)</f>
        <v>0</v>
      </c>
      <c r="X1778" s="6">
        <f>$V$6 - 'Unlike Size Quad'!$F$3*$N$4</f>
        <v>71.401690832311886</v>
      </c>
      <c r="Y1778" s="6">
        <f>$W$5 +'Unlike Size Quad'!$F$3*$N$4</f>
        <v>-71.406763299232722</v>
      </c>
      <c r="Z1778" s="6">
        <f>Table13[[#This Row],[NS AXIS]]</f>
        <v>770</v>
      </c>
      <c r="AA1778" s="6">
        <f>IF(AND($W$5 + 'Unlike Size Quad'!$F$3*$N$4&lt;Table13[[#This Row],[NS AXIS]],Table13[[#This Row],[NS AXIS]]&lt;$V$6 - 'Unlike Size Quad'!$F$3*$N$4), Table13[NS AXIS], 0)</f>
        <v>0</v>
      </c>
      <c r="AB1778" s="16">
        <f>$V$3 -'Unlike Size Quad'!$F$2*$N$3</f>
        <v>127.00056361139596</v>
      </c>
      <c r="AC1778" s="16">
        <f>$W$4 + 'Unlike Size Quad'!$F$2*$N$3</f>
        <v>-127.00507248755457</v>
      </c>
      <c r="AN1778" s="46">
        <v>770</v>
      </c>
      <c r="AO1778" s="6">
        <f>IF(OR(Table15[[#This Row],[Diagonal Flag]]&lt;-$AG$6, Table15[[#This Row],[Diagonal Flag]]&gt;$AG$6),0,Table15[[#This Row],[Diagonal Flag]])</f>
        <v>0</v>
      </c>
      <c r="AP1778" s="6">
        <f>Graphing!$AO1778/$AP$6</f>
        <v>0</v>
      </c>
      <c r="AQ1778" s="6">
        <f>Graphing!$AO1778/$AQ$6</f>
        <v>0</v>
      </c>
    </row>
    <row r="1779" spans="21:43" x14ac:dyDescent="0.25">
      <c r="U1779" s="6">
        <v>0</v>
      </c>
      <c r="V1779" s="6">
        <v>771</v>
      </c>
      <c r="W1779" s="6">
        <f>IF(AND($W$4 + 'Unlike Size Quad'!$F$2*$N$3&lt;Table13[[#This Row],[NS AXIS]],Table13[[#This Row],[NS AXIS]]&lt;$V$3 - 'Unlike Size Quad'!$F$2*$N$3), Table13[NS AXIS], 0)</f>
        <v>0</v>
      </c>
      <c r="X1779" s="6">
        <f>$V$6 - 'Unlike Size Quad'!$F$3*$N$4</f>
        <v>71.401690832311886</v>
      </c>
      <c r="Y1779" s="6">
        <f>$W$5 +'Unlike Size Quad'!$F$3*$N$4</f>
        <v>-71.406763299232722</v>
      </c>
      <c r="Z1779" s="6">
        <f>Table13[[#This Row],[NS AXIS]]</f>
        <v>771</v>
      </c>
      <c r="AA1779" s="6">
        <f>IF(AND($W$5 + 'Unlike Size Quad'!$F$3*$N$4&lt;Table13[[#This Row],[NS AXIS]],Table13[[#This Row],[NS AXIS]]&lt;$V$6 - 'Unlike Size Quad'!$F$3*$N$4), Table13[NS AXIS], 0)</f>
        <v>0</v>
      </c>
      <c r="AB1779" s="16">
        <f>$V$3 -'Unlike Size Quad'!$F$2*$N$3</f>
        <v>127.00056361139596</v>
      </c>
      <c r="AC1779" s="16">
        <f>$W$4 + 'Unlike Size Quad'!$F$2*$N$3</f>
        <v>-127.00507248755457</v>
      </c>
      <c r="AN1779" s="46">
        <v>771</v>
      </c>
      <c r="AO1779" s="6">
        <f>IF(OR(Table15[[#This Row],[Diagonal Flag]]&lt;-$AG$6, Table15[[#This Row],[Diagonal Flag]]&gt;$AG$6),0,Table15[[#This Row],[Diagonal Flag]])</f>
        <v>0</v>
      </c>
      <c r="AP1779" s="6">
        <f>Graphing!$AO1779/$AP$6</f>
        <v>0</v>
      </c>
      <c r="AQ1779" s="6">
        <f>Graphing!$AO1779/$AQ$6</f>
        <v>0</v>
      </c>
    </row>
    <row r="1780" spans="21:43" x14ac:dyDescent="0.25">
      <c r="U1780" s="6">
        <v>0</v>
      </c>
      <c r="V1780" s="6">
        <v>772</v>
      </c>
      <c r="W1780" s="6">
        <f>IF(AND($W$4 + 'Unlike Size Quad'!$F$2*$N$3&lt;Table13[[#This Row],[NS AXIS]],Table13[[#This Row],[NS AXIS]]&lt;$V$3 - 'Unlike Size Quad'!$F$2*$N$3), Table13[NS AXIS], 0)</f>
        <v>0</v>
      </c>
      <c r="X1780" s="6">
        <f>$V$6 - 'Unlike Size Quad'!$F$3*$N$4</f>
        <v>71.401690832311886</v>
      </c>
      <c r="Y1780" s="6">
        <f>$W$5 +'Unlike Size Quad'!$F$3*$N$4</f>
        <v>-71.406763299232722</v>
      </c>
      <c r="Z1780" s="6">
        <f>Table13[[#This Row],[NS AXIS]]</f>
        <v>772</v>
      </c>
      <c r="AA1780" s="6">
        <f>IF(AND($W$5 + 'Unlike Size Quad'!$F$3*$N$4&lt;Table13[[#This Row],[NS AXIS]],Table13[[#This Row],[NS AXIS]]&lt;$V$6 - 'Unlike Size Quad'!$F$3*$N$4), Table13[NS AXIS], 0)</f>
        <v>0</v>
      </c>
      <c r="AB1780" s="16">
        <f>$V$3 -'Unlike Size Quad'!$F$2*$N$3</f>
        <v>127.00056361139596</v>
      </c>
      <c r="AC1780" s="16">
        <f>$W$4 + 'Unlike Size Quad'!$F$2*$N$3</f>
        <v>-127.00507248755457</v>
      </c>
      <c r="AN1780" s="46">
        <v>772</v>
      </c>
      <c r="AO1780" s="6">
        <f>IF(OR(Table15[[#This Row],[Diagonal Flag]]&lt;-$AG$6, Table15[[#This Row],[Diagonal Flag]]&gt;$AG$6),0,Table15[[#This Row],[Diagonal Flag]])</f>
        <v>0</v>
      </c>
      <c r="AP1780" s="6">
        <f>Graphing!$AO1780/$AP$6</f>
        <v>0</v>
      </c>
      <c r="AQ1780" s="6">
        <f>Graphing!$AO1780/$AQ$6</f>
        <v>0</v>
      </c>
    </row>
    <row r="1781" spans="21:43" x14ac:dyDescent="0.25">
      <c r="U1781" s="6">
        <v>0</v>
      </c>
      <c r="V1781" s="6">
        <v>773</v>
      </c>
      <c r="W1781" s="6">
        <f>IF(AND($W$4 + 'Unlike Size Quad'!$F$2*$N$3&lt;Table13[[#This Row],[NS AXIS]],Table13[[#This Row],[NS AXIS]]&lt;$V$3 - 'Unlike Size Quad'!$F$2*$N$3), Table13[NS AXIS], 0)</f>
        <v>0</v>
      </c>
      <c r="X1781" s="6">
        <f>$V$6 - 'Unlike Size Quad'!$F$3*$N$4</f>
        <v>71.401690832311886</v>
      </c>
      <c r="Y1781" s="6">
        <f>$W$5 +'Unlike Size Quad'!$F$3*$N$4</f>
        <v>-71.406763299232722</v>
      </c>
      <c r="Z1781" s="6">
        <f>Table13[[#This Row],[NS AXIS]]</f>
        <v>773</v>
      </c>
      <c r="AA1781" s="6">
        <f>IF(AND($W$5 + 'Unlike Size Quad'!$F$3*$N$4&lt;Table13[[#This Row],[NS AXIS]],Table13[[#This Row],[NS AXIS]]&lt;$V$6 - 'Unlike Size Quad'!$F$3*$N$4), Table13[NS AXIS], 0)</f>
        <v>0</v>
      </c>
      <c r="AB1781" s="16">
        <f>$V$3 -'Unlike Size Quad'!$F$2*$N$3</f>
        <v>127.00056361139596</v>
      </c>
      <c r="AC1781" s="16">
        <f>$W$4 + 'Unlike Size Quad'!$F$2*$N$3</f>
        <v>-127.00507248755457</v>
      </c>
      <c r="AN1781" s="46">
        <v>773</v>
      </c>
      <c r="AO1781" s="6">
        <f>IF(OR(Table15[[#This Row],[Diagonal Flag]]&lt;-$AG$6, Table15[[#This Row],[Diagonal Flag]]&gt;$AG$6),0,Table15[[#This Row],[Diagonal Flag]])</f>
        <v>0</v>
      </c>
      <c r="AP1781" s="6">
        <f>Graphing!$AO1781/$AP$6</f>
        <v>0</v>
      </c>
      <c r="AQ1781" s="6">
        <f>Graphing!$AO1781/$AQ$6</f>
        <v>0</v>
      </c>
    </row>
    <row r="1782" spans="21:43" x14ac:dyDescent="0.25">
      <c r="U1782" s="6">
        <v>0</v>
      </c>
      <c r="V1782" s="6">
        <v>774</v>
      </c>
      <c r="W1782" s="6">
        <f>IF(AND($W$4 + 'Unlike Size Quad'!$F$2*$N$3&lt;Table13[[#This Row],[NS AXIS]],Table13[[#This Row],[NS AXIS]]&lt;$V$3 - 'Unlike Size Quad'!$F$2*$N$3), Table13[NS AXIS], 0)</f>
        <v>0</v>
      </c>
      <c r="X1782" s="6">
        <f>$V$6 - 'Unlike Size Quad'!$F$3*$N$4</f>
        <v>71.401690832311886</v>
      </c>
      <c r="Y1782" s="6">
        <f>$W$5 +'Unlike Size Quad'!$F$3*$N$4</f>
        <v>-71.406763299232722</v>
      </c>
      <c r="Z1782" s="6">
        <f>Table13[[#This Row],[NS AXIS]]</f>
        <v>774</v>
      </c>
      <c r="AA1782" s="6">
        <f>IF(AND($W$5 + 'Unlike Size Quad'!$F$3*$N$4&lt;Table13[[#This Row],[NS AXIS]],Table13[[#This Row],[NS AXIS]]&lt;$V$6 - 'Unlike Size Quad'!$F$3*$N$4), Table13[NS AXIS], 0)</f>
        <v>0</v>
      </c>
      <c r="AB1782" s="16">
        <f>$V$3 -'Unlike Size Quad'!$F$2*$N$3</f>
        <v>127.00056361139596</v>
      </c>
      <c r="AC1782" s="16">
        <f>$W$4 + 'Unlike Size Quad'!$F$2*$N$3</f>
        <v>-127.00507248755457</v>
      </c>
      <c r="AN1782" s="46">
        <v>774</v>
      </c>
      <c r="AO1782" s="6">
        <f>IF(OR(Table15[[#This Row],[Diagonal Flag]]&lt;-$AG$6, Table15[[#This Row],[Diagonal Flag]]&gt;$AG$6),0,Table15[[#This Row],[Diagonal Flag]])</f>
        <v>0</v>
      </c>
      <c r="AP1782" s="6">
        <f>Graphing!$AO1782/$AP$6</f>
        <v>0</v>
      </c>
      <c r="AQ1782" s="6">
        <f>Graphing!$AO1782/$AQ$6</f>
        <v>0</v>
      </c>
    </row>
    <row r="1783" spans="21:43" x14ac:dyDescent="0.25">
      <c r="U1783" s="6">
        <v>0</v>
      </c>
      <c r="V1783" s="6">
        <v>775</v>
      </c>
      <c r="W1783" s="6">
        <f>IF(AND($W$4 + 'Unlike Size Quad'!$F$2*$N$3&lt;Table13[[#This Row],[NS AXIS]],Table13[[#This Row],[NS AXIS]]&lt;$V$3 - 'Unlike Size Quad'!$F$2*$N$3), Table13[NS AXIS], 0)</f>
        <v>0</v>
      </c>
      <c r="X1783" s="6">
        <f>$V$6 - 'Unlike Size Quad'!$F$3*$N$4</f>
        <v>71.401690832311886</v>
      </c>
      <c r="Y1783" s="6">
        <f>$W$5 +'Unlike Size Quad'!$F$3*$N$4</f>
        <v>-71.406763299232722</v>
      </c>
      <c r="Z1783" s="6">
        <f>Table13[[#This Row],[NS AXIS]]</f>
        <v>775</v>
      </c>
      <c r="AA1783" s="6">
        <f>IF(AND($W$5 + 'Unlike Size Quad'!$F$3*$N$4&lt;Table13[[#This Row],[NS AXIS]],Table13[[#This Row],[NS AXIS]]&lt;$V$6 - 'Unlike Size Quad'!$F$3*$N$4), Table13[NS AXIS], 0)</f>
        <v>0</v>
      </c>
      <c r="AB1783" s="16">
        <f>$V$3 -'Unlike Size Quad'!$F$2*$N$3</f>
        <v>127.00056361139596</v>
      </c>
      <c r="AC1783" s="16">
        <f>$W$4 + 'Unlike Size Quad'!$F$2*$N$3</f>
        <v>-127.00507248755457</v>
      </c>
      <c r="AN1783" s="46">
        <v>775</v>
      </c>
      <c r="AO1783" s="6">
        <f>IF(OR(Table15[[#This Row],[Diagonal Flag]]&lt;-$AG$6, Table15[[#This Row],[Diagonal Flag]]&gt;$AG$6),0,Table15[[#This Row],[Diagonal Flag]])</f>
        <v>0</v>
      </c>
      <c r="AP1783" s="6">
        <f>Graphing!$AO1783/$AP$6</f>
        <v>0</v>
      </c>
      <c r="AQ1783" s="6">
        <f>Graphing!$AO1783/$AQ$6</f>
        <v>0</v>
      </c>
    </row>
    <row r="1784" spans="21:43" x14ac:dyDescent="0.25">
      <c r="U1784" s="6">
        <v>0</v>
      </c>
      <c r="V1784" s="6">
        <v>776</v>
      </c>
      <c r="W1784" s="6">
        <f>IF(AND($W$4 + 'Unlike Size Quad'!$F$2*$N$3&lt;Table13[[#This Row],[NS AXIS]],Table13[[#This Row],[NS AXIS]]&lt;$V$3 - 'Unlike Size Quad'!$F$2*$N$3), Table13[NS AXIS], 0)</f>
        <v>0</v>
      </c>
      <c r="X1784" s="6">
        <f>$V$6 - 'Unlike Size Quad'!$F$3*$N$4</f>
        <v>71.401690832311886</v>
      </c>
      <c r="Y1784" s="6">
        <f>$W$5 +'Unlike Size Quad'!$F$3*$N$4</f>
        <v>-71.406763299232722</v>
      </c>
      <c r="Z1784" s="6">
        <f>Table13[[#This Row],[NS AXIS]]</f>
        <v>776</v>
      </c>
      <c r="AA1784" s="6">
        <f>IF(AND($W$5 + 'Unlike Size Quad'!$F$3*$N$4&lt;Table13[[#This Row],[NS AXIS]],Table13[[#This Row],[NS AXIS]]&lt;$V$6 - 'Unlike Size Quad'!$F$3*$N$4), Table13[NS AXIS], 0)</f>
        <v>0</v>
      </c>
      <c r="AB1784" s="16">
        <f>$V$3 -'Unlike Size Quad'!$F$2*$N$3</f>
        <v>127.00056361139596</v>
      </c>
      <c r="AC1784" s="16">
        <f>$W$4 + 'Unlike Size Quad'!$F$2*$N$3</f>
        <v>-127.00507248755457</v>
      </c>
      <c r="AN1784" s="46">
        <v>776</v>
      </c>
      <c r="AO1784" s="6">
        <f>IF(OR(Table15[[#This Row],[Diagonal Flag]]&lt;-$AG$6, Table15[[#This Row],[Diagonal Flag]]&gt;$AG$6),0,Table15[[#This Row],[Diagonal Flag]])</f>
        <v>0</v>
      </c>
      <c r="AP1784" s="6">
        <f>Graphing!$AO1784/$AP$6</f>
        <v>0</v>
      </c>
      <c r="AQ1784" s="6">
        <f>Graphing!$AO1784/$AQ$6</f>
        <v>0</v>
      </c>
    </row>
    <row r="1785" spans="21:43" x14ac:dyDescent="0.25">
      <c r="U1785" s="6">
        <v>0</v>
      </c>
      <c r="V1785" s="6">
        <v>777</v>
      </c>
      <c r="W1785" s="6">
        <f>IF(AND($W$4 + 'Unlike Size Quad'!$F$2*$N$3&lt;Table13[[#This Row],[NS AXIS]],Table13[[#This Row],[NS AXIS]]&lt;$V$3 - 'Unlike Size Quad'!$F$2*$N$3), Table13[NS AXIS], 0)</f>
        <v>0</v>
      </c>
      <c r="X1785" s="6">
        <f>$V$6 - 'Unlike Size Quad'!$F$3*$N$4</f>
        <v>71.401690832311886</v>
      </c>
      <c r="Y1785" s="6">
        <f>$W$5 +'Unlike Size Quad'!$F$3*$N$4</f>
        <v>-71.406763299232722</v>
      </c>
      <c r="Z1785" s="6">
        <f>Table13[[#This Row],[NS AXIS]]</f>
        <v>777</v>
      </c>
      <c r="AA1785" s="6">
        <f>IF(AND($W$5 + 'Unlike Size Quad'!$F$3*$N$4&lt;Table13[[#This Row],[NS AXIS]],Table13[[#This Row],[NS AXIS]]&lt;$V$6 - 'Unlike Size Quad'!$F$3*$N$4), Table13[NS AXIS], 0)</f>
        <v>0</v>
      </c>
      <c r="AB1785" s="16">
        <f>$V$3 -'Unlike Size Quad'!$F$2*$N$3</f>
        <v>127.00056361139596</v>
      </c>
      <c r="AC1785" s="16">
        <f>$W$4 + 'Unlike Size Quad'!$F$2*$N$3</f>
        <v>-127.00507248755457</v>
      </c>
      <c r="AN1785" s="46">
        <v>777</v>
      </c>
      <c r="AO1785" s="6">
        <f>IF(OR(Table15[[#This Row],[Diagonal Flag]]&lt;-$AG$6, Table15[[#This Row],[Diagonal Flag]]&gt;$AG$6),0,Table15[[#This Row],[Diagonal Flag]])</f>
        <v>0</v>
      </c>
      <c r="AP1785" s="6">
        <f>Graphing!$AO1785/$AP$6</f>
        <v>0</v>
      </c>
      <c r="AQ1785" s="6">
        <f>Graphing!$AO1785/$AQ$6</f>
        <v>0</v>
      </c>
    </row>
    <row r="1786" spans="21:43" x14ac:dyDescent="0.25">
      <c r="U1786" s="6">
        <v>0</v>
      </c>
      <c r="V1786" s="6">
        <v>778</v>
      </c>
      <c r="W1786" s="6">
        <f>IF(AND($W$4 + 'Unlike Size Quad'!$F$2*$N$3&lt;Table13[[#This Row],[NS AXIS]],Table13[[#This Row],[NS AXIS]]&lt;$V$3 - 'Unlike Size Quad'!$F$2*$N$3), Table13[NS AXIS], 0)</f>
        <v>0</v>
      </c>
      <c r="X1786" s="6">
        <f>$V$6 - 'Unlike Size Quad'!$F$3*$N$4</f>
        <v>71.401690832311886</v>
      </c>
      <c r="Y1786" s="6">
        <f>$W$5 +'Unlike Size Quad'!$F$3*$N$4</f>
        <v>-71.406763299232722</v>
      </c>
      <c r="Z1786" s="6">
        <f>Table13[[#This Row],[NS AXIS]]</f>
        <v>778</v>
      </c>
      <c r="AA1786" s="6">
        <f>IF(AND($W$5 + 'Unlike Size Quad'!$F$3*$N$4&lt;Table13[[#This Row],[NS AXIS]],Table13[[#This Row],[NS AXIS]]&lt;$V$6 - 'Unlike Size Quad'!$F$3*$N$4), Table13[NS AXIS], 0)</f>
        <v>0</v>
      </c>
      <c r="AB1786" s="16">
        <f>$V$3 -'Unlike Size Quad'!$F$2*$N$3</f>
        <v>127.00056361139596</v>
      </c>
      <c r="AC1786" s="16">
        <f>$W$4 + 'Unlike Size Quad'!$F$2*$N$3</f>
        <v>-127.00507248755457</v>
      </c>
      <c r="AN1786" s="46">
        <v>778</v>
      </c>
      <c r="AO1786" s="6">
        <f>IF(OR(Table15[[#This Row],[Diagonal Flag]]&lt;-$AG$6, Table15[[#This Row],[Diagonal Flag]]&gt;$AG$6),0,Table15[[#This Row],[Diagonal Flag]])</f>
        <v>0</v>
      </c>
      <c r="AP1786" s="6">
        <f>Graphing!$AO1786/$AP$6</f>
        <v>0</v>
      </c>
      <c r="AQ1786" s="6">
        <f>Graphing!$AO1786/$AQ$6</f>
        <v>0</v>
      </c>
    </row>
    <row r="1787" spans="21:43" x14ac:dyDescent="0.25">
      <c r="U1787" s="6">
        <v>0</v>
      </c>
      <c r="V1787" s="6">
        <v>779</v>
      </c>
      <c r="W1787" s="6">
        <f>IF(AND($W$4 + 'Unlike Size Quad'!$F$2*$N$3&lt;Table13[[#This Row],[NS AXIS]],Table13[[#This Row],[NS AXIS]]&lt;$V$3 - 'Unlike Size Quad'!$F$2*$N$3), Table13[NS AXIS], 0)</f>
        <v>0</v>
      </c>
      <c r="X1787" s="6">
        <f>$V$6 - 'Unlike Size Quad'!$F$3*$N$4</f>
        <v>71.401690832311886</v>
      </c>
      <c r="Y1787" s="6">
        <f>$W$5 +'Unlike Size Quad'!$F$3*$N$4</f>
        <v>-71.406763299232722</v>
      </c>
      <c r="Z1787" s="6">
        <f>Table13[[#This Row],[NS AXIS]]</f>
        <v>779</v>
      </c>
      <c r="AA1787" s="6">
        <f>IF(AND($W$5 + 'Unlike Size Quad'!$F$3*$N$4&lt;Table13[[#This Row],[NS AXIS]],Table13[[#This Row],[NS AXIS]]&lt;$V$6 - 'Unlike Size Quad'!$F$3*$N$4), Table13[NS AXIS], 0)</f>
        <v>0</v>
      </c>
      <c r="AB1787" s="16">
        <f>$V$3 -'Unlike Size Quad'!$F$2*$N$3</f>
        <v>127.00056361139596</v>
      </c>
      <c r="AC1787" s="16">
        <f>$W$4 + 'Unlike Size Quad'!$F$2*$N$3</f>
        <v>-127.00507248755457</v>
      </c>
      <c r="AN1787" s="46">
        <v>779</v>
      </c>
      <c r="AO1787" s="6">
        <f>IF(OR(Table15[[#This Row],[Diagonal Flag]]&lt;-$AG$6, Table15[[#This Row],[Diagonal Flag]]&gt;$AG$6),0,Table15[[#This Row],[Diagonal Flag]])</f>
        <v>0</v>
      </c>
      <c r="AP1787" s="6">
        <f>Graphing!$AO1787/$AP$6</f>
        <v>0</v>
      </c>
      <c r="AQ1787" s="6">
        <f>Graphing!$AO1787/$AQ$6</f>
        <v>0</v>
      </c>
    </row>
    <row r="1788" spans="21:43" x14ac:dyDescent="0.25">
      <c r="U1788" s="6">
        <v>0</v>
      </c>
      <c r="V1788" s="6">
        <v>780</v>
      </c>
      <c r="W1788" s="6">
        <f>IF(AND($W$4 + 'Unlike Size Quad'!$F$2*$N$3&lt;Table13[[#This Row],[NS AXIS]],Table13[[#This Row],[NS AXIS]]&lt;$V$3 - 'Unlike Size Quad'!$F$2*$N$3), Table13[NS AXIS], 0)</f>
        <v>0</v>
      </c>
      <c r="X1788" s="6">
        <f>$V$6 - 'Unlike Size Quad'!$F$3*$N$4</f>
        <v>71.401690832311886</v>
      </c>
      <c r="Y1788" s="6">
        <f>$W$5 +'Unlike Size Quad'!$F$3*$N$4</f>
        <v>-71.406763299232722</v>
      </c>
      <c r="Z1788" s="6">
        <f>Table13[[#This Row],[NS AXIS]]</f>
        <v>780</v>
      </c>
      <c r="AA1788" s="6">
        <f>IF(AND($W$5 + 'Unlike Size Quad'!$F$3*$N$4&lt;Table13[[#This Row],[NS AXIS]],Table13[[#This Row],[NS AXIS]]&lt;$V$6 - 'Unlike Size Quad'!$F$3*$N$4), Table13[NS AXIS], 0)</f>
        <v>0</v>
      </c>
      <c r="AB1788" s="16">
        <f>$V$3 -'Unlike Size Quad'!$F$2*$N$3</f>
        <v>127.00056361139596</v>
      </c>
      <c r="AC1788" s="16">
        <f>$W$4 + 'Unlike Size Quad'!$F$2*$N$3</f>
        <v>-127.00507248755457</v>
      </c>
      <c r="AN1788" s="46">
        <v>780</v>
      </c>
      <c r="AO1788" s="6">
        <f>IF(OR(Table15[[#This Row],[Diagonal Flag]]&lt;-$AG$6, Table15[[#This Row],[Diagonal Flag]]&gt;$AG$6),0,Table15[[#This Row],[Diagonal Flag]])</f>
        <v>0</v>
      </c>
      <c r="AP1788" s="6">
        <f>Graphing!$AO1788/$AP$6</f>
        <v>0</v>
      </c>
      <c r="AQ1788" s="6">
        <f>Graphing!$AO1788/$AQ$6</f>
        <v>0</v>
      </c>
    </row>
    <row r="1789" spans="21:43" x14ac:dyDescent="0.25">
      <c r="U1789" s="6">
        <v>0</v>
      </c>
      <c r="V1789" s="6">
        <v>781</v>
      </c>
      <c r="W1789" s="6">
        <f>IF(AND($W$4 + 'Unlike Size Quad'!$F$2*$N$3&lt;Table13[[#This Row],[NS AXIS]],Table13[[#This Row],[NS AXIS]]&lt;$V$3 - 'Unlike Size Quad'!$F$2*$N$3), Table13[NS AXIS], 0)</f>
        <v>0</v>
      </c>
      <c r="X1789" s="6">
        <f>$V$6 - 'Unlike Size Quad'!$F$3*$N$4</f>
        <v>71.401690832311886</v>
      </c>
      <c r="Y1789" s="6">
        <f>$W$5 +'Unlike Size Quad'!$F$3*$N$4</f>
        <v>-71.406763299232722</v>
      </c>
      <c r="Z1789" s="6">
        <f>Table13[[#This Row],[NS AXIS]]</f>
        <v>781</v>
      </c>
      <c r="AA1789" s="6">
        <f>IF(AND($W$5 + 'Unlike Size Quad'!$F$3*$N$4&lt;Table13[[#This Row],[NS AXIS]],Table13[[#This Row],[NS AXIS]]&lt;$V$6 - 'Unlike Size Quad'!$F$3*$N$4), Table13[NS AXIS], 0)</f>
        <v>0</v>
      </c>
      <c r="AB1789" s="16">
        <f>$V$3 -'Unlike Size Quad'!$F$2*$N$3</f>
        <v>127.00056361139596</v>
      </c>
      <c r="AC1789" s="16">
        <f>$W$4 + 'Unlike Size Quad'!$F$2*$N$3</f>
        <v>-127.00507248755457</v>
      </c>
      <c r="AN1789" s="46">
        <v>781</v>
      </c>
      <c r="AO1789" s="6">
        <f>IF(OR(Table15[[#This Row],[Diagonal Flag]]&lt;-$AG$6, Table15[[#This Row],[Diagonal Flag]]&gt;$AG$6),0,Table15[[#This Row],[Diagonal Flag]])</f>
        <v>0</v>
      </c>
      <c r="AP1789" s="6">
        <f>Graphing!$AO1789/$AP$6</f>
        <v>0</v>
      </c>
      <c r="AQ1789" s="6">
        <f>Graphing!$AO1789/$AQ$6</f>
        <v>0</v>
      </c>
    </row>
    <row r="1790" spans="21:43" x14ac:dyDescent="0.25">
      <c r="U1790" s="6">
        <v>0</v>
      </c>
      <c r="V1790" s="6">
        <v>782</v>
      </c>
      <c r="W1790" s="6">
        <f>IF(AND($W$4 + 'Unlike Size Quad'!$F$2*$N$3&lt;Table13[[#This Row],[NS AXIS]],Table13[[#This Row],[NS AXIS]]&lt;$V$3 - 'Unlike Size Quad'!$F$2*$N$3), Table13[NS AXIS], 0)</f>
        <v>0</v>
      </c>
      <c r="X1790" s="6">
        <f>$V$6 - 'Unlike Size Quad'!$F$3*$N$4</f>
        <v>71.401690832311886</v>
      </c>
      <c r="Y1790" s="6">
        <f>$W$5 +'Unlike Size Quad'!$F$3*$N$4</f>
        <v>-71.406763299232722</v>
      </c>
      <c r="Z1790" s="6">
        <f>Table13[[#This Row],[NS AXIS]]</f>
        <v>782</v>
      </c>
      <c r="AA1790" s="6">
        <f>IF(AND($W$5 + 'Unlike Size Quad'!$F$3*$N$4&lt;Table13[[#This Row],[NS AXIS]],Table13[[#This Row],[NS AXIS]]&lt;$V$6 - 'Unlike Size Quad'!$F$3*$N$4), Table13[NS AXIS], 0)</f>
        <v>0</v>
      </c>
      <c r="AB1790" s="16">
        <f>$V$3 -'Unlike Size Quad'!$F$2*$N$3</f>
        <v>127.00056361139596</v>
      </c>
      <c r="AC1790" s="16">
        <f>$W$4 + 'Unlike Size Quad'!$F$2*$N$3</f>
        <v>-127.00507248755457</v>
      </c>
      <c r="AN1790" s="46">
        <v>782</v>
      </c>
      <c r="AO1790" s="6">
        <f>IF(OR(Table15[[#This Row],[Diagonal Flag]]&lt;-$AG$6, Table15[[#This Row],[Diagonal Flag]]&gt;$AG$6),0,Table15[[#This Row],[Diagonal Flag]])</f>
        <v>0</v>
      </c>
      <c r="AP1790" s="6">
        <f>Graphing!$AO1790/$AP$6</f>
        <v>0</v>
      </c>
      <c r="AQ1790" s="6">
        <f>Graphing!$AO1790/$AQ$6</f>
        <v>0</v>
      </c>
    </row>
    <row r="1791" spans="21:43" x14ac:dyDescent="0.25">
      <c r="U1791" s="6">
        <v>0</v>
      </c>
      <c r="V1791" s="6">
        <v>783</v>
      </c>
      <c r="W1791" s="6">
        <f>IF(AND($W$4 + 'Unlike Size Quad'!$F$2*$N$3&lt;Table13[[#This Row],[NS AXIS]],Table13[[#This Row],[NS AXIS]]&lt;$V$3 - 'Unlike Size Quad'!$F$2*$N$3), Table13[NS AXIS], 0)</f>
        <v>0</v>
      </c>
      <c r="X1791" s="6">
        <f>$V$6 - 'Unlike Size Quad'!$F$3*$N$4</f>
        <v>71.401690832311886</v>
      </c>
      <c r="Y1791" s="6">
        <f>$W$5 +'Unlike Size Quad'!$F$3*$N$4</f>
        <v>-71.406763299232722</v>
      </c>
      <c r="Z1791" s="6">
        <f>Table13[[#This Row],[NS AXIS]]</f>
        <v>783</v>
      </c>
      <c r="AA1791" s="6">
        <f>IF(AND($W$5 + 'Unlike Size Quad'!$F$3*$N$4&lt;Table13[[#This Row],[NS AXIS]],Table13[[#This Row],[NS AXIS]]&lt;$V$6 - 'Unlike Size Quad'!$F$3*$N$4), Table13[NS AXIS], 0)</f>
        <v>0</v>
      </c>
      <c r="AB1791" s="16">
        <f>$V$3 -'Unlike Size Quad'!$F$2*$N$3</f>
        <v>127.00056361139596</v>
      </c>
      <c r="AC1791" s="16">
        <f>$W$4 + 'Unlike Size Quad'!$F$2*$N$3</f>
        <v>-127.00507248755457</v>
      </c>
      <c r="AN1791" s="46">
        <v>783</v>
      </c>
      <c r="AO1791" s="6">
        <f>IF(OR(Table15[[#This Row],[Diagonal Flag]]&lt;-$AG$6, Table15[[#This Row],[Diagonal Flag]]&gt;$AG$6),0,Table15[[#This Row],[Diagonal Flag]])</f>
        <v>0</v>
      </c>
      <c r="AP1791" s="6">
        <f>Graphing!$AO1791/$AP$6</f>
        <v>0</v>
      </c>
      <c r="AQ1791" s="6">
        <f>Graphing!$AO1791/$AQ$6</f>
        <v>0</v>
      </c>
    </row>
    <row r="1792" spans="21:43" x14ac:dyDescent="0.25">
      <c r="U1792" s="6">
        <v>0</v>
      </c>
      <c r="V1792" s="6">
        <v>784</v>
      </c>
      <c r="W1792" s="6">
        <f>IF(AND($W$4 + 'Unlike Size Quad'!$F$2*$N$3&lt;Table13[[#This Row],[NS AXIS]],Table13[[#This Row],[NS AXIS]]&lt;$V$3 - 'Unlike Size Quad'!$F$2*$N$3), Table13[NS AXIS], 0)</f>
        <v>0</v>
      </c>
      <c r="X1792" s="6">
        <f>$V$6 - 'Unlike Size Quad'!$F$3*$N$4</f>
        <v>71.401690832311886</v>
      </c>
      <c r="Y1792" s="6">
        <f>$W$5 +'Unlike Size Quad'!$F$3*$N$4</f>
        <v>-71.406763299232722</v>
      </c>
      <c r="Z1792" s="6">
        <f>Table13[[#This Row],[NS AXIS]]</f>
        <v>784</v>
      </c>
      <c r="AA1792" s="6">
        <f>IF(AND($W$5 + 'Unlike Size Quad'!$F$3*$N$4&lt;Table13[[#This Row],[NS AXIS]],Table13[[#This Row],[NS AXIS]]&lt;$V$6 - 'Unlike Size Quad'!$F$3*$N$4), Table13[NS AXIS], 0)</f>
        <v>0</v>
      </c>
      <c r="AB1792" s="16">
        <f>$V$3 -'Unlike Size Quad'!$F$2*$N$3</f>
        <v>127.00056361139596</v>
      </c>
      <c r="AC1792" s="16">
        <f>$W$4 + 'Unlike Size Quad'!$F$2*$N$3</f>
        <v>-127.00507248755457</v>
      </c>
      <c r="AN1792" s="46">
        <v>784</v>
      </c>
      <c r="AO1792" s="6">
        <f>IF(OR(Table15[[#This Row],[Diagonal Flag]]&lt;-$AG$6, Table15[[#This Row],[Diagonal Flag]]&gt;$AG$6),0,Table15[[#This Row],[Diagonal Flag]])</f>
        <v>0</v>
      </c>
      <c r="AP1792" s="6">
        <f>Graphing!$AO1792/$AP$6</f>
        <v>0</v>
      </c>
      <c r="AQ1792" s="6">
        <f>Graphing!$AO1792/$AQ$6</f>
        <v>0</v>
      </c>
    </row>
    <row r="1793" spans="21:43" x14ac:dyDescent="0.25">
      <c r="U1793" s="6">
        <v>0</v>
      </c>
      <c r="V1793" s="6">
        <v>785</v>
      </c>
      <c r="W1793" s="6">
        <f>IF(AND($W$4 + 'Unlike Size Quad'!$F$2*$N$3&lt;Table13[[#This Row],[NS AXIS]],Table13[[#This Row],[NS AXIS]]&lt;$V$3 - 'Unlike Size Quad'!$F$2*$N$3), Table13[NS AXIS], 0)</f>
        <v>0</v>
      </c>
      <c r="X1793" s="6">
        <f>$V$6 - 'Unlike Size Quad'!$F$3*$N$4</f>
        <v>71.401690832311886</v>
      </c>
      <c r="Y1793" s="6">
        <f>$W$5 +'Unlike Size Quad'!$F$3*$N$4</f>
        <v>-71.406763299232722</v>
      </c>
      <c r="Z1793" s="6">
        <f>Table13[[#This Row],[NS AXIS]]</f>
        <v>785</v>
      </c>
      <c r="AA1793" s="6">
        <f>IF(AND($W$5 + 'Unlike Size Quad'!$F$3*$N$4&lt;Table13[[#This Row],[NS AXIS]],Table13[[#This Row],[NS AXIS]]&lt;$V$6 - 'Unlike Size Quad'!$F$3*$N$4), Table13[NS AXIS], 0)</f>
        <v>0</v>
      </c>
      <c r="AB1793" s="16">
        <f>$V$3 -'Unlike Size Quad'!$F$2*$N$3</f>
        <v>127.00056361139596</v>
      </c>
      <c r="AC1793" s="16">
        <f>$W$4 + 'Unlike Size Quad'!$F$2*$N$3</f>
        <v>-127.00507248755457</v>
      </c>
      <c r="AN1793" s="46">
        <v>785</v>
      </c>
      <c r="AO1793" s="6">
        <f>IF(OR(Table15[[#This Row],[Diagonal Flag]]&lt;-$AG$6, Table15[[#This Row],[Diagonal Flag]]&gt;$AG$6),0,Table15[[#This Row],[Diagonal Flag]])</f>
        <v>0</v>
      </c>
      <c r="AP1793" s="6">
        <f>Graphing!$AO1793/$AP$6</f>
        <v>0</v>
      </c>
      <c r="AQ1793" s="6">
        <f>Graphing!$AO1793/$AQ$6</f>
        <v>0</v>
      </c>
    </row>
    <row r="1794" spans="21:43" x14ac:dyDescent="0.25">
      <c r="U1794" s="6">
        <v>0</v>
      </c>
      <c r="V1794" s="6">
        <v>786</v>
      </c>
      <c r="W1794" s="6">
        <f>IF(AND($W$4 + 'Unlike Size Quad'!$F$2*$N$3&lt;Table13[[#This Row],[NS AXIS]],Table13[[#This Row],[NS AXIS]]&lt;$V$3 - 'Unlike Size Quad'!$F$2*$N$3), Table13[NS AXIS], 0)</f>
        <v>0</v>
      </c>
      <c r="X1794" s="6">
        <f>$V$6 - 'Unlike Size Quad'!$F$3*$N$4</f>
        <v>71.401690832311886</v>
      </c>
      <c r="Y1794" s="6">
        <f>$W$5 +'Unlike Size Quad'!$F$3*$N$4</f>
        <v>-71.406763299232722</v>
      </c>
      <c r="Z1794" s="6">
        <f>Table13[[#This Row],[NS AXIS]]</f>
        <v>786</v>
      </c>
      <c r="AA1794" s="6">
        <f>IF(AND($W$5 + 'Unlike Size Quad'!$F$3*$N$4&lt;Table13[[#This Row],[NS AXIS]],Table13[[#This Row],[NS AXIS]]&lt;$V$6 - 'Unlike Size Quad'!$F$3*$N$4), Table13[NS AXIS], 0)</f>
        <v>0</v>
      </c>
      <c r="AB1794" s="16">
        <f>$V$3 -'Unlike Size Quad'!$F$2*$N$3</f>
        <v>127.00056361139596</v>
      </c>
      <c r="AC1794" s="16">
        <f>$W$4 + 'Unlike Size Quad'!$F$2*$N$3</f>
        <v>-127.00507248755457</v>
      </c>
      <c r="AN1794" s="46">
        <v>786</v>
      </c>
      <c r="AO1794" s="6">
        <f>IF(OR(Table15[[#This Row],[Diagonal Flag]]&lt;-$AG$6, Table15[[#This Row],[Diagonal Flag]]&gt;$AG$6),0,Table15[[#This Row],[Diagonal Flag]])</f>
        <v>0</v>
      </c>
      <c r="AP1794" s="6">
        <f>Graphing!$AO1794/$AP$6</f>
        <v>0</v>
      </c>
      <c r="AQ1794" s="6">
        <f>Graphing!$AO1794/$AQ$6</f>
        <v>0</v>
      </c>
    </row>
    <row r="1795" spans="21:43" x14ac:dyDescent="0.25">
      <c r="U1795" s="6">
        <v>0</v>
      </c>
      <c r="V1795" s="6">
        <v>787</v>
      </c>
      <c r="W1795" s="6">
        <f>IF(AND($W$4 + 'Unlike Size Quad'!$F$2*$N$3&lt;Table13[[#This Row],[NS AXIS]],Table13[[#This Row],[NS AXIS]]&lt;$V$3 - 'Unlike Size Quad'!$F$2*$N$3), Table13[NS AXIS], 0)</f>
        <v>0</v>
      </c>
      <c r="X1795" s="6">
        <f>$V$6 - 'Unlike Size Quad'!$F$3*$N$4</f>
        <v>71.401690832311886</v>
      </c>
      <c r="Y1795" s="6">
        <f>$W$5 +'Unlike Size Quad'!$F$3*$N$4</f>
        <v>-71.406763299232722</v>
      </c>
      <c r="Z1795" s="6">
        <f>Table13[[#This Row],[NS AXIS]]</f>
        <v>787</v>
      </c>
      <c r="AA1795" s="6">
        <f>IF(AND($W$5 + 'Unlike Size Quad'!$F$3*$N$4&lt;Table13[[#This Row],[NS AXIS]],Table13[[#This Row],[NS AXIS]]&lt;$V$6 - 'Unlike Size Quad'!$F$3*$N$4), Table13[NS AXIS], 0)</f>
        <v>0</v>
      </c>
      <c r="AB1795" s="16">
        <f>$V$3 -'Unlike Size Quad'!$F$2*$N$3</f>
        <v>127.00056361139596</v>
      </c>
      <c r="AC1795" s="16">
        <f>$W$4 + 'Unlike Size Quad'!$F$2*$N$3</f>
        <v>-127.00507248755457</v>
      </c>
      <c r="AN1795" s="46">
        <v>787</v>
      </c>
      <c r="AO1795" s="6">
        <f>IF(OR(Table15[[#This Row],[Diagonal Flag]]&lt;-$AG$6, Table15[[#This Row],[Diagonal Flag]]&gt;$AG$6),0,Table15[[#This Row],[Diagonal Flag]])</f>
        <v>0</v>
      </c>
      <c r="AP1795" s="6">
        <f>Graphing!$AO1795/$AP$6</f>
        <v>0</v>
      </c>
      <c r="AQ1795" s="6">
        <f>Graphing!$AO1795/$AQ$6</f>
        <v>0</v>
      </c>
    </row>
    <row r="1796" spans="21:43" x14ac:dyDescent="0.25">
      <c r="U1796" s="6">
        <v>0</v>
      </c>
      <c r="V1796" s="6">
        <v>788</v>
      </c>
      <c r="W1796" s="6">
        <f>IF(AND($W$4 + 'Unlike Size Quad'!$F$2*$N$3&lt;Table13[[#This Row],[NS AXIS]],Table13[[#This Row],[NS AXIS]]&lt;$V$3 - 'Unlike Size Quad'!$F$2*$N$3), Table13[NS AXIS], 0)</f>
        <v>0</v>
      </c>
      <c r="X1796" s="6">
        <f>$V$6 - 'Unlike Size Quad'!$F$3*$N$4</f>
        <v>71.401690832311886</v>
      </c>
      <c r="Y1796" s="6">
        <f>$W$5 +'Unlike Size Quad'!$F$3*$N$4</f>
        <v>-71.406763299232722</v>
      </c>
      <c r="Z1796" s="6">
        <f>Table13[[#This Row],[NS AXIS]]</f>
        <v>788</v>
      </c>
      <c r="AA1796" s="6">
        <f>IF(AND($W$5 + 'Unlike Size Quad'!$F$3*$N$4&lt;Table13[[#This Row],[NS AXIS]],Table13[[#This Row],[NS AXIS]]&lt;$V$6 - 'Unlike Size Quad'!$F$3*$N$4), Table13[NS AXIS], 0)</f>
        <v>0</v>
      </c>
      <c r="AB1796" s="16">
        <f>$V$3 -'Unlike Size Quad'!$F$2*$N$3</f>
        <v>127.00056361139596</v>
      </c>
      <c r="AC1796" s="16">
        <f>$W$4 + 'Unlike Size Quad'!$F$2*$N$3</f>
        <v>-127.00507248755457</v>
      </c>
      <c r="AN1796" s="46">
        <v>788</v>
      </c>
      <c r="AO1796" s="6">
        <f>IF(OR(Table15[[#This Row],[Diagonal Flag]]&lt;-$AG$6, Table15[[#This Row],[Diagonal Flag]]&gt;$AG$6),0,Table15[[#This Row],[Diagonal Flag]])</f>
        <v>0</v>
      </c>
      <c r="AP1796" s="6">
        <f>Graphing!$AO1796/$AP$6</f>
        <v>0</v>
      </c>
      <c r="AQ1796" s="6">
        <f>Graphing!$AO1796/$AQ$6</f>
        <v>0</v>
      </c>
    </row>
    <row r="1797" spans="21:43" x14ac:dyDescent="0.25">
      <c r="U1797" s="6">
        <v>0</v>
      </c>
      <c r="V1797" s="6">
        <v>789</v>
      </c>
      <c r="W1797" s="6">
        <f>IF(AND($W$4 + 'Unlike Size Quad'!$F$2*$N$3&lt;Table13[[#This Row],[NS AXIS]],Table13[[#This Row],[NS AXIS]]&lt;$V$3 - 'Unlike Size Quad'!$F$2*$N$3), Table13[NS AXIS], 0)</f>
        <v>0</v>
      </c>
      <c r="X1797" s="6">
        <f>$V$6 - 'Unlike Size Quad'!$F$3*$N$4</f>
        <v>71.401690832311886</v>
      </c>
      <c r="Y1797" s="6">
        <f>$W$5 +'Unlike Size Quad'!$F$3*$N$4</f>
        <v>-71.406763299232722</v>
      </c>
      <c r="Z1797" s="6">
        <f>Table13[[#This Row],[NS AXIS]]</f>
        <v>789</v>
      </c>
      <c r="AA1797" s="6">
        <f>IF(AND($W$5 + 'Unlike Size Quad'!$F$3*$N$4&lt;Table13[[#This Row],[NS AXIS]],Table13[[#This Row],[NS AXIS]]&lt;$V$6 - 'Unlike Size Quad'!$F$3*$N$4), Table13[NS AXIS], 0)</f>
        <v>0</v>
      </c>
      <c r="AB1797" s="16">
        <f>$V$3 -'Unlike Size Quad'!$F$2*$N$3</f>
        <v>127.00056361139596</v>
      </c>
      <c r="AC1797" s="16">
        <f>$W$4 + 'Unlike Size Quad'!$F$2*$N$3</f>
        <v>-127.00507248755457</v>
      </c>
      <c r="AN1797" s="46">
        <v>789</v>
      </c>
      <c r="AO1797" s="6">
        <f>IF(OR(Table15[[#This Row],[Diagonal Flag]]&lt;-$AG$6, Table15[[#This Row],[Diagonal Flag]]&gt;$AG$6),0,Table15[[#This Row],[Diagonal Flag]])</f>
        <v>0</v>
      </c>
      <c r="AP1797" s="6">
        <f>Graphing!$AO1797/$AP$6</f>
        <v>0</v>
      </c>
      <c r="AQ1797" s="6">
        <f>Graphing!$AO1797/$AQ$6</f>
        <v>0</v>
      </c>
    </row>
    <row r="1798" spans="21:43" x14ac:dyDescent="0.25">
      <c r="U1798" s="6">
        <v>0</v>
      </c>
      <c r="V1798" s="6">
        <v>790</v>
      </c>
      <c r="W1798" s="6">
        <f>IF(AND($W$4 + 'Unlike Size Quad'!$F$2*$N$3&lt;Table13[[#This Row],[NS AXIS]],Table13[[#This Row],[NS AXIS]]&lt;$V$3 - 'Unlike Size Quad'!$F$2*$N$3), Table13[NS AXIS], 0)</f>
        <v>0</v>
      </c>
      <c r="X1798" s="6">
        <f>$V$6 - 'Unlike Size Quad'!$F$3*$N$4</f>
        <v>71.401690832311886</v>
      </c>
      <c r="Y1798" s="6">
        <f>$W$5 +'Unlike Size Quad'!$F$3*$N$4</f>
        <v>-71.406763299232722</v>
      </c>
      <c r="Z1798" s="6">
        <f>Table13[[#This Row],[NS AXIS]]</f>
        <v>790</v>
      </c>
      <c r="AA1798" s="6">
        <f>IF(AND($W$5 + 'Unlike Size Quad'!$F$3*$N$4&lt;Table13[[#This Row],[NS AXIS]],Table13[[#This Row],[NS AXIS]]&lt;$V$6 - 'Unlike Size Quad'!$F$3*$N$4), Table13[NS AXIS], 0)</f>
        <v>0</v>
      </c>
      <c r="AB1798" s="16">
        <f>$V$3 -'Unlike Size Quad'!$F$2*$N$3</f>
        <v>127.00056361139596</v>
      </c>
      <c r="AC1798" s="16">
        <f>$W$4 + 'Unlike Size Quad'!$F$2*$N$3</f>
        <v>-127.00507248755457</v>
      </c>
      <c r="AN1798" s="46">
        <v>790</v>
      </c>
      <c r="AO1798" s="6">
        <f>IF(OR(Table15[[#This Row],[Diagonal Flag]]&lt;-$AG$6, Table15[[#This Row],[Diagonal Flag]]&gt;$AG$6),0,Table15[[#This Row],[Diagonal Flag]])</f>
        <v>0</v>
      </c>
      <c r="AP1798" s="6">
        <f>Graphing!$AO1798/$AP$6</f>
        <v>0</v>
      </c>
      <c r="AQ1798" s="6">
        <f>Graphing!$AO1798/$AQ$6</f>
        <v>0</v>
      </c>
    </row>
    <row r="1799" spans="21:43" x14ac:dyDescent="0.25">
      <c r="U1799" s="6">
        <v>0</v>
      </c>
      <c r="V1799" s="6">
        <v>791</v>
      </c>
      <c r="W1799" s="6">
        <f>IF(AND($W$4 + 'Unlike Size Quad'!$F$2*$N$3&lt;Table13[[#This Row],[NS AXIS]],Table13[[#This Row],[NS AXIS]]&lt;$V$3 - 'Unlike Size Quad'!$F$2*$N$3), Table13[NS AXIS], 0)</f>
        <v>0</v>
      </c>
      <c r="X1799" s="6">
        <f>$V$6 - 'Unlike Size Quad'!$F$3*$N$4</f>
        <v>71.401690832311886</v>
      </c>
      <c r="Y1799" s="6">
        <f>$W$5 +'Unlike Size Quad'!$F$3*$N$4</f>
        <v>-71.406763299232722</v>
      </c>
      <c r="Z1799" s="6">
        <f>Table13[[#This Row],[NS AXIS]]</f>
        <v>791</v>
      </c>
      <c r="AA1799" s="6">
        <f>IF(AND($W$5 + 'Unlike Size Quad'!$F$3*$N$4&lt;Table13[[#This Row],[NS AXIS]],Table13[[#This Row],[NS AXIS]]&lt;$V$6 - 'Unlike Size Quad'!$F$3*$N$4), Table13[NS AXIS], 0)</f>
        <v>0</v>
      </c>
      <c r="AB1799" s="16">
        <f>$V$3 -'Unlike Size Quad'!$F$2*$N$3</f>
        <v>127.00056361139596</v>
      </c>
      <c r="AC1799" s="16">
        <f>$W$4 + 'Unlike Size Quad'!$F$2*$N$3</f>
        <v>-127.00507248755457</v>
      </c>
      <c r="AN1799" s="46">
        <v>791</v>
      </c>
      <c r="AO1799" s="6">
        <f>IF(OR(Table15[[#This Row],[Diagonal Flag]]&lt;-$AG$6, Table15[[#This Row],[Diagonal Flag]]&gt;$AG$6),0,Table15[[#This Row],[Diagonal Flag]])</f>
        <v>0</v>
      </c>
      <c r="AP1799" s="6">
        <f>Graphing!$AO1799/$AP$6</f>
        <v>0</v>
      </c>
      <c r="AQ1799" s="6">
        <f>Graphing!$AO1799/$AQ$6</f>
        <v>0</v>
      </c>
    </row>
    <row r="1800" spans="21:43" x14ac:dyDescent="0.25">
      <c r="U1800" s="6">
        <v>0</v>
      </c>
      <c r="V1800" s="6">
        <v>792</v>
      </c>
      <c r="W1800" s="6">
        <f>IF(AND($W$4 + 'Unlike Size Quad'!$F$2*$N$3&lt;Table13[[#This Row],[NS AXIS]],Table13[[#This Row],[NS AXIS]]&lt;$V$3 - 'Unlike Size Quad'!$F$2*$N$3), Table13[NS AXIS], 0)</f>
        <v>0</v>
      </c>
      <c r="X1800" s="6">
        <f>$V$6 - 'Unlike Size Quad'!$F$3*$N$4</f>
        <v>71.401690832311886</v>
      </c>
      <c r="Y1800" s="6">
        <f>$W$5 +'Unlike Size Quad'!$F$3*$N$4</f>
        <v>-71.406763299232722</v>
      </c>
      <c r="Z1800" s="6">
        <f>Table13[[#This Row],[NS AXIS]]</f>
        <v>792</v>
      </c>
      <c r="AA1800" s="6">
        <f>IF(AND($W$5 + 'Unlike Size Quad'!$F$3*$N$4&lt;Table13[[#This Row],[NS AXIS]],Table13[[#This Row],[NS AXIS]]&lt;$V$6 - 'Unlike Size Quad'!$F$3*$N$4), Table13[NS AXIS], 0)</f>
        <v>0</v>
      </c>
      <c r="AB1800" s="16">
        <f>$V$3 -'Unlike Size Quad'!$F$2*$N$3</f>
        <v>127.00056361139596</v>
      </c>
      <c r="AC1800" s="16">
        <f>$W$4 + 'Unlike Size Quad'!$F$2*$N$3</f>
        <v>-127.00507248755457</v>
      </c>
      <c r="AN1800" s="46">
        <v>792</v>
      </c>
      <c r="AO1800" s="6">
        <f>IF(OR(Table15[[#This Row],[Diagonal Flag]]&lt;-$AG$6, Table15[[#This Row],[Diagonal Flag]]&gt;$AG$6),0,Table15[[#This Row],[Diagonal Flag]])</f>
        <v>0</v>
      </c>
      <c r="AP1800" s="6">
        <f>Graphing!$AO1800/$AP$6</f>
        <v>0</v>
      </c>
      <c r="AQ1800" s="6">
        <f>Graphing!$AO1800/$AQ$6</f>
        <v>0</v>
      </c>
    </row>
    <row r="1801" spans="21:43" x14ac:dyDescent="0.25">
      <c r="U1801" s="6">
        <v>0</v>
      </c>
      <c r="V1801" s="6">
        <v>793</v>
      </c>
      <c r="W1801" s="6">
        <f>IF(AND($W$4 + 'Unlike Size Quad'!$F$2*$N$3&lt;Table13[[#This Row],[NS AXIS]],Table13[[#This Row],[NS AXIS]]&lt;$V$3 - 'Unlike Size Quad'!$F$2*$N$3), Table13[NS AXIS], 0)</f>
        <v>0</v>
      </c>
      <c r="X1801" s="6">
        <f>$V$6 - 'Unlike Size Quad'!$F$3*$N$4</f>
        <v>71.401690832311886</v>
      </c>
      <c r="Y1801" s="6">
        <f>$W$5 +'Unlike Size Quad'!$F$3*$N$4</f>
        <v>-71.406763299232722</v>
      </c>
      <c r="Z1801" s="6">
        <f>Table13[[#This Row],[NS AXIS]]</f>
        <v>793</v>
      </c>
      <c r="AA1801" s="6">
        <f>IF(AND($W$5 + 'Unlike Size Quad'!$F$3*$N$4&lt;Table13[[#This Row],[NS AXIS]],Table13[[#This Row],[NS AXIS]]&lt;$V$6 - 'Unlike Size Quad'!$F$3*$N$4), Table13[NS AXIS], 0)</f>
        <v>0</v>
      </c>
      <c r="AB1801" s="16">
        <f>$V$3 -'Unlike Size Quad'!$F$2*$N$3</f>
        <v>127.00056361139596</v>
      </c>
      <c r="AC1801" s="16">
        <f>$W$4 + 'Unlike Size Quad'!$F$2*$N$3</f>
        <v>-127.00507248755457</v>
      </c>
      <c r="AN1801" s="46">
        <v>793</v>
      </c>
      <c r="AO1801" s="6">
        <f>IF(OR(Table15[[#This Row],[Diagonal Flag]]&lt;-$AG$6, Table15[[#This Row],[Diagonal Flag]]&gt;$AG$6),0,Table15[[#This Row],[Diagonal Flag]])</f>
        <v>0</v>
      </c>
      <c r="AP1801" s="6">
        <f>Graphing!$AO1801/$AP$6</f>
        <v>0</v>
      </c>
      <c r="AQ1801" s="6">
        <f>Graphing!$AO1801/$AQ$6</f>
        <v>0</v>
      </c>
    </row>
    <row r="1802" spans="21:43" x14ac:dyDescent="0.25">
      <c r="U1802" s="6">
        <v>0</v>
      </c>
      <c r="V1802" s="6">
        <v>794</v>
      </c>
      <c r="W1802" s="6">
        <f>IF(AND($W$4 + 'Unlike Size Quad'!$F$2*$N$3&lt;Table13[[#This Row],[NS AXIS]],Table13[[#This Row],[NS AXIS]]&lt;$V$3 - 'Unlike Size Quad'!$F$2*$N$3), Table13[NS AXIS], 0)</f>
        <v>0</v>
      </c>
      <c r="X1802" s="6">
        <f>$V$6 - 'Unlike Size Quad'!$F$3*$N$4</f>
        <v>71.401690832311886</v>
      </c>
      <c r="Y1802" s="6">
        <f>$W$5 +'Unlike Size Quad'!$F$3*$N$4</f>
        <v>-71.406763299232722</v>
      </c>
      <c r="Z1802" s="6">
        <f>Table13[[#This Row],[NS AXIS]]</f>
        <v>794</v>
      </c>
      <c r="AA1802" s="6">
        <f>IF(AND($W$5 + 'Unlike Size Quad'!$F$3*$N$4&lt;Table13[[#This Row],[NS AXIS]],Table13[[#This Row],[NS AXIS]]&lt;$V$6 - 'Unlike Size Quad'!$F$3*$N$4), Table13[NS AXIS], 0)</f>
        <v>0</v>
      </c>
      <c r="AB1802" s="16">
        <f>$V$3 -'Unlike Size Quad'!$F$2*$N$3</f>
        <v>127.00056361139596</v>
      </c>
      <c r="AC1802" s="16">
        <f>$W$4 + 'Unlike Size Quad'!$F$2*$N$3</f>
        <v>-127.00507248755457</v>
      </c>
      <c r="AN1802" s="46">
        <v>794</v>
      </c>
      <c r="AO1802" s="6">
        <f>IF(OR(Table15[[#This Row],[Diagonal Flag]]&lt;-$AG$6, Table15[[#This Row],[Diagonal Flag]]&gt;$AG$6),0,Table15[[#This Row],[Diagonal Flag]])</f>
        <v>0</v>
      </c>
      <c r="AP1802" s="6">
        <f>Graphing!$AO1802/$AP$6</f>
        <v>0</v>
      </c>
      <c r="AQ1802" s="6">
        <f>Graphing!$AO1802/$AQ$6</f>
        <v>0</v>
      </c>
    </row>
    <row r="1803" spans="21:43" x14ac:dyDescent="0.25">
      <c r="U1803" s="6">
        <v>0</v>
      </c>
      <c r="V1803" s="6">
        <v>795</v>
      </c>
      <c r="W1803" s="6">
        <f>IF(AND($W$4 + 'Unlike Size Quad'!$F$2*$N$3&lt;Table13[[#This Row],[NS AXIS]],Table13[[#This Row],[NS AXIS]]&lt;$V$3 - 'Unlike Size Quad'!$F$2*$N$3), Table13[NS AXIS], 0)</f>
        <v>0</v>
      </c>
      <c r="X1803" s="6">
        <f>$V$6 - 'Unlike Size Quad'!$F$3*$N$4</f>
        <v>71.401690832311886</v>
      </c>
      <c r="Y1803" s="6">
        <f>$W$5 +'Unlike Size Quad'!$F$3*$N$4</f>
        <v>-71.406763299232722</v>
      </c>
      <c r="Z1803" s="6">
        <f>Table13[[#This Row],[NS AXIS]]</f>
        <v>795</v>
      </c>
      <c r="AA1803" s="6">
        <f>IF(AND($W$5 + 'Unlike Size Quad'!$F$3*$N$4&lt;Table13[[#This Row],[NS AXIS]],Table13[[#This Row],[NS AXIS]]&lt;$V$6 - 'Unlike Size Quad'!$F$3*$N$4), Table13[NS AXIS], 0)</f>
        <v>0</v>
      </c>
      <c r="AB1803" s="16">
        <f>$V$3 -'Unlike Size Quad'!$F$2*$N$3</f>
        <v>127.00056361139596</v>
      </c>
      <c r="AC1803" s="16">
        <f>$W$4 + 'Unlike Size Quad'!$F$2*$N$3</f>
        <v>-127.00507248755457</v>
      </c>
      <c r="AN1803" s="46">
        <v>795</v>
      </c>
      <c r="AO1803" s="6">
        <f>IF(OR(Table15[[#This Row],[Diagonal Flag]]&lt;-$AG$6, Table15[[#This Row],[Diagonal Flag]]&gt;$AG$6),0,Table15[[#This Row],[Diagonal Flag]])</f>
        <v>0</v>
      </c>
      <c r="AP1803" s="6">
        <f>Graphing!$AO1803/$AP$6</f>
        <v>0</v>
      </c>
      <c r="AQ1803" s="6">
        <f>Graphing!$AO1803/$AQ$6</f>
        <v>0</v>
      </c>
    </row>
    <row r="1804" spans="21:43" x14ac:dyDescent="0.25">
      <c r="U1804" s="6">
        <v>0</v>
      </c>
      <c r="V1804" s="6">
        <v>796</v>
      </c>
      <c r="W1804" s="6">
        <f>IF(AND($W$4 + 'Unlike Size Quad'!$F$2*$N$3&lt;Table13[[#This Row],[NS AXIS]],Table13[[#This Row],[NS AXIS]]&lt;$V$3 - 'Unlike Size Quad'!$F$2*$N$3), Table13[NS AXIS], 0)</f>
        <v>0</v>
      </c>
      <c r="X1804" s="6">
        <f>$V$6 - 'Unlike Size Quad'!$F$3*$N$4</f>
        <v>71.401690832311886</v>
      </c>
      <c r="Y1804" s="6">
        <f>$W$5 +'Unlike Size Quad'!$F$3*$N$4</f>
        <v>-71.406763299232722</v>
      </c>
      <c r="Z1804" s="6">
        <f>Table13[[#This Row],[NS AXIS]]</f>
        <v>796</v>
      </c>
      <c r="AA1804" s="6">
        <f>IF(AND($W$5 + 'Unlike Size Quad'!$F$3*$N$4&lt;Table13[[#This Row],[NS AXIS]],Table13[[#This Row],[NS AXIS]]&lt;$V$6 - 'Unlike Size Quad'!$F$3*$N$4), Table13[NS AXIS], 0)</f>
        <v>0</v>
      </c>
      <c r="AB1804" s="16">
        <f>$V$3 -'Unlike Size Quad'!$F$2*$N$3</f>
        <v>127.00056361139596</v>
      </c>
      <c r="AC1804" s="16">
        <f>$W$4 + 'Unlike Size Quad'!$F$2*$N$3</f>
        <v>-127.00507248755457</v>
      </c>
      <c r="AN1804" s="46">
        <v>796</v>
      </c>
      <c r="AO1804" s="6">
        <f>IF(OR(Table15[[#This Row],[Diagonal Flag]]&lt;-$AG$6, Table15[[#This Row],[Diagonal Flag]]&gt;$AG$6),0,Table15[[#This Row],[Diagonal Flag]])</f>
        <v>0</v>
      </c>
      <c r="AP1804" s="6">
        <f>Graphing!$AO1804/$AP$6</f>
        <v>0</v>
      </c>
      <c r="AQ1804" s="6">
        <f>Graphing!$AO1804/$AQ$6</f>
        <v>0</v>
      </c>
    </row>
    <row r="1805" spans="21:43" x14ac:dyDescent="0.25">
      <c r="U1805" s="6">
        <v>0</v>
      </c>
      <c r="V1805" s="6">
        <v>797</v>
      </c>
      <c r="W1805" s="6">
        <f>IF(AND($W$4 + 'Unlike Size Quad'!$F$2*$N$3&lt;Table13[[#This Row],[NS AXIS]],Table13[[#This Row],[NS AXIS]]&lt;$V$3 - 'Unlike Size Quad'!$F$2*$N$3), Table13[NS AXIS], 0)</f>
        <v>0</v>
      </c>
      <c r="X1805" s="6">
        <f>$V$6 - 'Unlike Size Quad'!$F$3*$N$4</f>
        <v>71.401690832311886</v>
      </c>
      <c r="Y1805" s="6">
        <f>$W$5 +'Unlike Size Quad'!$F$3*$N$4</f>
        <v>-71.406763299232722</v>
      </c>
      <c r="Z1805" s="6">
        <f>Table13[[#This Row],[NS AXIS]]</f>
        <v>797</v>
      </c>
      <c r="AA1805" s="6">
        <f>IF(AND($W$5 + 'Unlike Size Quad'!$F$3*$N$4&lt;Table13[[#This Row],[NS AXIS]],Table13[[#This Row],[NS AXIS]]&lt;$V$6 - 'Unlike Size Quad'!$F$3*$N$4), Table13[NS AXIS], 0)</f>
        <v>0</v>
      </c>
      <c r="AB1805" s="16">
        <f>$V$3 -'Unlike Size Quad'!$F$2*$N$3</f>
        <v>127.00056361139596</v>
      </c>
      <c r="AC1805" s="16">
        <f>$W$4 + 'Unlike Size Quad'!$F$2*$N$3</f>
        <v>-127.00507248755457</v>
      </c>
      <c r="AN1805" s="46">
        <v>797</v>
      </c>
      <c r="AO1805" s="6">
        <f>IF(OR(Table15[[#This Row],[Diagonal Flag]]&lt;-$AG$6, Table15[[#This Row],[Diagonal Flag]]&gt;$AG$6),0,Table15[[#This Row],[Diagonal Flag]])</f>
        <v>0</v>
      </c>
      <c r="AP1805" s="6">
        <f>Graphing!$AO1805/$AP$6</f>
        <v>0</v>
      </c>
      <c r="AQ1805" s="6">
        <f>Graphing!$AO1805/$AQ$6</f>
        <v>0</v>
      </c>
    </row>
    <row r="1806" spans="21:43" x14ac:dyDescent="0.25">
      <c r="U1806" s="6">
        <v>0</v>
      </c>
      <c r="V1806" s="6">
        <v>798</v>
      </c>
      <c r="W1806" s="6">
        <f>IF(AND($W$4 + 'Unlike Size Quad'!$F$2*$N$3&lt;Table13[[#This Row],[NS AXIS]],Table13[[#This Row],[NS AXIS]]&lt;$V$3 - 'Unlike Size Quad'!$F$2*$N$3), Table13[NS AXIS], 0)</f>
        <v>0</v>
      </c>
      <c r="X1806" s="6">
        <f>$V$6 - 'Unlike Size Quad'!$F$3*$N$4</f>
        <v>71.401690832311886</v>
      </c>
      <c r="Y1806" s="6">
        <f>$W$5 +'Unlike Size Quad'!$F$3*$N$4</f>
        <v>-71.406763299232722</v>
      </c>
      <c r="Z1806" s="6">
        <f>Table13[[#This Row],[NS AXIS]]</f>
        <v>798</v>
      </c>
      <c r="AA1806" s="6">
        <f>IF(AND($W$5 + 'Unlike Size Quad'!$F$3*$N$4&lt;Table13[[#This Row],[NS AXIS]],Table13[[#This Row],[NS AXIS]]&lt;$V$6 - 'Unlike Size Quad'!$F$3*$N$4), Table13[NS AXIS], 0)</f>
        <v>0</v>
      </c>
      <c r="AB1806" s="16">
        <f>$V$3 -'Unlike Size Quad'!$F$2*$N$3</f>
        <v>127.00056361139596</v>
      </c>
      <c r="AC1806" s="16">
        <f>$W$4 + 'Unlike Size Quad'!$F$2*$N$3</f>
        <v>-127.00507248755457</v>
      </c>
      <c r="AN1806" s="46">
        <v>798</v>
      </c>
      <c r="AO1806" s="6">
        <f>IF(OR(Table15[[#This Row],[Diagonal Flag]]&lt;-$AG$6, Table15[[#This Row],[Diagonal Flag]]&gt;$AG$6),0,Table15[[#This Row],[Diagonal Flag]])</f>
        <v>0</v>
      </c>
      <c r="AP1806" s="6">
        <f>Graphing!$AO1806/$AP$6</f>
        <v>0</v>
      </c>
      <c r="AQ1806" s="6">
        <f>Graphing!$AO1806/$AQ$6</f>
        <v>0</v>
      </c>
    </row>
    <row r="1807" spans="21:43" x14ac:dyDescent="0.25">
      <c r="U1807" s="6">
        <v>0</v>
      </c>
      <c r="V1807" s="6">
        <v>799</v>
      </c>
      <c r="W1807" s="6">
        <f>IF(AND($W$4 + 'Unlike Size Quad'!$F$2*$N$3&lt;Table13[[#This Row],[NS AXIS]],Table13[[#This Row],[NS AXIS]]&lt;$V$3 - 'Unlike Size Quad'!$F$2*$N$3), Table13[NS AXIS], 0)</f>
        <v>0</v>
      </c>
      <c r="X1807" s="6">
        <f>$V$6 - 'Unlike Size Quad'!$F$3*$N$4</f>
        <v>71.401690832311886</v>
      </c>
      <c r="Y1807" s="6">
        <f>$W$5 +'Unlike Size Quad'!$F$3*$N$4</f>
        <v>-71.406763299232722</v>
      </c>
      <c r="Z1807" s="6">
        <f>Table13[[#This Row],[NS AXIS]]</f>
        <v>799</v>
      </c>
      <c r="AA1807" s="6">
        <f>IF(AND($W$5 + 'Unlike Size Quad'!$F$3*$N$4&lt;Table13[[#This Row],[NS AXIS]],Table13[[#This Row],[NS AXIS]]&lt;$V$6 - 'Unlike Size Quad'!$F$3*$N$4), Table13[NS AXIS], 0)</f>
        <v>0</v>
      </c>
      <c r="AB1807" s="16">
        <f>$V$3 -'Unlike Size Quad'!$F$2*$N$3</f>
        <v>127.00056361139596</v>
      </c>
      <c r="AC1807" s="16">
        <f>$W$4 + 'Unlike Size Quad'!$F$2*$N$3</f>
        <v>-127.00507248755457</v>
      </c>
      <c r="AN1807" s="46">
        <v>799</v>
      </c>
      <c r="AO1807" s="6">
        <f>IF(OR(Table15[[#This Row],[Diagonal Flag]]&lt;-$AG$6, Table15[[#This Row],[Diagonal Flag]]&gt;$AG$6),0,Table15[[#This Row],[Diagonal Flag]])</f>
        <v>0</v>
      </c>
      <c r="AP1807" s="6">
        <f>Graphing!$AO1807/$AP$6</f>
        <v>0</v>
      </c>
      <c r="AQ1807" s="6">
        <f>Graphing!$AO1807/$AQ$6</f>
        <v>0</v>
      </c>
    </row>
    <row r="1808" spans="21:43" x14ac:dyDescent="0.25">
      <c r="U1808" s="6">
        <v>0</v>
      </c>
      <c r="V1808" s="6">
        <v>800</v>
      </c>
      <c r="W1808" s="6">
        <f>IF(AND($W$4 + 'Unlike Size Quad'!$F$2*$N$3&lt;Table13[[#This Row],[NS AXIS]],Table13[[#This Row],[NS AXIS]]&lt;$V$3 - 'Unlike Size Quad'!$F$2*$N$3), Table13[NS AXIS], 0)</f>
        <v>0</v>
      </c>
      <c r="X1808" s="6">
        <f>$V$6 - 'Unlike Size Quad'!$F$3*$N$4</f>
        <v>71.401690832311886</v>
      </c>
      <c r="Y1808" s="6">
        <f>$W$5 +'Unlike Size Quad'!$F$3*$N$4</f>
        <v>-71.406763299232722</v>
      </c>
      <c r="Z1808" s="6">
        <f>Table13[[#This Row],[NS AXIS]]</f>
        <v>800</v>
      </c>
      <c r="AA1808" s="6">
        <f>IF(AND($W$5 + 'Unlike Size Quad'!$F$3*$N$4&lt;Table13[[#This Row],[NS AXIS]],Table13[[#This Row],[NS AXIS]]&lt;$V$6 - 'Unlike Size Quad'!$F$3*$N$4), Table13[NS AXIS], 0)</f>
        <v>0</v>
      </c>
      <c r="AB1808" s="16">
        <f>$V$3 -'Unlike Size Quad'!$F$2*$N$3</f>
        <v>127.00056361139596</v>
      </c>
      <c r="AC1808" s="16">
        <f>$W$4 + 'Unlike Size Quad'!$F$2*$N$3</f>
        <v>-127.00507248755457</v>
      </c>
      <c r="AN1808" s="46">
        <v>800</v>
      </c>
      <c r="AO1808" s="6">
        <f>IF(OR(Table15[[#This Row],[Diagonal Flag]]&lt;-$AG$6, Table15[[#This Row],[Diagonal Flag]]&gt;$AG$6),0,Table15[[#This Row],[Diagonal Flag]])</f>
        <v>0</v>
      </c>
      <c r="AP1808" s="6">
        <f>Graphing!$AO1808/$AP$6</f>
        <v>0</v>
      </c>
      <c r="AQ1808" s="6">
        <f>Graphing!$AO1808/$AQ$6</f>
        <v>0</v>
      </c>
    </row>
    <row r="1809" spans="21:43" x14ac:dyDescent="0.25">
      <c r="U1809" s="6">
        <v>0</v>
      </c>
      <c r="V1809" s="6">
        <v>801</v>
      </c>
      <c r="W1809" s="6">
        <f>IF(AND($W$4 + 'Unlike Size Quad'!$F$2*$N$3&lt;Table13[[#This Row],[NS AXIS]],Table13[[#This Row],[NS AXIS]]&lt;$V$3 - 'Unlike Size Quad'!$F$2*$N$3), Table13[NS AXIS], 0)</f>
        <v>0</v>
      </c>
      <c r="X1809" s="6">
        <f>$V$6 - 'Unlike Size Quad'!$F$3*$N$4</f>
        <v>71.401690832311886</v>
      </c>
      <c r="Y1809" s="6">
        <f>$W$5 +'Unlike Size Quad'!$F$3*$N$4</f>
        <v>-71.406763299232722</v>
      </c>
      <c r="Z1809" s="6">
        <f>Table13[[#This Row],[NS AXIS]]</f>
        <v>801</v>
      </c>
      <c r="AA1809" s="6">
        <f>IF(AND($W$5 + 'Unlike Size Quad'!$F$3*$N$4&lt;Table13[[#This Row],[NS AXIS]],Table13[[#This Row],[NS AXIS]]&lt;$V$6 - 'Unlike Size Quad'!$F$3*$N$4), Table13[NS AXIS], 0)</f>
        <v>0</v>
      </c>
      <c r="AB1809" s="16">
        <f>$V$3 -'Unlike Size Quad'!$F$2*$N$3</f>
        <v>127.00056361139596</v>
      </c>
      <c r="AC1809" s="16">
        <f>$W$4 + 'Unlike Size Quad'!$F$2*$N$3</f>
        <v>-127.00507248755457</v>
      </c>
      <c r="AN1809" s="46">
        <v>801</v>
      </c>
      <c r="AO1809" s="6">
        <f>IF(OR(Table15[[#This Row],[Diagonal Flag]]&lt;-$AG$6, Table15[[#This Row],[Diagonal Flag]]&gt;$AG$6),0,Table15[[#This Row],[Diagonal Flag]])</f>
        <v>0</v>
      </c>
      <c r="AP1809" s="6">
        <f>Graphing!$AO1809/$AP$6</f>
        <v>0</v>
      </c>
      <c r="AQ1809" s="6">
        <f>Graphing!$AO1809/$AQ$6</f>
        <v>0</v>
      </c>
    </row>
    <row r="1810" spans="21:43" x14ac:dyDescent="0.25">
      <c r="U1810" s="6">
        <v>0</v>
      </c>
      <c r="V1810" s="6">
        <v>802</v>
      </c>
      <c r="W1810" s="6">
        <f>IF(AND($W$4 + 'Unlike Size Quad'!$F$2*$N$3&lt;Table13[[#This Row],[NS AXIS]],Table13[[#This Row],[NS AXIS]]&lt;$V$3 - 'Unlike Size Quad'!$F$2*$N$3), Table13[NS AXIS], 0)</f>
        <v>0</v>
      </c>
      <c r="X1810" s="6">
        <f>$V$6 - 'Unlike Size Quad'!$F$3*$N$4</f>
        <v>71.401690832311886</v>
      </c>
      <c r="Y1810" s="6">
        <f>$W$5 +'Unlike Size Quad'!$F$3*$N$4</f>
        <v>-71.406763299232722</v>
      </c>
      <c r="Z1810" s="6">
        <f>Table13[[#This Row],[NS AXIS]]</f>
        <v>802</v>
      </c>
      <c r="AA1810" s="6">
        <f>IF(AND($W$5 + 'Unlike Size Quad'!$F$3*$N$4&lt;Table13[[#This Row],[NS AXIS]],Table13[[#This Row],[NS AXIS]]&lt;$V$6 - 'Unlike Size Quad'!$F$3*$N$4), Table13[NS AXIS], 0)</f>
        <v>0</v>
      </c>
      <c r="AB1810" s="16">
        <f>$V$3 -'Unlike Size Quad'!$F$2*$N$3</f>
        <v>127.00056361139596</v>
      </c>
      <c r="AC1810" s="16">
        <f>$W$4 + 'Unlike Size Quad'!$F$2*$N$3</f>
        <v>-127.00507248755457</v>
      </c>
      <c r="AN1810" s="46">
        <v>802</v>
      </c>
      <c r="AO1810" s="6">
        <f>IF(OR(Table15[[#This Row],[Diagonal Flag]]&lt;-$AG$6, Table15[[#This Row],[Diagonal Flag]]&gt;$AG$6),0,Table15[[#This Row],[Diagonal Flag]])</f>
        <v>0</v>
      </c>
      <c r="AP1810" s="6">
        <f>Graphing!$AO1810/$AP$6</f>
        <v>0</v>
      </c>
      <c r="AQ1810" s="6">
        <f>Graphing!$AO1810/$AQ$6</f>
        <v>0</v>
      </c>
    </row>
    <row r="1811" spans="21:43" x14ac:dyDescent="0.25">
      <c r="U1811" s="6">
        <v>0</v>
      </c>
      <c r="V1811" s="6">
        <v>803</v>
      </c>
      <c r="W1811" s="6">
        <f>IF(AND($W$4 + 'Unlike Size Quad'!$F$2*$N$3&lt;Table13[[#This Row],[NS AXIS]],Table13[[#This Row],[NS AXIS]]&lt;$V$3 - 'Unlike Size Quad'!$F$2*$N$3), Table13[NS AXIS], 0)</f>
        <v>0</v>
      </c>
      <c r="X1811" s="6">
        <f>$V$6 - 'Unlike Size Quad'!$F$3*$N$4</f>
        <v>71.401690832311886</v>
      </c>
      <c r="Y1811" s="6">
        <f>$W$5 +'Unlike Size Quad'!$F$3*$N$4</f>
        <v>-71.406763299232722</v>
      </c>
      <c r="Z1811" s="6">
        <f>Table13[[#This Row],[NS AXIS]]</f>
        <v>803</v>
      </c>
      <c r="AA1811" s="6">
        <f>IF(AND($W$5 + 'Unlike Size Quad'!$F$3*$N$4&lt;Table13[[#This Row],[NS AXIS]],Table13[[#This Row],[NS AXIS]]&lt;$V$6 - 'Unlike Size Quad'!$F$3*$N$4), Table13[NS AXIS], 0)</f>
        <v>0</v>
      </c>
      <c r="AB1811" s="16">
        <f>$V$3 -'Unlike Size Quad'!$F$2*$N$3</f>
        <v>127.00056361139596</v>
      </c>
      <c r="AC1811" s="16">
        <f>$W$4 + 'Unlike Size Quad'!$F$2*$N$3</f>
        <v>-127.00507248755457</v>
      </c>
      <c r="AN1811" s="46">
        <v>803</v>
      </c>
      <c r="AO1811" s="6">
        <f>IF(OR(Table15[[#This Row],[Diagonal Flag]]&lt;-$AG$6, Table15[[#This Row],[Diagonal Flag]]&gt;$AG$6),0,Table15[[#This Row],[Diagonal Flag]])</f>
        <v>0</v>
      </c>
      <c r="AP1811" s="6">
        <f>Graphing!$AO1811/$AP$6</f>
        <v>0</v>
      </c>
      <c r="AQ1811" s="6">
        <f>Graphing!$AO1811/$AQ$6</f>
        <v>0</v>
      </c>
    </row>
    <row r="1812" spans="21:43" x14ac:dyDescent="0.25">
      <c r="U1812" s="6">
        <v>0</v>
      </c>
      <c r="V1812" s="6">
        <v>804</v>
      </c>
      <c r="W1812" s="6">
        <f>IF(AND($W$4 + 'Unlike Size Quad'!$F$2*$N$3&lt;Table13[[#This Row],[NS AXIS]],Table13[[#This Row],[NS AXIS]]&lt;$V$3 - 'Unlike Size Quad'!$F$2*$N$3), Table13[NS AXIS], 0)</f>
        <v>0</v>
      </c>
      <c r="X1812" s="6">
        <f>$V$6 - 'Unlike Size Quad'!$F$3*$N$4</f>
        <v>71.401690832311886</v>
      </c>
      <c r="Y1812" s="6">
        <f>$W$5 +'Unlike Size Quad'!$F$3*$N$4</f>
        <v>-71.406763299232722</v>
      </c>
      <c r="Z1812" s="6">
        <f>Table13[[#This Row],[NS AXIS]]</f>
        <v>804</v>
      </c>
      <c r="AA1812" s="6">
        <f>IF(AND($W$5 + 'Unlike Size Quad'!$F$3*$N$4&lt;Table13[[#This Row],[NS AXIS]],Table13[[#This Row],[NS AXIS]]&lt;$V$6 - 'Unlike Size Quad'!$F$3*$N$4), Table13[NS AXIS], 0)</f>
        <v>0</v>
      </c>
      <c r="AB1812" s="16">
        <f>$V$3 -'Unlike Size Quad'!$F$2*$N$3</f>
        <v>127.00056361139596</v>
      </c>
      <c r="AC1812" s="16">
        <f>$W$4 + 'Unlike Size Quad'!$F$2*$N$3</f>
        <v>-127.00507248755457</v>
      </c>
      <c r="AN1812" s="46">
        <v>804</v>
      </c>
      <c r="AO1812" s="6">
        <f>IF(OR(Table15[[#This Row],[Diagonal Flag]]&lt;-$AG$6, Table15[[#This Row],[Diagonal Flag]]&gt;$AG$6),0,Table15[[#This Row],[Diagonal Flag]])</f>
        <v>0</v>
      </c>
      <c r="AP1812" s="6">
        <f>Graphing!$AO1812/$AP$6</f>
        <v>0</v>
      </c>
      <c r="AQ1812" s="6">
        <f>Graphing!$AO1812/$AQ$6</f>
        <v>0</v>
      </c>
    </row>
    <row r="1813" spans="21:43" x14ac:dyDescent="0.25">
      <c r="U1813" s="6">
        <v>0</v>
      </c>
      <c r="V1813" s="6">
        <v>805</v>
      </c>
      <c r="W1813" s="6">
        <f>IF(AND($W$4 + 'Unlike Size Quad'!$F$2*$N$3&lt;Table13[[#This Row],[NS AXIS]],Table13[[#This Row],[NS AXIS]]&lt;$V$3 - 'Unlike Size Quad'!$F$2*$N$3), Table13[NS AXIS], 0)</f>
        <v>0</v>
      </c>
      <c r="X1813" s="6">
        <f>$V$6 - 'Unlike Size Quad'!$F$3*$N$4</f>
        <v>71.401690832311886</v>
      </c>
      <c r="Y1813" s="6">
        <f>$W$5 +'Unlike Size Quad'!$F$3*$N$4</f>
        <v>-71.406763299232722</v>
      </c>
      <c r="Z1813" s="6">
        <f>Table13[[#This Row],[NS AXIS]]</f>
        <v>805</v>
      </c>
      <c r="AA1813" s="6">
        <f>IF(AND($W$5 + 'Unlike Size Quad'!$F$3*$N$4&lt;Table13[[#This Row],[NS AXIS]],Table13[[#This Row],[NS AXIS]]&lt;$V$6 - 'Unlike Size Quad'!$F$3*$N$4), Table13[NS AXIS], 0)</f>
        <v>0</v>
      </c>
      <c r="AB1813" s="16">
        <f>$V$3 -'Unlike Size Quad'!$F$2*$N$3</f>
        <v>127.00056361139596</v>
      </c>
      <c r="AC1813" s="16">
        <f>$W$4 + 'Unlike Size Quad'!$F$2*$N$3</f>
        <v>-127.00507248755457</v>
      </c>
      <c r="AN1813" s="46">
        <v>805</v>
      </c>
      <c r="AO1813" s="6">
        <f>IF(OR(Table15[[#This Row],[Diagonal Flag]]&lt;-$AG$6, Table15[[#This Row],[Diagonal Flag]]&gt;$AG$6),0,Table15[[#This Row],[Diagonal Flag]])</f>
        <v>0</v>
      </c>
      <c r="AP1813" s="6">
        <f>Graphing!$AO1813/$AP$6</f>
        <v>0</v>
      </c>
      <c r="AQ1813" s="6">
        <f>Graphing!$AO1813/$AQ$6</f>
        <v>0</v>
      </c>
    </row>
    <row r="1814" spans="21:43" x14ac:dyDescent="0.25">
      <c r="U1814" s="6">
        <v>0</v>
      </c>
      <c r="V1814" s="6">
        <v>806</v>
      </c>
      <c r="W1814" s="6">
        <f>IF(AND($W$4 + 'Unlike Size Quad'!$F$2*$N$3&lt;Table13[[#This Row],[NS AXIS]],Table13[[#This Row],[NS AXIS]]&lt;$V$3 - 'Unlike Size Quad'!$F$2*$N$3), Table13[NS AXIS], 0)</f>
        <v>0</v>
      </c>
      <c r="X1814" s="6">
        <f>$V$6 - 'Unlike Size Quad'!$F$3*$N$4</f>
        <v>71.401690832311886</v>
      </c>
      <c r="Y1814" s="6">
        <f>$W$5 +'Unlike Size Quad'!$F$3*$N$4</f>
        <v>-71.406763299232722</v>
      </c>
      <c r="Z1814" s="6">
        <f>Table13[[#This Row],[NS AXIS]]</f>
        <v>806</v>
      </c>
      <c r="AA1814" s="6">
        <f>IF(AND($W$5 + 'Unlike Size Quad'!$F$3*$N$4&lt;Table13[[#This Row],[NS AXIS]],Table13[[#This Row],[NS AXIS]]&lt;$V$6 - 'Unlike Size Quad'!$F$3*$N$4), Table13[NS AXIS], 0)</f>
        <v>0</v>
      </c>
      <c r="AB1814" s="16">
        <f>$V$3 -'Unlike Size Quad'!$F$2*$N$3</f>
        <v>127.00056361139596</v>
      </c>
      <c r="AC1814" s="16">
        <f>$W$4 + 'Unlike Size Quad'!$F$2*$N$3</f>
        <v>-127.00507248755457</v>
      </c>
      <c r="AN1814" s="46">
        <v>806</v>
      </c>
      <c r="AO1814" s="6">
        <f>IF(OR(Table15[[#This Row],[Diagonal Flag]]&lt;-$AG$6, Table15[[#This Row],[Diagonal Flag]]&gt;$AG$6),0,Table15[[#This Row],[Diagonal Flag]])</f>
        <v>0</v>
      </c>
      <c r="AP1814" s="6">
        <f>Graphing!$AO1814/$AP$6</f>
        <v>0</v>
      </c>
      <c r="AQ1814" s="6">
        <f>Graphing!$AO1814/$AQ$6</f>
        <v>0</v>
      </c>
    </row>
    <row r="1815" spans="21:43" x14ac:dyDescent="0.25">
      <c r="U1815" s="6">
        <v>0</v>
      </c>
      <c r="V1815" s="6">
        <v>807</v>
      </c>
      <c r="W1815" s="6">
        <f>IF(AND($W$4 + 'Unlike Size Quad'!$F$2*$N$3&lt;Table13[[#This Row],[NS AXIS]],Table13[[#This Row],[NS AXIS]]&lt;$V$3 - 'Unlike Size Quad'!$F$2*$N$3), Table13[NS AXIS], 0)</f>
        <v>0</v>
      </c>
      <c r="X1815" s="6">
        <f>$V$6 - 'Unlike Size Quad'!$F$3*$N$4</f>
        <v>71.401690832311886</v>
      </c>
      <c r="Y1815" s="6">
        <f>$W$5 +'Unlike Size Quad'!$F$3*$N$4</f>
        <v>-71.406763299232722</v>
      </c>
      <c r="Z1815" s="6">
        <f>Table13[[#This Row],[NS AXIS]]</f>
        <v>807</v>
      </c>
      <c r="AA1815" s="6">
        <f>IF(AND($W$5 + 'Unlike Size Quad'!$F$3*$N$4&lt;Table13[[#This Row],[NS AXIS]],Table13[[#This Row],[NS AXIS]]&lt;$V$6 - 'Unlike Size Quad'!$F$3*$N$4), Table13[NS AXIS], 0)</f>
        <v>0</v>
      </c>
      <c r="AB1815" s="16">
        <f>$V$3 -'Unlike Size Quad'!$F$2*$N$3</f>
        <v>127.00056361139596</v>
      </c>
      <c r="AC1815" s="16">
        <f>$W$4 + 'Unlike Size Quad'!$F$2*$N$3</f>
        <v>-127.00507248755457</v>
      </c>
      <c r="AN1815" s="46">
        <v>807</v>
      </c>
      <c r="AO1815" s="6">
        <f>IF(OR(Table15[[#This Row],[Diagonal Flag]]&lt;-$AG$6, Table15[[#This Row],[Diagonal Flag]]&gt;$AG$6),0,Table15[[#This Row],[Diagonal Flag]])</f>
        <v>0</v>
      </c>
      <c r="AP1815" s="6">
        <f>Graphing!$AO1815/$AP$6</f>
        <v>0</v>
      </c>
      <c r="AQ1815" s="6">
        <f>Graphing!$AO1815/$AQ$6</f>
        <v>0</v>
      </c>
    </row>
    <row r="1816" spans="21:43" x14ac:dyDescent="0.25">
      <c r="U1816" s="6">
        <v>0</v>
      </c>
      <c r="V1816" s="6">
        <v>808</v>
      </c>
      <c r="W1816" s="6">
        <f>IF(AND($W$4 + 'Unlike Size Quad'!$F$2*$N$3&lt;Table13[[#This Row],[NS AXIS]],Table13[[#This Row],[NS AXIS]]&lt;$V$3 - 'Unlike Size Quad'!$F$2*$N$3), Table13[NS AXIS], 0)</f>
        <v>0</v>
      </c>
      <c r="X1816" s="6">
        <f>$V$6 - 'Unlike Size Quad'!$F$3*$N$4</f>
        <v>71.401690832311886</v>
      </c>
      <c r="Y1816" s="6">
        <f>$W$5 +'Unlike Size Quad'!$F$3*$N$4</f>
        <v>-71.406763299232722</v>
      </c>
      <c r="Z1816" s="6">
        <f>Table13[[#This Row],[NS AXIS]]</f>
        <v>808</v>
      </c>
      <c r="AA1816" s="6">
        <f>IF(AND($W$5 + 'Unlike Size Quad'!$F$3*$N$4&lt;Table13[[#This Row],[NS AXIS]],Table13[[#This Row],[NS AXIS]]&lt;$V$6 - 'Unlike Size Quad'!$F$3*$N$4), Table13[NS AXIS], 0)</f>
        <v>0</v>
      </c>
      <c r="AB1816" s="16">
        <f>$V$3 -'Unlike Size Quad'!$F$2*$N$3</f>
        <v>127.00056361139596</v>
      </c>
      <c r="AC1816" s="16">
        <f>$W$4 + 'Unlike Size Quad'!$F$2*$N$3</f>
        <v>-127.00507248755457</v>
      </c>
      <c r="AN1816" s="46">
        <v>808</v>
      </c>
      <c r="AO1816" s="6">
        <f>IF(OR(Table15[[#This Row],[Diagonal Flag]]&lt;-$AG$6, Table15[[#This Row],[Diagonal Flag]]&gt;$AG$6),0,Table15[[#This Row],[Diagonal Flag]])</f>
        <v>0</v>
      </c>
      <c r="AP1816" s="6">
        <f>Graphing!$AO1816/$AP$6</f>
        <v>0</v>
      </c>
      <c r="AQ1816" s="6">
        <f>Graphing!$AO1816/$AQ$6</f>
        <v>0</v>
      </c>
    </row>
    <row r="1817" spans="21:43" x14ac:dyDescent="0.25">
      <c r="U1817" s="6">
        <v>0</v>
      </c>
      <c r="V1817" s="6">
        <v>809</v>
      </c>
      <c r="W1817" s="6">
        <f>IF(AND($W$4 + 'Unlike Size Quad'!$F$2*$N$3&lt;Table13[[#This Row],[NS AXIS]],Table13[[#This Row],[NS AXIS]]&lt;$V$3 - 'Unlike Size Quad'!$F$2*$N$3), Table13[NS AXIS], 0)</f>
        <v>0</v>
      </c>
      <c r="X1817" s="6">
        <f>$V$6 - 'Unlike Size Quad'!$F$3*$N$4</f>
        <v>71.401690832311886</v>
      </c>
      <c r="Y1817" s="6">
        <f>$W$5 +'Unlike Size Quad'!$F$3*$N$4</f>
        <v>-71.406763299232722</v>
      </c>
      <c r="Z1817" s="6">
        <f>Table13[[#This Row],[NS AXIS]]</f>
        <v>809</v>
      </c>
      <c r="AA1817" s="6">
        <f>IF(AND($W$5 + 'Unlike Size Quad'!$F$3*$N$4&lt;Table13[[#This Row],[NS AXIS]],Table13[[#This Row],[NS AXIS]]&lt;$V$6 - 'Unlike Size Quad'!$F$3*$N$4), Table13[NS AXIS], 0)</f>
        <v>0</v>
      </c>
      <c r="AB1817" s="16">
        <f>$V$3 -'Unlike Size Quad'!$F$2*$N$3</f>
        <v>127.00056361139596</v>
      </c>
      <c r="AC1817" s="16">
        <f>$W$4 + 'Unlike Size Quad'!$F$2*$N$3</f>
        <v>-127.00507248755457</v>
      </c>
      <c r="AN1817" s="46">
        <v>809</v>
      </c>
      <c r="AO1817" s="6">
        <f>IF(OR(Table15[[#This Row],[Diagonal Flag]]&lt;-$AG$6, Table15[[#This Row],[Diagonal Flag]]&gt;$AG$6),0,Table15[[#This Row],[Diagonal Flag]])</f>
        <v>0</v>
      </c>
      <c r="AP1817" s="6">
        <f>Graphing!$AO1817/$AP$6</f>
        <v>0</v>
      </c>
      <c r="AQ1817" s="6">
        <f>Graphing!$AO1817/$AQ$6</f>
        <v>0</v>
      </c>
    </row>
    <row r="1818" spans="21:43" x14ac:dyDescent="0.25">
      <c r="U1818" s="6">
        <v>0</v>
      </c>
      <c r="V1818" s="6">
        <v>810</v>
      </c>
      <c r="W1818" s="6">
        <f>IF(AND($W$4 + 'Unlike Size Quad'!$F$2*$N$3&lt;Table13[[#This Row],[NS AXIS]],Table13[[#This Row],[NS AXIS]]&lt;$V$3 - 'Unlike Size Quad'!$F$2*$N$3), Table13[NS AXIS], 0)</f>
        <v>0</v>
      </c>
      <c r="X1818" s="6">
        <f>$V$6 - 'Unlike Size Quad'!$F$3*$N$4</f>
        <v>71.401690832311886</v>
      </c>
      <c r="Y1818" s="6">
        <f>$W$5 +'Unlike Size Quad'!$F$3*$N$4</f>
        <v>-71.406763299232722</v>
      </c>
      <c r="Z1818" s="6">
        <f>Table13[[#This Row],[NS AXIS]]</f>
        <v>810</v>
      </c>
      <c r="AA1818" s="6">
        <f>IF(AND($W$5 + 'Unlike Size Quad'!$F$3*$N$4&lt;Table13[[#This Row],[NS AXIS]],Table13[[#This Row],[NS AXIS]]&lt;$V$6 - 'Unlike Size Quad'!$F$3*$N$4), Table13[NS AXIS], 0)</f>
        <v>0</v>
      </c>
      <c r="AB1818" s="16">
        <f>$V$3 -'Unlike Size Quad'!$F$2*$N$3</f>
        <v>127.00056361139596</v>
      </c>
      <c r="AC1818" s="16">
        <f>$W$4 + 'Unlike Size Quad'!$F$2*$N$3</f>
        <v>-127.00507248755457</v>
      </c>
      <c r="AN1818" s="46">
        <v>810</v>
      </c>
      <c r="AO1818" s="6">
        <f>IF(OR(Table15[[#This Row],[Diagonal Flag]]&lt;-$AG$6, Table15[[#This Row],[Diagonal Flag]]&gt;$AG$6),0,Table15[[#This Row],[Diagonal Flag]])</f>
        <v>0</v>
      </c>
      <c r="AP1818" s="6">
        <f>Graphing!$AO1818/$AP$6</f>
        <v>0</v>
      </c>
      <c r="AQ1818" s="6">
        <f>Graphing!$AO1818/$AQ$6</f>
        <v>0</v>
      </c>
    </row>
    <row r="1819" spans="21:43" x14ac:dyDescent="0.25">
      <c r="U1819" s="6">
        <v>0</v>
      </c>
      <c r="V1819" s="6">
        <v>811</v>
      </c>
      <c r="W1819" s="6">
        <f>IF(AND($W$4 + 'Unlike Size Quad'!$F$2*$N$3&lt;Table13[[#This Row],[NS AXIS]],Table13[[#This Row],[NS AXIS]]&lt;$V$3 - 'Unlike Size Quad'!$F$2*$N$3), Table13[NS AXIS], 0)</f>
        <v>0</v>
      </c>
      <c r="X1819" s="6">
        <f>$V$6 - 'Unlike Size Quad'!$F$3*$N$4</f>
        <v>71.401690832311886</v>
      </c>
      <c r="Y1819" s="6">
        <f>$W$5 +'Unlike Size Quad'!$F$3*$N$4</f>
        <v>-71.406763299232722</v>
      </c>
      <c r="Z1819" s="6">
        <f>Table13[[#This Row],[NS AXIS]]</f>
        <v>811</v>
      </c>
      <c r="AA1819" s="6">
        <f>IF(AND($W$5 + 'Unlike Size Quad'!$F$3*$N$4&lt;Table13[[#This Row],[NS AXIS]],Table13[[#This Row],[NS AXIS]]&lt;$V$6 - 'Unlike Size Quad'!$F$3*$N$4), Table13[NS AXIS], 0)</f>
        <v>0</v>
      </c>
      <c r="AB1819" s="16">
        <f>$V$3 -'Unlike Size Quad'!$F$2*$N$3</f>
        <v>127.00056361139596</v>
      </c>
      <c r="AC1819" s="16">
        <f>$W$4 + 'Unlike Size Quad'!$F$2*$N$3</f>
        <v>-127.00507248755457</v>
      </c>
      <c r="AN1819" s="46">
        <v>811</v>
      </c>
      <c r="AO1819" s="6">
        <f>IF(OR(Table15[[#This Row],[Diagonal Flag]]&lt;-$AG$6, Table15[[#This Row],[Diagonal Flag]]&gt;$AG$6),0,Table15[[#This Row],[Diagonal Flag]])</f>
        <v>0</v>
      </c>
      <c r="AP1819" s="6">
        <f>Graphing!$AO1819/$AP$6</f>
        <v>0</v>
      </c>
      <c r="AQ1819" s="6">
        <f>Graphing!$AO1819/$AQ$6</f>
        <v>0</v>
      </c>
    </row>
    <row r="1820" spans="21:43" x14ac:dyDescent="0.25">
      <c r="U1820" s="6">
        <v>0</v>
      </c>
      <c r="V1820" s="6">
        <v>812</v>
      </c>
      <c r="W1820" s="6">
        <f>IF(AND($W$4 + 'Unlike Size Quad'!$F$2*$N$3&lt;Table13[[#This Row],[NS AXIS]],Table13[[#This Row],[NS AXIS]]&lt;$V$3 - 'Unlike Size Quad'!$F$2*$N$3), Table13[NS AXIS], 0)</f>
        <v>0</v>
      </c>
      <c r="X1820" s="6">
        <f>$V$6 - 'Unlike Size Quad'!$F$3*$N$4</f>
        <v>71.401690832311886</v>
      </c>
      <c r="Y1820" s="6">
        <f>$W$5 +'Unlike Size Quad'!$F$3*$N$4</f>
        <v>-71.406763299232722</v>
      </c>
      <c r="Z1820" s="6">
        <f>Table13[[#This Row],[NS AXIS]]</f>
        <v>812</v>
      </c>
      <c r="AA1820" s="6">
        <f>IF(AND($W$5 + 'Unlike Size Quad'!$F$3*$N$4&lt;Table13[[#This Row],[NS AXIS]],Table13[[#This Row],[NS AXIS]]&lt;$V$6 - 'Unlike Size Quad'!$F$3*$N$4), Table13[NS AXIS], 0)</f>
        <v>0</v>
      </c>
      <c r="AB1820" s="16">
        <f>$V$3 -'Unlike Size Quad'!$F$2*$N$3</f>
        <v>127.00056361139596</v>
      </c>
      <c r="AC1820" s="16">
        <f>$W$4 + 'Unlike Size Quad'!$F$2*$N$3</f>
        <v>-127.00507248755457</v>
      </c>
      <c r="AN1820" s="46">
        <v>812</v>
      </c>
      <c r="AO1820" s="6">
        <f>IF(OR(Table15[[#This Row],[Diagonal Flag]]&lt;-$AG$6, Table15[[#This Row],[Diagonal Flag]]&gt;$AG$6),0,Table15[[#This Row],[Diagonal Flag]])</f>
        <v>0</v>
      </c>
      <c r="AP1820" s="6">
        <f>Graphing!$AO1820/$AP$6</f>
        <v>0</v>
      </c>
      <c r="AQ1820" s="6">
        <f>Graphing!$AO1820/$AQ$6</f>
        <v>0</v>
      </c>
    </row>
    <row r="1821" spans="21:43" x14ac:dyDescent="0.25">
      <c r="U1821" s="6">
        <v>0</v>
      </c>
      <c r="V1821" s="6">
        <v>813</v>
      </c>
      <c r="W1821" s="6">
        <f>IF(AND($W$4 + 'Unlike Size Quad'!$F$2*$N$3&lt;Table13[[#This Row],[NS AXIS]],Table13[[#This Row],[NS AXIS]]&lt;$V$3 - 'Unlike Size Quad'!$F$2*$N$3), Table13[NS AXIS], 0)</f>
        <v>0</v>
      </c>
      <c r="X1821" s="6">
        <f>$V$6 - 'Unlike Size Quad'!$F$3*$N$4</f>
        <v>71.401690832311886</v>
      </c>
      <c r="Y1821" s="6">
        <f>$W$5 +'Unlike Size Quad'!$F$3*$N$4</f>
        <v>-71.406763299232722</v>
      </c>
      <c r="Z1821" s="6">
        <f>Table13[[#This Row],[NS AXIS]]</f>
        <v>813</v>
      </c>
      <c r="AA1821" s="6">
        <f>IF(AND($W$5 + 'Unlike Size Quad'!$F$3*$N$4&lt;Table13[[#This Row],[NS AXIS]],Table13[[#This Row],[NS AXIS]]&lt;$V$6 - 'Unlike Size Quad'!$F$3*$N$4), Table13[NS AXIS], 0)</f>
        <v>0</v>
      </c>
      <c r="AB1821" s="16">
        <f>$V$3 -'Unlike Size Quad'!$F$2*$N$3</f>
        <v>127.00056361139596</v>
      </c>
      <c r="AC1821" s="16">
        <f>$W$4 + 'Unlike Size Quad'!$F$2*$N$3</f>
        <v>-127.00507248755457</v>
      </c>
      <c r="AN1821" s="46">
        <v>813</v>
      </c>
      <c r="AO1821" s="6">
        <f>IF(OR(Table15[[#This Row],[Diagonal Flag]]&lt;-$AG$6, Table15[[#This Row],[Diagonal Flag]]&gt;$AG$6),0,Table15[[#This Row],[Diagonal Flag]])</f>
        <v>0</v>
      </c>
      <c r="AP1821" s="6">
        <f>Graphing!$AO1821/$AP$6</f>
        <v>0</v>
      </c>
      <c r="AQ1821" s="6">
        <f>Graphing!$AO1821/$AQ$6</f>
        <v>0</v>
      </c>
    </row>
    <row r="1822" spans="21:43" x14ac:dyDescent="0.25">
      <c r="U1822" s="6">
        <v>0</v>
      </c>
      <c r="V1822" s="6">
        <v>814</v>
      </c>
      <c r="W1822" s="6">
        <f>IF(AND($W$4 + 'Unlike Size Quad'!$F$2*$N$3&lt;Table13[[#This Row],[NS AXIS]],Table13[[#This Row],[NS AXIS]]&lt;$V$3 - 'Unlike Size Quad'!$F$2*$N$3), Table13[NS AXIS], 0)</f>
        <v>0</v>
      </c>
      <c r="X1822" s="6">
        <f>$V$6 - 'Unlike Size Quad'!$F$3*$N$4</f>
        <v>71.401690832311886</v>
      </c>
      <c r="Y1822" s="6">
        <f>$W$5 +'Unlike Size Quad'!$F$3*$N$4</f>
        <v>-71.406763299232722</v>
      </c>
      <c r="Z1822" s="6">
        <f>Table13[[#This Row],[NS AXIS]]</f>
        <v>814</v>
      </c>
      <c r="AA1822" s="6">
        <f>IF(AND($W$5 + 'Unlike Size Quad'!$F$3*$N$4&lt;Table13[[#This Row],[NS AXIS]],Table13[[#This Row],[NS AXIS]]&lt;$V$6 - 'Unlike Size Quad'!$F$3*$N$4), Table13[NS AXIS], 0)</f>
        <v>0</v>
      </c>
      <c r="AB1822" s="16">
        <f>$V$3 -'Unlike Size Quad'!$F$2*$N$3</f>
        <v>127.00056361139596</v>
      </c>
      <c r="AC1822" s="16">
        <f>$W$4 + 'Unlike Size Quad'!$F$2*$N$3</f>
        <v>-127.00507248755457</v>
      </c>
      <c r="AN1822" s="46">
        <v>814</v>
      </c>
      <c r="AO1822" s="6">
        <f>IF(OR(Table15[[#This Row],[Diagonal Flag]]&lt;-$AG$6, Table15[[#This Row],[Diagonal Flag]]&gt;$AG$6),0,Table15[[#This Row],[Diagonal Flag]])</f>
        <v>0</v>
      </c>
      <c r="AP1822" s="6">
        <f>Graphing!$AO1822/$AP$6</f>
        <v>0</v>
      </c>
      <c r="AQ1822" s="6">
        <f>Graphing!$AO1822/$AQ$6</f>
        <v>0</v>
      </c>
    </row>
    <row r="1823" spans="21:43" x14ac:dyDescent="0.25">
      <c r="U1823" s="6">
        <v>0</v>
      </c>
      <c r="V1823" s="6">
        <v>815</v>
      </c>
      <c r="W1823" s="6">
        <f>IF(AND($W$4 + 'Unlike Size Quad'!$F$2*$N$3&lt;Table13[[#This Row],[NS AXIS]],Table13[[#This Row],[NS AXIS]]&lt;$V$3 - 'Unlike Size Quad'!$F$2*$N$3), Table13[NS AXIS], 0)</f>
        <v>0</v>
      </c>
      <c r="X1823" s="6">
        <f>$V$6 - 'Unlike Size Quad'!$F$3*$N$4</f>
        <v>71.401690832311886</v>
      </c>
      <c r="Y1823" s="6">
        <f>$W$5 +'Unlike Size Quad'!$F$3*$N$4</f>
        <v>-71.406763299232722</v>
      </c>
      <c r="Z1823" s="6">
        <f>Table13[[#This Row],[NS AXIS]]</f>
        <v>815</v>
      </c>
      <c r="AA1823" s="6">
        <f>IF(AND($W$5 + 'Unlike Size Quad'!$F$3*$N$4&lt;Table13[[#This Row],[NS AXIS]],Table13[[#This Row],[NS AXIS]]&lt;$V$6 - 'Unlike Size Quad'!$F$3*$N$4), Table13[NS AXIS], 0)</f>
        <v>0</v>
      </c>
      <c r="AB1823" s="16">
        <f>$V$3 -'Unlike Size Quad'!$F$2*$N$3</f>
        <v>127.00056361139596</v>
      </c>
      <c r="AC1823" s="16">
        <f>$W$4 + 'Unlike Size Quad'!$F$2*$N$3</f>
        <v>-127.00507248755457</v>
      </c>
      <c r="AN1823" s="46">
        <v>815</v>
      </c>
      <c r="AO1823" s="6">
        <f>IF(OR(Table15[[#This Row],[Diagonal Flag]]&lt;-$AG$6, Table15[[#This Row],[Diagonal Flag]]&gt;$AG$6),0,Table15[[#This Row],[Diagonal Flag]])</f>
        <v>0</v>
      </c>
      <c r="AP1823" s="6">
        <f>Graphing!$AO1823/$AP$6</f>
        <v>0</v>
      </c>
      <c r="AQ1823" s="6">
        <f>Graphing!$AO1823/$AQ$6</f>
        <v>0</v>
      </c>
    </row>
    <row r="1824" spans="21:43" x14ac:dyDescent="0.25">
      <c r="U1824" s="6">
        <v>0</v>
      </c>
      <c r="V1824" s="6">
        <v>816</v>
      </c>
      <c r="W1824" s="6">
        <f>IF(AND($W$4 + 'Unlike Size Quad'!$F$2*$N$3&lt;Table13[[#This Row],[NS AXIS]],Table13[[#This Row],[NS AXIS]]&lt;$V$3 - 'Unlike Size Quad'!$F$2*$N$3), Table13[NS AXIS], 0)</f>
        <v>0</v>
      </c>
      <c r="X1824" s="6">
        <f>$V$6 - 'Unlike Size Quad'!$F$3*$N$4</f>
        <v>71.401690832311886</v>
      </c>
      <c r="Y1824" s="6">
        <f>$W$5 +'Unlike Size Quad'!$F$3*$N$4</f>
        <v>-71.406763299232722</v>
      </c>
      <c r="Z1824" s="6">
        <f>Table13[[#This Row],[NS AXIS]]</f>
        <v>816</v>
      </c>
      <c r="AA1824" s="6">
        <f>IF(AND($W$5 + 'Unlike Size Quad'!$F$3*$N$4&lt;Table13[[#This Row],[NS AXIS]],Table13[[#This Row],[NS AXIS]]&lt;$V$6 - 'Unlike Size Quad'!$F$3*$N$4), Table13[NS AXIS], 0)</f>
        <v>0</v>
      </c>
      <c r="AB1824" s="16">
        <f>$V$3 -'Unlike Size Quad'!$F$2*$N$3</f>
        <v>127.00056361139596</v>
      </c>
      <c r="AC1824" s="16">
        <f>$W$4 + 'Unlike Size Quad'!$F$2*$N$3</f>
        <v>-127.00507248755457</v>
      </c>
      <c r="AN1824" s="46">
        <v>816</v>
      </c>
      <c r="AO1824" s="6">
        <f>IF(OR(Table15[[#This Row],[Diagonal Flag]]&lt;-$AG$6, Table15[[#This Row],[Diagonal Flag]]&gt;$AG$6),0,Table15[[#This Row],[Diagonal Flag]])</f>
        <v>0</v>
      </c>
      <c r="AP1824" s="6">
        <f>Graphing!$AO1824/$AP$6</f>
        <v>0</v>
      </c>
      <c r="AQ1824" s="6">
        <f>Graphing!$AO1824/$AQ$6</f>
        <v>0</v>
      </c>
    </row>
    <row r="1825" spans="21:43" x14ac:dyDescent="0.25">
      <c r="U1825" s="6">
        <v>0</v>
      </c>
      <c r="V1825" s="6">
        <v>817</v>
      </c>
      <c r="W1825" s="6">
        <f>IF(AND($W$4 + 'Unlike Size Quad'!$F$2*$N$3&lt;Table13[[#This Row],[NS AXIS]],Table13[[#This Row],[NS AXIS]]&lt;$V$3 - 'Unlike Size Quad'!$F$2*$N$3), Table13[NS AXIS], 0)</f>
        <v>0</v>
      </c>
      <c r="X1825" s="6">
        <f>$V$6 - 'Unlike Size Quad'!$F$3*$N$4</f>
        <v>71.401690832311886</v>
      </c>
      <c r="Y1825" s="6">
        <f>$W$5 +'Unlike Size Quad'!$F$3*$N$4</f>
        <v>-71.406763299232722</v>
      </c>
      <c r="Z1825" s="6">
        <f>Table13[[#This Row],[NS AXIS]]</f>
        <v>817</v>
      </c>
      <c r="AA1825" s="6">
        <f>IF(AND($W$5 + 'Unlike Size Quad'!$F$3*$N$4&lt;Table13[[#This Row],[NS AXIS]],Table13[[#This Row],[NS AXIS]]&lt;$V$6 - 'Unlike Size Quad'!$F$3*$N$4), Table13[NS AXIS], 0)</f>
        <v>0</v>
      </c>
      <c r="AB1825" s="16">
        <f>$V$3 -'Unlike Size Quad'!$F$2*$N$3</f>
        <v>127.00056361139596</v>
      </c>
      <c r="AC1825" s="16">
        <f>$W$4 + 'Unlike Size Quad'!$F$2*$N$3</f>
        <v>-127.00507248755457</v>
      </c>
      <c r="AN1825" s="46">
        <v>817</v>
      </c>
      <c r="AO1825" s="6">
        <f>IF(OR(Table15[[#This Row],[Diagonal Flag]]&lt;-$AG$6, Table15[[#This Row],[Diagonal Flag]]&gt;$AG$6),0,Table15[[#This Row],[Diagonal Flag]])</f>
        <v>0</v>
      </c>
      <c r="AP1825" s="6">
        <f>Graphing!$AO1825/$AP$6</f>
        <v>0</v>
      </c>
      <c r="AQ1825" s="6">
        <f>Graphing!$AO1825/$AQ$6</f>
        <v>0</v>
      </c>
    </row>
    <row r="1826" spans="21:43" x14ac:dyDescent="0.25">
      <c r="U1826" s="6">
        <v>0</v>
      </c>
      <c r="V1826" s="6">
        <v>818</v>
      </c>
      <c r="W1826" s="6">
        <f>IF(AND($W$4 + 'Unlike Size Quad'!$F$2*$N$3&lt;Table13[[#This Row],[NS AXIS]],Table13[[#This Row],[NS AXIS]]&lt;$V$3 - 'Unlike Size Quad'!$F$2*$N$3), Table13[NS AXIS], 0)</f>
        <v>0</v>
      </c>
      <c r="X1826" s="6">
        <f>$V$6 - 'Unlike Size Quad'!$F$3*$N$4</f>
        <v>71.401690832311886</v>
      </c>
      <c r="Y1826" s="6">
        <f>$W$5 +'Unlike Size Quad'!$F$3*$N$4</f>
        <v>-71.406763299232722</v>
      </c>
      <c r="Z1826" s="6">
        <f>Table13[[#This Row],[NS AXIS]]</f>
        <v>818</v>
      </c>
      <c r="AA1826" s="6">
        <f>IF(AND($W$5 + 'Unlike Size Quad'!$F$3*$N$4&lt;Table13[[#This Row],[NS AXIS]],Table13[[#This Row],[NS AXIS]]&lt;$V$6 - 'Unlike Size Quad'!$F$3*$N$4), Table13[NS AXIS], 0)</f>
        <v>0</v>
      </c>
      <c r="AB1826" s="16">
        <f>$V$3 -'Unlike Size Quad'!$F$2*$N$3</f>
        <v>127.00056361139596</v>
      </c>
      <c r="AC1826" s="16">
        <f>$W$4 + 'Unlike Size Quad'!$F$2*$N$3</f>
        <v>-127.00507248755457</v>
      </c>
      <c r="AN1826" s="46">
        <v>818</v>
      </c>
      <c r="AO1826" s="6">
        <f>IF(OR(Table15[[#This Row],[Diagonal Flag]]&lt;-$AG$6, Table15[[#This Row],[Diagonal Flag]]&gt;$AG$6),0,Table15[[#This Row],[Diagonal Flag]])</f>
        <v>0</v>
      </c>
      <c r="AP1826" s="6">
        <f>Graphing!$AO1826/$AP$6</f>
        <v>0</v>
      </c>
      <c r="AQ1826" s="6">
        <f>Graphing!$AO1826/$AQ$6</f>
        <v>0</v>
      </c>
    </row>
    <row r="1827" spans="21:43" x14ac:dyDescent="0.25">
      <c r="U1827" s="6">
        <v>0</v>
      </c>
      <c r="V1827" s="6">
        <v>819</v>
      </c>
      <c r="W1827" s="6">
        <f>IF(AND($W$4 + 'Unlike Size Quad'!$F$2*$N$3&lt;Table13[[#This Row],[NS AXIS]],Table13[[#This Row],[NS AXIS]]&lt;$V$3 - 'Unlike Size Quad'!$F$2*$N$3), Table13[NS AXIS], 0)</f>
        <v>0</v>
      </c>
      <c r="X1827" s="6">
        <f>$V$6 - 'Unlike Size Quad'!$F$3*$N$4</f>
        <v>71.401690832311886</v>
      </c>
      <c r="Y1827" s="6">
        <f>$W$5 +'Unlike Size Quad'!$F$3*$N$4</f>
        <v>-71.406763299232722</v>
      </c>
      <c r="Z1827" s="6">
        <f>Table13[[#This Row],[NS AXIS]]</f>
        <v>819</v>
      </c>
      <c r="AA1827" s="6">
        <f>IF(AND($W$5 + 'Unlike Size Quad'!$F$3*$N$4&lt;Table13[[#This Row],[NS AXIS]],Table13[[#This Row],[NS AXIS]]&lt;$V$6 - 'Unlike Size Quad'!$F$3*$N$4), Table13[NS AXIS], 0)</f>
        <v>0</v>
      </c>
      <c r="AB1827" s="16">
        <f>$V$3 -'Unlike Size Quad'!$F$2*$N$3</f>
        <v>127.00056361139596</v>
      </c>
      <c r="AC1827" s="16">
        <f>$W$4 + 'Unlike Size Quad'!$F$2*$N$3</f>
        <v>-127.00507248755457</v>
      </c>
      <c r="AN1827" s="46">
        <v>819</v>
      </c>
      <c r="AO1827" s="6">
        <f>IF(OR(Table15[[#This Row],[Diagonal Flag]]&lt;-$AG$6, Table15[[#This Row],[Diagonal Flag]]&gt;$AG$6),0,Table15[[#This Row],[Diagonal Flag]])</f>
        <v>0</v>
      </c>
      <c r="AP1827" s="6">
        <f>Graphing!$AO1827/$AP$6</f>
        <v>0</v>
      </c>
      <c r="AQ1827" s="6">
        <f>Graphing!$AO1827/$AQ$6</f>
        <v>0</v>
      </c>
    </row>
    <row r="1828" spans="21:43" x14ac:dyDescent="0.25">
      <c r="U1828" s="6">
        <v>0</v>
      </c>
      <c r="V1828" s="6">
        <v>820</v>
      </c>
      <c r="W1828" s="6">
        <f>IF(AND($W$4 + 'Unlike Size Quad'!$F$2*$N$3&lt;Table13[[#This Row],[NS AXIS]],Table13[[#This Row],[NS AXIS]]&lt;$V$3 - 'Unlike Size Quad'!$F$2*$N$3), Table13[NS AXIS], 0)</f>
        <v>0</v>
      </c>
      <c r="X1828" s="6">
        <f>$V$6 - 'Unlike Size Quad'!$F$3*$N$4</f>
        <v>71.401690832311886</v>
      </c>
      <c r="Y1828" s="6">
        <f>$W$5 +'Unlike Size Quad'!$F$3*$N$4</f>
        <v>-71.406763299232722</v>
      </c>
      <c r="Z1828" s="6">
        <f>Table13[[#This Row],[NS AXIS]]</f>
        <v>820</v>
      </c>
      <c r="AA1828" s="6">
        <f>IF(AND($W$5 + 'Unlike Size Quad'!$F$3*$N$4&lt;Table13[[#This Row],[NS AXIS]],Table13[[#This Row],[NS AXIS]]&lt;$V$6 - 'Unlike Size Quad'!$F$3*$N$4), Table13[NS AXIS], 0)</f>
        <v>0</v>
      </c>
      <c r="AB1828" s="16">
        <f>$V$3 -'Unlike Size Quad'!$F$2*$N$3</f>
        <v>127.00056361139596</v>
      </c>
      <c r="AC1828" s="16">
        <f>$W$4 + 'Unlike Size Quad'!$F$2*$N$3</f>
        <v>-127.00507248755457</v>
      </c>
      <c r="AN1828" s="46">
        <v>820</v>
      </c>
      <c r="AO1828" s="6">
        <f>IF(OR(Table15[[#This Row],[Diagonal Flag]]&lt;-$AG$6, Table15[[#This Row],[Diagonal Flag]]&gt;$AG$6),0,Table15[[#This Row],[Diagonal Flag]])</f>
        <v>0</v>
      </c>
      <c r="AP1828" s="6">
        <f>Graphing!$AO1828/$AP$6</f>
        <v>0</v>
      </c>
      <c r="AQ1828" s="6">
        <f>Graphing!$AO1828/$AQ$6</f>
        <v>0</v>
      </c>
    </row>
    <row r="1829" spans="21:43" x14ac:dyDescent="0.25">
      <c r="U1829" s="6">
        <v>0</v>
      </c>
      <c r="V1829" s="6">
        <v>821</v>
      </c>
      <c r="W1829" s="6">
        <f>IF(AND($W$4 + 'Unlike Size Quad'!$F$2*$N$3&lt;Table13[[#This Row],[NS AXIS]],Table13[[#This Row],[NS AXIS]]&lt;$V$3 - 'Unlike Size Quad'!$F$2*$N$3), Table13[NS AXIS], 0)</f>
        <v>0</v>
      </c>
      <c r="X1829" s="6">
        <f>$V$6 - 'Unlike Size Quad'!$F$3*$N$4</f>
        <v>71.401690832311886</v>
      </c>
      <c r="Y1829" s="6">
        <f>$W$5 +'Unlike Size Quad'!$F$3*$N$4</f>
        <v>-71.406763299232722</v>
      </c>
      <c r="Z1829" s="6">
        <f>Table13[[#This Row],[NS AXIS]]</f>
        <v>821</v>
      </c>
      <c r="AA1829" s="6">
        <f>IF(AND($W$5 + 'Unlike Size Quad'!$F$3*$N$4&lt;Table13[[#This Row],[NS AXIS]],Table13[[#This Row],[NS AXIS]]&lt;$V$6 - 'Unlike Size Quad'!$F$3*$N$4), Table13[NS AXIS], 0)</f>
        <v>0</v>
      </c>
      <c r="AB1829" s="16">
        <f>$V$3 -'Unlike Size Quad'!$F$2*$N$3</f>
        <v>127.00056361139596</v>
      </c>
      <c r="AC1829" s="16">
        <f>$W$4 + 'Unlike Size Quad'!$F$2*$N$3</f>
        <v>-127.00507248755457</v>
      </c>
      <c r="AN1829" s="46">
        <v>821</v>
      </c>
      <c r="AO1829" s="6">
        <f>IF(OR(Table15[[#This Row],[Diagonal Flag]]&lt;-$AG$6, Table15[[#This Row],[Diagonal Flag]]&gt;$AG$6),0,Table15[[#This Row],[Diagonal Flag]])</f>
        <v>0</v>
      </c>
      <c r="AP1829" s="6">
        <f>Graphing!$AO1829/$AP$6</f>
        <v>0</v>
      </c>
      <c r="AQ1829" s="6">
        <f>Graphing!$AO1829/$AQ$6</f>
        <v>0</v>
      </c>
    </row>
    <row r="1830" spans="21:43" x14ac:dyDescent="0.25">
      <c r="U1830" s="6">
        <v>0</v>
      </c>
      <c r="V1830" s="6">
        <v>822</v>
      </c>
      <c r="W1830" s="6">
        <f>IF(AND($W$4 + 'Unlike Size Quad'!$F$2*$N$3&lt;Table13[[#This Row],[NS AXIS]],Table13[[#This Row],[NS AXIS]]&lt;$V$3 - 'Unlike Size Quad'!$F$2*$N$3), Table13[NS AXIS], 0)</f>
        <v>0</v>
      </c>
      <c r="X1830" s="6">
        <f>$V$6 - 'Unlike Size Quad'!$F$3*$N$4</f>
        <v>71.401690832311886</v>
      </c>
      <c r="Y1830" s="6">
        <f>$W$5 +'Unlike Size Quad'!$F$3*$N$4</f>
        <v>-71.406763299232722</v>
      </c>
      <c r="Z1830" s="6">
        <f>Table13[[#This Row],[NS AXIS]]</f>
        <v>822</v>
      </c>
      <c r="AA1830" s="6">
        <f>IF(AND($W$5 + 'Unlike Size Quad'!$F$3*$N$4&lt;Table13[[#This Row],[NS AXIS]],Table13[[#This Row],[NS AXIS]]&lt;$V$6 - 'Unlike Size Quad'!$F$3*$N$4), Table13[NS AXIS], 0)</f>
        <v>0</v>
      </c>
      <c r="AB1830" s="16">
        <f>$V$3 -'Unlike Size Quad'!$F$2*$N$3</f>
        <v>127.00056361139596</v>
      </c>
      <c r="AC1830" s="16">
        <f>$W$4 + 'Unlike Size Quad'!$F$2*$N$3</f>
        <v>-127.00507248755457</v>
      </c>
      <c r="AN1830" s="46">
        <v>822</v>
      </c>
      <c r="AO1830" s="6">
        <f>IF(OR(Table15[[#This Row],[Diagonal Flag]]&lt;-$AG$6, Table15[[#This Row],[Diagonal Flag]]&gt;$AG$6),0,Table15[[#This Row],[Diagonal Flag]])</f>
        <v>0</v>
      </c>
      <c r="AP1830" s="6">
        <f>Graphing!$AO1830/$AP$6</f>
        <v>0</v>
      </c>
      <c r="AQ1830" s="6">
        <f>Graphing!$AO1830/$AQ$6</f>
        <v>0</v>
      </c>
    </row>
    <row r="1831" spans="21:43" x14ac:dyDescent="0.25">
      <c r="U1831" s="6">
        <v>0</v>
      </c>
      <c r="V1831" s="6">
        <v>823</v>
      </c>
      <c r="W1831" s="6">
        <f>IF(AND($W$4 + 'Unlike Size Quad'!$F$2*$N$3&lt;Table13[[#This Row],[NS AXIS]],Table13[[#This Row],[NS AXIS]]&lt;$V$3 - 'Unlike Size Quad'!$F$2*$N$3), Table13[NS AXIS], 0)</f>
        <v>0</v>
      </c>
      <c r="X1831" s="6">
        <f>$V$6 - 'Unlike Size Quad'!$F$3*$N$4</f>
        <v>71.401690832311886</v>
      </c>
      <c r="Y1831" s="6">
        <f>$W$5 +'Unlike Size Quad'!$F$3*$N$4</f>
        <v>-71.406763299232722</v>
      </c>
      <c r="Z1831" s="6">
        <f>Table13[[#This Row],[NS AXIS]]</f>
        <v>823</v>
      </c>
      <c r="AA1831" s="6">
        <f>IF(AND($W$5 + 'Unlike Size Quad'!$F$3*$N$4&lt;Table13[[#This Row],[NS AXIS]],Table13[[#This Row],[NS AXIS]]&lt;$V$6 - 'Unlike Size Quad'!$F$3*$N$4), Table13[NS AXIS], 0)</f>
        <v>0</v>
      </c>
      <c r="AB1831" s="16">
        <f>$V$3 -'Unlike Size Quad'!$F$2*$N$3</f>
        <v>127.00056361139596</v>
      </c>
      <c r="AC1831" s="16">
        <f>$W$4 + 'Unlike Size Quad'!$F$2*$N$3</f>
        <v>-127.00507248755457</v>
      </c>
      <c r="AN1831" s="46">
        <v>823</v>
      </c>
      <c r="AO1831" s="6">
        <f>IF(OR(Table15[[#This Row],[Diagonal Flag]]&lt;-$AG$6, Table15[[#This Row],[Diagonal Flag]]&gt;$AG$6),0,Table15[[#This Row],[Diagonal Flag]])</f>
        <v>0</v>
      </c>
      <c r="AP1831" s="6">
        <f>Graphing!$AO1831/$AP$6</f>
        <v>0</v>
      </c>
      <c r="AQ1831" s="6">
        <f>Graphing!$AO1831/$AQ$6</f>
        <v>0</v>
      </c>
    </row>
    <row r="1832" spans="21:43" x14ac:dyDescent="0.25">
      <c r="U1832" s="6">
        <v>0</v>
      </c>
      <c r="V1832" s="6">
        <v>824</v>
      </c>
      <c r="W1832" s="6">
        <f>IF(AND($W$4 + 'Unlike Size Quad'!$F$2*$N$3&lt;Table13[[#This Row],[NS AXIS]],Table13[[#This Row],[NS AXIS]]&lt;$V$3 - 'Unlike Size Quad'!$F$2*$N$3), Table13[NS AXIS], 0)</f>
        <v>0</v>
      </c>
      <c r="X1832" s="6">
        <f>$V$6 - 'Unlike Size Quad'!$F$3*$N$4</f>
        <v>71.401690832311886</v>
      </c>
      <c r="Y1832" s="6">
        <f>$W$5 +'Unlike Size Quad'!$F$3*$N$4</f>
        <v>-71.406763299232722</v>
      </c>
      <c r="Z1832" s="6">
        <f>Table13[[#This Row],[NS AXIS]]</f>
        <v>824</v>
      </c>
      <c r="AA1832" s="6">
        <f>IF(AND($W$5 + 'Unlike Size Quad'!$F$3*$N$4&lt;Table13[[#This Row],[NS AXIS]],Table13[[#This Row],[NS AXIS]]&lt;$V$6 - 'Unlike Size Quad'!$F$3*$N$4), Table13[NS AXIS], 0)</f>
        <v>0</v>
      </c>
      <c r="AB1832" s="16">
        <f>$V$3 -'Unlike Size Quad'!$F$2*$N$3</f>
        <v>127.00056361139596</v>
      </c>
      <c r="AC1832" s="16">
        <f>$W$4 + 'Unlike Size Quad'!$F$2*$N$3</f>
        <v>-127.00507248755457</v>
      </c>
      <c r="AN1832" s="46">
        <v>824</v>
      </c>
      <c r="AO1832" s="6">
        <f>IF(OR(Table15[[#This Row],[Diagonal Flag]]&lt;-$AG$6, Table15[[#This Row],[Diagonal Flag]]&gt;$AG$6),0,Table15[[#This Row],[Diagonal Flag]])</f>
        <v>0</v>
      </c>
      <c r="AP1832" s="6">
        <f>Graphing!$AO1832/$AP$6</f>
        <v>0</v>
      </c>
      <c r="AQ1832" s="6">
        <f>Graphing!$AO1832/$AQ$6</f>
        <v>0</v>
      </c>
    </row>
    <row r="1833" spans="21:43" x14ac:dyDescent="0.25">
      <c r="U1833" s="6">
        <v>0</v>
      </c>
      <c r="V1833" s="6">
        <v>825</v>
      </c>
      <c r="W1833" s="6">
        <f>IF(AND($W$4 + 'Unlike Size Quad'!$F$2*$N$3&lt;Table13[[#This Row],[NS AXIS]],Table13[[#This Row],[NS AXIS]]&lt;$V$3 - 'Unlike Size Quad'!$F$2*$N$3), Table13[NS AXIS], 0)</f>
        <v>0</v>
      </c>
      <c r="X1833" s="6">
        <f>$V$6 - 'Unlike Size Quad'!$F$3*$N$4</f>
        <v>71.401690832311886</v>
      </c>
      <c r="Y1833" s="6">
        <f>$W$5 +'Unlike Size Quad'!$F$3*$N$4</f>
        <v>-71.406763299232722</v>
      </c>
      <c r="Z1833" s="6">
        <f>Table13[[#This Row],[NS AXIS]]</f>
        <v>825</v>
      </c>
      <c r="AA1833" s="6">
        <f>IF(AND($W$5 + 'Unlike Size Quad'!$F$3*$N$4&lt;Table13[[#This Row],[NS AXIS]],Table13[[#This Row],[NS AXIS]]&lt;$V$6 - 'Unlike Size Quad'!$F$3*$N$4), Table13[NS AXIS], 0)</f>
        <v>0</v>
      </c>
      <c r="AB1833" s="16">
        <f>$V$3 -'Unlike Size Quad'!$F$2*$N$3</f>
        <v>127.00056361139596</v>
      </c>
      <c r="AC1833" s="16">
        <f>$W$4 + 'Unlike Size Quad'!$F$2*$N$3</f>
        <v>-127.00507248755457</v>
      </c>
      <c r="AN1833" s="46">
        <v>825</v>
      </c>
      <c r="AO1833" s="6">
        <f>IF(OR(Table15[[#This Row],[Diagonal Flag]]&lt;-$AG$6, Table15[[#This Row],[Diagonal Flag]]&gt;$AG$6),0,Table15[[#This Row],[Diagonal Flag]])</f>
        <v>0</v>
      </c>
      <c r="AP1833" s="6">
        <f>Graphing!$AO1833/$AP$6</f>
        <v>0</v>
      </c>
      <c r="AQ1833" s="6">
        <f>Graphing!$AO1833/$AQ$6</f>
        <v>0</v>
      </c>
    </row>
    <row r="1834" spans="21:43" x14ac:dyDescent="0.25">
      <c r="U1834" s="6">
        <v>0</v>
      </c>
      <c r="V1834" s="6">
        <v>826</v>
      </c>
      <c r="W1834" s="6">
        <f>IF(AND($W$4 + 'Unlike Size Quad'!$F$2*$N$3&lt;Table13[[#This Row],[NS AXIS]],Table13[[#This Row],[NS AXIS]]&lt;$V$3 - 'Unlike Size Quad'!$F$2*$N$3), Table13[NS AXIS], 0)</f>
        <v>0</v>
      </c>
      <c r="X1834" s="6">
        <f>$V$6 - 'Unlike Size Quad'!$F$3*$N$4</f>
        <v>71.401690832311886</v>
      </c>
      <c r="Y1834" s="6">
        <f>$W$5 +'Unlike Size Quad'!$F$3*$N$4</f>
        <v>-71.406763299232722</v>
      </c>
      <c r="Z1834" s="6">
        <f>Table13[[#This Row],[NS AXIS]]</f>
        <v>826</v>
      </c>
      <c r="AA1834" s="6">
        <f>IF(AND($W$5 + 'Unlike Size Quad'!$F$3*$N$4&lt;Table13[[#This Row],[NS AXIS]],Table13[[#This Row],[NS AXIS]]&lt;$V$6 - 'Unlike Size Quad'!$F$3*$N$4), Table13[NS AXIS], 0)</f>
        <v>0</v>
      </c>
      <c r="AB1834" s="16">
        <f>$V$3 -'Unlike Size Quad'!$F$2*$N$3</f>
        <v>127.00056361139596</v>
      </c>
      <c r="AC1834" s="16">
        <f>$W$4 + 'Unlike Size Quad'!$F$2*$N$3</f>
        <v>-127.00507248755457</v>
      </c>
      <c r="AN1834" s="46">
        <v>826</v>
      </c>
      <c r="AO1834" s="6">
        <f>IF(OR(Table15[[#This Row],[Diagonal Flag]]&lt;-$AG$6, Table15[[#This Row],[Diagonal Flag]]&gt;$AG$6),0,Table15[[#This Row],[Diagonal Flag]])</f>
        <v>0</v>
      </c>
      <c r="AP1834" s="6">
        <f>Graphing!$AO1834/$AP$6</f>
        <v>0</v>
      </c>
      <c r="AQ1834" s="6">
        <f>Graphing!$AO1834/$AQ$6</f>
        <v>0</v>
      </c>
    </row>
    <row r="1835" spans="21:43" x14ac:dyDescent="0.25">
      <c r="U1835" s="6">
        <v>0</v>
      </c>
      <c r="V1835" s="6">
        <v>827</v>
      </c>
      <c r="W1835" s="6">
        <f>IF(AND($W$4 + 'Unlike Size Quad'!$F$2*$N$3&lt;Table13[[#This Row],[NS AXIS]],Table13[[#This Row],[NS AXIS]]&lt;$V$3 - 'Unlike Size Quad'!$F$2*$N$3), Table13[NS AXIS], 0)</f>
        <v>0</v>
      </c>
      <c r="X1835" s="6">
        <f>$V$6 - 'Unlike Size Quad'!$F$3*$N$4</f>
        <v>71.401690832311886</v>
      </c>
      <c r="Y1835" s="6">
        <f>$W$5 +'Unlike Size Quad'!$F$3*$N$4</f>
        <v>-71.406763299232722</v>
      </c>
      <c r="Z1835" s="6">
        <f>Table13[[#This Row],[NS AXIS]]</f>
        <v>827</v>
      </c>
      <c r="AA1835" s="6">
        <f>IF(AND($W$5 + 'Unlike Size Quad'!$F$3*$N$4&lt;Table13[[#This Row],[NS AXIS]],Table13[[#This Row],[NS AXIS]]&lt;$V$6 - 'Unlike Size Quad'!$F$3*$N$4), Table13[NS AXIS], 0)</f>
        <v>0</v>
      </c>
      <c r="AB1835" s="16">
        <f>$V$3 -'Unlike Size Quad'!$F$2*$N$3</f>
        <v>127.00056361139596</v>
      </c>
      <c r="AC1835" s="16">
        <f>$W$4 + 'Unlike Size Quad'!$F$2*$N$3</f>
        <v>-127.00507248755457</v>
      </c>
      <c r="AN1835" s="46">
        <v>827</v>
      </c>
      <c r="AO1835" s="6">
        <f>IF(OR(Table15[[#This Row],[Diagonal Flag]]&lt;-$AG$6, Table15[[#This Row],[Diagonal Flag]]&gt;$AG$6),0,Table15[[#This Row],[Diagonal Flag]])</f>
        <v>0</v>
      </c>
      <c r="AP1835" s="6">
        <f>Graphing!$AO1835/$AP$6</f>
        <v>0</v>
      </c>
      <c r="AQ1835" s="6">
        <f>Graphing!$AO1835/$AQ$6</f>
        <v>0</v>
      </c>
    </row>
    <row r="1836" spans="21:43" x14ac:dyDescent="0.25">
      <c r="U1836" s="6">
        <v>0</v>
      </c>
      <c r="V1836" s="6">
        <v>828</v>
      </c>
      <c r="W1836" s="6">
        <f>IF(AND($W$4 + 'Unlike Size Quad'!$F$2*$N$3&lt;Table13[[#This Row],[NS AXIS]],Table13[[#This Row],[NS AXIS]]&lt;$V$3 - 'Unlike Size Quad'!$F$2*$N$3), Table13[NS AXIS], 0)</f>
        <v>0</v>
      </c>
      <c r="X1836" s="6">
        <f>$V$6 - 'Unlike Size Quad'!$F$3*$N$4</f>
        <v>71.401690832311886</v>
      </c>
      <c r="Y1836" s="6">
        <f>$W$5 +'Unlike Size Quad'!$F$3*$N$4</f>
        <v>-71.406763299232722</v>
      </c>
      <c r="Z1836" s="6">
        <f>Table13[[#This Row],[NS AXIS]]</f>
        <v>828</v>
      </c>
      <c r="AA1836" s="6">
        <f>IF(AND($W$5 + 'Unlike Size Quad'!$F$3*$N$4&lt;Table13[[#This Row],[NS AXIS]],Table13[[#This Row],[NS AXIS]]&lt;$V$6 - 'Unlike Size Quad'!$F$3*$N$4), Table13[NS AXIS], 0)</f>
        <v>0</v>
      </c>
      <c r="AB1836" s="16">
        <f>$V$3 -'Unlike Size Quad'!$F$2*$N$3</f>
        <v>127.00056361139596</v>
      </c>
      <c r="AC1836" s="16">
        <f>$W$4 + 'Unlike Size Quad'!$F$2*$N$3</f>
        <v>-127.00507248755457</v>
      </c>
      <c r="AN1836" s="46">
        <v>828</v>
      </c>
      <c r="AO1836" s="6">
        <f>IF(OR(Table15[[#This Row],[Diagonal Flag]]&lt;-$AG$6, Table15[[#This Row],[Diagonal Flag]]&gt;$AG$6),0,Table15[[#This Row],[Diagonal Flag]])</f>
        <v>0</v>
      </c>
      <c r="AP1836" s="6">
        <f>Graphing!$AO1836/$AP$6</f>
        <v>0</v>
      </c>
      <c r="AQ1836" s="6">
        <f>Graphing!$AO1836/$AQ$6</f>
        <v>0</v>
      </c>
    </row>
    <row r="1837" spans="21:43" x14ac:dyDescent="0.25">
      <c r="U1837" s="6">
        <v>0</v>
      </c>
      <c r="V1837" s="6">
        <v>829</v>
      </c>
      <c r="W1837" s="6">
        <f>IF(AND($W$4 + 'Unlike Size Quad'!$F$2*$N$3&lt;Table13[[#This Row],[NS AXIS]],Table13[[#This Row],[NS AXIS]]&lt;$V$3 - 'Unlike Size Quad'!$F$2*$N$3), Table13[NS AXIS], 0)</f>
        <v>0</v>
      </c>
      <c r="X1837" s="6">
        <f>$V$6 - 'Unlike Size Quad'!$F$3*$N$4</f>
        <v>71.401690832311886</v>
      </c>
      <c r="Y1837" s="6">
        <f>$W$5 +'Unlike Size Quad'!$F$3*$N$4</f>
        <v>-71.406763299232722</v>
      </c>
      <c r="Z1837" s="6">
        <f>Table13[[#This Row],[NS AXIS]]</f>
        <v>829</v>
      </c>
      <c r="AA1837" s="6">
        <f>IF(AND($W$5 + 'Unlike Size Quad'!$F$3*$N$4&lt;Table13[[#This Row],[NS AXIS]],Table13[[#This Row],[NS AXIS]]&lt;$V$6 - 'Unlike Size Quad'!$F$3*$N$4), Table13[NS AXIS], 0)</f>
        <v>0</v>
      </c>
      <c r="AB1837" s="16">
        <f>$V$3 -'Unlike Size Quad'!$F$2*$N$3</f>
        <v>127.00056361139596</v>
      </c>
      <c r="AC1837" s="16">
        <f>$W$4 + 'Unlike Size Quad'!$F$2*$N$3</f>
        <v>-127.00507248755457</v>
      </c>
      <c r="AN1837" s="46">
        <v>829</v>
      </c>
      <c r="AO1837" s="6">
        <f>IF(OR(Table15[[#This Row],[Diagonal Flag]]&lt;-$AG$6, Table15[[#This Row],[Diagonal Flag]]&gt;$AG$6),0,Table15[[#This Row],[Diagonal Flag]])</f>
        <v>0</v>
      </c>
      <c r="AP1837" s="6">
        <f>Graphing!$AO1837/$AP$6</f>
        <v>0</v>
      </c>
      <c r="AQ1837" s="6">
        <f>Graphing!$AO1837/$AQ$6</f>
        <v>0</v>
      </c>
    </row>
    <row r="1838" spans="21:43" x14ac:dyDescent="0.25">
      <c r="U1838" s="6">
        <v>0</v>
      </c>
      <c r="V1838" s="6">
        <v>830</v>
      </c>
      <c r="W1838" s="6">
        <f>IF(AND($W$4 + 'Unlike Size Quad'!$F$2*$N$3&lt;Table13[[#This Row],[NS AXIS]],Table13[[#This Row],[NS AXIS]]&lt;$V$3 - 'Unlike Size Quad'!$F$2*$N$3), Table13[NS AXIS], 0)</f>
        <v>0</v>
      </c>
      <c r="X1838" s="6">
        <f>$V$6 - 'Unlike Size Quad'!$F$3*$N$4</f>
        <v>71.401690832311886</v>
      </c>
      <c r="Y1838" s="6">
        <f>$W$5 +'Unlike Size Quad'!$F$3*$N$4</f>
        <v>-71.406763299232722</v>
      </c>
      <c r="Z1838" s="6">
        <f>Table13[[#This Row],[NS AXIS]]</f>
        <v>830</v>
      </c>
      <c r="AA1838" s="6">
        <f>IF(AND($W$5 + 'Unlike Size Quad'!$F$3*$N$4&lt;Table13[[#This Row],[NS AXIS]],Table13[[#This Row],[NS AXIS]]&lt;$V$6 - 'Unlike Size Quad'!$F$3*$N$4), Table13[NS AXIS], 0)</f>
        <v>0</v>
      </c>
      <c r="AB1838" s="16">
        <f>$V$3 -'Unlike Size Quad'!$F$2*$N$3</f>
        <v>127.00056361139596</v>
      </c>
      <c r="AC1838" s="16">
        <f>$W$4 + 'Unlike Size Quad'!$F$2*$N$3</f>
        <v>-127.00507248755457</v>
      </c>
      <c r="AN1838" s="46">
        <v>830</v>
      </c>
      <c r="AO1838" s="6">
        <f>IF(OR(Table15[[#This Row],[Diagonal Flag]]&lt;-$AG$6, Table15[[#This Row],[Diagonal Flag]]&gt;$AG$6),0,Table15[[#This Row],[Diagonal Flag]])</f>
        <v>0</v>
      </c>
      <c r="AP1838" s="6">
        <f>Graphing!$AO1838/$AP$6</f>
        <v>0</v>
      </c>
      <c r="AQ1838" s="6">
        <f>Graphing!$AO1838/$AQ$6</f>
        <v>0</v>
      </c>
    </row>
    <row r="1839" spans="21:43" x14ac:dyDescent="0.25">
      <c r="U1839" s="6">
        <v>0</v>
      </c>
      <c r="V1839" s="6">
        <v>831</v>
      </c>
      <c r="W1839" s="6">
        <f>IF(AND($W$4 + 'Unlike Size Quad'!$F$2*$N$3&lt;Table13[[#This Row],[NS AXIS]],Table13[[#This Row],[NS AXIS]]&lt;$V$3 - 'Unlike Size Quad'!$F$2*$N$3), Table13[NS AXIS], 0)</f>
        <v>0</v>
      </c>
      <c r="X1839" s="6">
        <f>$V$6 - 'Unlike Size Quad'!$F$3*$N$4</f>
        <v>71.401690832311886</v>
      </c>
      <c r="Y1839" s="6">
        <f>$W$5 +'Unlike Size Quad'!$F$3*$N$4</f>
        <v>-71.406763299232722</v>
      </c>
      <c r="Z1839" s="6">
        <f>Table13[[#This Row],[NS AXIS]]</f>
        <v>831</v>
      </c>
      <c r="AA1839" s="6">
        <f>IF(AND($W$5 + 'Unlike Size Quad'!$F$3*$N$4&lt;Table13[[#This Row],[NS AXIS]],Table13[[#This Row],[NS AXIS]]&lt;$V$6 - 'Unlike Size Quad'!$F$3*$N$4), Table13[NS AXIS], 0)</f>
        <v>0</v>
      </c>
      <c r="AB1839" s="16">
        <f>$V$3 -'Unlike Size Quad'!$F$2*$N$3</f>
        <v>127.00056361139596</v>
      </c>
      <c r="AC1839" s="16">
        <f>$W$4 + 'Unlike Size Quad'!$F$2*$N$3</f>
        <v>-127.00507248755457</v>
      </c>
      <c r="AN1839" s="46">
        <v>831</v>
      </c>
      <c r="AO1839" s="6">
        <f>IF(OR(Table15[[#This Row],[Diagonal Flag]]&lt;-$AG$6, Table15[[#This Row],[Diagonal Flag]]&gt;$AG$6),0,Table15[[#This Row],[Diagonal Flag]])</f>
        <v>0</v>
      </c>
      <c r="AP1839" s="6">
        <f>Graphing!$AO1839/$AP$6</f>
        <v>0</v>
      </c>
      <c r="AQ1839" s="6">
        <f>Graphing!$AO1839/$AQ$6</f>
        <v>0</v>
      </c>
    </row>
    <row r="1840" spans="21:43" x14ac:dyDescent="0.25">
      <c r="U1840" s="6">
        <v>0</v>
      </c>
      <c r="V1840" s="6">
        <v>832</v>
      </c>
      <c r="W1840" s="6">
        <f>IF(AND($W$4 + 'Unlike Size Quad'!$F$2*$N$3&lt;Table13[[#This Row],[NS AXIS]],Table13[[#This Row],[NS AXIS]]&lt;$V$3 - 'Unlike Size Quad'!$F$2*$N$3), Table13[NS AXIS], 0)</f>
        <v>0</v>
      </c>
      <c r="X1840" s="6">
        <f>$V$6 - 'Unlike Size Quad'!$F$3*$N$4</f>
        <v>71.401690832311886</v>
      </c>
      <c r="Y1840" s="6">
        <f>$W$5 +'Unlike Size Quad'!$F$3*$N$4</f>
        <v>-71.406763299232722</v>
      </c>
      <c r="Z1840" s="6">
        <f>Table13[[#This Row],[NS AXIS]]</f>
        <v>832</v>
      </c>
      <c r="AA1840" s="6">
        <f>IF(AND($W$5 + 'Unlike Size Quad'!$F$3*$N$4&lt;Table13[[#This Row],[NS AXIS]],Table13[[#This Row],[NS AXIS]]&lt;$V$6 - 'Unlike Size Quad'!$F$3*$N$4), Table13[NS AXIS], 0)</f>
        <v>0</v>
      </c>
      <c r="AB1840" s="16">
        <f>$V$3 -'Unlike Size Quad'!$F$2*$N$3</f>
        <v>127.00056361139596</v>
      </c>
      <c r="AC1840" s="16">
        <f>$W$4 + 'Unlike Size Quad'!$F$2*$N$3</f>
        <v>-127.00507248755457</v>
      </c>
      <c r="AN1840" s="46">
        <v>832</v>
      </c>
      <c r="AO1840" s="6">
        <f>IF(OR(Table15[[#This Row],[Diagonal Flag]]&lt;-$AG$6, Table15[[#This Row],[Diagonal Flag]]&gt;$AG$6),0,Table15[[#This Row],[Diagonal Flag]])</f>
        <v>0</v>
      </c>
      <c r="AP1840" s="6">
        <f>Graphing!$AO1840/$AP$6</f>
        <v>0</v>
      </c>
      <c r="AQ1840" s="6">
        <f>Graphing!$AO1840/$AQ$6</f>
        <v>0</v>
      </c>
    </row>
    <row r="1841" spans="21:43" x14ac:dyDescent="0.25">
      <c r="U1841" s="6">
        <v>0</v>
      </c>
      <c r="V1841" s="6">
        <v>833</v>
      </c>
      <c r="W1841" s="6">
        <f>IF(AND($W$4 + 'Unlike Size Quad'!$F$2*$N$3&lt;Table13[[#This Row],[NS AXIS]],Table13[[#This Row],[NS AXIS]]&lt;$V$3 - 'Unlike Size Quad'!$F$2*$N$3), Table13[NS AXIS], 0)</f>
        <v>0</v>
      </c>
      <c r="X1841" s="6">
        <f>$V$6 - 'Unlike Size Quad'!$F$3*$N$4</f>
        <v>71.401690832311886</v>
      </c>
      <c r="Y1841" s="6">
        <f>$W$5 +'Unlike Size Quad'!$F$3*$N$4</f>
        <v>-71.406763299232722</v>
      </c>
      <c r="Z1841" s="6">
        <f>Table13[[#This Row],[NS AXIS]]</f>
        <v>833</v>
      </c>
      <c r="AA1841" s="6">
        <f>IF(AND($W$5 + 'Unlike Size Quad'!$F$3*$N$4&lt;Table13[[#This Row],[NS AXIS]],Table13[[#This Row],[NS AXIS]]&lt;$V$6 - 'Unlike Size Quad'!$F$3*$N$4), Table13[NS AXIS], 0)</f>
        <v>0</v>
      </c>
      <c r="AB1841" s="16">
        <f>$V$3 -'Unlike Size Quad'!$F$2*$N$3</f>
        <v>127.00056361139596</v>
      </c>
      <c r="AC1841" s="16">
        <f>$W$4 + 'Unlike Size Quad'!$F$2*$N$3</f>
        <v>-127.00507248755457</v>
      </c>
      <c r="AN1841" s="46">
        <v>833</v>
      </c>
      <c r="AO1841" s="6">
        <f>IF(OR(Table15[[#This Row],[Diagonal Flag]]&lt;-$AG$6, Table15[[#This Row],[Diagonal Flag]]&gt;$AG$6),0,Table15[[#This Row],[Diagonal Flag]])</f>
        <v>0</v>
      </c>
      <c r="AP1841" s="6">
        <f>Graphing!$AO1841/$AP$6</f>
        <v>0</v>
      </c>
      <c r="AQ1841" s="6">
        <f>Graphing!$AO1841/$AQ$6</f>
        <v>0</v>
      </c>
    </row>
    <row r="1842" spans="21:43" x14ac:dyDescent="0.25">
      <c r="U1842" s="6">
        <v>0</v>
      </c>
      <c r="V1842" s="6">
        <v>834</v>
      </c>
      <c r="W1842" s="6">
        <f>IF(AND($W$4 + 'Unlike Size Quad'!$F$2*$N$3&lt;Table13[[#This Row],[NS AXIS]],Table13[[#This Row],[NS AXIS]]&lt;$V$3 - 'Unlike Size Quad'!$F$2*$N$3), Table13[NS AXIS], 0)</f>
        <v>0</v>
      </c>
      <c r="X1842" s="6">
        <f>$V$6 - 'Unlike Size Quad'!$F$3*$N$4</f>
        <v>71.401690832311886</v>
      </c>
      <c r="Y1842" s="6">
        <f>$W$5 +'Unlike Size Quad'!$F$3*$N$4</f>
        <v>-71.406763299232722</v>
      </c>
      <c r="Z1842" s="6">
        <f>Table13[[#This Row],[NS AXIS]]</f>
        <v>834</v>
      </c>
      <c r="AA1842" s="6">
        <f>IF(AND($W$5 + 'Unlike Size Quad'!$F$3*$N$4&lt;Table13[[#This Row],[NS AXIS]],Table13[[#This Row],[NS AXIS]]&lt;$V$6 - 'Unlike Size Quad'!$F$3*$N$4), Table13[NS AXIS], 0)</f>
        <v>0</v>
      </c>
      <c r="AB1842" s="16">
        <f>$V$3 -'Unlike Size Quad'!$F$2*$N$3</f>
        <v>127.00056361139596</v>
      </c>
      <c r="AC1842" s="16">
        <f>$W$4 + 'Unlike Size Quad'!$F$2*$N$3</f>
        <v>-127.00507248755457</v>
      </c>
      <c r="AN1842" s="46">
        <v>834</v>
      </c>
      <c r="AO1842" s="6">
        <f>IF(OR(Table15[[#This Row],[Diagonal Flag]]&lt;-$AG$6, Table15[[#This Row],[Diagonal Flag]]&gt;$AG$6),0,Table15[[#This Row],[Diagonal Flag]])</f>
        <v>0</v>
      </c>
      <c r="AP1842" s="6">
        <f>Graphing!$AO1842/$AP$6</f>
        <v>0</v>
      </c>
      <c r="AQ1842" s="6">
        <f>Graphing!$AO1842/$AQ$6</f>
        <v>0</v>
      </c>
    </row>
    <row r="1843" spans="21:43" x14ac:dyDescent="0.25">
      <c r="U1843" s="6">
        <v>0</v>
      </c>
      <c r="V1843" s="6">
        <v>835</v>
      </c>
      <c r="W1843" s="6">
        <f>IF(AND($W$4 + 'Unlike Size Quad'!$F$2*$N$3&lt;Table13[[#This Row],[NS AXIS]],Table13[[#This Row],[NS AXIS]]&lt;$V$3 - 'Unlike Size Quad'!$F$2*$N$3), Table13[NS AXIS], 0)</f>
        <v>0</v>
      </c>
      <c r="X1843" s="6">
        <f>$V$6 - 'Unlike Size Quad'!$F$3*$N$4</f>
        <v>71.401690832311886</v>
      </c>
      <c r="Y1843" s="6">
        <f>$W$5 +'Unlike Size Quad'!$F$3*$N$4</f>
        <v>-71.406763299232722</v>
      </c>
      <c r="Z1843" s="6">
        <f>Table13[[#This Row],[NS AXIS]]</f>
        <v>835</v>
      </c>
      <c r="AA1843" s="6">
        <f>IF(AND($W$5 + 'Unlike Size Quad'!$F$3*$N$4&lt;Table13[[#This Row],[NS AXIS]],Table13[[#This Row],[NS AXIS]]&lt;$V$6 - 'Unlike Size Quad'!$F$3*$N$4), Table13[NS AXIS], 0)</f>
        <v>0</v>
      </c>
      <c r="AB1843" s="16">
        <f>$V$3 -'Unlike Size Quad'!$F$2*$N$3</f>
        <v>127.00056361139596</v>
      </c>
      <c r="AC1843" s="16">
        <f>$W$4 + 'Unlike Size Quad'!$F$2*$N$3</f>
        <v>-127.00507248755457</v>
      </c>
      <c r="AN1843" s="46">
        <v>835</v>
      </c>
      <c r="AO1843" s="6">
        <f>IF(OR(Table15[[#This Row],[Diagonal Flag]]&lt;-$AG$6, Table15[[#This Row],[Diagonal Flag]]&gt;$AG$6),0,Table15[[#This Row],[Diagonal Flag]])</f>
        <v>0</v>
      </c>
      <c r="AP1843" s="6">
        <f>Graphing!$AO1843/$AP$6</f>
        <v>0</v>
      </c>
      <c r="AQ1843" s="6">
        <f>Graphing!$AO1843/$AQ$6</f>
        <v>0</v>
      </c>
    </row>
    <row r="1844" spans="21:43" x14ac:dyDescent="0.25">
      <c r="U1844" s="6">
        <v>0</v>
      </c>
      <c r="V1844" s="6">
        <v>836</v>
      </c>
      <c r="W1844" s="6">
        <f>IF(AND($W$4 + 'Unlike Size Quad'!$F$2*$N$3&lt;Table13[[#This Row],[NS AXIS]],Table13[[#This Row],[NS AXIS]]&lt;$V$3 - 'Unlike Size Quad'!$F$2*$N$3), Table13[NS AXIS], 0)</f>
        <v>0</v>
      </c>
      <c r="X1844" s="6">
        <f>$V$6 - 'Unlike Size Quad'!$F$3*$N$4</f>
        <v>71.401690832311886</v>
      </c>
      <c r="Y1844" s="6">
        <f>$W$5 +'Unlike Size Quad'!$F$3*$N$4</f>
        <v>-71.406763299232722</v>
      </c>
      <c r="Z1844" s="6">
        <f>Table13[[#This Row],[NS AXIS]]</f>
        <v>836</v>
      </c>
      <c r="AA1844" s="6">
        <f>IF(AND($W$5 + 'Unlike Size Quad'!$F$3*$N$4&lt;Table13[[#This Row],[NS AXIS]],Table13[[#This Row],[NS AXIS]]&lt;$V$6 - 'Unlike Size Quad'!$F$3*$N$4), Table13[NS AXIS], 0)</f>
        <v>0</v>
      </c>
      <c r="AB1844" s="16">
        <f>$V$3 -'Unlike Size Quad'!$F$2*$N$3</f>
        <v>127.00056361139596</v>
      </c>
      <c r="AC1844" s="16">
        <f>$W$4 + 'Unlike Size Quad'!$F$2*$N$3</f>
        <v>-127.00507248755457</v>
      </c>
      <c r="AN1844" s="46">
        <v>836</v>
      </c>
      <c r="AO1844" s="6">
        <f>IF(OR(Table15[[#This Row],[Diagonal Flag]]&lt;-$AG$6, Table15[[#This Row],[Diagonal Flag]]&gt;$AG$6),0,Table15[[#This Row],[Diagonal Flag]])</f>
        <v>0</v>
      </c>
      <c r="AP1844" s="6">
        <f>Graphing!$AO1844/$AP$6</f>
        <v>0</v>
      </c>
      <c r="AQ1844" s="6">
        <f>Graphing!$AO1844/$AQ$6</f>
        <v>0</v>
      </c>
    </row>
    <row r="1845" spans="21:43" x14ac:dyDescent="0.25">
      <c r="U1845" s="6">
        <v>0</v>
      </c>
      <c r="V1845" s="6">
        <v>837</v>
      </c>
      <c r="W1845" s="6">
        <f>IF(AND($W$4 + 'Unlike Size Quad'!$F$2*$N$3&lt;Table13[[#This Row],[NS AXIS]],Table13[[#This Row],[NS AXIS]]&lt;$V$3 - 'Unlike Size Quad'!$F$2*$N$3), Table13[NS AXIS], 0)</f>
        <v>0</v>
      </c>
      <c r="X1845" s="6">
        <f>$V$6 - 'Unlike Size Quad'!$F$3*$N$4</f>
        <v>71.401690832311886</v>
      </c>
      <c r="Y1845" s="6">
        <f>$W$5 +'Unlike Size Quad'!$F$3*$N$4</f>
        <v>-71.406763299232722</v>
      </c>
      <c r="Z1845" s="6">
        <f>Table13[[#This Row],[NS AXIS]]</f>
        <v>837</v>
      </c>
      <c r="AA1845" s="6">
        <f>IF(AND($W$5 + 'Unlike Size Quad'!$F$3*$N$4&lt;Table13[[#This Row],[NS AXIS]],Table13[[#This Row],[NS AXIS]]&lt;$V$6 - 'Unlike Size Quad'!$F$3*$N$4), Table13[NS AXIS], 0)</f>
        <v>0</v>
      </c>
      <c r="AB1845" s="16">
        <f>$V$3 -'Unlike Size Quad'!$F$2*$N$3</f>
        <v>127.00056361139596</v>
      </c>
      <c r="AC1845" s="16">
        <f>$W$4 + 'Unlike Size Quad'!$F$2*$N$3</f>
        <v>-127.00507248755457</v>
      </c>
      <c r="AN1845" s="46">
        <v>837</v>
      </c>
      <c r="AO1845" s="6">
        <f>IF(OR(Table15[[#This Row],[Diagonal Flag]]&lt;-$AG$6, Table15[[#This Row],[Diagonal Flag]]&gt;$AG$6),0,Table15[[#This Row],[Diagonal Flag]])</f>
        <v>0</v>
      </c>
      <c r="AP1845" s="6">
        <f>Graphing!$AO1845/$AP$6</f>
        <v>0</v>
      </c>
      <c r="AQ1845" s="6">
        <f>Graphing!$AO1845/$AQ$6</f>
        <v>0</v>
      </c>
    </row>
    <row r="1846" spans="21:43" x14ac:dyDescent="0.25">
      <c r="U1846" s="6">
        <v>0</v>
      </c>
      <c r="V1846" s="6">
        <v>838</v>
      </c>
      <c r="W1846" s="6">
        <f>IF(AND($W$4 + 'Unlike Size Quad'!$F$2*$N$3&lt;Table13[[#This Row],[NS AXIS]],Table13[[#This Row],[NS AXIS]]&lt;$V$3 - 'Unlike Size Quad'!$F$2*$N$3), Table13[NS AXIS], 0)</f>
        <v>0</v>
      </c>
      <c r="X1846" s="6">
        <f>$V$6 - 'Unlike Size Quad'!$F$3*$N$4</f>
        <v>71.401690832311886</v>
      </c>
      <c r="Y1846" s="6">
        <f>$W$5 +'Unlike Size Quad'!$F$3*$N$4</f>
        <v>-71.406763299232722</v>
      </c>
      <c r="Z1846" s="6">
        <f>Table13[[#This Row],[NS AXIS]]</f>
        <v>838</v>
      </c>
      <c r="AA1846" s="6">
        <f>IF(AND($W$5 + 'Unlike Size Quad'!$F$3*$N$4&lt;Table13[[#This Row],[NS AXIS]],Table13[[#This Row],[NS AXIS]]&lt;$V$6 - 'Unlike Size Quad'!$F$3*$N$4), Table13[NS AXIS], 0)</f>
        <v>0</v>
      </c>
      <c r="AB1846" s="16">
        <f>$V$3 -'Unlike Size Quad'!$F$2*$N$3</f>
        <v>127.00056361139596</v>
      </c>
      <c r="AC1846" s="16">
        <f>$W$4 + 'Unlike Size Quad'!$F$2*$N$3</f>
        <v>-127.00507248755457</v>
      </c>
      <c r="AN1846" s="46">
        <v>838</v>
      </c>
      <c r="AO1846" s="6">
        <f>IF(OR(Table15[[#This Row],[Diagonal Flag]]&lt;-$AG$6, Table15[[#This Row],[Diagonal Flag]]&gt;$AG$6),0,Table15[[#This Row],[Diagonal Flag]])</f>
        <v>0</v>
      </c>
      <c r="AP1846" s="6">
        <f>Graphing!$AO1846/$AP$6</f>
        <v>0</v>
      </c>
      <c r="AQ1846" s="6">
        <f>Graphing!$AO1846/$AQ$6</f>
        <v>0</v>
      </c>
    </row>
    <row r="1847" spans="21:43" x14ac:dyDescent="0.25">
      <c r="U1847" s="6">
        <v>0</v>
      </c>
      <c r="V1847" s="6">
        <v>839</v>
      </c>
      <c r="W1847" s="6">
        <f>IF(AND($W$4 + 'Unlike Size Quad'!$F$2*$N$3&lt;Table13[[#This Row],[NS AXIS]],Table13[[#This Row],[NS AXIS]]&lt;$V$3 - 'Unlike Size Quad'!$F$2*$N$3), Table13[NS AXIS], 0)</f>
        <v>0</v>
      </c>
      <c r="X1847" s="6">
        <f>$V$6 - 'Unlike Size Quad'!$F$3*$N$4</f>
        <v>71.401690832311886</v>
      </c>
      <c r="Y1847" s="6">
        <f>$W$5 +'Unlike Size Quad'!$F$3*$N$4</f>
        <v>-71.406763299232722</v>
      </c>
      <c r="Z1847" s="6">
        <f>Table13[[#This Row],[NS AXIS]]</f>
        <v>839</v>
      </c>
      <c r="AA1847" s="6">
        <f>IF(AND($W$5 + 'Unlike Size Quad'!$F$3*$N$4&lt;Table13[[#This Row],[NS AXIS]],Table13[[#This Row],[NS AXIS]]&lt;$V$6 - 'Unlike Size Quad'!$F$3*$N$4), Table13[NS AXIS], 0)</f>
        <v>0</v>
      </c>
      <c r="AB1847" s="16">
        <f>$V$3 -'Unlike Size Quad'!$F$2*$N$3</f>
        <v>127.00056361139596</v>
      </c>
      <c r="AC1847" s="16">
        <f>$W$4 + 'Unlike Size Quad'!$F$2*$N$3</f>
        <v>-127.00507248755457</v>
      </c>
      <c r="AN1847" s="46">
        <v>839</v>
      </c>
      <c r="AO1847" s="6">
        <f>IF(OR(Table15[[#This Row],[Diagonal Flag]]&lt;-$AG$6, Table15[[#This Row],[Diagonal Flag]]&gt;$AG$6),0,Table15[[#This Row],[Diagonal Flag]])</f>
        <v>0</v>
      </c>
      <c r="AP1847" s="6">
        <f>Graphing!$AO1847/$AP$6</f>
        <v>0</v>
      </c>
      <c r="AQ1847" s="6">
        <f>Graphing!$AO1847/$AQ$6</f>
        <v>0</v>
      </c>
    </row>
    <row r="1848" spans="21:43" x14ac:dyDescent="0.25">
      <c r="U1848" s="6">
        <v>0</v>
      </c>
      <c r="V1848" s="6">
        <v>840</v>
      </c>
      <c r="W1848" s="6">
        <f>IF(AND($W$4 + 'Unlike Size Quad'!$F$2*$N$3&lt;Table13[[#This Row],[NS AXIS]],Table13[[#This Row],[NS AXIS]]&lt;$V$3 - 'Unlike Size Quad'!$F$2*$N$3), Table13[NS AXIS], 0)</f>
        <v>0</v>
      </c>
      <c r="X1848" s="6">
        <f>$V$6 - 'Unlike Size Quad'!$F$3*$N$4</f>
        <v>71.401690832311886</v>
      </c>
      <c r="Y1848" s="6">
        <f>$W$5 +'Unlike Size Quad'!$F$3*$N$4</f>
        <v>-71.406763299232722</v>
      </c>
      <c r="Z1848" s="6">
        <f>Table13[[#This Row],[NS AXIS]]</f>
        <v>840</v>
      </c>
      <c r="AA1848" s="6">
        <f>IF(AND($W$5 + 'Unlike Size Quad'!$F$3*$N$4&lt;Table13[[#This Row],[NS AXIS]],Table13[[#This Row],[NS AXIS]]&lt;$V$6 - 'Unlike Size Quad'!$F$3*$N$4), Table13[NS AXIS], 0)</f>
        <v>0</v>
      </c>
      <c r="AB1848" s="16">
        <f>$V$3 -'Unlike Size Quad'!$F$2*$N$3</f>
        <v>127.00056361139596</v>
      </c>
      <c r="AC1848" s="16">
        <f>$W$4 + 'Unlike Size Quad'!$F$2*$N$3</f>
        <v>-127.00507248755457</v>
      </c>
      <c r="AN1848" s="46">
        <v>840</v>
      </c>
      <c r="AO1848" s="6">
        <f>IF(OR(Table15[[#This Row],[Diagonal Flag]]&lt;-$AG$6, Table15[[#This Row],[Diagonal Flag]]&gt;$AG$6),0,Table15[[#This Row],[Diagonal Flag]])</f>
        <v>0</v>
      </c>
      <c r="AP1848" s="6">
        <f>Graphing!$AO1848/$AP$6</f>
        <v>0</v>
      </c>
      <c r="AQ1848" s="6">
        <f>Graphing!$AO1848/$AQ$6</f>
        <v>0</v>
      </c>
    </row>
    <row r="1849" spans="21:43" x14ac:dyDescent="0.25">
      <c r="U1849" s="6">
        <v>0</v>
      </c>
      <c r="V1849" s="6">
        <v>841</v>
      </c>
      <c r="W1849" s="6">
        <f>IF(AND($W$4 + 'Unlike Size Quad'!$F$2*$N$3&lt;Table13[[#This Row],[NS AXIS]],Table13[[#This Row],[NS AXIS]]&lt;$V$3 - 'Unlike Size Quad'!$F$2*$N$3), Table13[NS AXIS], 0)</f>
        <v>0</v>
      </c>
      <c r="X1849" s="6">
        <f>$V$6 - 'Unlike Size Quad'!$F$3*$N$4</f>
        <v>71.401690832311886</v>
      </c>
      <c r="Y1849" s="6">
        <f>$W$5 +'Unlike Size Quad'!$F$3*$N$4</f>
        <v>-71.406763299232722</v>
      </c>
      <c r="Z1849" s="6">
        <f>Table13[[#This Row],[NS AXIS]]</f>
        <v>841</v>
      </c>
      <c r="AA1849" s="6">
        <f>IF(AND($W$5 + 'Unlike Size Quad'!$F$3*$N$4&lt;Table13[[#This Row],[NS AXIS]],Table13[[#This Row],[NS AXIS]]&lt;$V$6 - 'Unlike Size Quad'!$F$3*$N$4), Table13[NS AXIS], 0)</f>
        <v>0</v>
      </c>
      <c r="AB1849" s="16">
        <f>$V$3 -'Unlike Size Quad'!$F$2*$N$3</f>
        <v>127.00056361139596</v>
      </c>
      <c r="AC1849" s="16">
        <f>$W$4 + 'Unlike Size Quad'!$F$2*$N$3</f>
        <v>-127.00507248755457</v>
      </c>
      <c r="AN1849" s="46">
        <v>841</v>
      </c>
      <c r="AO1849" s="6">
        <f>IF(OR(Table15[[#This Row],[Diagonal Flag]]&lt;-$AG$6, Table15[[#This Row],[Diagonal Flag]]&gt;$AG$6),0,Table15[[#This Row],[Diagonal Flag]])</f>
        <v>0</v>
      </c>
      <c r="AP1849" s="6">
        <f>Graphing!$AO1849/$AP$6</f>
        <v>0</v>
      </c>
      <c r="AQ1849" s="6">
        <f>Graphing!$AO1849/$AQ$6</f>
        <v>0</v>
      </c>
    </row>
    <row r="1850" spans="21:43" x14ac:dyDescent="0.25">
      <c r="U1850" s="6">
        <v>0</v>
      </c>
      <c r="V1850" s="6">
        <v>842</v>
      </c>
      <c r="W1850" s="6">
        <f>IF(AND($W$4 + 'Unlike Size Quad'!$F$2*$N$3&lt;Table13[[#This Row],[NS AXIS]],Table13[[#This Row],[NS AXIS]]&lt;$V$3 - 'Unlike Size Quad'!$F$2*$N$3), Table13[NS AXIS], 0)</f>
        <v>0</v>
      </c>
      <c r="X1850" s="6">
        <f>$V$6 - 'Unlike Size Quad'!$F$3*$N$4</f>
        <v>71.401690832311886</v>
      </c>
      <c r="Y1850" s="6">
        <f>$W$5 +'Unlike Size Quad'!$F$3*$N$4</f>
        <v>-71.406763299232722</v>
      </c>
      <c r="Z1850" s="6">
        <f>Table13[[#This Row],[NS AXIS]]</f>
        <v>842</v>
      </c>
      <c r="AA1850" s="6">
        <f>IF(AND($W$5 + 'Unlike Size Quad'!$F$3*$N$4&lt;Table13[[#This Row],[NS AXIS]],Table13[[#This Row],[NS AXIS]]&lt;$V$6 - 'Unlike Size Quad'!$F$3*$N$4), Table13[NS AXIS], 0)</f>
        <v>0</v>
      </c>
      <c r="AB1850" s="16">
        <f>$V$3 -'Unlike Size Quad'!$F$2*$N$3</f>
        <v>127.00056361139596</v>
      </c>
      <c r="AC1850" s="16">
        <f>$W$4 + 'Unlike Size Quad'!$F$2*$N$3</f>
        <v>-127.00507248755457</v>
      </c>
      <c r="AN1850" s="46">
        <v>842</v>
      </c>
      <c r="AO1850" s="6">
        <f>IF(OR(Table15[[#This Row],[Diagonal Flag]]&lt;-$AG$6, Table15[[#This Row],[Diagonal Flag]]&gt;$AG$6),0,Table15[[#This Row],[Diagonal Flag]])</f>
        <v>0</v>
      </c>
      <c r="AP1850" s="6">
        <f>Graphing!$AO1850/$AP$6</f>
        <v>0</v>
      </c>
      <c r="AQ1850" s="6">
        <f>Graphing!$AO1850/$AQ$6</f>
        <v>0</v>
      </c>
    </row>
    <row r="1851" spans="21:43" x14ac:dyDescent="0.25">
      <c r="U1851" s="6">
        <v>0</v>
      </c>
      <c r="V1851" s="6">
        <v>843</v>
      </c>
      <c r="W1851" s="6">
        <f>IF(AND($W$4 + 'Unlike Size Quad'!$F$2*$N$3&lt;Table13[[#This Row],[NS AXIS]],Table13[[#This Row],[NS AXIS]]&lt;$V$3 - 'Unlike Size Quad'!$F$2*$N$3), Table13[NS AXIS], 0)</f>
        <v>0</v>
      </c>
      <c r="X1851" s="6">
        <f>$V$6 - 'Unlike Size Quad'!$F$3*$N$4</f>
        <v>71.401690832311886</v>
      </c>
      <c r="Y1851" s="6">
        <f>$W$5 +'Unlike Size Quad'!$F$3*$N$4</f>
        <v>-71.406763299232722</v>
      </c>
      <c r="Z1851" s="6">
        <f>Table13[[#This Row],[NS AXIS]]</f>
        <v>843</v>
      </c>
      <c r="AA1851" s="6">
        <f>IF(AND($W$5 + 'Unlike Size Quad'!$F$3*$N$4&lt;Table13[[#This Row],[NS AXIS]],Table13[[#This Row],[NS AXIS]]&lt;$V$6 - 'Unlike Size Quad'!$F$3*$N$4), Table13[NS AXIS], 0)</f>
        <v>0</v>
      </c>
      <c r="AB1851" s="16">
        <f>$V$3 -'Unlike Size Quad'!$F$2*$N$3</f>
        <v>127.00056361139596</v>
      </c>
      <c r="AC1851" s="16">
        <f>$W$4 + 'Unlike Size Quad'!$F$2*$N$3</f>
        <v>-127.00507248755457</v>
      </c>
      <c r="AN1851" s="46">
        <v>843</v>
      </c>
      <c r="AO1851" s="6">
        <f>IF(OR(Table15[[#This Row],[Diagonal Flag]]&lt;-$AG$6, Table15[[#This Row],[Diagonal Flag]]&gt;$AG$6),0,Table15[[#This Row],[Diagonal Flag]])</f>
        <v>0</v>
      </c>
      <c r="AP1851" s="6">
        <f>Graphing!$AO1851/$AP$6</f>
        <v>0</v>
      </c>
      <c r="AQ1851" s="6">
        <f>Graphing!$AO1851/$AQ$6</f>
        <v>0</v>
      </c>
    </row>
    <row r="1852" spans="21:43" x14ac:dyDescent="0.25">
      <c r="U1852" s="6">
        <v>0</v>
      </c>
      <c r="V1852" s="6">
        <v>844</v>
      </c>
      <c r="W1852" s="6">
        <f>IF(AND($W$4 + 'Unlike Size Quad'!$F$2*$N$3&lt;Table13[[#This Row],[NS AXIS]],Table13[[#This Row],[NS AXIS]]&lt;$V$3 - 'Unlike Size Quad'!$F$2*$N$3), Table13[NS AXIS], 0)</f>
        <v>0</v>
      </c>
      <c r="X1852" s="6">
        <f>$V$6 - 'Unlike Size Quad'!$F$3*$N$4</f>
        <v>71.401690832311886</v>
      </c>
      <c r="Y1852" s="6">
        <f>$W$5 +'Unlike Size Quad'!$F$3*$N$4</f>
        <v>-71.406763299232722</v>
      </c>
      <c r="Z1852" s="6">
        <f>Table13[[#This Row],[NS AXIS]]</f>
        <v>844</v>
      </c>
      <c r="AA1852" s="6">
        <f>IF(AND($W$5 + 'Unlike Size Quad'!$F$3*$N$4&lt;Table13[[#This Row],[NS AXIS]],Table13[[#This Row],[NS AXIS]]&lt;$V$6 - 'Unlike Size Quad'!$F$3*$N$4), Table13[NS AXIS], 0)</f>
        <v>0</v>
      </c>
      <c r="AB1852" s="16">
        <f>$V$3 -'Unlike Size Quad'!$F$2*$N$3</f>
        <v>127.00056361139596</v>
      </c>
      <c r="AC1852" s="16">
        <f>$W$4 + 'Unlike Size Quad'!$F$2*$N$3</f>
        <v>-127.00507248755457</v>
      </c>
      <c r="AN1852" s="46">
        <v>844</v>
      </c>
      <c r="AO1852" s="6">
        <f>IF(OR(Table15[[#This Row],[Diagonal Flag]]&lt;-$AG$6, Table15[[#This Row],[Diagonal Flag]]&gt;$AG$6),0,Table15[[#This Row],[Diagonal Flag]])</f>
        <v>0</v>
      </c>
      <c r="AP1852" s="6">
        <f>Graphing!$AO1852/$AP$6</f>
        <v>0</v>
      </c>
      <c r="AQ1852" s="6">
        <f>Graphing!$AO1852/$AQ$6</f>
        <v>0</v>
      </c>
    </row>
    <row r="1853" spans="21:43" x14ac:dyDescent="0.25">
      <c r="U1853" s="6">
        <v>0</v>
      </c>
      <c r="V1853" s="6">
        <v>845</v>
      </c>
      <c r="W1853" s="6">
        <f>IF(AND($W$4 + 'Unlike Size Quad'!$F$2*$N$3&lt;Table13[[#This Row],[NS AXIS]],Table13[[#This Row],[NS AXIS]]&lt;$V$3 - 'Unlike Size Quad'!$F$2*$N$3), Table13[NS AXIS], 0)</f>
        <v>0</v>
      </c>
      <c r="X1853" s="6">
        <f>$V$6 - 'Unlike Size Quad'!$F$3*$N$4</f>
        <v>71.401690832311886</v>
      </c>
      <c r="Y1853" s="6">
        <f>$W$5 +'Unlike Size Quad'!$F$3*$N$4</f>
        <v>-71.406763299232722</v>
      </c>
      <c r="Z1853" s="6">
        <f>Table13[[#This Row],[NS AXIS]]</f>
        <v>845</v>
      </c>
      <c r="AA1853" s="6">
        <f>IF(AND($W$5 + 'Unlike Size Quad'!$F$3*$N$4&lt;Table13[[#This Row],[NS AXIS]],Table13[[#This Row],[NS AXIS]]&lt;$V$6 - 'Unlike Size Quad'!$F$3*$N$4), Table13[NS AXIS], 0)</f>
        <v>0</v>
      </c>
      <c r="AB1853" s="16">
        <f>$V$3 -'Unlike Size Quad'!$F$2*$N$3</f>
        <v>127.00056361139596</v>
      </c>
      <c r="AC1853" s="16">
        <f>$W$4 + 'Unlike Size Quad'!$F$2*$N$3</f>
        <v>-127.00507248755457</v>
      </c>
      <c r="AN1853" s="46">
        <v>845</v>
      </c>
      <c r="AO1853" s="6">
        <f>IF(OR(Table15[[#This Row],[Diagonal Flag]]&lt;-$AG$6, Table15[[#This Row],[Diagonal Flag]]&gt;$AG$6),0,Table15[[#This Row],[Diagonal Flag]])</f>
        <v>0</v>
      </c>
      <c r="AP1853" s="6">
        <f>Graphing!$AO1853/$AP$6</f>
        <v>0</v>
      </c>
      <c r="AQ1853" s="6">
        <f>Graphing!$AO1853/$AQ$6</f>
        <v>0</v>
      </c>
    </row>
    <row r="1854" spans="21:43" x14ac:dyDescent="0.25">
      <c r="U1854" s="6">
        <v>0</v>
      </c>
      <c r="V1854" s="6">
        <v>846</v>
      </c>
      <c r="W1854" s="6">
        <f>IF(AND($W$4 + 'Unlike Size Quad'!$F$2*$N$3&lt;Table13[[#This Row],[NS AXIS]],Table13[[#This Row],[NS AXIS]]&lt;$V$3 - 'Unlike Size Quad'!$F$2*$N$3), Table13[NS AXIS], 0)</f>
        <v>0</v>
      </c>
      <c r="X1854" s="6">
        <f>$V$6 - 'Unlike Size Quad'!$F$3*$N$4</f>
        <v>71.401690832311886</v>
      </c>
      <c r="Y1854" s="6">
        <f>$W$5 +'Unlike Size Quad'!$F$3*$N$4</f>
        <v>-71.406763299232722</v>
      </c>
      <c r="Z1854" s="6">
        <f>Table13[[#This Row],[NS AXIS]]</f>
        <v>846</v>
      </c>
      <c r="AA1854" s="6">
        <f>IF(AND($W$5 + 'Unlike Size Quad'!$F$3*$N$4&lt;Table13[[#This Row],[NS AXIS]],Table13[[#This Row],[NS AXIS]]&lt;$V$6 - 'Unlike Size Quad'!$F$3*$N$4), Table13[NS AXIS], 0)</f>
        <v>0</v>
      </c>
      <c r="AB1854" s="16">
        <f>$V$3 -'Unlike Size Quad'!$F$2*$N$3</f>
        <v>127.00056361139596</v>
      </c>
      <c r="AC1854" s="16">
        <f>$W$4 + 'Unlike Size Quad'!$F$2*$N$3</f>
        <v>-127.00507248755457</v>
      </c>
      <c r="AN1854" s="46">
        <v>846</v>
      </c>
      <c r="AO1854" s="6">
        <f>IF(OR(Table15[[#This Row],[Diagonal Flag]]&lt;-$AG$6, Table15[[#This Row],[Diagonal Flag]]&gt;$AG$6),0,Table15[[#This Row],[Diagonal Flag]])</f>
        <v>0</v>
      </c>
      <c r="AP1854" s="6">
        <f>Graphing!$AO1854/$AP$6</f>
        <v>0</v>
      </c>
      <c r="AQ1854" s="6">
        <f>Graphing!$AO1854/$AQ$6</f>
        <v>0</v>
      </c>
    </row>
    <row r="1855" spans="21:43" x14ac:dyDescent="0.25">
      <c r="U1855" s="6">
        <v>0</v>
      </c>
      <c r="V1855" s="6">
        <v>847</v>
      </c>
      <c r="W1855" s="6">
        <f>IF(AND($W$4 + 'Unlike Size Quad'!$F$2*$N$3&lt;Table13[[#This Row],[NS AXIS]],Table13[[#This Row],[NS AXIS]]&lt;$V$3 - 'Unlike Size Quad'!$F$2*$N$3), Table13[NS AXIS], 0)</f>
        <v>0</v>
      </c>
      <c r="X1855" s="6">
        <f>$V$6 - 'Unlike Size Quad'!$F$3*$N$4</f>
        <v>71.401690832311886</v>
      </c>
      <c r="Y1855" s="6">
        <f>$W$5 +'Unlike Size Quad'!$F$3*$N$4</f>
        <v>-71.406763299232722</v>
      </c>
      <c r="Z1855" s="6">
        <f>Table13[[#This Row],[NS AXIS]]</f>
        <v>847</v>
      </c>
      <c r="AA1855" s="6">
        <f>IF(AND($W$5 + 'Unlike Size Quad'!$F$3*$N$4&lt;Table13[[#This Row],[NS AXIS]],Table13[[#This Row],[NS AXIS]]&lt;$V$6 - 'Unlike Size Quad'!$F$3*$N$4), Table13[NS AXIS], 0)</f>
        <v>0</v>
      </c>
      <c r="AB1855" s="16">
        <f>$V$3 -'Unlike Size Quad'!$F$2*$N$3</f>
        <v>127.00056361139596</v>
      </c>
      <c r="AC1855" s="16">
        <f>$W$4 + 'Unlike Size Quad'!$F$2*$N$3</f>
        <v>-127.00507248755457</v>
      </c>
      <c r="AN1855" s="46">
        <v>847</v>
      </c>
      <c r="AO1855" s="6">
        <f>IF(OR(Table15[[#This Row],[Diagonal Flag]]&lt;-$AG$6, Table15[[#This Row],[Diagonal Flag]]&gt;$AG$6),0,Table15[[#This Row],[Diagonal Flag]])</f>
        <v>0</v>
      </c>
      <c r="AP1855" s="6">
        <f>Graphing!$AO1855/$AP$6</f>
        <v>0</v>
      </c>
      <c r="AQ1855" s="6">
        <f>Graphing!$AO1855/$AQ$6</f>
        <v>0</v>
      </c>
    </row>
    <row r="1856" spans="21:43" x14ac:dyDescent="0.25">
      <c r="U1856" s="6">
        <v>0</v>
      </c>
      <c r="V1856" s="6">
        <v>848</v>
      </c>
      <c r="W1856" s="6">
        <f>IF(AND($W$4 + 'Unlike Size Quad'!$F$2*$N$3&lt;Table13[[#This Row],[NS AXIS]],Table13[[#This Row],[NS AXIS]]&lt;$V$3 - 'Unlike Size Quad'!$F$2*$N$3), Table13[NS AXIS], 0)</f>
        <v>0</v>
      </c>
      <c r="X1856" s="6">
        <f>$V$6 - 'Unlike Size Quad'!$F$3*$N$4</f>
        <v>71.401690832311886</v>
      </c>
      <c r="Y1856" s="6">
        <f>$W$5 +'Unlike Size Quad'!$F$3*$N$4</f>
        <v>-71.406763299232722</v>
      </c>
      <c r="Z1856" s="6">
        <f>Table13[[#This Row],[NS AXIS]]</f>
        <v>848</v>
      </c>
      <c r="AA1856" s="6">
        <f>IF(AND($W$5 + 'Unlike Size Quad'!$F$3*$N$4&lt;Table13[[#This Row],[NS AXIS]],Table13[[#This Row],[NS AXIS]]&lt;$V$6 - 'Unlike Size Quad'!$F$3*$N$4), Table13[NS AXIS], 0)</f>
        <v>0</v>
      </c>
      <c r="AB1856" s="16">
        <f>$V$3 -'Unlike Size Quad'!$F$2*$N$3</f>
        <v>127.00056361139596</v>
      </c>
      <c r="AC1856" s="16">
        <f>$W$4 + 'Unlike Size Quad'!$F$2*$N$3</f>
        <v>-127.00507248755457</v>
      </c>
      <c r="AN1856" s="46">
        <v>848</v>
      </c>
      <c r="AO1856" s="6">
        <f>IF(OR(Table15[[#This Row],[Diagonal Flag]]&lt;-$AG$6, Table15[[#This Row],[Diagonal Flag]]&gt;$AG$6),0,Table15[[#This Row],[Diagonal Flag]])</f>
        <v>0</v>
      </c>
      <c r="AP1856" s="6">
        <f>Graphing!$AO1856/$AP$6</f>
        <v>0</v>
      </c>
      <c r="AQ1856" s="6">
        <f>Graphing!$AO1856/$AQ$6</f>
        <v>0</v>
      </c>
    </row>
    <row r="1857" spans="21:43" x14ac:dyDescent="0.25">
      <c r="U1857" s="6">
        <v>0</v>
      </c>
      <c r="V1857" s="6">
        <v>849</v>
      </c>
      <c r="W1857" s="6">
        <f>IF(AND($W$4 + 'Unlike Size Quad'!$F$2*$N$3&lt;Table13[[#This Row],[NS AXIS]],Table13[[#This Row],[NS AXIS]]&lt;$V$3 - 'Unlike Size Quad'!$F$2*$N$3), Table13[NS AXIS], 0)</f>
        <v>0</v>
      </c>
      <c r="X1857" s="6">
        <f>$V$6 - 'Unlike Size Quad'!$F$3*$N$4</f>
        <v>71.401690832311886</v>
      </c>
      <c r="Y1857" s="6">
        <f>$W$5 +'Unlike Size Quad'!$F$3*$N$4</f>
        <v>-71.406763299232722</v>
      </c>
      <c r="Z1857" s="6">
        <f>Table13[[#This Row],[NS AXIS]]</f>
        <v>849</v>
      </c>
      <c r="AA1857" s="6">
        <f>IF(AND($W$5 + 'Unlike Size Quad'!$F$3*$N$4&lt;Table13[[#This Row],[NS AXIS]],Table13[[#This Row],[NS AXIS]]&lt;$V$6 - 'Unlike Size Quad'!$F$3*$N$4), Table13[NS AXIS], 0)</f>
        <v>0</v>
      </c>
      <c r="AB1857" s="16">
        <f>$V$3 -'Unlike Size Quad'!$F$2*$N$3</f>
        <v>127.00056361139596</v>
      </c>
      <c r="AC1857" s="16">
        <f>$W$4 + 'Unlike Size Quad'!$F$2*$N$3</f>
        <v>-127.00507248755457</v>
      </c>
      <c r="AN1857" s="46">
        <v>849</v>
      </c>
      <c r="AO1857" s="6">
        <f>IF(OR(Table15[[#This Row],[Diagonal Flag]]&lt;-$AG$6, Table15[[#This Row],[Diagonal Flag]]&gt;$AG$6),0,Table15[[#This Row],[Diagonal Flag]])</f>
        <v>0</v>
      </c>
      <c r="AP1857" s="6">
        <f>Graphing!$AO1857/$AP$6</f>
        <v>0</v>
      </c>
      <c r="AQ1857" s="6">
        <f>Graphing!$AO1857/$AQ$6</f>
        <v>0</v>
      </c>
    </row>
    <row r="1858" spans="21:43" x14ac:dyDescent="0.25">
      <c r="U1858" s="6">
        <v>0</v>
      </c>
      <c r="V1858" s="6">
        <v>850</v>
      </c>
      <c r="W1858" s="6">
        <f>IF(AND($W$4 + 'Unlike Size Quad'!$F$2*$N$3&lt;Table13[[#This Row],[NS AXIS]],Table13[[#This Row],[NS AXIS]]&lt;$V$3 - 'Unlike Size Quad'!$F$2*$N$3), Table13[NS AXIS], 0)</f>
        <v>0</v>
      </c>
      <c r="X1858" s="6">
        <f>$V$6 - 'Unlike Size Quad'!$F$3*$N$4</f>
        <v>71.401690832311886</v>
      </c>
      <c r="Y1858" s="6">
        <f>$W$5 +'Unlike Size Quad'!$F$3*$N$4</f>
        <v>-71.406763299232722</v>
      </c>
      <c r="Z1858" s="6">
        <f>Table13[[#This Row],[NS AXIS]]</f>
        <v>850</v>
      </c>
      <c r="AA1858" s="6">
        <f>IF(AND($W$5 + 'Unlike Size Quad'!$F$3*$N$4&lt;Table13[[#This Row],[NS AXIS]],Table13[[#This Row],[NS AXIS]]&lt;$V$6 - 'Unlike Size Quad'!$F$3*$N$4), Table13[NS AXIS], 0)</f>
        <v>0</v>
      </c>
      <c r="AB1858" s="16">
        <f>$V$3 -'Unlike Size Quad'!$F$2*$N$3</f>
        <v>127.00056361139596</v>
      </c>
      <c r="AC1858" s="16">
        <f>$W$4 + 'Unlike Size Quad'!$F$2*$N$3</f>
        <v>-127.00507248755457</v>
      </c>
      <c r="AN1858" s="46">
        <v>850</v>
      </c>
      <c r="AO1858" s="6">
        <f>IF(OR(Table15[[#This Row],[Diagonal Flag]]&lt;-$AG$6, Table15[[#This Row],[Diagonal Flag]]&gt;$AG$6),0,Table15[[#This Row],[Diagonal Flag]])</f>
        <v>0</v>
      </c>
      <c r="AP1858" s="6">
        <f>Graphing!$AO1858/$AP$6</f>
        <v>0</v>
      </c>
      <c r="AQ1858" s="6">
        <f>Graphing!$AO1858/$AQ$6</f>
        <v>0</v>
      </c>
    </row>
    <row r="1859" spans="21:43" x14ac:dyDescent="0.25">
      <c r="U1859" s="6">
        <v>0</v>
      </c>
      <c r="V1859" s="6">
        <v>851</v>
      </c>
      <c r="W1859" s="6">
        <f>IF(AND($W$4 + 'Unlike Size Quad'!$F$2*$N$3&lt;Table13[[#This Row],[NS AXIS]],Table13[[#This Row],[NS AXIS]]&lt;$V$3 - 'Unlike Size Quad'!$F$2*$N$3), Table13[NS AXIS], 0)</f>
        <v>0</v>
      </c>
      <c r="X1859" s="6">
        <f>$V$6 - 'Unlike Size Quad'!$F$3*$N$4</f>
        <v>71.401690832311886</v>
      </c>
      <c r="Y1859" s="6">
        <f>$W$5 +'Unlike Size Quad'!$F$3*$N$4</f>
        <v>-71.406763299232722</v>
      </c>
      <c r="Z1859" s="6">
        <f>Table13[[#This Row],[NS AXIS]]</f>
        <v>851</v>
      </c>
      <c r="AA1859" s="6">
        <f>IF(AND($W$5 + 'Unlike Size Quad'!$F$3*$N$4&lt;Table13[[#This Row],[NS AXIS]],Table13[[#This Row],[NS AXIS]]&lt;$V$6 - 'Unlike Size Quad'!$F$3*$N$4), Table13[NS AXIS], 0)</f>
        <v>0</v>
      </c>
      <c r="AB1859" s="16">
        <f>$V$3 -'Unlike Size Quad'!$F$2*$N$3</f>
        <v>127.00056361139596</v>
      </c>
      <c r="AC1859" s="16">
        <f>$W$4 + 'Unlike Size Quad'!$F$2*$N$3</f>
        <v>-127.00507248755457</v>
      </c>
      <c r="AN1859" s="46">
        <v>851</v>
      </c>
      <c r="AO1859" s="6">
        <f>IF(OR(Table15[[#This Row],[Diagonal Flag]]&lt;-$AG$6, Table15[[#This Row],[Diagonal Flag]]&gt;$AG$6),0,Table15[[#This Row],[Diagonal Flag]])</f>
        <v>0</v>
      </c>
      <c r="AP1859" s="6">
        <f>Graphing!$AO1859/$AP$6</f>
        <v>0</v>
      </c>
      <c r="AQ1859" s="6">
        <f>Graphing!$AO1859/$AQ$6</f>
        <v>0</v>
      </c>
    </row>
    <row r="1860" spans="21:43" x14ac:dyDescent="0.25">
      <c r="U1860" s="6">
        <v>0</v>
      </c>
      <c r="V1860" s="6">
        <v>852</v>
      </c>
      <c r="W1860" s="6">
        <f>IF(AND($W$4 + 'Unlike Size Quad'!$F$2*$N$3&lt;Table13[[#This Row],[NS AXIS]],Table13[[#This Row],[NS AXIS]]&lt;$V$3 - 'Unlike Size Quad'!$F$2*$N$3), Table13[NS AXIS], 0)</f>
        <v>0</v>
      </c>
      <c r="X1860" s="6">
        <f>$V$6 - 'Unlike Size Quad'!$F$3*$N$4</f>
        <v>71.401690832311886</v>
      </c>
      <c r="Y1860" s="6">
        <f>$W$5 +'Unlike Size Quad'!$F$3*$N$4</f>
        <v>-71.406763299232722</v>
      </c>
      <c r="Z1860" s="6">
        <f>Table13[[#This Row],[NS AXIS]]</f>
        <v>852</v>
      </c>
      <c r="AA1860" s="6">
        <f>IF(AND($W$5 + 'Unlike Size Quad'!$F$3*$N$4&lt;Table13[[#This Row],[NS AXIS]],Table13[[#This Row],[NS AXIS]]&lt;$V$6 - 'Unlike Size Quad'!$F$3*$N$4), Table13[NS AXIS], 0)</f>
        <v>0</v>
      </c>
      <c r="AB1860" s="16">
        <f>$V$3 -'Unlike Size Quad'!$F$2*$N$3</f>
        <v>127.00056361139596</v>
      </c>
      <c r="AC1860" s="16">
        <f>$W$4 + 'Unlike Size Quad'!$F$2*$N$3</f>
        <v>-127.00507248755457</v>
      </c>
      <c r="AN1860" s="46">
        <v>852</v>
      </c>
      <c r="AO1860" s="6">
        <f>IF(OR(Table15[[#This Row],[Diagonal Flag]]&lt;-$AG$6, Table15[[#This Row],[Diagonal Flag]]&gt;$AG$6),0,Table15[[#This Row],[Diagonal Flag]])</f>
        <v>0</v>
      </c>
      <c r="AP1860" s="6">
        <f>Graphing!$AO1860/$AP$6</f>
        <v>0</v>
      </c>
      <c r="AQ1860" s="6">
        <f>Graphing!$AO1860/$AQ$6</f>
        <v>0</v>
      </c>
    </row>
    <row r="1861" spans="21:43" x14ac:dyDescent="0.25">
      <c r="U1861" s="6">
        <v>0</v>
      </c>
      <c r="V1861" s="6">
        <v>853</v>
      </c>
      <c r="W1861" s="6">
        <f>IF(AND($W$4 + 'Unlike Size Quad'!$F$2*$N$3&lt;Table13[[#This Row],[NS AXIS]],Table13[[#This Row],[NS AXIS]]&lt;$V$3 - 'Unlike Size Quad'!$F$2*$N$3), Table13[NS AXIS], 0)</f>
        <v>0</v>
      </c>
      <c r="X1861" s="6">
        <f>$V$6 - 'Unlike Size Quad'!$F$3*$N$4</f>
        <v>71.401690832311886</v>
      </c>
      <c r="Y1861" s="6">
        <f>$W$5 +'Unlike Size Quad'!$F$3*$N$4</f>
        <v>-71.406763299232722</v>
      </c>
      <c r="Z1861" s="6">
        <f>Table13[[#This Row],[NS AXIS]]</f>
        <v>853</v>
      </c>
      <c r="AA1861" s="6">
        <f>IF(AND($W$5 + 'Unlike Size Quad'!$F$3*$N$4&lt;Table13[[#This Row],[NS AXIS]],Table13[[#This Row],[NS AXIS]]&lt;$V$6 - 'Unlike Size Quad'!$F$3*$N$4), Table13[NS AXIS], 0)</f>
        <v>0</v>
      </c>
      <c r="AB1861" s="16">
        <f>$V$3 -'Unlike Size Quad'!$F$2*$N$3</f>
        <v>127.00056361139596</v>
      </c>
      <c r="AC1861" s="16">
        <f>$W$4 + 'Unlike Size Quad'!$F$2*$N$3</f>
        <v>-127.00507248755457</v>
      </c>
      <c r="AN1861" s="46">
        <v>853</v>
      </c>
      <c r="AO1861" s="6">
        <f>IF(OR(Table15[[#This Row],[Diagonal Flag]]&lt;-$AG$6, Table15[[#This Row],[Diagonal Flag]]&gt;$AG$6),0,Table15[[#This Row],[Diagonal Flag]])</f>
        <v>0</v>
      </c>
      <c r="AP1861" s="6">
        <f>Graphing!$AO1861/$AP$6</f>
        <v>0</v>
      </c>
      <c r="AQ1861" s="6">
        <f>Graphing!$AO1861/$AQ$6</f>
        <v>0</v>
      </c>
    </row>
    <row r="1862" spans="21:43" x14ac:dyDescent="0.25">
      <c r="U1862" s="6">
        <v>0</v>
      </c>
      <c r="V1862" s="6">
        <v>854</v>
      </c>
      <c r="W1862" s="6">
        <f>IF(AND($W$4 + 'Unlike Size Quad'!$F$2*$N$3&lt;Table13[[#This Row],[NS AXIS]],Table13[[#This Row],[NS AXIS]]&lt;$V$3 - 'Unlike Size Quad'!$F$2*$N$3), Table13[NS AXIS], 0)</f>
        <v>0</v>
      </c>
      <c r="X1862" s="6">
        <f>$V$6 - 'Unlike Size Quad'!$F$3*$N$4</f>
        <v>71.401690832311886</v>
      </c>
      <c r="Y1862" s="6">
        <f>$W$5 +'Unlike Size Quad'!$F$3*$N$4</f>
        <v>-71.406763299232722</v>
      </c>
      <c r="Z1862" s="6">
        <f>Table13[[#This Row],[NS AXIS]]</f>
        <v>854</v>
      </c>
      <c r="AA1862" s="6">
        <f>IF(AND($W$5 + 'Unlike Size Quad'!$F$3*$N$4&lt;Table13[[#This Row],[NS AXIS]],Table13[[#This Row],[NS AXIS]]&lt;$V$6 - 'Unlike Size Quad'!$F$3*$N$4), Table13[NS AXIS], 0)</f>
        <v>0</v>
      </c>
      <c r="AB1862" s="16">
        <f>$V$3 -'Unlike Size Quad'!$F$2*$N$3</f>
        <v>127.00056361139596</v>
      </c>
      <c r="AC1862" s="16">
        <f>$W$4 + 'Unlike Size Quad'!$F$2*$N$3</f>
        <v>-127.00507248755457</v>
      </c>
      <c r="AN1862" s="46">
        <v>854</v>
      </c>
      <c r="AO1862" s="6">
        <f>IF(OR(Table15[[#This Row],[Diagonal Flag]]&lt;-$AG$6, Table15[[#This Row],[Diagonal Flag]]&gt;$AG$6),0,Table15[[#This Row],[Diagonal Flag]])</f>
        <v>0</v>
      </c>
      <c r="AP1862" s="6">
        <f>Graphing!$AO1862/$AP$6</f>
        <v>0</v>
      </c>
      <c r="AQ1862" s="6">
        <f>Graphing!$AO1862/$AQ$6</f>
        <v>0</v>
      </c>
    </row>
    <row r="1863" spans="21:43" x14ac:dyDescent="0.25">
      <c r="U1863" s="6">
        <v>0</v>
      </c>
      <c r="V1863" s="6">
        <v>855</v>
      </c>
      <c r="W1863" s="6">
        <f>IF(AND($W$4 + 'Unlike Size Quad'!$F$2*$N$3&lt;Table13[[#This Row],[NS AXIS]],Table13[[#This Row],[NS AXIS]]&lt;$V$3 - 'Unlike Size Quad'!$F$2*$N$3), Table13[NS AXIS], 0)</f>
        <v>0</v>
      </c>
      <c r="X1863" s="6">
        <f>$V$6 - 'Unlike Size Quad'!$F$3*$N$4</f>
        <v>71.401690832311886</v>
      </c>
      <c r="Y1863" s="6">
        <f>$W$5 +'Unlike Size Quad'!$F$3*$N$4</f>
        <v>-71.406763299232722</v>
      </c>
      <c r="Z1863" s="6">
        <f>Table13[[#This Row],[NS AXIS]]</f>
        <v>855</v>
      </c>
      <c r="AA1863" s="6">
        <f>IF(AND($W$5 + 'Unlike Size Quad'!$F$3*$N$4&lt;Table13[[#This Row],[NS AXIS]],Table13[[#This Row],[NS AXIS]]&lt;$V$6 - 'Unlike Size Quad'!$F$3*$N$4), Table13[NS AXIS], 0)</f>
        <v>0</v>
      </c>
      <c r="AB1863" s="16">
        <f>$V$3 -'Unlike Size Quad'!$F$2*$N$3</f>
        <v>127.00056361139596</v>
      </c>
      <c r="AC1863" s="16">
        <f>$W$4 + 'Unlike Size Quad'!$F$2*$N$3</f>
        <v>-127.00507248755457</v>
      </c>
      <c r="AN1863" s="46">
        <v>855</v>
      </c>
      <c r="AO1863" s="6">
        <f>IF(OR(Table15[[#This Row],[Diagonal Flag]]&lt;-$AG$6, Table15[[#This Row],[Diagonal Flag]]&gt;$AG$6),0,Table15[[#This Row],[Diagonal Flag]])</f>
        <v>0</v>
      </c>
      <c r="AP1863" s="6">
        <f>Graphing!$AO1863/$AP$6</f>
        <v>0</v>
      </c>
      <c r="AQ1863" s="6">
        <f>Graphing!$AO1863/$AQ$6</f>
        <v>0</v>
      </c>
    </row>
    <row r="1864" spans="21:43" x14ac:dyDescent="0.25">
      <c r="U1864" s="6">
        <v>0</v>
      </c>
      <c r="V1864" s="6">
        <v>856</v>
      </c>
      <c r="W1864" s="6">
        <f>IF(AND($W$4 + 'Unlike Size Quad'!$F$2*$N$3&lt;Table13[[#This Row],[NS AXIS]],Table13[[#This Row],[NS AXIS]]&lt;$V$3 - 'Unlike Size Quad'!$F$2*$N$3), Table13[NS AXIS], 0)</f>
        <v>0</v>
      </c>
      <c r="X1864" s="6">
        <f>$V$6 - 'Unlike Size Quad'!$F$3*$N$4</f>
        <v>71.401690832311886</v>
      </c>
      <c r="Y1864" s="6">
        <f>$W$5 +'Unlike Size Quad'!$F$3*$N$4</f>
        <v>-71.406763299232722</v>
      </c>
      <c r="Z1864" s="6">
        <f>Table13[[#This Row],[NS AXIS]]</f>
        <v>856</v>
      </c>
      <c r="AA1864" s="6">
        <f>IF(AND($W$5 + 'Unlike Size Quad'!$F$3*$N$4&lt;Table13[[#This Row],[NS AXIS]],Table13[[#This Row],[NS AXIS]]&lt;$V$6 - 'Unlike Size Quad'!$F$3*$N$4), Table13[NS AXIS], 0)</f>
        <v>0</v>
      </c>
      <c r="AB1864" s="16">
        <f>$V$3 -'Unlike Size Quad'!$F$2*$N$3</f>
        <v>127.00056361139596</v>
      </c>
      <c r="AC1864" s="16">
        <f>$W$4 + 'Unlike Size Quad'!$F$2*$N$3</f>
        <v>-127.00507248755457</v>
      </c>
      <c r="AN1864" s="46">
        <v>856</v>
      </c>
      <c r="AO1864" s="6">
        <f>IF(OR(Table15[[#This Row],[Diagonal Flag]]&lt;-$AG$6, Table15[[#This Row],[Diagonal Flag]]&gt;$AG$6),0,Table15[[#This Row],[Diagonal Flag]])</f>
        <v>0</v>
      </c>
      <c r="AP1864" s="6">
        <f>Graphing!$AO1864/$AP$6</f>
        <v>0</v>
      </c>
      <c r="AQ1864" s="6">
        <f>Graphing!$AO1864/$AQ$6</f>
        <v>0</v>
      </c>
    </row>
    <row r="1865" spans="21:43" x14ac:dyDescent="0.25">
      <c r="U1865" s="6">
        <v>0</v>
      </c>
      <c r="V1865" s="6">
        <v>857</v>
      </c>
      <c r="W1865" s="6">
        <f>IF(AND($W$4 + 'Unlike Size Quad'!$F$2*$N$3&lt;Table13[[#This Row],[NS AXIS]],Table13[[#This Row],[NS AXIS]]&lt;$V$3 - 'Unlike Size Quad'!$F$2*$N$3), Table13[NS AXIS], 0)</f>
        <v>0</v>
      </c>
      <c r="X1865" s="6">
        <f>$V$6 - 'Unlike Size Quad'!$F$3*$N$4</f>
        <v>71.401690832311886</v>
      </c>
      <c r="Y1865" s="6">
        <f>$W$5 +'Unlike Size Quad'!$F$3*$N$4</f>
        <v>-71.406763299232722</v>
      </c>
      <c r="Z1865" s="6">
        <f>Table13[[#This Row],[NS AXIS]]</f>
        <v>857</v>
      </c>
      <c r="AA1865" s="6">
        <f>IF(AND($W$5 + 'Unlike Size Quad'!$F$3*$N$4&lt;Table13[[#This Row],[NS AXIS]],Table13[[#This Row],[NS AXIS]]&lt;$V$6 - 'Unlike Size Quad'!$F$3*$N$4), Table13[NS AXIS], 0)</f>
        <v>0</v>
      </c>
      <c r="AB1865" s="16">
        <f>$V$3 -'Unlike Size Quad'!$F$2*$N$3</f>
        <v>127.00056361139596</v>
      </c>
      <c r="AC1865" s="16">
        <f>$W$4 + 'Unlike Size Quad'!$F$2*$N$3</f>
        <v>-127.00507248755457</v>
      </c>
      <c r="AN1865" s="46">
        <v>857</v>
      </c>
      <c r="AO1865" s="6">
        <f>IF(OR(Table15[[#This Row],[Diagonal Flag]]&lt;-$AG$6, Table15[[#This Row],[Diagonal Flag]]&gt;$AG$6),0,Table15[[#This Row],[Diagonal Flag]])</f>
        <v>0</v>
      </c>
      <c r="AP1865" s="6">
        <f>Graphing!$AO1865/$AP$6</f>
        <v>0</v>
      </c>
      <c r="AQ1865" s="6">
        <f>Graphing!$AO1865/$AQ$6</f>
        <v>0</v>
      </c>
    </row>
    <row r="1866" spans="21:43" x14ac:dyDescent="0.25">
      <c r="U1866" s="6">
        <v>0</v>
      </c>
      <c r="V1866" s="6">
        <v>858</v>
      </c>
      <c r="W1866" s="6">
        <f>IF(AND($W$4 + 'Unlike Size Quad'!$F$2*$N$3&lt;Table13[[#This Row],[NS AXIS]],Table13[[#This Row],[NS AXIS]]&lt;$V$3 - 'Unlike Size Quad'!$F$2*$N$3), Table13[NS AXIS], 0)</f>
        <v>0</v>
      </c>
      <c r="X1866" s="6">
        <f>$V$6 - 'Unlike Size Quad'!$F$3*$N$4</f>
        <v>71.401690832311886</v>
      </c>
      <c r="Y1866" s="6">
        <f>$W$5 +'Unlike Size Quad'!$F$3*$N$4</f>
        <v>-71.406763299232722</v>
      </c>
      <c r="Z1866" s="6">
        <f>Table13[[#This Row],[NS AXIS]]</f>
        <v>858</v>
      </c>
      <c r="AA1866" s="6">
        <f>IF(AND($W$5 + 'Unlike Size Quad'!$F$3*$N$4&lt;Table13[[#This Row],[NS AXIS]],Table13[[#This Row],[NS AXIS]]&lt;$V$6 - 'Unlike Size Quad'!$F$3*$N$4), Table13[NS AXIS], 0)</f>
        <v>0</v>
      </c>
      <c r="AB1866" s="16">
        <f>$V$3 -'Unlike Size Quad'!$F$2*$N$3</f>
        <v>127.00056361139596</v>
      </c>
      <c r="AC1866" s="16">
        <f>$W$4 + 'Unlike Size Quad'!$F$2*$N$3</f>
        <v>-127.00507248755457</v>
      </c>
      <c r="AN1866" s="46">
        <v>858</v>
      </c>
      <c r="AO1866" s="6">
        <f>IF(OR(Table15[[#This Row],[Diagonal Flag]]&lt;-$AG$6, Table15[[#This Row],[Diagonal Flag]]&gt;$AG$6),0,Table15[[#This Row],[Diagonal Flag]])</f>
        <v>0</v>
      </c>
      <c r="AP1866" s="6">
        <f>Graphing!$AO1866/$AP$6</f>
        <v>0</v>
      </c>
      <c r="AQ1866" s="6">
        <f>Graphing!$AO1866/$AQ$6</f>
        <v>0</v>
      </c>
    </row>
    <row r="1867" spans="21:43" x14ac:dyDescent="0.25">
      <c r="U1867" s="6">
        <v>0</v>
      </c>
      <c r="V1867" s="6">
        <v>859</v>
      </c>
      <c r="W1867" s="6">
        <f>IF(AND($W$4 + 'Unlike Size Quad'!$F$2*$N$3&lt;Table13[[#This Row],[NS AXIS]],Table13[[#This Row],[NS AXIS]]&lt;$V$3 - 'Unlike Size Quad'!$F$2*$N$3), Table13[NS AXIS], 0)</f>
        <v>0</v>
      </c>
      <c r="X1867" s="6">
        <f>$V$6 - 'Unlike Size Quad'!$F$3*$N$4</f>
        <v>71.401690832311886</v>
      </c>
      <c r="Y1867" s="6">
        <f>$W$5 +'Unlike Size Quad'!$F$3*$N$4</f>
        <v>-71.406763299232722</v>
      </c>
      <c r="Z1867" s="6">
        <f>Table13[[#This Row],[NS AXIS]]</f>
        <v>859</v>
      </c>
      <c r="AA1867" s="6">
        <f>IF(AND($W$5 + 'Unlike Size Quad'!$F$3*$N$4&lt;Table13[[#This Row],[NS AXIS]],Table13[[#This Row],[NS AXIS]]&lt;$V$6 - 'Unlike Size Quad'!$F$3*$N$4), Table13[NS AXIS], 0)</f>
        <v>0</v>
      </c>
      <c r="AB1867" s="16">
        <f>$V$3 -'Unlike Size Quad'!$F$2*$N$3</f>
        <v>127.00056361139596</v>
      </c>
      <c r="AC1867" s="16">
        <f>$W$4 + 'Unlike Size Quad'!$F$2*$N$3</f>
        <v>-127.00507248755457</v>
      </c>
      <c r="AN1867" s="46">
        <v>859</v>
      </c>
      <c r="AO1867" s="6">
        <f>IF(OR(Table15[[#This Row],[Diagonal Flag]]&lt;-$AG$6, Table15[[#This Row],[Diagonal Flag]]&gt;$AG$6),0,Table15[[#This Row],[Diagonal Flag]])</f>
        <v>0</v>
      </c>
      <c r="AP1867" s="6">
        <f>Graphing!$AO1867/$AP$6</f>
        <v>0</v>
      </c>
      <c r="AQ1867" s="6">
        <f>Graphing!$AO1867/$AQ$6</f>
        <v>0</v>
      </c>
    </row>
    <row r="1868" spans="21:43" x14ac:dyDescent="0.25">
      <c r="U1868" s="6">
        <v>0</v>
      </c>
      <c r="V1868" s="6">
        <v>860</v>
      </c>
      <c r="W1868" s="6">
        <f>IF(AND($W$4 + 'Unlike Size Quad'!$F$2*$N$3&lt;Table13[[#This Row],[NS AXIS]],Table13[[#This Row],[NS AXIS]]&lt;$V$3 - 'Unlike Size Quad'!$F$2*$N$3), Table13[NS AXIS], 0)</f>
        <v>0</v>
      </c>
      <c r="X1868" s="6">
        <f>$V$6 - 'Unlike Size Quad'!$F$3*$N$4</f>
        <v>71.401690832311886</v>
      </c>
      <c r="Y1868" s="6">
        <f>$W$5 +'Unlike Size Quad'!$F$3*$N$4</f>
        <v>-71.406763299232722</v>
      </c>
      <c r="Z1868" s="6">
        <f>Table13[[#This Row],[NS AXIS]]</f>
        <v>860</v>
      </c>
      <c r="AA1868" s="6">
        <f>IF(AND($W$5 + 'Unlike Size Quad'!$F$3*$N$4&lt;Table13[[#This Row],[NS AXIS]],Table13[[#This Row],[NS AXIS]]&lt;$V$6 - 'Unlike Size Quad'!$F$3*$N$4), Table13[NS AXIS], 0)</f>
        <v>0</v>
      </c>
      <c r="AB1868" s="16">
        <f>$V$3 -'Unlike Size Quad'!$F$2*$N$3</f>
        <v>127.00056361139596</v>
      </c>
      <c r="AC1868" s="16">
        <f>$W$4 + 'Unlike Size Quad'!$F$2*$N$3</f>
        <v>-127.00507248755457</v>
      </c>
      <c r="AN1868" s="46">
        <v>860</v>
      </c>
      <c r="AO1868" s="6">
        <f>IF(OR(Table15[[#This Row],[Diagonal Flag]]&lt;-$AG$6, Table15[[#This Row],[Diagonal Flag]]&gt;$AG$6),0,Table15[[#This Row],[Diagonal Flag]])</f>
        <v>0</v>
      </c>
      <c r="AP1868" s="6">
        <f>Graphing!$AO1868/$AP$6</f>
        <v>0</v>
      </c>
      <c r="AQ1868" s="6">
        <f>Graphing!$AO1868/$AQ$6</f>
        <v>0</v>
      </c>
    </row>
    <row r="1869" spans="21:43" x14ac:dyDescent="0.25">
      <c r="U1869" s="6">
        <v>0</v>
      </c>
      <c r="V1869" s="6">
        <v>861</v>
      </c>
      <c r="W1869" s="6">
        <f>IF(AND($W$4 + 'Unlike Size Quad'!$F$2*$N$3&lt;Table13[[#This Row],[NS AXIS]],Table13[[#This Row],[NS AXIS]]&lt;$V$3 - 'Unlike Size Quad'!$F$2*$N$3), Table13[NS AXIS], 0)</f>
        <v>0</v>
      </c>
      <c r="X1869" s="6">
        <f>$V$6 - 'Unlike Size Quad'!$F$3*$N$4</f>
        <v>71.401690832311886</v>
      </c>
      <c r="Y1869" s="6">
        <f>$W$5 +'Unlike Size Quad'!$F$3*$N$4</f>
        <v>-71.406763299232722</v>
      </c>
      <c r="Z1869" s="6">
        <f>Table13[[#This Row],[NS AXIS]]</f>
        <v>861</v>
      </c>
      <c r="AA1869" s="6">
        <f>IF(AND($W$5 + 'Unlike Size Quad'!$F$3*$N$4&lt;Table13[[#This Row],[NS AXIS]],Table13[[#This Row],[NS AXIS]]&lt;$V$6 - 'Unlike Size Quad'!$F$3*$N$4), Table13[NS AXIS], 0)</f>
        <v>0</v>
      </c>
      <c r="AB1869" s="16">
        <f>$V$3 -'Unlike Size Quad'!$F$2*$N$3</f>
        <v>127.00056361139596</v>
      </c>
      <c r="AC1869" s="16">
        <f>$W$4 + 'Unlike Size Quad'!$F$2*$N$3</f>
        <v>-127.00507248755457</v>
      </c>
      <c r="AN1869" s="46">
        <v>861</v>
      </c>
      <c r="AO1869" s="6">
        <f>IF(OR(Table15[[#This Row],[Diagonal Flag]]&lt;-$AG$6, Table15[[#This Row],[Diagonal Flag]]&gt;$AG$6),0,Table15[[#This Row],[Diagonal Flag]])</f>
        <v>0</v>
      </c>
      <c r="AP1869" s="6">
        <f>Graphing!$AO1869/$AP$6</f>
        <v>0</v>
      </c>
      <c r="AQ1869" s="6">
        <f>Graphing!$AO1869/$AQ$6</f>
        <v>0</v>
      </c>
    </row>
    <row r="1870" spans="21:43" x14ac:dyDescent="0.25">
      <c r="U1870" s="6">
        <v>0</v>
      </c>
      <c r="V1870" s="6">
        <v>862</v>
      </c>
      <c r="W1870" s="6">
        <f>IF(AND($W$4 + 'Unlike Size Quad'!$F$2*$N$3&lt;Table13[[#This Row],[NS AXIS]],Table13[[#This Row],[NS AXIS]]&lt;$V$3 - 'Unlike Size Quad'!$F$2*$N$3), Table13[NS AXIS], 0)</f>
        <v>0</v>
      </c>
      <c r="X1870" s="6">
        <f>$V$6 - 'Unlike Size Quad'!$F$3*$N$4</f>
        <v>71.401690832311886</v>
      </c>
      <c r="Y1870" s="6">
        <f>$W$5 +'Unlike Size Quad'!$F$3*$N$4</f>
        <v>-71.406763299232722</v>
      </c>
      <c r="Z1870" s="6">
        <f>Table13[[#This Row],[NS AXIS]]</f>
        <v>862</v>
      </c>
      <c r="AA1870" s="6">
        <f>IF(AND($W$5 + 'Unlike Size Quad'!$F$3*$N$4&lt;Table13[[#This Row],[NS AXIS]],Table13[[#This Row],[NS AXIS]]&lt;$V$6 - 'Unlike Size Quad'!$F$3*$N$4), Table13[NS AXIS], 0)</f>
        <v>0</v>
      </c>
      <c r="AB1870" s="16">
        <f>$V$3 -'Unlike Size Quad'!$F$2*$N$3</f>
        <v>127.00056361139596</v>
      </c>
      <c r="AC1870" s="16">
        <f>$W$4 + 'Unlike Size Quad'!$F$2*$N$3</f>
        <v>-127.00507248755457</v>
      </c>
      <c r="AN1870" s="46">
        <v>862</v>
      </c>
      <c r="AO1870" s="6">
        <f>IF(OR(Table15[[#This Row],[Diagonal Flag]]&lt;-$AG$6, Table15[[#This Row],[Diagonal Flag]]&gt;$AG$6),0,Table15[[#This Row],[Diagonal Flag]])</f>
        <v>0</v>
      </c>
      <c r="AP1870" s="6">
        <f>Graphing!$AO1870/$AP$6</f>
        <v>0</v>
      </c>
      <c r="AQ1870" s="6">
        <f>Graphing!$AO1870/$AQ$6</f>
        <v>0</v>
      </c>
    </row>
    <row r="1871" spans="21:43" x14ac:dyDescent="0.25">
      <c r="U1871" s="6">
        <v>0</v>
      </c>
      <c r="V1871" s="6">
        <v>863</v>
      </c>
      <c r="W1871" s="6">
        <f>IF(AND($W$4 + 'Unlike Size Quad'!$F$2*$N$3&lt;Table13[[#This Row],[NS AXIS]],Table13[[#This Row],[NS AXIS]]&lt;$V$3 - 'Unlike Size Quad'!$F$2*$N$3), Table13[NS AXIS], 0)</f>
        <v>0</v>
      </c>
      <c r="X1871" s="6">
        <f>$V$6 - 'Unlike Size Quad'!$F$3*$N$4</f>
        <v>71.401690832311886</v>
      </c>
      <c r="Y1871" s="6">
        <f>$W$5 +'Unlike Size Quad'!$F$3*$N$4</f>
        <v>-71.406763299232722</v>
      </c>
      <c r="Z1871" s="6">
        <f>Table13[[#This Row],[NS AXIS]]</f>
        <v>863</v>
      </c>
      <c r="AA1871" s="6">
        <f>IF(AND($W$5 + 'Unlike Size Quad'!$F$3*$N$4&lt;Table13[[#This Row],[NS AXIS]],Table13[[#This Row],[NS AXIS]]&lt;$V$6 - 'Unlike Size Quad'!$F$3*$N$4), Table13[NS AXIS], 0)</f>
        <v>0</v>
      </c>
      <c r="AB1871" s="16">
        <f>$V$3 -'Unlike Size Quad'!$F$2*$N$3</f>
        <v>127.00056361139596</v>
      </c>
      <c r="AC1871" s="16">
        <f>$W$4 + 'Unlike Size Quad'!$F$2*$N$3</f>
        <v>-127.00507248755457</v>
      </c>
      <c r="AN1871" s="46">
        <v>863</v>
      </c>
      <c r="AO1871" s="6">
        <f>IF(OR(Table15[[#This Row],[Diagonal Flag]]&lt;-$AG$6, Table15[[#This Row],[Diagonal Flag]]&gt;$AG$6),0,Table15[[#This Row],[Diagonal Flag]])</f>
        <v>0</v>
      </c>
      <c r="AP1871" s="6">
        <f>Graphing!$AO1871/$AP$6</f>
        <v>0</v>
      </c>
      <c r="AQ1871" s="6">
        <f>Graphing!$AO1871/$AQ$6</f>
        <v>0</v>
      </c>
    </row>
    <row r="1872" spans="21:43" x14ac:dyDescent="0.25">
      <c r="U1872" s="6">
        <v>0</v>
      </c>
      <c r="V1872" s="6">
        <v>864</v>
      </c>
      <c r="W1872" s="6">
        <f>IF(AND($W$4 + 'Unlike Size Quad'!$F$2*$N$3&lt;Table13[[#This Row],[NS AXIS]],Table13[[#This Row],[NS AXIS]]&lt;$V$3 - 'Unlike Size Quad'!$F$2*$N$3), Table13[NS AXIS], 0)</f>
        <v>0</v>
      </c>
      <c r="X1872" s="6">
        <f>$V$6 - 'Unlike Size Quad'!$F$3*$N$4</f>
        <v>71.401690832311886</v>
      </c>
      <c r="Y1872" s="6">
        <f>$W$5 +'Unlike Size Quad'!$F$3*$N$4</f>
        <v>-71.406763299232722</v>
      </c>
      <c r="Z1872" s="6">
        <f>Table13[[#This Row],[NS AXIS]]</f>
        <v>864</v>
      </c>
      <c r="AA1872" s="6">
        <f>IF(AND($W$5 + 'Unlike Size Quad'!$F$3*$N$4&lt;Table13[[#This Row],[NS AXIS]],Table13[[#This Row],[NS AXIS]]&lt;$V$6 - 'Unlike Size Quad'!$F$3*$N$4), Table13[NS AXIS], 0)</f>
        <v>0</v>
      </c>
      <c r="AB1872" s="16">
        <f>$V$3 -'Unlike Size Quad'!$F$2*$N$3</f>
        <v>127.00056361139596</v>
      </c>
      <c r="AC1872" s="16">
        <f>$W$4 + 'Unlike Size Quad'!$F$2*$N$3</f>
        <v>-127.00507248755457</v>
      </c>
      <c r="AN1872" s="46">
        <v>864</v>
      </c>
      <c r="AO1872" s="6">
        <f>IF(OR(Table15[[#This Row],[Diagonal Flag]]&lt;-$AG$6, Table15[[#This Row],[Diagonal Flag]]&gt;$AG$6),0,Table15[[#This Row],[Diagonal Flag]])</f>
        <v>0</v>
      </c>
      <c r="AP1872" s="6">
        <f>Graphing!$AO1872/$AP$6</f>
        <v>0</v>
      </c>
      <c r="AQ1872" s="6">
        <f>Graphing!$AO1872/$AQ$6</f>
        <v>0</v>
      </c>
    </row>
    <row r="1873" spans="21:43" x14ac:dyDescent="0.25">
      <c r="U1873" s="6">
        <v>0</v>
      </c>
      <c r="V1873" s="6">
        <v>865</v>
      </c>
      <c r="W1873" s="6">
        <f>IF(AND($W$4 + 'Unlike Size Quad'!$F$2*$N$3&lt;Table13[[#This Row],[NS AXIS]],Table13[[#This Row],[NS AXIS]]&lt;$V$3 - 'Unlike Size Quad'!$F$2*$N$3), Table13[NS AXIS], 0)</f>
        <v>0</v>
      </c>
      <c r="X1873" s="6">
        <f>$V$6 - 'Unlike Size Quad'!$F$3*$N$4</f>
        <v>71.401690832311886</v>
      </c>
      <c r="Y1873" s="6">
        <f>$W$5 +'Unlike Size Quad'!$F$3*$N$4</f>
        <v>-71.406763299232722</v>
      </c>
      <c r="Z1873" s="6">
        <f>Table13[[#This Row],[NS AXIS]]</f>
        <v>865</v>
      </c>
      <c r="AA1873" s="6">
        <f>IF(AND($W$5 + 'Unlike Size Quad'!$F$3*$N$4&lt;Table13[[#This Row],[NS AXIS]],Table13[[#This Row],[NS AXIS]]&lt;$V$6 - 'Unlike Size Quad'!$F$3*$N$4), Table13[NS AXIS], 0)</f>
        <v>0</v>
      </c>
      <c r="AB1873" s="16">
        <f>$V$3 -'Unlike Size Quad'!$F$2*$N$3</f>
        <v>127.00056361139596</v>
      </c>
      <c r="AC1873" s="16">
        <f>$W$4 + 'Unlike Size Quad'!$F$2*$N$3</f>
        <v>-127.00507248755457</v>
      </c>
      <c r="AN1873" s="46">
        <v>865</v>
      </c>
      <c r="AO1873" s="6">
        <f>IF(OR(Table15[[#This Row],[Diagonal Flag]]&lt;-$AG$6, Table15[[#This Row],[Diagonal Flag]]&gt;$AG$6),0,Table15[[#This Row],[Diagonal Flag]])</f>
        <v>0</v>
      </c>
      <c r="AP1873" s="6">
        <f>Graphing!$AO1873/$AP$6</f>
        <v>0</v>
      </c>
      <c r="AQ1873" s="6">
        <f>Graphing!$AO1873/$AQ$6</f>
        <v>0</v>
      </c>
    </row>
    <row r="1874" spans="21:43" x14ac:dyDescent="0.25">
      <c r="U1874" s="6">
        <v>0</v>
      </c>
      <c r="V1874" s="6">
        <v>866</v>
      </c>
      <c r="W1874" s="6">
        <f>IF(AND($W$4 + 'Unlike Size Quad'!$F$2*$N$3&lt;Table13[[#This Row],[NS AXIS]],Table13[[#This Row],[NS AXIS]]&lt;$V$3 - 'Unlike Size Quad'!$F$2*$N$3), Table13[NS AXIS], 0)</f>
        <v>0</v>
      </c>
      <c r="X1874" s="6">
        <f>$V$6 - 'Unlike Size Quad'!$F$3*$N$4</f>
        <v>71.401690832311886</v>
      </c>
      <c r="Y1874" s="6">
        <f>$W$5 +'Unlike Size Quad'!$F$3*$N$4</f>
        <v>-71.406763299232722</v>
      </c>
      <c r="Z1874" s="6">
        <f>Table13[[#This Row],[NS AXIS]]</f>
        <v>866</v>
      </c>
      <c r="AA1874" s="6">
        <f>IF(AND($W$5 + 'Unlike Size Quad'!$F$3*$N$4&lt;Table13[[#This Row],[NS AXIS]],Table13[[#This Row],[NS AXIS]]&lt;$V$6 - 'Unlike Size Quad'!$F$3*$N$4), Table13[NS AXIS], 0)</f>
        <v>0</v>
      </c>
      <c r="AB1874" s="16">
        <f>$V$3 -'Unlike Size Quad'!$F$2*$N$3</f>
        <v>127.00056361139596</v>
      </c>
      <c r="AC1874" s="16">
        <f>$W$4 + 'Unlike Size Quad'!$F$2*$N$3</f>
        <v>-127.00507248755457</v>
      </c>
      <c r="AN1874" s="46">
        <v>866</v>
      </c>
      <c r="AO1874" s="6">
        <f>IF(OR(Table15[[#This Row],[Diagonal Flag]]&lt;-$AG$6, Table15[[#This Row],[Diagonal Flag]]&gt;$AG$6),0,Table15[[#This Row],[Diagonal Flag]])</f>
        <v>0</v>
      </c>
      <c r="AP1874" s="6">
        <f>Graphing!$AO1874/$AP$6</f>
        <v>0</v>
      </c>
      <c r="AQ1874" s="6">
        <f>Graphing!$AO1874/$AQ$6</f>
        <v>0</v>
      </c>
    </row>
    <row r="1875" spans="21:43" x14ac:dyDescent="0.25">
      <c r="U1875" s="6">
        <v>0</v>
      </c>
      <c r="V1875" s="6">
        <v>867</v>
      </c>
      <c r="W1875" s="6">
        <f>IF(AND($W$4 + 'Unlike Size Quad'!$F$2*$N$3&lt;Table13[[#This Row],[NS AXIS]],Table13[[#This Row],[NS AXIS]]&lt;$V$3 - 'Unlike Size Quad'!$F$2*$N$3), Table13[NS AXIS], 0)</f>
        <v>0</v>
      </c>
      <c r="X1875" s="6">
        <f>$V$6 - 'Unlike Size Quad'!$F$3*$N$4</f>
        <v>71.401690832311886</v>
      </c>
      <c r="Y1875" s="6">
        <f>$W$5 +'Unlike Size Quad'!$F$3*$N$4</f>
        <v>-71.406763299232722</v>
      </c>
      <c r="Z1875" s="6">
        <f>Table13[[#This Row],[NS AXIS]]</f>
        <v>867</v>
      </c>
      <c r="AA1875" s="6">
        <f>IF(AND($W$5 + 'Unlike Size Quad'!$F$3*$N$4&lt;Table13[[#This Row],[NS AXIS]],Table13[[#This Row],[NS AXIS]]&lt;$V$6 - 'Unlike Size Quad'!$F$3*$N$4), Table13[NS AXIS], 0)</f>
        <v>0</v>
      </c>
      <c r="AB1875" s="16">
        <f>$V$3 -'Unlike Size Quad'!$F$2*$N$3</f>
        <v>127.00056361139596</v>
      </c>
      <c r="AC1875" s="16">
        <f>$W$4 + 'Unlike Size Quad'!$F$2*$N$3</f>
        <v>-127.00507248755457</v>
      </c>
      <c r="AN1875" s="46">
        <v>867</v>
      </c>
      <c r="AO1875" s="6">
        <f>IF(OR(Table15[[#This Row],[Diagonal Flag]]&lt;-$AG$6, Table15[[#This Row],[Diagonal Flag]]&gt;$AG$6),0,Table15[[#This Row],[Diagonal Flag]])</f>
        <v>0</v>
      </c>
      <c r="AP1875" s="6">
        <f>Graphing!$AO1875/$AP$6</f>
        <v>0</v>
      </c>
      <c r="AQ1875" s="6">
        <f>Graphing!$AO1875/$AQ$6</f>
        <v>0</v>
      </c>
    </row>
    <row r="1876" spans="21:43" x14ac:dyDescent="0.25">
      <c r="U1876" s="6">
        <v>0</v>
      </c>
      <c r="V1876" s="6">
        <v>868</v>
      </c>
      <c r="W1876" s="6">
        <f>IF(AND($W$4 + 'Unlike Size Quad'!$F$2*$N$3&lt;Table13[[#This Row],[NS AXIS]],Table13[[#This Row],[NS AXIS]]&lt;$V$3 - 'Unlike Size Quad'!$F$2*$N$3), Table13[NS AXIS], 0)</f>
        <v>0</v>
      </c>
      <c r="X1876" s="6">
        <f>$V$6 - 'Unlike Size Quad'!$F$3*$N$4</f>
        <v>71.401690832311886</v>
      </c>
      <c r="Y1876" s="6">
        <f>$W$5 +'Unlike Size Quad'!$F$3*$N$4</f>
        <v>-71.406763299232722</v>
      </c>
      <c r="Z1876" s="6">
        <f>Table13[[#This Row],[NS AXIS]]</f>
        <v>868</v>
      </c>
      <c r="AA1876" s="6">
        <f>IF(AND($W$5 + 'Unlike Size Quad'!$F$3*$N$4&lt;Table13[[#This Row],[NS AXIS]],Table13[[#This Row],[NS AXIS]]&lt;$V$6 - 'Unlike Size Quad'!$F$3*$N$4), Table13[NS AXIS], 0)</f>
        <v>0</v>
      </c>
      <c r="AB1876" s="16">
        <f>$V$3 -'Unlike Size Quad'!$F$2*$N$3</f>
        <v>127.00056361139596</v>
      </c>
      <c r="AC1876" s="16">
        <f>$W$4 + 'Unlike Size Quad'!$F$2*$N$3</f>
        <v>-127.00507248755457</v>
      </c>
      <c r="AN1876" s="46">
        <v>868</v>
      </c>
      <c r="AO1876" s="6">
        <f>IF(OR(Table15[[#This Row],[Diagonal Flag]]&lt;-$AG$6, Table15[[#This Row],[Diagonal Flag]]&gt;$AG$6),0,Table15[[#This Row],[Diagonal Flag]])</f>
        <v>0</v>
      </c>
      <c r="AP1876" s="6">
        <f>Graphing!$AO1876/$AP$6</f>
        <v>0</v>
      </c>
      <c r="AQ1876" s="6">
        <f>Graphing!$AO1876/$AQ$6</f>
        <v>0</v>
      </c>
    </row>
    <row r="1877" spans="21:43" x14ac:dyDescent="0.25">
      <c r="U1877" s="6">
        <v>0</v>
      </c>
      <c r="V1877" s="6">
        <v>869</v>
      </c>
      <c r="W1877" s="6">
        <f>IF(AND($W$4 + 'Unlike Size Quad'!$F$2*$N$3&lt;Table13[[#This Row],[NS AXIS]],Table13[[#This Row],[NS AXIS]]&lt;$V$3 - 'Unlike Size Quad'!$F$2*$N$3), Table13[NS AXIS], 0)</f>
        <v>0</v>
      </c>
      <c r="X1877" s="6">
        <f>$V$6 - 'Unlike Size Quad'!$F$3*$N$4</f>
        <v>71.401690832311886</v>
      </c>
      <c r="Y1877" s="6">
        <f>$W$5 +'Unlike Size Quad'!$F$3*$N$4</f>
        <v>-71.406763299232722</v>
      </c>
      <c r="Z1877" s="6">
        <f>Table13[[#This Row],[NS AXIS]]</f>
        <v>869</v>
      </c>
      <c r="AA1877" s="6">
        <f>IF(AND($W$5 + 'Unlike Size Quad'!$F$3*$N$4&lt;Table13[[#This Row],[NS AXIS]],Table13[[#This Row],[NS AXIS]]&lt;$V$6 - 'Unlike Size Quad'!$F$3*$N$4), Table13[NS AXIS], 0)</f>
        <v>0</v>
      </c>
      <c r="AB1877" s="16">
        <f>$V$3 -'Unlike Size Quad'!$F$2*$N$3</f>
        <v>127.00056361139596</v>
      </c>
      <c r="AC1877" s="16">
        <f>$W$4 + 'Unlike Size Quad'!$F$2*$N$3</f>
        <v>-127.00507248755457</v>
      </c>
      <c r="AN1877" s="46">
        <v>869</v>
      </c>
      <c r="AO1877" s="6">
        <f>IF(OR(Table15[[#This Row],[Diagonal Flag]]&lt;-$AG$6, Table15[[#This Row],[Diagonal Flag]]&gt;$AG$6),0,Table15[[#This Row],[Diagonal Flag]])</f>
        <v>0</v>
      </c>
      <c r="AP1877" s="6">
        <f>Graphing!$AO1877/$AP$6</f>
        <v>0</v>
      </c>
      <c r="AQ1877" s="6">
        <f>Graphing!$AO1877/$AQ$6</f>
        <v>0</v>
      </c>
    </row>
    <row r="1878" spans="21:43" x14ac:dyDescent="0.25">
      <c r="U1878" s="6">
        <v>0</v>
      </c>
      <c r="V1878" s="6">
        <v>870</v>
      </c>
      <c r="W1878" s="6">
        <f>IF(AND($W$4 + 'Unlike Size Quad'!$F$2*$N$3&lt;Table13[[#This Row],[NS AXIS]],Table13[[#This Row],[NS AXIS]]&lt;$V$3 - 'Unlike Size Quad'!$F$2*$N$3), Table13[NS AXIS], 0)</f>
        <v>0</v>
      </c>
      <c r="X1878" s="6">
        <f>$V$6 - 'Unlike Size Quad'!$F$3*$N$4</f>
        <v>71.401690832311886</v>
      </c>
      <c r="Y1878" s="6">
        <f>$W$5 +'Unlike Size Quad'!$F$3*$N$4</f>
        <v>-71.406763299232722</v>
      </c>
      <c r="Z1878" s="6">
        <f>Table13[[#This Row],[NS AXIS]]</f>
        <v>870</v>
      </c>
      <c r="AA1878" s="6">
        <f>IF(AND($W$5 + 'Unlike Size Quad'!$F$3*$N$4&lt;Table13[[#This Row],[NS AXIS]],Table13[[#This Row],[NS AXIS]]&lt;$V$6 - 'Unlike Size Quad'!$F$3*$N$4), Table13[NS AXIS], 0)</f>
        <v>0</v>
      </c>
      <c r="AB1878" s="16">
        <f>$V$3 -'Unlike Size Quad'!$F$2*$N$3</f>
        <v>127.00056361139596</v>
      </c>
      <c r="AC1878" s="16">
        <f>$W$4 + 'Unlike Size Quad'!$F$2*$N$3</f>
        <v>-127.00507248755457</v>
      </c>
      <c r="AN1878" s="46">
        <v>870</v>
      </c>
      <c r="AO1878" s="6">
        <f>IF(OR(Table15[[#This Row],[Diagonal Flag]]&lt;-$AG$6, Table15[[#This Row],[Diagonal Flag]]&gt;$AG$6),0,Table15[[#This Row],[Diagonal Flag]])</f>
        <v>0</v>
      </c>
      <c r="AP1878" s="6">
        <f>Graphing!$AO1878/$AP$6</f>
        <v>0</v>
      </c>
      <c r="AQ1878" s="6">
        <f>Graphing!$AO1878/$AQ$6</f>
        <v>0</v>
      </c>
    </row>
    <row r="1879" spans="21:43" x14ac:dyDescent="0.25">
      <c r="U1879" s="6">
        <v>0</v>
      </c>
      <c r="V1879" s="6">
        <v>871</v>
      </c>
      <c r="W1879" s="6">
        <f>IF(AND($W$4 + 'Unlike Size Quad'!$F$2*$N$3&lt;Table13[[#This Row],[NS AXIS]],Table13[[#This Row],[NS AXIS]]&lt;$V$3 - 'Unlike Size Quad'!$F$2*$N$3), Table13[NS AXIS], 0)</f>
        <v>0</v>
      </c>
      <c r="X1879" s="6">
        <f>$V$6 - 'Unlike Size Quad'!$F$3*$N$4</f>
        <v>71.401690832311886</v>
      </c>
      <c r="Y1879" s="6">
        <f>$W$5 +'Unlike Size Quad'!$F$3*$N$4</f>
        <v>-71.406763299232722</v>
      </c>
      <c r="Z1879" s="6">
        <f>Table13[[#This Row],[NS AXIS]]</f>
        <v>871</v>
      </c>
      <c r="AA1879" s="6">
        <f>IF(AND($W$5 + 'Unlike Size Quad'!$F$3*$N$4&lt;Table13[[#This Row],[NS AXIS]],Table13[[#This Row],[NS AXIS]]&lt;$V$6 - 'Unlike Size Quad'!$F$3*$N$4), Table13[NS AXIS], 0)</f>
        <v>0</v>
      </c>
      <c r="AB1879" s="16">
        <f>$V$3 -'Unlike Size Quad'!$F$2*$N$3</f>
        <v>127.00056361139596</v>
      </c>
      <c r="AC1879" s="16">
        <f>$W$4 + 'Unlike Size Quad'!$F$2*$N$3</f>
        <v>-127.00507248755457</v>
      </c>
      <c r="AN1879" s="46">
        <v>871</v>
      </c>
      <c r="AO1879" s="6">
        <f>IF(OR(Table15[[#This Row],[Diagonal Flag]]&lt;-$AG$6, Table15[[#This Row],[Diagonal Flag]]&gt;$AG$6),0,Table15[[#This Row],[Diagonal Flag]])</f>
        <v>0</v>
      </c>
      <c r="AP1879" s="6">
        <f>Graphing!$AO1879/$AP$6</f>
        <v>0</v>
      </c>
      <c r="AQ1879" s="6">
        <f>Graphing!$AO1879/$AQ$6</f>
        <v>0</v>
      </c>
    </row>
    <row r="1880" spans="21:43" x14ac:dyDescent="0.25">
      <c r="U1880" s="6">
        <v>0</v>
      </c>
      <c r="V1880" s="6">
        <v>872</v>
      </c>
      <c r="W1880" s="6">
        <f>IF(AND($W$4 + 'Unlike Size Quad'!$F$2*$N$3&lt;Table13[[#This Row],[NS AXIS]],Table13[[#This Row],[NS AXIS]]&lt;$V$3 - 'Unlike Size Quad'!$F$2*$N$3), Table13[NS AXIS], 0)</f>
        <v>0</v>
      </c>
      <c r="X1880" s="6">
        <f>$V$6 - 'Unlike Size Quad'!$F$3*$N$4</f>
        <v>71.401690832311886</v>
      </c>
      <c r="Y1880" s="6">
        <f>$W$5 +'Unlike Size Quad'!$F$3*$N$4</f>
        <v>-71.406763299232722</v>
      </c>
      <c r="Z1880" s="6">
        <f>Table13[[#This Row],[NS AXIS]]</f>
        <v>872</v>
      </c>
      <c r="AA1880" s="6">
        <f>IF(AND($W$5 + 'Unlike Size Quad'!$F$3*$N$4&lt;Table13[[#This Row],[NS AXIS]],Table13[[#This Row],[NS AXIS]]&lt;$V$6 - 'Unlike Size Quad'!$F$3*$N$4), Table13[NS AXIS], 0)</f>
        <v>0</v>
      </c>
      <c r="AB1880" s="16">
        <f>$V$3 -'Unlike Size Quad'!$F$2*$N$3</f>
        <v>127.00056361139596</v>
      </c>
      <c r="AC1880" s="16">
        <f>$W$4 + 'Unlike Size Quad'!$F$2*$N$3</f>
        <v>-127.00507248755457</v>
      </c>
      <c r="AN1880" s="46">
        <v>872</v>
      </c>
      <c r="AO1880" s="6">
        <f>IF(OR(Table15[[#This Row],[Diagonal Flag]]&lt;-$AG$6, Table15[[#This Row],[Diagonal Flag]]&gt;$AG$6),0,Table15[[#This Row],[Diagonal Flag]])</f>
        <v>0</v>
      </c>
      <c r="AP1880" s="6">
        <f>Graphing!$AO1880/$AP$6</f>
        <v>0</v>
      </c>
      <c r="AQ1880" s="6">
        <f>Graphing!$AO1880/$AQ$6</f>
        <v>0</v>
      </c>
    </row>
    <row r="1881" spans="21:43" x14ac:dyDescent="0.25">
      <c r="U1881" s="6">
        <v>0</v>
      </c>
      <c r="V1881" s="6">
        <v>873</v>
      </c>
      <c r="W1881" s="6">
        <f>IF(AND($W$4 + 'Unlike Size Quad'!$F$2*$N$3&lt;Table13[[#This Row],[NS AXIS]],Table13[[#This Row],[NS AXIS]]&lt;$V$3 - 'Unlike Size Quad'!$F$2*$N$3), Table13[NS AXIS], 0)</f>
        <v>0</v>
      </c>
      <c r="X1881" s="6">
        <f>$V$6 - 'Unlike Size Quad'!$F$3*$N$4</f>
        <v>71.401690832311886</v>
      </c>
      <c r="Y1881" s="6">
        <f>$W$5 +'Unlike Size Quad'!$F$3*$N$4</f>
        <v>-71.406763299232722</v>
      </c>
      <c r="Z1881" s="6">
        <f>Table13[[#This Row],[NS AXIS]]</f>
        <v>873</v>
      </c>
      <c r="AA1881" s="6">
        <f>IF(AND($W$5 + 'Unlike Size Quad'!$F$3*$N$4&lt;Table13[[#This Row],[NS AXIS]],Table13[[#This Row],[NS AXIS]]&lt;$V$6 - 'Unlike Size Quad'!$F$3*$N$4), Table13[NS AXIS], 0)</f>
        <v>0</v>
      </c>
      <c r="AB1881" s="16">
        <f>$V$3 -'Unlike Size Quad'!$F$2*$N$3</f>
        <v>127.00056361139596</v>
      </c>
      <c r="AC1881" s="16">
        <f>$W$4 + 'Unlike Size Quad'!$F$2*$N$3</f>
        <v>-127.00507248755457</v>
      </c>
      <c r="AN1881" s="46">
        <v>873</v>
      </c>
      <c r="AO1881" s="6">
        <f>IF(OR(Table15[[#This Row],[Diagonal Flag]]&lt;-$AG$6, Table15[[#This Row],[Diagonal Flag]]&gt;$AG$6),0,Table15[[#This Row],[Diagonal Flag]])</f>
        <v>0</v>
      </c>
      <c r="AP1881" s="6">
        <f>Graphing!$AO1881/$AP$6</f>
        <v>0</v>
      </c>
      <c r="AQ1881" s="6">
        <f>Graphing!$AO1881/$AQ$6</f>
        <v>0</v>
      </c>
    </row>
    <row r="1882" spans="21:43" x14ac:dyDescent="0.25">
      <c r="U1882" s="6">
        <v>0</v>
      </c>
      <c r="V1882" s="6">
        <v>874</v>
      </c>
      <c r="W1882" s="6">
        <f>IF(AND($W$4 + 'Unlike Size Quad'!$F$2*$N$3&lt;Table13[[#This Row],[NS AXIS]],Table13[[#This Row],[NS AXIS]]&lt;$V$3 - 'Unlike Size Quad'!$F$2*$N$3), Table13[NS AXIS], 0)</f>
        <v>0</v>
      </c>
      <c r="X1882" s="6">
        <f>$V$6 - 'Unlike Size Quad'!$F$3*$N$4</f>
        <v>71.401690832311886</v>
      </c>
      <c r="Y1882" s="6">
        <f>$W$5 +'Unlike Size Quad'!$F$3*$N$4</f>
        <v>-71.406763299232722</v>
      </c>
      <c r="Z1882" s="6">
        <f>Table13[[#This Row],[NS AXIS]]</f>
        <v>874</v>
      </c>
      <c r="AA1882" s="6">
        <f>IF(AND($W$5 + 'Unlike Size Quad'!$F$3*$N$4&lt;Table13[[#This Row],[NS AXIS]],Table13[[#This Row],[NS AXIS]]&lt;$V$6 - 'Unlike Size Quad'!$F$3*$N$4), Table13[NS AXIS], 0)</f>
        <v>0</v>
      </c>
      <c r="AB1882" s="16">
        <f>$V$3 -'Unlike Size Quad'!$F$2*$N$3</f>
        <v>127.00056361139596</v>
      </c>
      <c r="AC1882" s="16">
        <f>$W$4 + 'Unlike Size Quad'!$F$2*$N$3</f>
        <v>-127.00507248755457</v>
      </c>
      <c r="AN1882" s="46">
        <v>874</v>
      </c>
      <c r="AO1882" s="6">
        <f>IF(OR(Table15[[#This Row],[Diagonal Flag]]&lt;-$AG$6, Table15[[#This Row],[Diagonal Flag]]&gt;$AG$6),0,Table15[[#This Row],[Diagonal Flag]])</f>
        <v>0</v>
      </c>
      <c r="AP1882" s="6">
        <f>Graphing!$AO1882/$AP$6</f>
        <v>0</v>
      </c>
      <c r="AQ1882" s="6">
        <f>Graphing!$AO1882/$AQ$6</f>
        <v>0</v>
      </c>
    </row>
    <row r="1883" spans="21:43" x14ac:dyDescent="0.25">
      <c r="U1883" s="6">
        <v>0</v>
      </c>
      <c r="V1883" s="6">
        <v>875</v>
      </c>
      <c r="W1883" s="6">
        <f>IF(AND($W$4 + 'Unlike Size Quad'!$F$2*$N$3&lt;Table13[[#This Row],[NS AXIS]],Table13[[#This Row],[NS AXIS]]&lt;$V$3 - 'Unlike Size Quad'!$F$2*$N$3), Table13[NS AXIS], 0)</f>
        <v>0</v>
      </c>
      <c r="X1883" s="6">
        <f>$V$6 - 'Unlike Size Quad'!$F$3*$N$4</f>
        <v>71.401690832311886</v>
      </c>
      <c r="Y1883" s="6">
        <f>$W$5 +'Unlike Size Quad'!$F$3*$N$4</f>
        <v>-71.406763299232722</v>
      </c>
      <c r="Z1883" s="6">
        <f>Table13[[#This Row],[NS AXIS]]</f>
        <v>875</v>
      </c>
      <c r="AA1883" s="6">
        <f>IF(AND($W$5 + 'Unlike Size Quad'!$F$3*$N$4&lt;Table13[[#This Row],[NS AXIS]],Table13[[#This Row],[NS AXIS]]&lt;$V$6 - 'Unlike Size Quad'!$F$3*$N$4), Table13[NS AXIS], 0)</f>
        <v>0</v>
      </c>
      <c r="AB1883" s="16">
        <f>$V$3 -'Unlike Size Quad'!$F$2*$N$3</f>
        <v>127.00056361139596</v>
      </c>
      <c r="AC1883" s="16">
        <f>$W$4 + 'Unlike Size Quad'!$F$2*$N$3</f>
        <v>-127.00507248755457</v>
      </c>
      <c r="AN1883" s="46">
        <v>875</v>
      </c>
      <c r="AO1883" s="6">
        <f>IF(OR(Table15[[#This Row],[Diagonal Flag]]&lt;-$AG$6, Table15[[#This Row],[Diagonal Flag]]&gt;$AG$6),0,Table15[[#This Row],[Diagonal Flag]])</f>
        <v>0</v>
      </c>
      <c r="AP1883" s="6">
        <f>Graphing!$AO1883/$AP$6</f>
        <v>0</v>
      </c>
      <c r="AQ1883" s="6">
        <f>Graphing!$AO1883/$AQ$6</f>
        <v>0</v>
      </c>
    </row>
    <row r="1884" spans="21:43" x14ac:dyDescent="0.25">
      <c r="U1884" s="6">
        <v>0</v>
      </c>
      <c r="V1884" s="6">
        <v>876</v>
      </c>
      <c r="W1884" s="6">
        <f>IF(AND($W$4 + 'Unlike Size Quad'!$F$2*$N$3&lt;Table13[[#This Row],[NS AXIS]],Table13[[#This Row],[NS AXIS]]&lt;$V$3 - 'Unlike Size Quad'!$F$2*$N$3), Table13[NS AXIS], 0)</f>
        <v>0</v>
      </c>
      <c r="X1884" s="6">
        <f>$V$6 - 'Unlike Size Quad'!$F$3*$N$4</f>
        <v>71.401690832311886</v>
      </c>
      <c r="Y1884" s="6">
        <f>$W$5 +'Unlike Size Quad'!$F$3*$N$4</f>
        <v>-71.406763299232722</v>
      </c>
      <c r="Z1884" s="6">
        <f>Table13[[#This Row],[NS AXIS]]</f>
        <v>876</v>
      </c>
      <c r="AA1884" s="6">
        <f>IF(AND($W$5 + 'Unlike Size Quad'!$F$3*$N$4&lt;Table13[[#This Row],[NS AXIS]],Table13[[#This Row],[NS AXIS]]&lt;$V$6 - 'Unlike Size Quad'!$F$3*$N$4), Table13[NS AXIS], 0)</f>
        <v>0</v>
      </c>
      <c r="AB1884" s="16">
        <f>$V$3 -'Unlike Size Quad'!$F$2*$N$3</f>
        <v>127.00056361139596</v>
      </c>
      <c r="AC1884" s="16">
        <f>$W$4 + 'Unlike Size Quad'!$F$2*$N$3</f>
        <v>-127.00507248755457</v>
      </c>
      <c r="AN1884" s="46">
        <v>876</v>
      </c>
      <c r="AO1884" s="6">
        <f>IF(OR(Table15[[#This Row],[Diagonal Flag]]&lt;-$AG$6, Table15[[#This Row],[Diagonal Flag]]&gt;$AG$6),0,Table15[[#This Row],[Diagonal Flag]])</f>
        <v>0</v>
      </c>
      <c r="AP1884" s="6">
        <f>Graphing!$AO1884/$AP$6</f>
        <v>0</v>
      </c>
      <c r="AQ1884" s="6">
        <f>Graphing!$AO1884/$AQ$6</f>
        <v>0</v>
      </c>
    </row>
    <row r="1885" spans="21:43" x14ac:dyDescent="0.25">
      <c r="U1885" s="6">
        <v>0</v>
      </c>
      <c r="V1885" s="6">
        <v>877</v>
      </c>
      <c r="W1885" s="6">
        <f>IF(AND($W$4 + 'Unlike Size Quad'!$F$2*$N$3&lt;Table13[[#This Row],[NS AXIS]],Table13[[#This Row],[NS AXIS]]&lt;$V$3 - 'Unlike Size Quad'!$F$2*$N$3), Table13[NS AXIS], 0)</f>
        <v>0</v>
      </c>
      <c r="X1885" s="6">
        <f>$V$6 - 'Unlike Size Quad'!$F$3*$N$4</f>
        <v>71.401690832311886</v>
      </c>
      <c r="Y1885" s="6">
        <f>$W$5 +'Unlike Size Quad'!$F$3*$N$4</f>
        <v>-71.406763299232722</v>
      </c>
      <c r="Z1885" s="6">
        <f>Table13[[#This Row],[NS AXIS]]</f>
        <v>877</v>
      </c>
      <c r="AA1885" s="6">
        <f>IF(AND($W$5 + 'Unlike Size Quad'!$F$3*$N$4&lt;Table13[[#This Row],[NS AXIS]],Table13[[#This Row],[NS AXIS]]&lt;$V$6 - 'Unlike Size Quad'!$F$3*$N$4), Table13[NS AXIS], 0)</f>
        <v>0</v>
      </c>
      <c r="AB1885" s="16">
        <f>$V$3 -'Unlike Size Quad'!$F$2*$N$3</f>
        <v>127.00056361139596</v>
      </c>
      <c r="AC1885" s="16">
        <f>$W$4 + 'Unlike Size Quad'!$F$2*$N$3</f>
        <v>-127.00507248755457</v>
      </c>
      <c r="AN1885" s="46">
        <v>877</v>
      </c>
      <c r="AO1885" s="6">
        <f>IF(OR(Table15[[#This Row],[Diagonal Flag]]&lt;-$AG$6, Table15[[#This Row],[Diagonal Flag]]&gt;$AG$6),0,Table15[[#This Row],[Diagonal Flag]])</f>
        <v>0</v>
      </c>
      <c r="AP1885" s="6">
        <f>Graphing!$AO1885/$AP$6</f>
        <v>0</v>
      </c>
      <c r="AQ1885" s="6">
        <f>Graphing!$AO1885/$AQ$6</f>
        <v>0</v>
      </c>
    </row>
    <row r="1886" spans="21:43" x14ac:dyDescent="0.25">
      <c r="U1886" s="6">
        <v>0</v>
      </c>
      <c r="V1886" s="6">
        <v>878</v>
      </c>
      <c r="W1886" s="6">
        <f>IF(AND($W$4 + 'Unlike Size Quad'!$F$2*$N$3&lt;Table13[[#This Row],[NS AXIS]],Table13[[#This Row],[NS AXIS]]&lt;$V$3 - 'Unlike Size Quad'!$F$2*$N$3), Table13[NS AXIS], 0)</f>
        <v>0</v>
      </c>
      <c r="X1886" s="6">
        <f>$V$6 - 'Unlike Size Quad'!$F$3*$N$4</f>
        <v>71.401690832311886</v>
      </c>
      <c r="Y1886" s="6">
        <f>$W$5 +'Unlike Size Quad'!$F$3*$N$4</f>
        <v>-71.406763299232722</v>
      </c>
      <c r="Z1886" s="6">
        <f>Table13[[#This Row],[NS AXIS]]</f>
        <v>878</v>
      </c>
      <c r="AA1886" s="6">
        <f>IF(AND($W$5 + 'Unlike Size Quad'!$F$3*$N$4&lt;Table13[[#This Row],[NS AXIS]],Table13[[#This Row],[NS AXIS]]&lt;$V$6 - 'Unlike Size Quad'!$F$3*$N$4), Table13[NS AXIS], 0)</f>
        <v>0</v>
      </c>
      <c r="AB1886" s="16">
        <f>$V$3 -'Unlike Size Quad'!$F$2*$N$3</f>
        <v>127.00056361139596</v>
      </c>
      <c r="AC1886" s="16">
        <f>$W$4 + 'Unlike Size Quad'!$F$2*$N$3</f>
        <v>-127.00507248755457</v>
      </c>
      <c r="AN1886" s="46">
        <v>878</v>
      </c>
      <c r="AO1886" s="6">
        <f>IF(OR(Table15[[#This Row],[Diagonal Flag]]&lt;-$AG$6, Table15[[#This Row],[Diagonal Flag]]&gt;$AG$6),0,Table15[[#This Row],[Diagonal Flag]])</f>
        <v>0</v>
      </c>
      <c r="AP1886" s="6">
        <f>Graphing!$AO1886/$AP$6</f>
        <v>0</v>
      </c>
      <c r="AQ1886" s="6">
        <f>Graphing!$AO1886/$AQ$6</f>
        <v>0</v>
      </c>
    </row>
    <row r="1887" spans="21:43" x14ac:dyDescent="0.25">
      <c r="U1887" s="6">
        <v>0</v>
      </c>
      <c r="V1887" s="6">
        <v>879</v>
      </c>
      <c r="W1887" s="6">
        <f>IF(AND($W$4 + 'Unlike Size Quad'!$F$2*$N$3&lt;Table13[[#This Row],[NS AXIS]],Table13[[#This Row],[NS AXIS]]&lt;$V$3 - 'Unlike Size Quad'!$F$2*$N$3), Table13[NS AXIS], 0)</f>
        <v>0</v>
      </c>
      <c r="X1887" s="6">
        <f>$V$6 - 'Unlike Size Quad'!$F$3*$N$4</f>
        <v>71.401690832311886</v>
      </c>
      <c r="Y1887" s="6">
        <f>$W$5 +'Unlike Size Quad'!$F$3*$N$4</f>
        <v>-71.406763299232722</v>
      </c>
      <c r="Z1887" s="6">
        <f>Table13[[#This Row],[NS AXIS]]</f>
        <v>879</v>
      </c>
      <c r="AA1887" s="6">
        <f>IF(AND($W$5 + 'Unlike Size Quad'!$F$3*$N$4&lt;Table13[[#This Row],[NS AXIS]],Table13[[#This Row],[NS AXIS]]&lt;$V$6 - 'Unlike Size Quad'!$F$3*$N$4), Table13[NS AXIS], 0)</f>
        <v>0</v>
      </c>
      <c r="AB1887" s="16">
        <f>$V$3 -'Unlike Size Quad'!$F$2*$N$3</f>
        <v>127.00056361139596</v>
      </c>
      <c r="AC1887" s="16">
        <f>$W$4 + 'Unlike Size Quad'!$F$2*$N$3</f>
        <v>-127.00507248755457</v>
      </c>
      <c r="AN1887" s="46">
        <v>879</v>
      </c>
      <c r="AO1887" s="6">
        <f>IF(OR(Table15[[#This Row],[Diagonal Flag]]&lt;-$AG$6, Table15[[#This Row],[Diagonal Flag]]&gt;$AG$6),0,Table15[[#This Row],[Diagonal Flag]])</f>
        <v>0</v>
      </c>
      <c r="AP1887" s="6">
        <f>Graphing!$AO1887/$AP$6</f>
        <v>0</v>
      </c>
      <c r="AQ1887" s="6">
        <f>Graphing!$AO1887/$AQ$6</f>
        <v>0</v>
      </c>
    </row>
    <row r="1888" spans="21:43" x14ac:dyDescent="0.25">
      <c r="U1888" s="6">
        <v>0</v>
      </c>
      <c r="V1888" s="6">
        <v>880</v>
      </c>
      <c r="W1888" s="6">
        <f>IF(AND($W$4 + 'Unlike Size Quad'!$F$2*$N$3&lt;Table13[[#This Row],[NS AXIS]],Table13[[#This Row],[NS AXIS]]&lt;$V$3 - 'Unlike Size Quad'!$F$2*$N$3), Table13[NS AXIS], 0)</f>
        <v>0</v>
      </c>
      <c r="X1888" s="6">
        <f>$V$6 - 'Unlike Size Quad'!$F$3*$N$4</f>
        <v>71.401690832311886</v>
      </c>
      <c r="Y1888" s="6">
        <f>$W$5 +'Unlike Size Quad'!$F$3*$N$4</f>
        <v>-71.406763299232722</v>
      </c>
      <c r="Z1888" s="6">
        <f>Table13[[#This Row],[NS AXIS]]</f>
        <v>880</v>
      </c>
      <c r="AA1888" s="6">
        <f>IF(AND($W$5 + 'Unlike Size Quad'!$F$3*$N$4&lt;Table13[[#This Row],[NS AXIS]],Table13[[#This Row],[NS AXIS]]&lt;$V$6 - 'Unlike Size Quad'!$F$3*$N$4), Table13[NS AXIS], 0)</f>
        <v>0</v>
      </c>
      <c r="AB1888" s="16">
        <f>$V$3 -'Unlike Size Quad'!$F$2*$N$3</f>
        <v>127.00056361139596</v>
      </c>
      <c r="AC1888" s="16">
        <f>$W$4 + 'Unlike Size Quad'!$F$2*$N$3</f>
        <v>-127.00507248755457</v>
      </c>
      <c r="AN1888" s="46">
        <v>880</v>
      </c>
      <c r="AO1888" s="6">
        <f>IF(OR(Table15[[#This Row],[Diagonal Flag]]&lt;-$AG$6, Table15[[#This Row],[Diagonal Flag]]&gt;$AG$6),0,Table15[[#This Row],[Diagonal Flag]])</f>
        <v>0</v>
      </c>
      <c r="AP1888" s="6">
        <f>Graphing!$AO1888/$AP$6</f>
        <v>0</v>
      </c>
      <c r="AQ1888" s="6">
        <f>Graphing!$AO1888/$AQ$6</f>
        <v>0</v>
      </c>
    </row>
    <row r="1889" spans="21:43" x14ac:dyDescent="0.25">
      <c r="U1889" s="6">
        <v>0</v>
      </c>
      <c r="V1889" s="6">
        <v>881</v>
      </c>
      <c r="W1889" s="6">
        <f>IF(AND($W$4 + 'Unlike Size Quad'!$F$2*$N$3&lt;Table13[[#This Row],[NS AXIS]],Table13[[#This Row],[NS AXIS]]&lt;$V$3 - 'Unlike Size Quad'!$F$2*$N$3), Table13[NS AXIS], 0)</f>
        <v>0</v>
      </c>
      <c r="X1889" s="6">
        <f>$V$6 - 'Unlike Size Quad'!$F$3*$N$4</f>
        <v>71.401690832311886</v>
      </c>
      <c r="Y1889" s="6">
        <f>$W$5 +'Unlike Size Quad'!$F$3*$N$4</f>
        <v>-71.406763299232722</v>
      </c>
      <c r="Z1889" s="6">
        <f>Table13[[#This Row],[NS AXIS]]</f>
        <v>881</v>
      </c>
      <c r="AA1889" s="6">
        <f>IF(AND($W$5 + 'Unlike Size Quad'!$F$3*$N$4&lt;Table13[[#This Row],[NS AXIS]],Table13[[#This Row],[NS AXIS]]&lt;$V$6 - 'Unlike Size Quad'!$F$3*$N$4), Table13[NS AXIS], 0)</f>
        <v>0</v>
      </c>
      <c r="AB1889" s="16">
        <f>$V$3 -'Unlike Size Quad'!$F$2*$N$3</f>
        <v>127.00056361139596</v>
      </c>
      <c r="AC1889" s="16">
        <f>$W$4 + 'Unlike Size Quad'!$F$2*$N$3</f>
        <v>-127.00507248755457</v>
      </c>
      <c r="AN1889" s="46">
        <v>881</v>
      </c>
      <c r="AO1889" s="6">
        <f>IF(OR(Table15[[#This Row],[Diagonal Flag]]&lt;-$AG$6, Table15[[#This Row],[Diagonal Flag]]&gt;$AG$6),0,Table15[[#This Row],[Diagonal Flag]])</f>
        <v>0</v>
      </c>
      <c r="AP1889" s="6">
        <f>Graphing!$AO1889/$AP$6</f>
        <v>0</v>
      </c>
      <c r="AQ1889" s="6">
        <f>Graphing!$AO1889/$AQ$6</f>
        <v>0</v>
      </c>
    </row>
    <row r="1890" spans="21:43" x14ac:dyDescent="0.25">
      <c r="U1890" s="6">
        <v>0</v>
      </c>
      <c r="V1890" s="6">
        <v>882</v>
      </c>
      <c r="W1890" s="6">
        <f>IF(AND($W$4 + 'Unlike Size Quad'!$F$2*$N$3&lt;Table13[[#This Row],[NS AXIS]],Table13[[#This Row],[NS AXIS]]&lt;$V$3 - 'Unlike Size Quad'!$F$2*$N$3), Table13[NS AXIS], 0)</f>
        <v>0</v>
      </c>
      <c r="X1890" s="6">
        <f>$V$6 - 'Unlike Size Quad'!$F$3*$N$4</f>
        <v>71.401690832311886</v>
      </c>
      <c r="Y1890" s="6">
        <f>$W$5 +'Unlike Size Quad'!$F$3*$N$4</f>
        <v>-71.406763299232722</v>
      </c>
      <c r="Z1890" s="6">
        <f>Table13[[#This Row],[NS AXIS]]</f>
        <v>882</v>
      </c>
      <c r="AA1890" s="6">
        <f>IF(AND($W$5 + 'Unlike Size Quad'!$F$3*$N$4&lt;Table13[[#This Row],[NS AXIS]],Table13[[#This Row],[NS AXIS]]&lt;$V$6 - 'Unlike Size Quad'!$F$3*$N$4), Table13[NS AXIS], 0)</f>
        <v>0</v>
      </c>
      <c r="AB1890" s="16">
        <f>$V$3 -'Unlike Size Quad'!$F$2*$N$3</f>
        <v>127.00056361139596</v>
      </c>
      <c r="AC1890" s="16">
        <f>$W$4 + 'Unlike Size Quad'!$F$2*$N$3</f>
        <v>-127.00507248755457</v>
      </c>
      <c r="AN1890" s="46">
        <v>882</v>
      </c>
      <c r="AO1890" s="6">
        <f>IF(OR(Table15[[#This Row],[Diagonal Flag]]&lt;-$AG$6, Table15[[#This Row],[Diagonal Flag]]&gt;$AG$6),0,Table15[[#This Row],[Diagonal Flag]])</f>
        <v>0</v>
      </c>
      <c r="AP1890" s="6">
        <f>Graphing!$AO1890/$AP$6</f>
        <v>0</v>
      </c>
      <c r="AQ1890" s="6">
        <f>Graphing!$AO1890/$AQ$6</f>
        <v>0</v>
      </c>
    </row>
    <row r="1891" spans="21:43" x14ac:dyDescent="0.25">
      <c r="U1891" s="6">
        <v>0</v>
      </c>
      <c r="V1891" s="6">
        <v>883</v>
      </c>
      <c r="W1891" s="6">
        <f>IF(AND($W$4 + 'Unlike Size Quad'!$F$2*$N$3&lt;Table13[[#This Row],[NS AXIS]],Table13[[#This Row],[NS AXIS]]&lt;$V$3 - 'Unlike Size Quad'!$F$2*$N$3), Table13[NS AXIS], 0)</f>
        <v>0</v>
      </c>
      <c r="X1891" s="6">
        <f>$V$6 - 'Unlike Size Quad'!$F$3*$N$4</f>
        <v>71.401690832311886</v>
      </c>
      <c r="Y1891" s="6">
        <f>$W$5 +'Unlike Size Quad'!$F$3*$N$4</f>
        <v>-71.406763299232722</v>
      </c>
      <c r="Z1891" s="6">
        <f>Table13[[#This Row],[NS AXIS]]</f>
        <v>883</v>
      </c>
      <c r="AA1891" s="6">
        <f>IF(AND($W$5 + 'Unlike Size Quad'!$F$3*$N$4&lt;Table13[[#This Row],[NS AXIS]],Table13[[#This Row],[NS AXIS]]&lt;$V$6 - 'Unlike Size Quad'!$F$3*$N$4), Table13[NS AXIS], 0)</f>
        <v>0</v>
      </c>
      <c r="AB1891" s="16">
        <f>$V$3 -'Unlike Size Quad'!$F$2*$N$3</f>
        <v>127.00056361139596</v>
      </c>
      <c r="AC1891" s="16">
        <f>$W$4 + 'Unlike Size Quad'!$F$2*$N$3</f>
        <v>-127.00507248755457</v>
      </c>
      <c r="AN1891" s="46">
        <v>883</v>
      </c>
      <c r="AO1891" s="6">
        <f>IF(OR(Table15[[#This Row],[Diagonal Flag]]&lt;-$AG$6, Table15[[#This Row],[Diagonal Flag]]&gt;$AG$6),0,Table15[[#This Row],[Diagonal Flag]])</f>
        <v>0</v>
      </c>
      <c r="AP1891" s="6">
        <f>Graphing!$AO1891/$AP$6</f>
        <v>0</v>
      </c>
      <c r="AQ1891" s="6">
        <f>Graphing!$AO1891/$AQ$6</f>
        <v>0</v>
      </c>
    </row>
    <row r="1892" spans="21:43" x14ac:dyDescent="0.25">
      <c r="U1892" s="6">
        <v>0</v>
      </c>
      <c r="V1892" s="6">
        <v>884</v>
      </c>
      <c r="W1892" s="6">
        <f>IF(AND($W$4 + 'Unlike Size Quad'!$F$2*$N$3&lt;Table13[[#This Row],[NS AXIS]],Table13[[#This Row],[NS AXIS]]&lt;$V$3 - 'Unlike Size Quad'!$F$2*$N$3), Table13[NS AXIS], 0)</f>
        <v>0</v>
      </c>
      <c r="X1892" s="6">
        <f>$V$6 - 'Unlike Size Quad'!$F$3*$N$4</f>
        <v>71.401690832311886</v>
      </c>
      <c r="Y1892" s="6">
        <f>$W$5 +'Unlike Size Quad'!$F$3*$N$4</f>
        <v>-71.406763299232722</v>
      </c>
      <c r="Z1892" s="6">
        <f>Table13[[#This Row],[NS AXIS]]</f>
        <v>884</v>
      </c>
      <c r="AA1892" s="6">
        <f>IF(AND($W$5 + 'Unlike Size Quad'!$F$3*$N$4&lt;Table13[[#This Row],[NS AXIS]],Table13[[#This Row],[NS AXIS]]&lt;$V$6 - 'Unlike Size Quad'!$F$3*$N$4), Table13[NS AXIS], 0)</f>
        <v>0</v>
      </c>
      <c r="AB1892" s="16">
        <f>$V$3 -'Unlike Size Quad'!$F$2*$N$3</f>
        <v>127.00056361139596</v>
      </c>
      <c r="AC1892" s="16">
        <f>$W$4 + 'Unlike Size Quad'!$F$2*$N$3</f>
        <v>-127.00507248755457</v>
      </c>
      <c r="AN1892" s="46">
        <v>884</v>
      </c>
      <c r="AO1892" s="6">
        <f>IF(OR(Table15[[#This Row],[Diagonal Flag]]&lt;-$AG$6, Table15[[#This Row],[Diagonal Flag]]&gt;$AG$6),0,Table15[[#This Row],[Diagonal Flag]])</f>
        <v>0</v>
      </c>
      <c r="AP1892" s="6">
        <f>Graphing!$AO1892/$AP$6</f>
        <v>0</v>
      </c>
      <c r="AQ1892" s="6">
        <f>Graphing!$AO1892/$AQ$6</f>
        <v>0</v>
      </c>
    </row>
    <row r="1893" spans="21:43" x14ac:dyDescent="0.25">
      <c r="U1893" s="6">
        <v>0</v>
      </c>
      <c r="V1893" s="6">
        <v>885</v>
      </c>
      <c r="W1893" s="6">
        <f>IF(AND($W$4 + 'Unlike Size Quad'!$F$2*$N$3&lt;Table13[[#This Row],[NS AXIS]],Table13[[#This Row],[NS AXIS]]&lt;$V$3 - 'Unlike Size Quad'!$F$2*$N$3), Table13[NS AXIS], 0)</f>
        <v>0</v>
      </c>
      <c r="X1893" s="6">
        <f>$V$6 - 'Unlike Size Quad'!$F$3*$N$4</f>
        <v>71.401690832311886</v>
      </c>
      <c r="Y1893" s="6">
        <f>$W$5 +'Unlike Size Quad'!$F$3*$N$4</f>
        <v>-71.406763299232722</v>
      </c>
      <c r="Z1893" s="6">
        <f>Table13[[#This Row],[NS AXIS]]</f>
        <v>885</v>
      </c>
      <c r="AA1893" s="6">
        <f>IF(AND($W$5 + 'Unlike Size Quad'!$F$3*$N$4&lt;Table13[[#This Row],[NS AXIS]],Table13[[#This Row],[NS AXIS]]&lt;$V$6 - 'Unlike Size Quad'!$F$3*$N$4), Table13[NS AXIS], 0)</f>
        <v>0</v>
      </c>
      <c r="AB1893" s="16">
        <f>$V$3 -'Unlike Size Quad'!$F$2*$N$3</f>
        <v>127.00056361139596</v>
      </c>
      <c r="AC1893" s="16">
        <f>$W$4 + 'Unlike Size Quad'!$F$2*$N$3</f>
        <v>-127.00507248755457</v>
      </c>
      <c r="AN1893" s="46">
        <v>885</v>
      </c>
      <c r="AO1893" s="6">
        <f>IF(OR(Table15[[#This Row],[Diagonal Flag]]&lt;-$AG$6, Table15[[#This Row],[Diagonal Flag]]&gt;$AG$6),0,Table15[[#This Row],[Diagonal Flag]])</f>
        <v>0</v>
      </c>
      <c r="AP1893" s="6">
        <f>Graphing!$AO1893/$AP$6</f>
        <v>0</v>
      </c>
      <c r="AQ1893" s="6">
        <f>Graphing!$AO1893/$AQ$6</f>
        <v>0</v>
      </c>
    </row>
    <row r="1894" spans="21:43" x14ac:dyDescent="0.25">
      <c r="U1894" s="6">
        <v>0</v>
      </c>
      <c r="V1894" s="6">
        <v>886</v>
      </c>
      <c r="W1894" s="6">
        <f>IF(AND($W$4 + 'Unlike Size Quad'!$F$2*$N$3&lt;Table13[[#This Row],[NS AXIS]],Table13[[#This Row],[NS AXIS]]&lt;$V$3 - 'Unlike Size Quad'!$F$2*$N$3), Table13[NS AXIS], 0)</f>
        <v>0</v>
      </c>
      <c r="X1894" s="6">
        <f>$V$6 - 'Unlike Size Quad'!$F$3*$N$4</f>
        <v>71.401690832311886</v>
      </c>
      <c r="Y1894" s="6">
        <f>$W$5 +'Unlike Size Quad'!$F$3*$N$4</f>
        <v>-71.406763299232722</v>
      </c>
      <c r="Z1894" s="6">
        <f>Table13[[#This Row],[NS AXIS]]</f>
        <v>886</v>
      </c>
      <c r="AA1894" s="6">
        <f>IF(AND($W$5 + 'Unlike Size Quad'!$F$3*$N$4&lt;Table13[[#This Row],[NS AXIS]],Table13[[#This Row],[NS AXIS]]&lt;$V$6 - 'Unlike Size Quad'!$F$3*$N$4), Table13[NS AXIS], 0)</f>
        <v>0</v>
      </c>
      <c r="AB1894" s="16">
        <f>$V$3 -'Unlike Size Quad'!$F$2*$N$3</f>
        <v>127.00056361139596</v>
      </c>
      <c r="AC1894" s="16">
        <f>$W$4 + 'Unlike Size Quad'!$F$2*$N$3</f>
        <v>-127.00507248755457</v>
      </c>
      <c r="AN1894" s="46">
        <v>886</v>
      </c>
      <c r="AO1894" s="6">
        <f>IF(OR(Table15[[#This Row],[Diagonal Flag]]&lt;-$AG$6, Table15[[#This Row],[Diagonal Flag]]&gt;$AG$6),0,Table15[[#This Row],[Diagonal Flag]])</f>
        <v>0</v>
      </c>
      <c r="AP1894" s="6">
        <f>Graphing!$AO1894/$AP$6</f>
        <v>0</v>
      </c>
      <c r="AQ1894" s="6">
        <f>Graphing!$AO1894/$AQ$6</f>
        <v>0</v>
      </c>
    </row>
    <row r="1895" spans="21:43" x14ac:dyDescent="0.25">
      <c r="U1895" s="6">
        <v>0</v>
      </c>
      <c r="V1895" s="6">
        <v>887</v>
      </c>
      <c r="W1895" s="6">
        <f>IF(AND($W$4 + 'Unlike Size Quad'!$F$2*$N$3&lt;Table13[[#This Row],[NS AXIS]],Table13[[#This Row],[NS AXIS]]&lt;$V$3 - 'Unlike Size Quad'!$F$2*$N$3), Table13[NS AXIS], 0)</f>
        <v>0</v>
      </c>
      <c r="X1895" s="6">
        <f>$V$6 - 'Unlike Size Quad'!$F$3*$N$4</f>
        <v>71.401690832311886</v>
      </c>
      <c r="Y1895" s="6">
        <f>$W$5 +'Unlike Size Quad'!$F$3*$N$4</f>
        <v>-71.406763299232722</v>
      </c>
      <c r="Z1895" s="6">
        <f>Table13[[#This Row],[NS AXIS]]</f>
        <v>887</v>
      </c>
      <c r="AA1895" s="6">
        <f>IF(AND($W$5 + 'Unlike Size Quad'!$F$3*$N$4&lt;Table13[[#This Row],[NS AXIS]],Table13[[#This Row],[NS AXIS]]&lt;$V$6 - 'Unlike Size Quad'!$F$3*$N$4), Table13[NS AXIS], 0)</f>
        <v>0</v>
      </c>
      <c r="AB1895" s="16">
        <f>$V$3 -'Unlike Size Quad'!$F$2*$N$3</f>
        <v>127.00056361139596</v>
      </c>
      <c r="AC1895" s="16">
        <f>$W$4 + 'Unlike Size Quad'!$F$2*$N$3</f>
        <v>-127.00507248755457</v>
      </c>
      <c r="AN1895" s="46">
        <v>887</v>
      </c>
      <c r="AO1895" s="6">
        <f>IF(OR(Table15[[#This Row],[Diagonal Flag]]&lt;-$AG$6, Table15[[#This Row],[Diagonal Flag]]&gt;$AG$6),0,Table15[[#This Row],[Diagonal Flag]])</f>
        <v>0</v>
      </c>
      <c r="AP1895" s="6">
        <f>Graphing!$AO1895/$AP$6</f>
        <v>0</v>
      </c>
      <c r="AQ1895" s="6">
        <f>Graphing!$AO1895/$AQ$6</f>
        <v>0</v>
      </c>
    </row>
    <row r="1896" spans="21:43" x14ac:dyDescent="0.25">
      <c r="U1896" s="6">
        <v>0</v>
      </c>
      <c r="V1896" s="6">
        <v>888</v>
      </c>
      <c r="W1896" s="6">
        <f>IF(AND($W$4 + 'Unlike Size Quad'!$F$2*$N$3&lt;Table13[[#This Row],[NS AXIS]],Table13[[#This Row],[NS AXIS]]&lt;$V$3 - 'Unlike Size Quad'!$F$2*$N$3), Table13[NS AXIS], 0)</f>
        <v>0</v>
      </c>
      <c r="X1896" s="6">
        <f>$V$6 - 'Unlike Size Quad'!$F$3*$N$4</f>
        <v>71.401690832311886</v>
      </c>
      <c r="Y1896" s="6">
        <f>$W$5 +'Unlike Size Quad'!$F$3*$N$4</f>
        <v>-71.406763299232722</v>
      </c>
      <c r="Z1896" s="6">
        <f>Table13[[#This Row],[NS AXIS]]</f>
        <v>888</v>
      </c>
      <c r="AA1896" s="6">
        <f>IF(AND($W$5 + 'Unlike Size Quad'!$F$3*$N$4&lt;Table13[[#This Row],[NS AXIS]],Table13[[#This Row],[NS AXIS]]&lt;$V$6 - 'Unlike Size Quad'!$F$3*$N$4), Table13[NS AXIS], 0)</f>
        <v>0</v>
      </c>
      <c r="AB1896" s="16">
        <f>$V$3 -'Unlike Size Quad'!$F$2*$N$3</f>
        <v>127.00056361139596</v>
      </c>
      <c r="AC1896" s="16">
        <f>$W$4 + 'Unlike Size Quad'!$F$2*$N$3</f>
        <v>-127.00507248755457</v>
      </c>
      <c r="AN1896" s="46">
        <v>888</v>
      </c>
      <c r="AO1896" s="6">
        <f>IF(OR(Table15[[#This Row],[Diagonal Flag]]&lt;-$AG$6, Table15[[#This Row],[Diagonal Flag]]&gt;$AG$6),0,Table15[[#This Row],[Diagonal Flag]])</f>
        <v>0</v>
      </c>
      <c r="AP1896" s="6">
        <f>Graphing!$AO1896/$AP$6</f>
        <v>0</v>
      </c>
      <c r="AQ1896" s="6">
        <f>Graphing!$AO1896/$AQ$6</f>
        <v>0</v>
      </c>
    </row>
    <row r="1897" spans="21:43" x14ac:dyDescent="0.25">
      <c r="U1897" s="6">
        <v>0</v>
      </c>
      <c r="V1897" s="6">
        <v>889</v>
      </c>
      <c r="W1897" s="6">
        <f>IF(AND($W$4 + 'Unlike Size Quad'!$F$2*$N$3&lt;Table13[[#This Row],[NS AXIS]],Table13[[#This Row],[NS AXIS]]&lt;$V$3 - 'Unlike Size Quad'!$F$2*$N$3), Table13[NS AXIS], 0)</f>
        <v>0</v>
      </c>
      <c r="X1897" s="6">
        <f>$V$6 - 'Unlike Size Quad'!$F$3*$N$4</f>
        <v>71.401690832311886</v>
      </c>
      <c r="Y1897" s="6">
        <f>$W$5 +'Unlike Size Quad'!$F$3*$N$4</f>
        <v>-71.406763299232722</v>
      </c>
      <c r="Z1897" s="6">
        <f>Table13[[#This Row],[NS AXIS]]</f>
        <v>889</v>
      </c>
      <c r="AA1897" s="6">
        <f>IF(AND($W$5 + 'Unlike Size Quad'!$F$3*$N$4&lt;Table13[[#This Row],[NS AXIS]],Table13[[#This Row],[NS AXIS]]&lt;$V$6 - 'Unlike Size Quad'!$F$3*$N$4), Table13[NS AXIS], 0)</f>
        <v>0</v>
      </c>
      <c r="AB1897" s="16">
        <f>$V$3 -'Unlike Size Quad'!$F$2*$N$3</f>
        <v>127.00056361139596</v>
      </c>
      <c r="AC1897" s="16">
        <f>$W$4 + 'Unlike Size Quad'!$F$2*$N$3</f>
        <v>-127.00507248755457</v>
      </c>
      <c r="AN1897" s="46">
        <v>889</v>
      </c>
      <c r="AO1897" s="6">
        <f>IF(OR(Table15[[#This Row],[Diagonal Flag]]&lt;-$AG$6, Table15[[#This Row],[Diagonal Flag]]&gt;$AG$6),0,Table15[[#This Row],[Diagonal Flag]])</f>
        <v>0</v>
      </c>
      <c r="AP1897" s="6">
        <f>Graphing!$AO1897/$AP$6</f>
        <v>0</v>
      </c>
      <c r="AQ1897" s="6">
        <f>Graphing!$AO1897/$AQ$6</f>
        <v>0</v>
      </c>
    </row>
    <row r="1898" spans="21:43" x14ac:dyDescent="0.25">
      <c r="U1898" s="6">
        <v>0</v>
      </c>
      <c r="V1898" s="6">
        <v>890</v>
      </c>
      <c r="W1898" s="6">
        <f>IF(AND($W$4 + 'Unlike Size Quad'!$F$2*$N$3&lt;Table13[[#This Row],[NS AXIS]],Table13[[#This Row],[NS AXIS]]&lt;$V$3 - 'Unlike Size Quad'!$F$2*$N$3), Table13[NS AXIS], 0)</f>
        <v>0</v>
      </c>
      <c r="X1898" s="6">
        <f>$V$6 - 'Unlike Size Quad'!$F$3*$N$4</f>
        <v>71.401690832311886</v>
      </c>
      <c r="Y1898" s="6">
        <f>$W$5 +'Unlike Size Quad'!$F$3*$N$4</f>
        <v>-71.406763299232722</v>
      </c>
      <c r="Z1898" s="6">
        <f>Table13[[#This Row],[NS AXIS]]</f>
        <v>890</v>
      </c>
      <c r="AA1898" s="6">
        <f>IF(AND($W$5 + 'Unlike Size Quad'!$F$3*$N$4&lt;Table13[[#This Row],[NS AXIS]],Table13[[#This Row],[NS AXIS]]&lt;$V$6 - 'Unlike Size Quad'!$F$3*$N$4), Table13[NS AXIS], 0)</f>
        <v>0</v>
      </c>
      <c r="AB1898" s="16">
        <f>$V$3 -'Unlike Size Quad'!$F$2*$N$3</f>
        <v>127.00056361139596</v>
      </c>
      <c r="AC1898" s="16">
        <f>$W$4 + 'Unlike Size Quad'!$F$2*$N$3</f>
        <v>-127.00507248755457</v>
      </c>
      <c r="AN1898" s="46">
        <v>890</v>
      </c>
      <c r="AO1898" s="6">
        <f>IF(OR(Table15[[#This Row],[Diagonal Flag]]&lt;-$AG$6, Table15[[#This Row],[Diagonal Flag]]&gt;$AG$6),0,Table15[[#This Row],[Diagonal Flag]])</f>
        <v>0</v>
      </c>
      <c r="AP1898" s="6">
        <f>Graphing!$AO1898/$AP$6</f>
        <v>0</v>
      </c>
      <c r="AQ1898" s="6">
        <f>Graphing!$AO1898/$AQ$6</f>
        <v>0</v>
      </c>
    </row>
    <row r="1899" spans="21:43" x14ac:dyDescent="0.25">
      <c r="U1899" s="6">
        <v>0</v>
      </c>
      <c r="V1899" s="6">
        <v>891</v>
      </c>
      <c r="W1899" s="6">
        <f>IF(AND($W$4 + 'Unlike Size Quad'!$F$2*$N$3&lt;Table13[[#This Row],[NS AXIS]],Table13[[#This Row],[NS AXIS]]&lt;$V$3 - 'Unlike Size Quad'!$F$2*$N$3), Table13[NS AXIS], 0)</f>
        <v>0</v>
      </c>
      <c r="X1899" s="6">
        <f>$V$6 - 'Unlike Size Quad'!$F$3*$N$4</f>
        <v>71.401690832311886</v>
      </c>
      <c r="Y1899" s="6">
        <f>$W$5 +'Unlike Size Quad'!$F$3*$N$4</f>
        <v>-71.406763299232722</v>
      </c>
      <c r="Z1899" s="6">
        <f>Table13[[#This Row],[NS AXIS]]</f>
        <v>891</v>
      </c>
      <c r="AA1899" s="6">
        <f>IF(AND($W$5 + 'Unlike Size Quad'!$F$3*$N$4&lt;Table13[[#This Row],[NS AXIS]],Table13[[#This Row],[NS AXIS]]&lt;$V$6 - 'Unlike Size Quad'!$F$3*$N$4), Table13[NS AXIS], 0)</f>
        <v>0</v>
      </c>
      <c r="AB1899" s="16">
        <f>$V$3 -'Unlike Size Quad'!$F$2*$N$3</f>
        <v>127.00056361139596</v>
      </c>
      <c r="AC1899" s="16">
        <f>$W$4 + 'Unlike Size Quad'!$F$2*$N$3</f>
        <v>-127.00507248755457</v>
      </c>
      <c r="AN1899" s="46">
        <v>891</v>
      </c>
      <c r="AO1899" s="6">
        <f>IF(OR(Table15[[#This Row],[Diagonal Flag]]&lt;-$AG$6, Table15[[#This Row],[Diagonal Flag]]&gt;$AG$6),0,Table15[[#This Row],[Diagonal Flag]])</f>
        <v>0</v>
      </c>
      <c r="AP1899" s="6">
        <f>Graphing!$AO1899/$AP$6</f>
        <v>0</v>
      </c>
      <c r="AQ1899" s="6">
        <f>Graphing!$AO1899/$AQ$6</f>
        <v>0</v>
      </c>
    </row>
    <row r="1900" spans="21:43" x14ac:dyDescent="0.25">
      <c r="U1900" s="6">
        <v>0</v>
      </c>
      <c r="V1900" s="6">
        <v>892</v>
      </c>
      <c r="W1900" s="6">
        <f>IF(AND($W$4 + 'Unlike Size Quad'!$F$2*$N$3&lt;Table13[[#This Row],[NS AXIS]],Table13[[#This Row],[NS AXIS]]&lt;$V$3 - 'Unlike Size Quad'!$F$2*$N$3), Table13[NS AXIS], 0)</f>
        <v>0</v>
      </c>
      <c r="X1900" s="6">
        <f>$V$6 - 'Unlike Size Quad'!$F$3*$N$4</f>
        <v>71.401690832311886</v>
      </c>
      <c r="Y1900" s="6">
        <f>$W$5 +'Unlike Size Quad'!$F$3*$N$4</f>
        <v>-71.406763299232722</v>
      </c>
      <c r="Z1900" s="6">
        <f>Table13[[#This Row],[NS AXIS]]</f>
        <v>892</v>
      </c>
      <c r="AA1900" s="6">
        <f>IF(AND($W$5 + 'Unlike Size Quad'!$F$3*$N$4&lt;Table13[[#This Row],[NS AXIS]],Table13[[#This Row],[NS AXIS]]&lt;$V$6 - 'Unlike Size Quad'!$F$3*$N$4), Table13[NS AXIS], 0)</f>
        <v>0</v>
      </c>
      <c r="AB1900" s="16">
        <f>$V$3 -'Unlike Size Quad'!$F$2*$N$3</f>
        <v>127.00056361139596</v>
      </c>
      <c r="AC1900" s="16">
        <f>$W$4 + 'Unlike Size Quad'!$F$2*$N$3</f>
        <v>-127.00507248755457</v>
      </c>
      <c r="AN1900" s="46">
        <v>892</v>
      </c>
      <c r="AO1900" s="6">
        <f>IF(OR(Table15[[#This Row],[Diagonal Flag]]&lt;-$AG$6, Table15[[#This Row],[Diagonal Flag]]&gt;$AG$6),0,Table15[[#This Row],[Diagonal Flag]])</f>
        <v>0</v>
      </c>
      <c r="AP1900" s="6">
        <f>Graphing!$AO1900/$AP$6</f>
        <v>0</v>
      </c>
      <c r="AQ1900" s="6">
        <f>Graphing!$AO1900/$AQ$6</f>
        <v>0</v>
      </c>
    </row>
    <row r="1901" spans="21:43" x14ac:dyDescent="0.25">
      <c r="U1901" s="6">
        <v>0</v>
      </c>
      <c r="V1901" s="6">
        <v>893</v>
      </c>
      <c r="W1901" s="6">
        <f>IF(AND($W$4 + 'Unlike Size Quad'!$F$2*$N$3&lt;Table13[[#This Row],[NS AXIS]],Table13[[#This Row],[NS AXIS]]&lt;$V$3 - 'Unlike Size Quad'!$F$2*$N$3), Table13[NS AXIS], 0)</f>
        <v>0</v>
      </c>
      <c r="X1901" s="6">
        <f>$V$6 - 'Unlike Size Quad'!$F$3*$N$4</f>
        <v>71.401690832311886</v>
      </c>
      <c r="Y1901" s="6">
        <f>$W$5 +'Unlike Size Quad'!$F$3*$N$4</f>
        <v>-71.406763299232722</v>
      </c>
      <c r="Z1901" s="6">
        <f>Table13[[#This Row],[NS AXIS]]</f>
        <v>893</v>
      </c>
      <c r="AA1901" s="6">
        <f>IF(AND($W$5 + 'Unlike Size Quad'!$F$3*$N$4&lt;Table13[[#This Row],[NS AXIS]],Table13[[#This Row],[NS AXIS]]&lt;$V$6 - 'Unlike Size Quad'!$F$3*$N$4), Table13[NS AXIS], 0)</f>
        <v>0</v>
      </c>
      <c r="AB1901" s="16">
        <f>$V$3 -'Unlike Size Quad'!$F$2*$N$3</f>
        <v>127.00056361139596</v>
      </c>
      <c r="AC1901" s="16">
        <f>$W$4 + 'Unlike Size Quad'!$F$2*$N$3</f>
        <v>-127.00507248755457</v>
      </c>
      <c r="AN1901" s="46">
        <v>893</v>
      </c>
      <c r="AO1901" s="6">
        <f>IF(OR(Table15[[#This Row],[Diagonal Flag]]&lt;-$AG$6, Table15[[#This Row],[Diagonal Flag]]&gt;$AG$6),0,Table15[[#This Row],[Diagonal Flag]])</f>
        <v>0</v>
      </c>
      <c r="AP1901" s="6">
        <f>Graphing!$AO1901/$AP$6</f>
        <v>0</v>
      </c>
      <c r="AQ1901" s="6">
        <f>Graphing!$AO1901/$AQ$6</f>
        <v>0</v>
      </c>
    </row>
    <row r="1902" spans="21:43" x14ac:dyDescent="0.25">
      <c r="U1902" s="6">
        <v>0</v>
      </c>
      <c r="V1902" s="6">
        <v>894</v>
      </c>
      <c r="W1902" s="6">
        <f>IF(AND($W$4 + 'Unlike Size Quad'!$F$2*$N$3&lt;Table13[[#This Row],[NS AXIS]],Table13[[#This Row],[NS AXIS]]&lt;$V$3 - 'Unlike Size Quad'!$F$2*$N$3), Table13[NS AXIS], 0)</f>
        <v>0</v>
      </c>
      <c r="X1902" s="6">
        <f>$V$6 - 'Unlike Size Quad'!$F$3*$N$4</f>
        <v>71.401690832311886</v>
      </c>
      <c r="Y1902" s="6">
        <f>$W$5 +'Unlike Size Quad'!$F$3*$N$4</f>
        <v>-71.406763299232722</v>
      </c>
      <c r="Z1902" s="6">
        <f>Table13[[#This Row],[NS AXIS]]</f>
        <v>894</v>
      </c>
      <c r="AA1902" s="6">
        <f>IF(AND($W$5 + 'Unlike Size Quad'!$F$3*$N$4&lt;Table13[[#This Row],[NS AXIS]],Table13[[#This Row],[NS AXIS]]&lt;$V$6 - 'Unlike Size Quad'!$F$3*$N$4), Table13[NS AXIS], 0)</f>
        <v>0</v>
      </c>
      <c r="AB1902" s="16">
        <f>$V$3 -'Unlike Size Quad'!$F$2*$N$3</f>
        <v>127.00056361139596</v>
      </c>
      <c r="AC1902" s="16">
        <f>$W$4 + 'Unlike Size Quad'!$F$2*$N$3</f>
        <v>-127.00507248755457</v>
      </c>
      <c r="AN1902" s="46">
        <v>894</v>
      </c>
      <c r="AO1902" s="6">
        <f>IF(OR(Table15[[#This Row],[Diagonal Flag]]&lt;-$AG$6, Table15[[#This Row],[Diagonal Flag]]&gt;$AG$6),0,Table15[[#This Row],[Diagonal Flag]])</f>
        <v>0</v>
      </c>
      <c r="AP1902" s="6">
        <f>Graphing!$AO1902/$AP$6</f>
        <v>0</v>
      </c>
      <c r="AQ1902" s="6">
        <f>Graphing!$AO1902/$AQ$6</f>
        <v>0</v>
      </c>
    </row>
    <row r="1903" spans="21:43" x14ac:dyDescent="0.25">
      <c r="U1903" s="6">
        <v>0</v>
      </c>
      <c r="V1903" s="6">
        <v>895</v>
      </c>
      <c r="W1903" s="6">
        <f>IF(AND($W$4 + 'Unlike Size Quad'!$F$2*$N$3&lt;Table13[[#This Row],[NS AXIS]],Table13[[#This Row],[NS AXIS]]&lt;$V$3 - 'Unlike Size Quad'!$F$2*$N$3), Table13[NS AXIS], 0)</f>
        <v>0</v>
      </c>
      <c r="X1903" s="6">
        <f>$V$6 - 'Unlike Size Quad'!$F$3*$N$4</f>
        <v>71.401690832311886</v>
      </c>
      <c r="Y1903" s="6">
        <f>$W$5 +'Unlike Size Quad'!$F$3*$N$4</f>
        <v>-71.406763299232722</v>
      </c>
      <c r="Z1903" s="6">
        <f>Table13[[#This Row],[NS AXIS]]</f>
        <v>895</v>
      </c>
      <c r="AA1903" s="6">
        <f>IF(AND($W$5 + 'Unlike Size Quad'!$F$3*$N$4&lt;Table13[[#This Row],[NS AXIS]],Table13[[#This Row],[NS AXIS]]&lt;$V$6 - 'Unlike Size Quad'!$F$3*$N$4), Table13[NS AXIS], 0)</f>
        <v>0</v>
      </c>
      <c r="AB1903" s="16">
        <f>$V$3 -'Unlike Size Quad'!$F$2*$N$3</f>
        <v>127.00056361139596</v>
      </c>
      <c r="AC1903" s="16">
        <f>$W$4 + 'Unlike Size Quad'!$F$2*$N$3</f>
        <v>-127.00507248755457</v>
      </c>
      <c r="AN1903" s="46">
        <v>895</v>
      </c>
      <c r="AO1903" s="6">
        <f>IF(OR(Table15[[#This Row],[Diagonal Flag]]&lt;-$AG$6, Table15[[#This Row],[Diagonal Flag]]&gt;$AG$6),0,Table15[[#This Row],[Diagonal Flag]])</f>
        <v>0</v>
      </c>
      <c r="AP1903" s="6">
        <f>Graphing!$AO1903/$AP$6</f>
        <v>0</v>
      </c>
      <c r="AQ1903" s="6">
        <f>Graphing!$AO1903/$AQ$6</f>
        <v>0</v>
      </c>
    </row>
    <row r="1904" spans="21:43" x14ac:dyDescent="0.25">
      <c r="U1904" s="6">
        <v>0</v>
      </c>
      <c r="V1904" s="6">
        <v>896</v>
      </c>
      <c r="W1904" s="6">
        <f>IF(AND($W$4 + 'Unlike Size Quad'!$F$2*$N$3&lt;Table13[[#This Row],[NS AXIS]],Table13[[#This Row],[NS AXIS]]&lt;$V$3 - 'Unlike Size Quad'!$F$2*$N$3), Table13[NS AXIS], 0)</f>
        <v>0</v>
      </c>
      <c r="X1904" s="6">
        <f>$V$6 - 'Unlike Size Quad'!$F$3*$N$4</f>
        <v>71.401690832311886</v>
      </c>
      <c r="Y1904" s="6">
        <f>$W$5 +'Unlike Size Quad'!$F$3*$N$4</f>
        <v>-71.406763299232722</v>
      </c>
      <c r="Z1904" s="6">
        <f>Table13[[#This Row],[NS AXIS]]</f>
        <v>896</v>
      </c>
      <c r="AA1904" s="6">
        <f>IF(AND($W$5 + 'Unlike Size Quad'!$F$3*$N$4&lt;Table13[[#This Row],[NS AXIS]],Table13[[#This Row],[NS AXIS]]&lt;$V$6 - 'Unlike Size Quad'!$F$3*$N$4), Table13[NS AXIS], 0)</f>
        <v>0</v>
      </c>
      <c r="AB1904" s="16">
        <f>$V$3 -'Unlike Size Quad'!$F$2*$N$3</f>
        <v>127.00056361139596</v>
      </c>
      <c r="AC1904" s="16">
        <f>$W$4 + 'Unlike Size Quad'!$F$2*$N$3</f>
        <v>-127.00507248755457</v>
      </c>
      <c r="AN1904" s="46">
        <v>896</v>
      </c>
      <c r="AO1904" s="6">
        <f>IF(OR(Table15[[#This Row],[Diagonal Flag]]&lt;-$AG$6, Table15[[#This Row],[Diagonal Flag]]&gt;$AG$6),0,Table15[[#This Row],[Diagonal Flag]])</f>
        <v>0</v>
      </c>
      <c r="AP1904" s="6">
        <f>Graphing!$AO1904/$AP$6</f>
        <v>0</v>
      </c>
      <c r="AQ1904" s="6">
        <f>Graphing!$AO1904/$AQ$6</f>
        <v>0</v>
      </c>
    </row>
    <row r="1905" spans="21:43" x14ac:dyDescent="0.25">
      <c r="U1905" s="6">
        <v>0</v>
      </c>
      <c r="V1905" s="6">
        <v>897</v>
      </c>
      <c r="W1905" s="6">
        <f>IF(AND($W$4 + 'Unlike Size Quad'!$F$2*$N$3&lt;Table13[[#This Row],[NS AXIS]],Table13[[#This Row],[NS AXIS]]&lt;$V$3 - 'Unlike Size Quad'!$F$2*$N$3), Table13[NS AXIS], 0)</f>
        <v>0</v>
      </c>
      <c r="X1905" s="6">
        <f>$V$6 - 'Unlike Size Quad'!$F$3*$N$4</f>
        <v>71.401690832311886</v>
      </c>
      <c r="Y1905" s="6">
        <f>$W$5 +'Unlike Size Quad'!$F$3*$N$4</f>
        <v>-71.406763299232722</v>
      </c>
      <c r="Z1905" s="6">
        <f>Table13[[#This Row],[NS AXIS]]</f>
        <v>897</v>
      </c>
      <c r="AA1905" s="6">
        <f>IF(AND($W$5 + 'Unlike Size Quad'!$F$3*$N$4&lt;Table13[[#This Row],[NS AXIS]],Table13[[#This Row],[NS AXIS]]&lt;$V$6 - 'Unlike Size Quad'!$F$3*$N$4), Table13[NS AXIS], 0)</f>
        <v>0</v>
      </c>
      <c r="AB1905" s="16">
        <f>$V$3 -'Unlike Size Quad'!$F$2*$N$3</f>
        <v>127.00056361139596</v>
      </c>
      <c r="AC1905" s="16">
        <f>$W$4 + 'Unlike Size Quad'!$F$2*$N$3</f>
        <v>-127.00507248755457</v>
      </c>
      <c r="AN1905" s="46">
        <v>897</v>
      </c>
      <c r="AO1905" s="6">
        <f>IF(OR(Table15[[#This Row],[Diagonal Flag]]&lt;-$AG$6, Table15[[#This Row],[Diagonal Flag]]&gt;$AG$6),0,Table15[[#This Row],[Diagonal Flag]])</f>
        <v>0</v>
      </c>
      <c r="AP1905" s="6">
        <f>Graphing!$AO1905/$AP$6</f>
        <v>0</v>
      </c>
      <c r="AQ1905" s="6">
        <f>Graphing!$AO1905/$AQ$6</f>
        <v>0</v>
      </c>
    </row>
    <row r="1906" spans="21:43" x14ac:dyDescent="0.25">
      <c r="U1906" s="6">
        <v>0</v>
      </c>
      <c r="V1906" s="6">
        <v>898</v>
      </c>
      <c r="W1906" s="6">
        <f>IF(AND($W$4 + 'Unlike Size Quad'!$F$2*$N$3&lt;Table13[[#This Row],[NS AXIS]],Table13[[#This Row],[NS AXIS]]&lt;$V$3 - 'Unlike Size Quad'!$F$2*$N$3), Table13[NS AXIS], 0)</f>
        <v>0</v>
      </c>
      <c r="X1906" s="6">
        <f>$V$6 - 'Unlike Size Quad'!$F$3*$N$4</f>
        <v>71.401690832311886</v>
      </c>
      <c r="Y1906" s="6">
        <f>$W$5 +'Unlike Size Quad'!$F$3*$N$4</f>
        <v>-71.406763299232722</v>
      </c>
      <c r="Z1906" s="6">
        <f>Table13[[#This Row],[NS AXIS]]</f>
        <v>898</v>
      </c>
      <c r="AA1906" s="6">
        <f>IF(AND($W$5 + 'Unlike Size Quad'!$F$3*$N$4&lt;Table13[[#This Row],[NS AXIS]],Table13[[#This Row],[NS AXIS]]&lt;$V$6 - 'Unlike Size Quad'!$F$3*$N$4), Table13[NS AXIS], 0)</f>
        <v>0</v>
      </c>
      <c r="AB1906" s="16">
        <f>$V$3 -'Unlike Size Quad'!$F$2*$N$3</f>
        <v>127.00056361139596</v>
      </c>
      <c r="AC1906" s="16">
        <f>$W$4 + 'Unlike Size Quad'!$F$2*$N$3</f>
        <v>-127.00507248755457</v>
      </c>
      <c r="AN1906" s="46">
        <v>898</v>
      </c>
      <c r="AO1906" s="6">
        <f>IF(OR(Table15[[#This Row],[Diagonal Flag]]&lt;-$AG$6, Table15[[#This Row],[Diagonal Flag]]&gt;$AG$6),0,Table15[[#This Row],[Diagonal Flag]])</f>
        <v>0</v>
      </c>
      <c r="AP1906" s="6">
        <f>Graphing!$AO1906/$AP$6</f>
        <v>0</v>
      </c>
      <c r="AQ1906" s="6">
        <f>Graphing!$AO1906/$AQ$6</f>
        <v>0</v>
      </c>
    </row>
    <row r="1907" spans="21:43" x14ac:dyDescent="0.25">
      <c r="U1907" s="6">
        <v>0</v>
      </c>
      <c r="V1907" s="6">
        <v>899</v>
      </c>
      <c r="W1907" s="6">
        <f>IF(AND($W$4 + 'Unlike Size Quad'!$F$2*$N$3&lt;Table13[[#This Row],[NS AXIS]],Table13[[#This Row],[NS AXIS]]&lt;$V$3 - 'Unlike Size Quad'!$F$2*$N$3), Table13[NS AXIS], 0)</f>
        <v>0</v>
      </c>
      <c r="X1907" s="6">
        <f>$V$6 - 'Unlike Size Quad'!$F$3*$N$4</f>
        <v>71.401690832311886</v>
      </c>
      <c r="Y1907" s="6">
        <f>$W$5 +'Unlike Size Quad'!$F$3*$N$4</f>
        <v>-71.406763299232722</v>
      </c>
      <c r="Z1907" s="6">
        <f>Table13[[#This Row],[NS AXIS]]</f>
        <v>899</v>
      </c>
      <c r="AA1907" s="6">
        <f>IF(AND($W$5 + 'Unlike Size Quad'!$F$3*$N$4&lt;Table13[[#This Row],[NS AXIS]],Table13[[#This Row],[NS AXIS]]&lt;$V$6 - 'Unlike Size Quad'!$F$3*$N$4), Table13[NS AXIS], 0)</f>
        <v>0</v>
      </c>
      <c r="AB1907" s="16">
        <f>$V$3 -'Unlike Size Quad'!$F$2*$N$3</f>
        <v>127.00056361139596</v>
      </c>
      <c r="AC1907" s="16">
        <f>$W$4 + 'Unlike Size Quad'!$F$2*$N$3</f>
        <v>-127.00507248755457</v>
      </c>
      <c r="AN1907" s="46">
        <v>899</v>
      </c>
      <c r="AO1907" s="6">
        <f>IF(OR(Table15[[#This Row],[Diagonal Flag]]&lt;-$AG$6, Table15[[#This Row],[Diagonal Flag]]&gt;$AG$6),0,Table15[[#This Row],[Diagonal Flag]])</f>
        <v>0</v>
      </c>
      <c r="AP1907" s="6">
        <f>Graphing!$AO1907/$AP$6</f>
        <v>0</v>
      </c>
      <c r="AQ1907" s="6">
        <f>Graphing!$AO1907/$AQ$6</f>
        <v>0</v>
      </c>
    </row>
    <row r="1908" spans="21:43" x14ac:dyDescent="0.25">
      <c r="U1908" s="6">
        <v>0</v>
      </c>
      <c r="V1908" s="6">
        <v>900</v>
      </c>
      <c r="W1908" s="6">
        <f>IF(AND($W$4 + 'Unlike Size Quad'!$F$2*$N$3&lt;Table13[[#This Row],[NS AXIS]],Table13[[#This Row],[NS AXIS]]&lt;$V$3 - 'Unlike Size Quad'!$F$2*$N$3), Table13[NS AXIS], 0)</f>
        <v>0</v>
      </c>
      <c r="X1908" s="6">
        <f>$V$6 - 'Unlike Size Quad'!$F$3*$N$4</f>
        <v>71.401690832311886</v>
      </c>
      <c r="Y1908" s="6">
        <f>$W$5 +'Unlike Size Quad'!$F$3*$N$4</f>
        <v>-71.406763299232722</v>
      </c>
      <c r="Z1908" s="6">
        <f>Table13[[#This Row],[NS AXIS]]</f>
        <v>900</v>
      </c>
      <c r="AA1908" s="6">
        <f>IF(AND($W$5 + 'Unlike Size Quad'!$F$3*$N$4&lt;Table13[[#This Row],[NS AXIS]],Table13[[#This Row],[NS AXIS]]&lt;$V$6 - 'Unlike Size Quad'!$F$3*$N$4), Table13[NS AXIS], 0)</f>
        <v>0</v>
      </c>
      <c r="AB1908" s="16">
        <f>$V$3 -'Unlike Size Quad'!$F$2*$N$3</f>
        <v>127.00056361139596</v>
      </c>
      <c r="AC1908" s="16">
        <f>$W$4 + 'Unlike Size Quad'!$F$2*$N$3</f>
        <v>-127.00507248755457</v>
      </c>
      <c r="AN1908" s="46">
        <v>900</v>
      </c>
      <c r="AO1908" s="6">
        <f>IF(OR(Table15[[#This Row],[Diagonal Flag]]&lt;-$AG$6, Table15[[#This Row],[Diagonal Flag]]&gt;$AG$6),0,Table15[[#This Row],[Diagonal Flag]])</f>
        <v>0</v>
      </c>
      <c r="AP1908" s="6">
        <f>Graphing!$AO1908/$AP$6</f>
        <v>0</v>
      </c>
      <c r="AQ1908" s="6">
        <f>Graphing!$AO1908/$AQ$6</f>
        <v>0</v>
      </c>
    </row>
    <row r="1909" spans="21:43" x14ac:dyDescent="0.25">
      <c r="U1909" s="6">
        <v>0</v>
      </c>
      <c r="V1909" s="6">
        <v>901</v>
      </c>
      <c r="W1909" s="6">
        <f>IF(AND($W$4 + 'Unlike Size Quad'!$F$2*$N$3&lt;Table13[[#This Row],[NS AXIS]],Table13[[#This Row],[NS AXIS]]&lt;$V$3 - 'Unlike Size Quad'!$F$2*$N$3), Table13[NS AXIS], 0)</f>
        <v>0</v>
      </c>
      <c r="X1909" s="6">
        <f>$V$6 - 'Unlike Size Quad'!$F$3*$N$4</f>
        <v>71.401690832311886</v>
      </c>
      <c r="Y1909" s="6">
        <f>$W$5 +'Unlike Size Quad'!$F$3*$N$4</f>
        <v>-71.406763299232722</v>
      </c>
      <c r="Z1909" s="6">
        <f>Table13[[#This Row],[NS AXIS]]</f>
        <v>901</v>
      </c>
      <c r="AA1909" s="6">
        <f>IF(AND($W$5 + 'Unlike Size Quad'!$F$3*$N$4&lt;Table13[[#This Row],[NS AXIS]],Table13[[#This Row],[NS AXIS]]&lt;$V$6 - 'Unlike Size Quad'!$F$3*$N$4), Table13[NS AXIS], 0)</f>
        <v>0</v>
      </c>
      <c r="AB1909" s="16">
        <f>$V$3 -'Unlike Size Quad'!$F$2*$N$3</f>
        <v>127.00056361139596</v>
      </c>
      <c r="AC1909" s="16">
        <f>$W$4 + 'Unlike Size Quad'!$F$2*$N$3</f>
        <v>-127.00507248755457</v>
      </c>
      <c r="AN1909" s="46">
        <v>901</v>
      </c>
      <c r="AO1909" s="6">
        <f>IF(OR(Table15[[#This Row],[Diagonal Flag]]&lt;-$AG$6, Table15[[#This Row],[Diagonal Flag]]&gt;$AG$6),0,Table15[[#This Row],[Diagonal Flag]])</f>
        <v>0</v>
      </c>
      <c r="AP1909" s="6">
        <f>Graphing!$AO1909/$AP$6</f>
        <v>0</v>
      </c>
      <c r="AQ1909" s="6">
        <f>Graphing!$AO1909/$AQ$6</f>
        <v>0</v>
      </c>
    </row>
    <row r="1910" spans="21:43" x14ac:dyDescent="0.25">
      <c r="U1910" s="6">
        <v>0</v>
      </c>
      <c r="V1910" s="6">
        <v>902</v>
      </c>
      <c r="W1910" s="6">
        <f>IF(AND($W$4 + 'Unlike Size Quad'!$F$2*$N$3&lt;Table13[[#This Row],[NS AXIS]],Table13[[#This Row],[NS AXIS]]&lt;$V$3 - 'Unlike Size Quad'!$F$2*$N$3), Table13[NS AXIS], 0)</f>
        <v>0</v>
      </c>
      <c r="X1910" s="6">
        <f>$V$6 - 'Unlike Size Quad'!$F$3*$N$4</f>
        <v>71.401690832311886</v>
      </c>
      <c r="Y1910" s="6">
        <f>$W$5 +'Unlike Size Quad'!$F$3*$N$4</f>
        <v>-71.406763299232722</v>
      </c>
      <c r="Z1910" s="6">
        <f>Table13[[#This Row],[NS AXIS]]</f>
        <v>902</v>
      </c>
      <c r="AA1910" s="6">
        <f>IF(AND($W$5 + 'Unlike Size Quad'!$F$3*$N$4&lt;Table13[[#This Row],[NS AXIS]],Table13[[#This Row],[NS AXIS]]&lt;$V$6 - 'Unlike Size Quad'!$F$3*$N$4), Table13[NS AXIS], 0)</f>
        <v>0</v>
      </c>
      <c r="AB1910" s="16">
        <f>$V$3 -'Unlike Size Quad'!$F$2*$N$3</f>
        <v>127.00056361139596</v>
      </c>
      <c r="AC1910" s="16">
        <f>$W$4 + 'Unlike Size Quad'!$F$2*$N$3</f>
        <v>-127.00507248755457</v>
      </c>
      <c r="AN1910" s="46">
        <v>902</v>
      </c>
      <c r="AO1910" s="6">
        <f>IF(OR(Table15[[#This Row],[Diagonal Flag]]&lt;-$AG$6, Table15[[#This Row],[Diagonal Flag]]&gt;$AG$6),0,Table15[[#This Row],[Diagonal Flag]])</f>
        <v>0</v>
      </c>
      <c r="AP1910" s="6">
        <f>Graphing!$AO1910/$AP$6</f>
        <v>0</v>
      </c>
      <c r="AQ1910" s="6">
        <f>Graphing!$AO1910/$AQ$6</f>
        <v>0</v>
      </c>
    </row>
    <row r="1911" spans="21:43" x14ac:dyDescent="0.25">
      <c r="U1911" s="6">
        <v>0</v>
      </c>
      <c r="V1911" s="6">
        <v>903</v>
      </c>
      <c r="W1911" s="6">
        <f>IF(AND($W$4 + 'Unlike Size Quad'!$F$2*$N$3&lt;Table13[[#This Row],[NS AXIS]],Table13[[#This Row],[NS AXIS]]&lt;$V$3 - 'Unlike Size Quad'!$F$2*$N$3), Table13[NS AXIS], 0)</f>
        <v>0</v>
      </c>
      <c r="X1911" s="6">
        <f>$V$6 - 'Unlike Size Quad'!$F$3*$N$4</f>
        <v>71.401690832311886</v>
      </c>
      <c r="Y1911" s="6">
        <f>$W$5 +'Unlike Size Quad'!$F$3*$N$4</f>
        <v>-71.406763299232722</v>
      </c>
      <c r="Z1911" s="6">
        <f>Table13[[#This Row],[NS AXIS]]</f>
        <v>903</v>
      </c>
      <c r="AA1911" s="6">
        <f>IF(AND($W$5 + 'Unlike Size Quad'!$F$3*$N$4&lt;Table13[[#This Row],[NS AXIS]],Table13[[#This Row],[NS AXIS]]&lt;$V$6 - 'Unlike Size Quad'!$F$3*$N$4), Table13[NS AXIS], 0)</f>
        <v>0</v>
      </c>
      <c r="AB1911" s="16">
        <f>$V$3 -'Unlike Size Quad'!$F$2*$N$3</f>
        <v>127.00056361139596</v>
      </c>
      <c r="AC1911" s="16">
        <f>$W$4 + 'Unlike Size Quad'!$F$2*$N$3</f>
        <v>-127.00507248755457</v>
      </c>
      <c r="AN1911" s="46">
        <v>903</v>
      </c>
      <c r="AO1911" s="6">
        <f>IF(OR(Table15[[#This Row],[Diagonal Flag]]&lt;-$AG$6, Table15[[#This Row],[Diagonal Flag]]&gt;$AG$6),0,Table15[[#This Row],[Diagonal Flag]])</f>
        <v>0</v>
      </c>
      <c r="AP1911" s="6">
        <f>Graphing!$AO1911/$AP$6</f>
        <v>0</v>
      </c>
      <c r="AQ1911" s="6">
        <f>Graphing!$AO1911/$AQ$6</f>
        <v>0</v>
      </c>
    </row>
    <row r="1912" spans="21:43" x14ac:dyDescent="0.25">
      <c r="U1912" s="6">
        <v>0</v>
      </c>
      <c r="V1912" s="6">
        <v>904</v>
      </c>
      <c r="W1912" s="6">
        <f>IF(AND($W$4 + 'Unlike Size Quad'!$F$2*$N$3&lt;Table13[[#This Row],[NS AXIS]],Table13[[#This Row],[NS AXIS]]&lt;$V$3 - 'Unlike Size Quad'!$F$2*$N$3), Table13[NS AXIS], 0)</f>
        <v>0</v>
      </c>
      <c r="X1912" s="6">
        <f>$V$6 - 'Unlike Size Quad'!$F$3*$N$4</f>
        <v>71.401690832311886</v>
      </c>
      <c r="Y1912" s="6">
        <f>$W$5 +'Unlike Size Quad'!$F$3*$N$4</f>
        <v>-71.406763299232722</v>
      </c>
      <c r="Z1912" s="6">
        <f>Table13[[#This Row],[NS AXIS]]</f>
        <v>904</v>
      </c>
      <c r="AA1912" s="6">
        <f>IF(AND($W$5 + 'Unlike Size Quad'!$F$3*$N$4&lt;Table13[[#This Row],[NS AXIS]],Table13[[#This Row],[NS AXIS]]&lt;$V$6 - 'Unlike Size Quad'!$F$3*$N$4), Table13[NS AXIS], 0)</f>
        <v>0</v>
      </c>
      <c r="AB1912" s="16">
        <f>$V$3 -'Unlike Size Quad'!$F$2*$N$3</f>
        <v>127.00056361139596</v>
      </c>
      <c r="AC1912" s="16">
        <f>$W$4 + 'Unlike Size Quad'!$F$2*$N$3</f>
        <v>-127.00507248755457</v>
      </c>
      <c r="AN1912" s="46">
        <v>904</v>
      </c>
      <c r="AO1912" s="6">
        <f>IF(OR(Table15[[#This Row],[Diagonal Flag]]&lt;-$AG$6, Table15[[#This Row],[Diagonal Flag]]&gt;$AG$6),0,Table15[[#This Row],[Diagonal Flag]])</f>
        <v>0</v>
      </c>
      <c r="AP1912" s="6">
        <f>Graphing!$AO1912/$AP$6</f>
        <v>0</v>
      </c>
      <c r="AQ1912" s="6">
        <f>Graphing!$AO1912/$AQ$6</f>
        <v>0</v>
      </c>
    </row>
    <row r="1913" spans="21:43" x14ac:dyDescent="0.25">
      <c r="U1913" s="6">
        <v>0</v>
      </c>
      <c r="V1913" s="6">
        <v>905</v>
      </c>
      <c r="W1913" s="6">
        <f>IF(AND($W$4 + 'Unlike Size Quad'!$F$2*$N$3&lt;Table13[[#This Row],[NS AXIS]],Table13[[#This Row],[NS AXIS]]&lt;$V$3 - 'Unlike Size Quad'!$F$2*$N$3), Table13[NS AXIS], 0)</f>
        <v>0</v>
      </c>
      <c r="X1913" s="6">
        <f>$V$6 - 'Unlike Size Quad'!$F$3*$N$4</f>
        <v>71.401690832311886</v>
      </c>
      <c r="Y1913" s="6">
        <f>$W$5 +'Unlike Size Quad'!$F$3*$N$4</f>
        <v>-71.406763299232722</v>
      </c>
      <c r="Z1913" s="6">
        <f>Table13[[#This Row],[NS AXIS]]</f>
        <v>905</v>
      </c>
      <c r="AA1913" s="6">
        <f>IF(AND($W$5 + 'Unlike Size Quad'!$F$3*$N$4&lt;Table13[[#This Row],[NS AXIS]],Table13[[#This Row],[NS AXIS]]&lt;$V$6 - 'Unlike Size Quad'!$F$3*$N$4), Table13[NS AXIS], 0)</f>
        <v>0</v>
      </c>
      <c r="AB1913" s="16">
        <f>$V$3 -'Unlike Size Quad'!$F$2*$N$3</f>
        <v>127.00056361139596</v>
      </c>
      <c r="AC1913" s="16">
        <f>$W$4 + 'Unlike Size Quad'!$F$2*$N$3</f>
        <v>-127.00507248755457</v>
      </c>
      <c r="AN1913" s="46">
        <v>905</v>
      </c>
      <c r="AO1913" s="6">
        <f>IF(OR(Table15[[#This Row],[Diagonal Flag]]&lt;-$AG$6, Table15[[#This Row],[Diagonal Flag]]&gt;$AG$6),0,Table15[[#This Row],[Diagonal Flag]])</f>
        <v>0</v>
      </c>
      <c r="AP1913" s="6">
        <f>Graphing!$AO1913/$AP$6</f>
        <v>0</v>
      </c>
      <c r="AQ1913" s="6">
        <f>Graphing!$AO1913/$AQ$6</f>
        <v>0</v>
      </c>
    </row>
    <row r="1914" spans="21:43" x14ac:dyDescent="0.25">
      <c r="U1914" s="6">
        <v>0</v>
      </c>
      <c r="V1914" s="6">
        <v>906</v>
      </c>
      <c r="W1914" s="6">
        <f>IF(AND($W$4 + 'Unlike Size Quad'!$F$2*$N$3&lt;Table13[[#This Row],[NS AXIS]],Table13[[#This Row],[NS AXIS]]&lt;$V$3 - 'Unlike Size Quad'!$F$2*$N$3), Table13[NS AXIS], 0)</f>
        <v>0</v>
      </c>
      <c r="X1914" s="6">
        <f>$V$6 - 'Unlike Size Quad'!$F$3*$N$4</f>
        <v>71.401690832311886</v>
      </c>
      <c r="Y1914" s="6">
        <f>$W$5 +'Unlike Size Quad'!$F$3*$N$4</f>
        <v>-71.406763299232722</v>
      </c>
      <c r="Z1914" s="6">
        <f>Table13[[#This Row],[NS AXIS]]</f>
        <v>906</v>
      </c>
      <c r="AA1914" s="6">
        <f>IF(AND($W$5 + 'Unlike Size Quad'!$F$3*$N$4&lt;Table13[[#This Row],[NS AXIS]],Table13[[#This Row],[NS AXIS]]&lt;$V$6 - 'Unlike Size Quad'!$F$3*$N$4), Table13[NS AXIS], 0)</f>
        <v>0</v>
      </c>
      <c r="AB1914" s="16">
        <f>$V$3 -'Unlike Size Quad'!$F$2*$N$3</f>
        <v>127.00056361139596</v>
      </c>
      <c r="AC1914" s="16">
        <f>$W$4 + 'Unlike Size Quad'!$F$2*$N$3</f>
        <v>-127.00507248755457</v>
      </c>
      <c r="AN1914" s="46">
        <v>906</v>
      </c>
      <c r="AO1914" s="6">
        <f>IF(OR(Table15[[#This Row],[Diagonal Flag]]&lt;-$AG$6, Table15[[#This Row],[Diagonal Flag]]&gt;$AG$6),0,Table15[[#This Row],[Diagonal Flag]])</f>
        <v>0</v>
      </c>
      <c r="AP1914" s="6">
        <f>Graphing!$AO1914/$AP$6</f>
        <v>0</v>
      </c>
      <c r="AQ1914" s="6">
        <f>Graphing!$AO1914/$AQ$6</f>
        <v>0</v>
      </c>
    </row>
    <row r="1915" spans="21:43" x14ac:dyDescent="0.25">
      <c r="U1915" s="6">
        <v>0</v>
      </c>
      <c r="V1915" s="6">
        <v>907</v>
      </c>
      <c r="W1915" s="6">
        <f>IF(AND($W$4 + 'Unlike Size Quad'!$F$2*$N$3&lt;Table13[[#This Row],[NS AXIS]],Table13[[#This Row],[NS AXIS]]&lt;$V$3 - 'Unlike Size Quad'!$F$2*$N$3), Table13[NS AXIS], 0)</f>
        <v>0</v>
      </c>
      <c r="X1915" s="6">
        <f>$V$6 - 'Unlike Size Quad'!$F$3*$N$4</f>
        <v>71.401690832311886</v>
      </c>
      <c r="Y1915" s="6">
        <f>$W$5 +'Unlike Size Quad'!$F$3*$N$4</f>
        <v>-71.406763299232722</v>
      </c>
      <c r="Z1915" s="6">
        <f>Table13[[#This Row],[NS AXIS]]</f>
        <v>907</v>
      </c>
      <c r="AA1915" s="6">
        <f>IF(AND($W$5 + 'Unlike Size Quad'!$F$3*$N$4&lt;Table13[[#This Row],[NS AXIS]],Table13[[#This Row],[NS AXIS]]&lt;$V$6 - 'Unlike Size Quad'!$F$3*$N$4), Table13[NS AXIS], 0)</f>
        <v>0</v>
      </c>
      <c r="AB1915" s="16">
        <f>$V$3 -'Unlike Size Quad'!$F$2*$N$3</f>
        <v>127.00056361139596</v>
      </c>
      <c r="AC1915" s="16">
        <f>$W$4 + 'Unlike Size Quad'!$F$2*$N$3</f>
        <v>-127.00507248755457</v>
      </c>
      <c r="AN1915" s="46">
        <v>907</v>
      </c>
      <c r="AO1915" s="6">
        <f>IF(OR(Table15[[#This Row],[Diagonal Flag]]&lt;-$AG$6, Table15[[#This Row],[Diagonal Flag]]&gt;$AG$6),0,Table15[[#This Row],[Diagonal Flag]])</f>
        <v>0</v>
      </c>
      <c r="AP1915" s="6">
        <f>Graphing!$AO1915/$AP$6</f>
        <v>0</v>
      </c>
      <c r="AQ1915" s="6">
        <f>Graphing!$AO1915/$AQ$6</f>
        <v>0</v>
      </c>
    </row>
    <row r="1916" spans="21:43" x14ac:dyDescent="0.25">
      <c r="U1916" s="6">
        <v>0</v>
      </c>
      <c r="V1916" s="6">
        <v>908</v>
      </c>
      <c r="W1916" s="6">
        <f>IF(AND($W$4 + 'Unlike Size Quad'!$F$2*$N$3&lt;Table13[[#This Row],[NS AXIS]],Table13[[#This Row],[NS AXIS]]&lt;$V$3 - 'Unlike Size Quad'!$F$2*$N$3), Table13[NS AXIS], 0)</f>
        <v>0</v>
      </c>
      <c r="X1916" s="6">
        <f>$V$6 - 'Unlike Size Quad'!$F$3*$N$4</f>
        <v>71.401690832311886</v>
      </c>
      <c r="Y1916" s="6">
        <f>$W$5 +'Unlike Size Quad'!$F$3*$N$4</f>
        <v>-71.406763299232722</v>
      </c>
      <c r="Z1916" s="6">
        <f>Table13[[#This Row],[NS AXIS]]</f>
        <v>908</v>
      </c>
      <c r="AA1916" s="6">
        <f>IF(AND($W$5 + 'Unlike Size Quad'!$F$3*$N$4&lt;Table13[[#This Row],[NS AXIS]],Table13[[#This Row],[NS AXIS]]&lt;$V$6 - 'Unlike Size Quad'!$F$3*$N$4), Table13[NS AXIS], 0)</f>
        <v>0</v>
      </c>
      <c r="AB1916" s="16">
        <f>$V$3 -'Unlike Size Quad'!$F$2*$N$3</f>
        <v>127.00056361139596</v>
      </c>
      <c r="AC1916" s="16">
        <f>$W$4 + 'Unlike Size Quad'!$F$2*$N$3</f>
        <v>-127.00507248755457</v>
      </c>
      <c r="AN1916" s="46">
        <v>908</v>
      </c>
      <c r="AO1916" s="6">
        <f>IF(OR(Table15[[#This Row],[Diagonal Flag]]&lt;-$AG$6, Table15[[#This Row],[Diagonal Flag]]&gt;$AG$6),0,Table15[[#This Row],[Diagonal Flag]])</f>
        <v>0</v>
      </c>
      <c r="AP1916" s="6">
        <f>Graphing!$AO1916/$AP$6</f>
        <v>0</v>
      </c>
      <c r="AQ1916" s="6">
        <f>Graphing!$AO1916/$AQ$6</f>
        <v>0</v>
      </c>
    </row>
    <row r="1917" spans="21:43" x14ac:dyDescent="0.25">
      <c r="U1917" s="6">
        <v>0</v>
      </c>
      <c r="V1917" s="6">
        <v>909</v>
      </c>
      <c r="W1917" s="6">
        <f>IF(AND($W$4 + 'Unlike Size Quad'!$F$2*$N$3&lt;Table13[[#This Row],[NS AXIS]],Table13[[#This Row],[NS AXIS]]&lt;$V$3 - 'Unlike Size Quad'!$F$2*$N$3), Table13[NS AXIS], 0)</f>
        <v>0</v>
      </c>
      <c r="X1917" s="6">
        <f>$V$6 - 'Unlike Size Quad'!$F$3*$N$4</f>
        <v>71.401690832311886</v>
      </c>
      <c r="Y1917" s="6">
        <f>$W$5 +'Unlike Size Quad'!$F$3*$N$4</f>
        <v>-71.406763299232722</v>
      </c>
      <c r="Z1917" s="6">
        <f>Table13[[#This Row],[NS AXIS]]</f>
        <v>909</v>
      </c>
      <c r="AA1917" s="6">
        <f>IF(AND($W$5 + 'Unlike Size Quad'!$F$3*$N$4&lt;Table13[[#This Row],[NS AXIS]],Table13[[#This Row],[NS AXIS]]&lt;$V$6 - 'Unlike Size Quad'!$F$3*$N$4), Table13[NS AXIS], 0)</f>
        <v>0</v>
      </c>
      <c r="AB1917" s="16">
        <f>$V$3 -'Unlike Size Quad'!$F$2*$N$3</f>
        <v>127.00056361139596</v>
      </c>
      <c r="AC1917" s="16">
        <f>$W$4 + 'Unlike Size Quad'!$F$2*$N$3</f>
        <v>-127.00507248755457</v>
      </c>
      <c r="AN1917" s="46">
        <v>909</v>
      </c>
      <c r="AO1917" s="6">
        <f>IF(OR(Table15[[#This Row],[Diagonal Flag]]&lt;-$AG$6, Table15[[#This Row],[Diagonal Flag]]&gt;$AG$6),0,Table15[[#This Row],[Diagonal Flag]])</f>
        <v>0</v>
      </c>
      <c r="AP1917" s="6">
        <f>Graphing!$AO1917/$AP$6</f>
        <v>0</v>
      </c>
      <c r="AQ1917" s="6">
        <f>Graphing!$AO1917/$AQ$6</f>
        <v>0</v>
      </c>
    </row>
    <row r="1918" spans="21:43" x14ac:dyDescent="0.25">
      <c r="U1918" s="6">
        <v>0</v>
      </c>
      <c r="V1918" s="6">
        <v>910</v>
      </c>
      <c r="W1918" s="6">
        <f>IF(AND($W$4 + 'Unlike Size Quad'!$F$2*$N$3&lt;Table13[[#This Row],[NS AXIS]],Table13[[#This Row],[NS AXIS]]&lt;$V$3 - 'Unlike Size Quad'!$F$2*$N$3), Table13[NS AXIS], 0)</f>
        <v>0</v>
      </c>
      <c r="X1918" s="6">
        <f>$V$6 - 'Unlike Size Quad'!$F$3*$N$4</f>
        <v>71.401690832311886</v>
      </c>
      <c r="Y1918" s="6">
        <f>$W$5 +'Unlike Size Quad'!$F$3*$N$4</f>
        <v>-71.406763299232722</v>
      </c>
      <c r="Z1918" s="6">
        <f>Table13[[#This Row],[NS AXIS]]</f>
        <v>910</v>
      </c>
      <c r="AA1918" s="6">
        <f>IF(AND($W$5 + 'Unlike Size Quad'!$F$3*$N$4&lt;Table13[[#This Row],[NS AXIS]],Table13[[#This Row],[NS AXIS]]&lt;$V$6 - 'Unlike Size Quad'!$F$3*$N$4), Table13[NS AXIS], 0)</f>
        <v>0</v>
      </c>
      <c r="AB1918" s="16">
        <f>$V$3 -'Unlike Size Quad'!$F$2*$N$3</f>
        <v>127.00056361139596</v>
      </c>
      <c r="AC1918" s="16">
        <f>$W$4 + 'Unlike Size Quad'!$F$2*$N$3</f>
        <v>-127.00507248755457</v>
      </c>
      <c r="AN1918" s="46">
        <v>910</v>
      </c>
      <c r="AO1918" s="6">
        <f>IF(OR(Table15[[#This Row],[Diagonal Flag]]&lt;-$AG$6, Table15[[#This Row],[Diagonal Flag]]&gt;$AG$6),0,Table15[[#This Row],[Diagonal Flag]])</f>
        <v>0</v>
      </c>
      <c r="AP1918" s="6">
        <f>Graphing!$AO1918/$AP$6</f>
        <v>0</v>
      </c>
      <c r="AQ1918" s="6">
        <f>Graphing!$AO1918/$AQ$6</f>
        <v>0</v>
      </c>
    </row>
    <row r="1919" spans="21:43" x14ac:dyDescent="0.25">
      <c r="U1919" s="6">
        <v>0</v>
      </c>
      <c r="V1919" s="6">
        <v>911</v>
      </c>
      <c r="W1919" s="6">
        <f>IF(AND($W$4 + 'Unlike Size Quad'!$F$2*$N$3&lt;Table13[[#This Row],[NS AXIS]],Table13[[#This Row],[NS AXIS]]&lt;$V$3 - 'Unlike Size Quad'!$F$2*$N$3), Table13[NS AXIS], 0)</f>
        <v>0</v>
      </c>
      <c r="X1919" s="6">
        <f>$V$6 - 'Unlike Size Quad'!$F$3*$N$4</f>
        <v>71.401690832311886</v>
      </c>
      <c r="Y1919" s="6">
        <f>$W$5 +'Unlike Size Quad'!$F$3*$N$4</f>
        <v>-71.406763299232722</v>
      </c>
      <c r="Z1919" s="6">
        <f>Table13[[#This Row],[NS AXIS]]</f>
        <v>911</v>
      </c>
      <c r="AA1919" s="6">
        <f>IF(AND($W$5 + 'Unlike Size Quad'!$F$3*$N$4&lt;Table13[[#This Row],[NS AXIS]],Table13[[#This Row],[NS AXIS]]&lt;$V$6 - 'Unlike Size Quad'!$F$3*$N$4), Table13[NS AXIS], 0)</f>
        <v>0</v>
      </c>
      <c r="AB1919" s="16">
        <f>$V$3 -'Unlike Size Quad'!$F$2*$N$3</f>
        <v>127.00056361139596</v>
      </c>
      <c r="AC1919" s="16">
        <f>$W$4 + 'Unlike Size Quad'!$F$2*$N$3</f>
        <v>-127.00507248755457</v>
      </c>
      <c r="AN1919" s="46">
        <v>911</v>
      </c>
      <c r="AO1919" s="6">
        <f>IF(OR(Table15[[#This Row],[Diagonal Flag]]&lt;-$AG$6, Table15[[#This Row],[Diagonal Flag]]&gt;$AG$6),0,Table15[[#This Row],[Diagonal Flag]])</f>
        <v>0</v>
      </c>
      <c r="AP1919" s="6">
        <f>Graphing!$AO1919/$AP$6</f>
        <v>0</v>
      </c>
      <c r="AQ1919" s="6">
        <f>Graphing!$AO1919/$AQ$6</f>
        <v>0</v>
      </c>
    </row>
    <row r="1920" spans="21:43" x14ac:dyDescent="0.25">
      <c r="U1920" s="6">
        <v>0</v>
      </c>
      <c r="V1920" s="6">
        <v>912</v>
      </c>
      <c r="W1920" s="6">
        <f>IF(AND($W$4 + 'Unlike Size Quad'!$F$2*$N$3&lt;Table13[[#This Row],[NS AXIS]],Table13[[#This Row],[NS AXIS]]&lt;$V$3 - 'Unlike Size Quad'!$F$2*$N$3), Table13[NS AXIS], 0)</f>
        <v>0</v>
      </c>
      <c r="X1920" s="6">
        <f>$V$6 - 'Unlike Size Quad'!$F$3*$N$4</f>
        <v>71.401690832311886</v>
      </c>
      <c r="Y1920" s="6">
        <f>$W$5 +'Unlike Size Quad'!$F$3*$N$4</f>
        <v>-71.406763299232722</v>
      </c>
      <c r="Z1920" s="6">
        <f>Table13[[#This Row],[NS AXIS]]</f>
        <v>912</v>
      </c>
      <c r="AA1920" s="6">
        <f>IF(AND($W$5 + 'Unlike Size Quad'!$F$3*$N$4&lt;Table13[[#This Row],[NS AXIS]],Table13[[#This Row],[NS AXIS]]&lt;$V$6 - 'Unlike Size Quad'!$F$3*$N$4), Table13[NS AXIS], 0)</f>
        <v>0</v>
      </c>
      <c r="AB1920" s="16">
        <f>$V$3 -'Unlike Size Quad'!$F$2*$N$3</f>
        <v>127.00056361139596</v>
      </c>
      <c r="AC1920" s="16">
        <f>$W$4 + 'Unlike Size Quad'!$F$2*$N$3</f>
        <v>-127.00507248755457</v>
      </c>
      <c r="AN1920" s="46">
        <v>912</v>
      </c>
      <c r="AO1920" s="6">
        <f>IF(OR(Table15[[#This Row],[Diagonal Flag]]&lt;-$AG$6, Table15[[#This Row],[Diagonal Flag]]&gt;$AG$6),0,Table15[[#This Row],[Diagonal Flag]])</f>
        <v>0</v>
      </c>
      <c r="AP1920" s="6">
        <f>Graphing!$AO1920/$AP$6</f>
        <v>0</v>
      </c>
      <c r="AQ1920" s="6">
        <f>Graphing!$AO1920/$AQ$6</f>
        <v>0</v>
      </c>
    </row>
    <row r="1921" spans="21:43" x14ac:dyDescent="0.25">
      <c r="U1921" s="6">
        <v>0</v>
      </c>
      <c r="V1921" s="6">
        <v>913</v>
      </c>
      <c r="W1921" s="6">
        <f>IF(AND($W$4 + 'Unlike Size Quad'!$F$2*$N$3&lt;Table13[[#This Row],[NS AXIS]],Table13[[#This Row],[NS AXIS]]&lt;$V$3 - 'Unlike Size Quad'!$F$2*$N$3), Table13[NS AXIS], 0)</f>
        <v>0</v>
      </c>
      <c r="X1921" s="6">
        <f>$V$6 - 'Unlike Size Quad'!$F$3*$N$4</f>
        <v>71.401690832311886</v>
      </c>
      <c r="Y1921" s="6">
        <f>$W$5 +'Unlike Size Quad'!$F$3*$N$4</f>
        <v>-71.406763299232722</v>
      </c>
      <c r="Z1921" s="6">
        <f>Table13[[#This Row],[NS AXIS]]</f>
        <v>913</v>
      </c>
      <c r="AA1921" s="6">
        <f>IF(AND($W$5 + 'Unlike Size Quad'!$F$3*$N$4&lt;Table13[[#This Row],[NS AXIS]],Table13[[#This Row],[NS AXIS]]&lt;$V$6 - 'Unlike Size Quad'!$F$3*$N$4), Table13[NS AXIS], 0)</f>
        <v>0</v>
      </c>
      <c r="AB1921" s="16">
        <f>$V$3 -'Unlike Size Quad'!$F$2*$N$3</f>
        <v>127.00056361139596</v>
      </c>
      <c r="AC1921" s="16">
        <f>$W$4 + 'Unlike Size Quad'!$F$2*$N$3</f>
        <v>-127.00507248755457</v>
      </c>
      <c r="AN1921" s="46">
        <v>913</v>
      </c>
      <c r="AO1921" s="6">
        <f>IF(OR(Table15[[#This Row],[Diagonal Flag]]&lt;-$AG$6, Table15[[#This Row],[Diagonal Flag]]&gt;$AG$6),0,Table15[[#This Row],[Diagonal Flag]])</f>
        <v>0</v>
      </c>
      <c r="AP1921" s="6">
        <f>Graphing!$AO1921/$AP$6</f>
        <v>0</v>
      </c>
      <c r="AQ1921" s="6">
        <f>Graphing!$AO1921/$AQ$6</f>
        <v>0</v>
      </c>
    </row>
    <row r="1922" spans="21:43" x14ac:dyDescent="0.25">
      <c r="U1922" s="6">
        <v>0</v>
      </c>
      <c r="V1922" s="6">
        <v>914</v>
      </c>
      <c r="W1922" s="6">
        <f>IF(AND($W$4 + 'Unlike Size Quad'!$F$2*$N$3&lt;Table13[[#This Row],[NS AXIS]],Table13[[#This Row],[NS AXIS]]&lt;$V$3 - 'Unlike Size Quad'!$F$2*$N$3), Table13[NS AXIS], 0)</f>
        <v>0</v>
      </c>
      <c r="X1922" s="6">
        <f>$V$6 - 'Unlike Size Quad'!$F$3*$N$4</f>
        <v>71.401690832311886</v>
      </c>
      <c r="Y1922" s="6">
        <f>$W$5 +'Unlike Size Quad'!$F$3*$N$4</f>
        <v>-71.406763299232722</v>
      </c>
      <c r="Z1922" s="6">
        <f>Table13[[#This Row],[NS AXIS]]</f>
        <v>914</v>
      </c>
      <c r="AA1922" s="6">
        <f>IF(AND($W$5 + 'Unlike Size Quad'!$F$3*$N$4&lt;Table13[[#This Row],[NS AXIS]],Table13[[#This Row],[NS AXIS]]&lt;$V$6 - 'Unlike Size Quad'!$F$3*$N$4), Table13[NS AXIS], 0)</f>
        <v>0</v>
      </c>
      <c r="AB1922" s="16">
        <f>$V$3 -'Unlike Size Quad'!$F$2*$N$3</f>
        <v>127.00056361139596</v>
      </c>
      <c r="AC1922" s="16">
        <f>$W$4 + 'Unlike Size Quad'!$F$2*$N$3</f>
        <v>-127.00507248755457</v>
      </c>
      <c r="AN1922" s="46">
        <v>914</v>
      </c>
      <c r="AO1922" s="6">
        <f>IF(OR(Table15[[#This Row],[Diagonal Flag]]&lt;-$AG$6, Table15[[#This Row],[Diagonal Flag]]&gt;$AG$6),0,Table15[[#This Row],[Diagonal Flag]])</f>
        <v>0</v>
      </c>
      <c r="AP1922" s="6">
        <f>Graphing!$AO1922/$AP$6</f>
        <v>0</v>
      </c>
      <c r="AQ1922" s="6">
        <f>Graphing!$AO1922/$AQ$6</f>
        <v>0</v>
      </c>
    </row>
    <row r="1923" spans="21:43" x14ac:dyDescent="0.25">
      <c r="U1923" s="6">
        <v>0</v>
      </c>
      <c r="V1923" s="6">
        <v>915</v>
      </c>
      <c r="W1923" s="6">
        <f>IF(AND($W$4 + 'Unlike Size Quad'!$F$2*$N$3&lt;Table13[[#This Row],[NS AXIS]],Table13[[#This Row],[NS AXIS]]&lt;$V$3 - 'Unlike Size Quad'!$F$2*$N$3), Table13[NS AXIS], 0)</f>
        <v>0</v>
      </c>
      <c r="X1923" s="6">
        <f>$V$6 - 'Unlike Size Quad'!$F$3*$N$4</f>
        <v>71.401690832311886</v>
      </c>
      <c r="Y1923" s="6">
        <f>$W$5 +'Unlike Size Quad'!$F$3*$N$4</f>
        <v>-71.406763299232722</v>
      </c>
      <c r="Z1923" s="6">
        <f>Table13[[#This Row],[NS AXIS]]</f>
        <v>915</v>
      </c>
      <c r="AA1923" s="6">
        <f>IF(AND($W$5 + 'Unlike Size Quad'!$F$3*$N$4&lt;Table13[[#This Row],[NS AXIS]],Table13[[#This Row],[NS AXIS]]&lt;$V$6 - 'Unlike Size Quad'!$F$3*$N$4), Table13[NS AXIS], 0)</f>
        <v>0</v>
      </c>
      <c r="AB1923" s="16">
        <f>$V$3 -'Unlike Size Quad'!$F$2*$N$3</f>
        <v>127.00056361139596</v>
      </c>
      <c r="AC1923" s="16">
        <f>$W$4 + 'Unlike Size Quad'!$F$2*$N$3</f>
        <v>-127.00507248755457</v>
      </c>
      <c r="AN1923" s="46">
        <v>915</v>
      </c>
      <c r="AO1923" s="6">
        <f>IF(OR(Table15[[#This Row],[Diagonal Flag]]&lt;-$AG$6, Table15[[#This Row],[Diagonal Flag]]&gt;$AG$6),0,Table15[[#This Row],[Diagonal Flag]])</f>
        <v>0</v>
      </c>
      <c r="AP1923" s="6">
        <f>Graphing!$AO1923/$AP$6</f>
        <v>0</v>
      </c>
      <c r="AQ1923" s="6">
        <f>Graphing!$AO1923/$AQ$6</f>
        <v>0</v>
      </c>
    </row>
    <row r="1924" spans="21:43" x14ac:dyDescent="0.25">
      <c r="U1924" s="6">
        <v>0</v>
      </c>
      <c r="V1924" s="6">
        <v>916</v>
      </c>
      <c r="W1924" s="6">
        <f>IF(AND($W$4 + 'Unlike Size Quad'!$F$2*$N$3&lt;Table13[[#This Row],[NS AXIS]],Table13[[#This Row],[NS AXIS]]&lt;$V$3 - 'Unlike Size Quad'!$F$2*$N$3), Table13[NS AXIS], 0)</f>
        <v>0</v>
      </c>
      <c r="X1924" s="6">
        <f>$V$6 - 'Unlike Size Quad'!$F$3*$N$4</f>
        <v>71.401690832311886</v>
      </c>
      <c r="Y1924" s="6">
        <f>$W$5 +'Unlike Size Quad'!$F$3*$N$4</f>
        <v>-71.406763299232722</v>
      </c>
      <c r="Z1924" s="6">
        <f>Table13[[#This Row],[NS AXIS]]</f>
        <v>916</v>
      </c>
      <c r="AA1924" s="6">
        <f>IF(AND($W$5 + 'Unlike Size Quad'!$F$3*$N$4&lt;Table13[[#This Row],[NS AXIS]],Table13[[#This Row],[NS AXIS]]&lt;$V$6 - 'Unlike Size Quad'!$F$3*$N$4), Table13[NS AXIS], 0)</f>
        <v>0</v>
      </c>
      <c r="AB1924" s="16">
        <f>$V$3 -'Unlike Size Quad'!$F$2*$N$3</f>
        <v>127.00056361139596</v>
      </c>
      <c r="AC1924" s="16">
        <f>$W$4 + 'Unlike Size Quad'!$F$2*$N$3</f>
        <v>-127.00507248755457</v>
      </c>
      <c r="AN1924" s="46">
        <v>916</v>
      </c>
      <c r="AO1924" s="6">
        <f>IF(OR(Table15[[#This Row],[Diagonal Flag]]&lt;-$AG$6, Table15[[#This Row],[Diagonal Flag]]&gt;$AG$6),0,Table15[[#This Row],[Diagonal Flag]])</f>
        <v>0</v>
      </c>
      <c r="AP1924" s="6">
        <f>Graphing!$AO1924/$AP$6</f>
        <v>0</v>
      </c>
      <c r="AQ1924" s="6">
        <f>Graphing!$AO1924/$AQ$6</f>
        <v>0</v>
      </c>
    </row>
    <row r="1925" spans="21:43" x14ac:dyDescent="0.25">
      <c r="U1925" s="6">
        <v>0</v>
      </c>
      <c r="V1925" s="6">
        <v>917</v>
      </c>
      <c r="W1925" s="6">
        <f>IF(AND($W$4 + 'Unlike Size Quad'!$F$2*$N$3&lt;Table13[[#This Row],[NS AXIS]],Table13[[#This Row],[NS AXIS]]&lt;$V$3 - 'Unlike Size Quad'!$F$2*$N$3), Table13[NS AXIS], 0)</f>
        <v>0</v>
      </c>
      <c r="X1925" s="6">
        <f>$V$6 - 'Unlike Size Quad'!$F$3*$N$4</f>
        <v>71.401690832311886</v>
      </c>
      <c r="Y1925" s="6">
        <f>$W$5 +'Unlike Size Quad'!$F$3*$N$4</f>
        <v>-71.406763299232722</v>
      </c>
      <c r="Z1925" s="6">
        <f>Table13[[#This Row],[NS AXIS]]</f>
        <v>917</v>
      </c>
      <c r="AA1925" s="6">
        <f>IF(AND($W$5 + 'Unlike Size Quad'!$F$3*$N$4&lt;Table13[[#This Row],[NS AXIS]],Table13[[#This Row],[NS AXIS]]&lt;$V$6 - 'Unlike Size Quad'!$F$3*$N$4), Table13[NS AXIS], 0)</f>
        <v>0</v>
      </c>
      <c r="AB1925" s="16">
        <f>$V$3 -'Unlike Size Quad'!$F$2*$N$3</f>
        <v>127.00056361139596</v>
      </c>
      <c r="AC1925" s="16">
        <f>$W$4 + 'Unlike Size Quad'!$F$2*$N$3</f>
        <v>-127.00507248755457</v>
      </c>
      <c r="AN1925" s="46">
        <v>917</v>
      </c>
      <c r="AO1925" s="6">
        <f>IF(OR(Table15[[#This Row],[Diagonal Flag]]&lt;-$AG$6, Table15[[#This Row],[Diagonal Flag]]&gt;$AG$6),0,Table15[[#This Row],[Diagonal Flag]])</f>
        <v>0</v>
      </c>
      <c r="AP1925" s="6">
        <f>Graphing!$AO1925/$AP$6</f>
        <v>0</v>
      </c>
      <c r="AQ1925" s="6">
        <f>Graphing!$AO1925/$AQ$6</f>
        <v>0</v>
      </c>
    </row>
    <row r="1926" spans="21:43" x14ac:dyDescent="0.25">
      <c r="U1926" s="6">
        <v>0</v>
      </c>
      <c r="V1926" s="6">
        <v>918</v>
      </c>
      <c r="W1926" s="6">
        <f>IF(AND($W$4 + 'Unlike Size Quad'!$F$2*$N$3&lt;Table13[[#This Row],[NS AXIS]],Table13[[#This Row],[NS AXIS]]&lt;$V$3 - 'Unlike Size Quad'!$F$2*$N$3), Table13[NS AXIS], 0)</f>
        <v>0</v>
      </c>
      <c r="X1926" s="6">
        <f>$V$6 - 'Unlike Size Quad'!$F$3*$N$4</f>
        <v>71.401690832311886</v>
      </c>
      <c r="Y1926" s="6">
        <f>$W$5 +'Unlike Size Quad'!$F$3*$N$4</f>
        <v>-71.406763299232722</v>
      </c>
      <c r="Z1926" s="6">
        <f>Table13[[#This Row],[NS AXIS]]</f>
        <v>918</v>
      </c>
      <c r="AA1926" s="6">
        <f>IF(AND($W$5 + 'Unlike Size Quad'!$F$3*$N$4&lt;Table13[[#This Row],[NS AXIS]],Table13[[#This Row],[NS AXIS]]&lt;$V$6 - 'Unlike Size Quad'!$F$3*$N$4), Table13[NS AXIS], 0)</f>
        <v>0</v>
      </c>
      <c r="AB1926" s="16">
        <f>$V$3 -'Unlike Size Quad'!$F$2*$N$3</f>
        <v>127.00056361139596</v>
      </c>
      <c r="AC1926" s="16">
        <f>$W$4 + 'Unlike Size Quad'!$F$2*$N$3</f>
        <v>-127.00507248755457</v>
      </c>
      <c r="AN1926" s="46">
        <v>918</v>
      </c>
      <c r="AO1926" s="6">
        <f>IF(OR(Table15[[#This Row],[Diagonal Flag]]&lt;-$AG$6, Table15[[#This Row],[Diagonal Flag]]&gt;$AG$6),0,Table15[[#This Row],[Diagonal Flag]])</f>
        <v>0</v>
      </c>
      <c r="AP1926" s="6">
        <f>Graphing!$AO1926/$AP$6</f>
        <v>0</v>
      </c>
      <c r="AQ1926" s="6">
        <f>Graphing!$AO1926/$AQ$6</f>
        <v>0</v>
      </c>
    </row>
    <row r="1927" spans="21:43" x14ac:dyDescent="0.25">
      <c r="U1927" s="6">
        <v>0</v>
      </c>
      <c r="V1927" s="6">
        <v>919</v>
      </c>
      <c r="W1927" s="6">
        <f>IF(AND($W$4 + 'Unlike Size Quad'!$F$2*$N$3&lt;Table13[[#This Row],[NS AXIS]],Table13[[#This Row],[NS AXIS]]&lt;$V$3 - 'Unlike Size Quad'!$F$2*$N$3), Table13[NS AXIS], 0)</f>
        <v>0</v>
      </c>
      <c r="X1927" s="6">
        <f>$V$6 - 'Unlike Size Quad'!$F$3*$N$4</f>
        <v>71.401690832311886</v>
      </c>
      <c r="Y1927" s="6">
        <f>$W$5 +'Unlike Size Quad'!$F$3*$N$4</f>
        <v>-71.406763299232722</v>
      </c>
      <c r="Z1927" s="6">
        <f>Table13[[#This Row],[NS AXIS]]</f>
        <v>919</v>
      </c>
      <c r="AA1927" s="6">
        <f>IF(AND($W$5 + 'Unlike Size Quad'!$F$3*$N$4&lt;Table13[[#This Row],[NS AXIS]],Table13[[#This Row],[NS AXIS]]&lt;$V$6 - 'Unlike Size Quad'!$F$3*$N$4), Table13[NS AXIS], 0)</f>
        <v>0</v>
      </c>
      <c r="AB1927" s="16">
        <f>$V$3 -'Unlike Size Quad'!$F$2*$N$3</f>
        <v>127.00056361139596</v>
      </c>
      <c r="AC1927" s="16">
        <f>$W$4 + 'Unlike Size Quad'!$F$2*$N$3</f>
        <v>-127.00507248755457</v>
      </c>
      <c r="AN1927" s="46">
        <v>919</v>
      </c>
      <c r="AO1927" s="6">
        <f>IF(OR(Table15[[#This Row],[Diagonal Flag]]&lt;-$AG$6, Table15[[#This Row],[Diagonal Flag]]&gt;$AG$6),0,Table15[[#This Row],[Diagonal Flag]])</f>
        <v>0</v>
      </c>
      <c r="AP1927" s="6">
        <f>Graphing!$AO1927/$AP$6</f>
        <v>0</v>
      </c>
      <c r="AQ1927" s="6">
        <f>Graphing!$AO1927/$AQ$6</f>
        <v>0</v>
      </c>
    </row>
    <row r="1928" spans="21:43" x14ac:dyDescent="0.25">
      <c r="U1928" s="6">
        <v>0</v>
      </c>
      <c r="V1928" s="6">
        <v>920</v>
      </c>
      <c r="W1928" s="6">
        <f>IF(AND($W$4 + 'Unlike Size Quad'!$F$2*$N$3&lt;Table13[[#This Row],[NS AXIS]],Table13[[#This Row],[NS AXIS]]&lt;$V$3 - 'Unlike Size Quad'!$F$2*$N$3), Table13[NS AXIS], 0)</f>
        <v>0</v>
      </c>
      <c r="X1928" s="6">
        <f>$V$6 - 'Unlike Size Quad'!$F$3*$N$4</f>
        <v>71.401690832311886</v>
      </c>
      <c r="Y1928" s="6">
        <f>$W$5 +'Unlike Size Quad'!$F$3*$N$4</f>
        <v>-71.406763299232722</v>
      </c>
      <c r="Z1928" s="6">
        <f>Table13[[#This Row],[NS AXIS]]</f>
        <v>920</v>
      </c>
      <c r="AA1928" s="6">
        <f>IF(AND($W$5 + 'Unlike Size Quad'!$F$3*$N$4&lt;Table13[[#This Row],[NS AXIS]],Table13[[#This Row],[NS AXIS]]&lt;$V$6 - 'Unlike Size Quad'!$F$3*$N$4), Table13[NS AXIS], 0)</f>
        <v>0</v>
      </c>
      <c r="AB1928" s="16">
        <f>$V$3 -'Unlike Size Quad'!$F$2*$N$3</f>
        <v>127.00056361139596</v>
      </c>
      <c r="AC1928" s="16">
        <f>$W$4 + 'Unlike Size Quad'!$F$2*$N$3</f>
        <v>-127.00507248755457</v>
      </c>
      <c r="AN1928" s="46">
        <v>920</v>
      </c>
      <c r="AO1928" s="6">
        <f>IF(OR(Table15[[#This Row],[Diagonal Flag]]&lt;-$AG$6, Table15[[#This Row],[Diagonal Flag]]&gt;$AG$6),0,Table15[[#This Row],[Diagonal Flag]])</f>
        <v>0</v>
      </c>
      <c r="AP1928" s="6">
        <f>Graphing!$AO1928/$AP$6</f>
        <v>0</v>
      </c>
      <c r="AQ1928" s="6">
        <f>Graphing!$AO1928/$AQ$6</f>
        <v>0</v>
      </c>
    </row>
    <row r="1929" spans="21:43" x14ac:dyDescent="0.25">
      <c r="U1929" s="6">
        <v>0</v>
      </c>
      <c r="V1929" s="6">
        <v>921</v>
      </c>
      <c r="W1929" s="6">
        <f>IF(AND($W$4 + 'Unlike Size Quad'!$F$2*$N$3&lt;Table13[[#This Row],[NS AXIS]],Table13[[#This Row],[NS AXIS]]&lt;$V$3 - 'Unlike Size Quad'!$F$2*$N$3), Table13[NS AXIS], 0)</f>
        <v>0</v>
      </c>
      <c r="X1929" s="6">
        <f>$V$6 - 'Unlike Size Quad'!$F$3*$N$4</f>
        <v>71.401690832311886</v>
      </c>
      <c r="Y1929" s="6">
        <f>$W$5 +'Unlike Size Quad'!$F$3*$N$4</f>
        <v>-71.406763299232722</v>
      </c>
      <c r="Z1929" s="6">
        <f>Table13[[#This Row],[NS AXIS]]</f>
        <v>921</v>
      </c>
      <c r="AA1929" s="6">
        <f>IF(AND($W$5 + 'Unlike Size Quad'!$F$3*$N$4&lt;Table13[[#This Row],[NS AXIS]],Table13[[#This Row],[NS AXIS]]&lt;$V$6 - 'Unlike Size Quad'!$F$3*$N$4), Table13[NS AXIS], 0)</f>
        <v>0</v>
      </c>
      <c r="AB1929" s="16">
        <f>$V$3 -'Unlike Size Quad'!$F$2*$N$3</f>
        <v>127.00056361139596</v>
      </c>
      <c r="AC1929" s="16">
        <f>$W$4 + 'Unlike Size Quad'!$F$2*$N$3</f>
        <v>-127.00507248755457</v>
      </c>
      <c r="AN1929" s="46">
        <v>921</v>
      </c>
      <c r="AO1929" s="6">
        <f>IF(OR(Table15[[#This Row],[Diagonal Flag]]&lt;-$AG$6, Table15[[#This Row],[Diagonal Flag]]&gt;$AG$6),0,Table15[[#This Row],[Diagonal Flag]])</f>
        <v>0</v>
      </c>
      <c r="AP1929" s="6">
        <f>Graphing!$AO1929/$AP$6</f>
        <v>0</v>
      </c>
      <c r="AQ1929" s="6">
        <f>Graphing!$AO1929/$AQ$6</f>
        <v>0</v>
      </c>
    </row>
    <row r="1930" spans="21:43" x14ac:dyDescent="0.25">
      <c r="U1930" s="6">
        <v>0</v>
      </c>
      <c r="V1930" s="6">
        <v>922</v>
      </c>
      <c r="W1930" s="6">
        <f>IF(AND($W$4 + 'Unlike Size Quad'!$F$2*$N$3&lt;Table13[[#This Row],[NS AXIS]],Table13[[#This Row],[NS AXIS]]&lt;$V$3 - 'Unlike Size Quad'!$F$2*$N$3), Table13[NS AXIS], 0)</f>
        <v>0</v>
      </c>
      <c r="X1930" s="6">
        <f>$V$6 - 'Unlike Size Quad'!$F$3*$N$4</f>
        <v>71.401690832311886</v>
      </c>
      <c r="Y1930" s="6">
        <f>$W$5 +'Unlike Size Quad'!$F$3*$N$4</f>
        <v>-71.406763299232722</v>
      </c>
      <c r="Z1930" s="6">
        <f>Table13[[#This Row],[NS AXIS]]</f>
        <v>922</v>
      </c>
      <c r="AA1930" s="6">
        <f>IF(AND($W$5 + 'Unlike Size Quad'!$F$3*$N$4&lt;Table13[[#This Row],[NS AXIS]],Table13[[#This Row],[NS AXIS]]&lt;$V$6 - 'Unlike Size Quad'!$F$3*$N$4), Table13[NS AXIS], 0)</f>
        <v>0</v>
      </c>
      <c r="AB1930" s="16">
        <f>$V$3 -'Unlike Size Quad'!$F$2*$N$3</f>
        <v>127.00056361139596</v>
      </c>
      <c r="AC1930" s="16">
        <f>$W$4 + 'Unlike Size Quad'!$F$2*$N$3</f>
        <v>-127.00507248755457</v>
      </c>
      <c r="AN1930" s="46">
        <v>922</v>
      </c>
      <c r="AO1930" s="6">
        <f>IF(OR(Table15[[#This Row],[Diagonal Flag]]&lt;-$AG$6, Table15[[#This Row],[Diagonal Flag]]&gt;$AG$6),0,Table15[[#This Row],[Diagonal Flag]])</f>
        <v>0</v>
      </c>
      <c r="AP1930" s="6">
        <f>Graphing!$AO1930/$AP$6</f>
        <v>0</v>
      </c>
      <c r="AQ1930" s="6">
        <f>Graphing!$AO1930/$AQ$6</f>
        <v>0</v>
      </c>
    </row>
    <row r="1931" spans="21:43" x14ac:dyDescent="0.25">
      <c r="U1931" s="6">
        <v>0</v>
      </c>
      <c r="V1931" s="6">
        <v>923</v>
      </c>
      <c r="W1931" s="6">
        <f>IF(AND($W$4 + 'Unlike Size Quad'!$F$2*$N$3&lt;Table13[[#This Row],[NS AXIS]],Table13[[#This Row],[NS AXIS]]&lt;$V$3 - 'Unlike Size Quad'!$F$2*$N$3), Table13[NS AXIS], 0)</f>
        <v>0</v>
      </c>
      <c r="X1931" s="6">
        <f>$V$6 - 'Unlike Size Quad'!$F$3*$N$4</f>
        <v>71.401690832311886</v>
      </c>
      <c r="Y1931" s="6">
        <f>$W$5 +'Unlike Size Quad'!$F$3*$N$4</f>
        <v>-71.406763299232722</v>
      </c>
      <c r="Z1931" s="6">
        <f>Table13[[#This Row],[NS AXIS]]</f>
        <v>923</v>
      </c>
      <c r="AA1931" s="6">
        <f>IF(AND($W$5 + 'Unlike Size Quad'!$F$3*$N$4&lt;Table13[[#This Row],[NS AXIS]],Table13[[#This Row],[NS AXIS]]&lt;$V$6 - 'Unlike Size Quad'!$F$3*$N$4), Table13[NS AXIS], 0)</f>
        <v>0</v>
      </c>
      <c r="AB1931" s="16">
        <f>$V$3 -'Unlike Size Quad'!$F$2*$N$3</f>
        <v>127.00056361139596</v>
      </c>
      <c r="AC1931" s="16">
        <f>$W$4 + 'Unlike Size Quad'!$F$2*$N$3</f>
        <v>-127.00507248755457</v>
      </c>
      <c r="AN1931" s="46">
        <v>923</v>
      </c>
      <c r="AO1931" s="6">
        <f>IF(OR(Table15[[#This Row],[Diagonal Flag]]&lt;-$AG$6, Table15[[#This Row],[Diagonal Flag]]&gt;$AG$6),0,Table15[[#This Row],[Diagonal Flag]])</f>
        <v>0</v>
      </c>
      <c r="AP1931" s="6">
        <f>Graphing!$AO1931/$AP$6</f>
        <v>0</v>
      </c>
      <c r="AQ1931" s="6">
        <f>Graphing!$AO1931/$AQ$6</f>
        <v>0</v>
      </c>
    </row>
    <row r="1932" spans="21:43" x14ac:dyDescent="0.25">
      <c r="U1932" s="6">
        <v>0</v>
      </c>
      <c r="V1932" s="6">
        <v>924</v>
      </c>
      <c r="W1932" s="6">
        <f>IF(AND($W$4 + 'Unlike Size Quad'!$F$2*$N$3&lt;Table13[[#This Row],[NS AXIS]],Table13[[#This Row],[NS AXIS]]&lt;$V$3 - 'Unlike Size Quad'!$F$2*$N$3), Table13[NS AXIS], 0)</f>
        <v>0</v>
      </c>
      <c r="X1932" s="6">
        <f>$V$6 - 'Unlike Size Quad'!$F$3*$N$4</f>
        <v>71.401690832311886</v>
      </c>
      <c r="Y1932" s="6">
        <f>$W$5 +'Unlike Size Quad'!$F$3*$N$4</f>
        <v>-71.406763299232722</v>
      </c>
      <c r="Z1932" s="6">
        <f>Table13[[#This Row],[NS AXIS]]</f>
        <v>924</v>
      </c>
      <c r="AA1932" s="6">
        <f>IF(AND($W$5 + 'Unlike Size Quad'!$F$3*$N$4&lt;Table13[[#This Row],[NS AXIS]],Table13[[#This Row],[NS AXIS]]&lt;$V$6 - 'Unlike Size Quad'!$F$3*$N$4), Table13[NS AXIS], 0)</f>
        <v>0</v>
      </c>
      <c r="AB1932" s="16">
        <f>$V$3 -'Unlike Size Quad'!$F$2*$N$3</f>
        <v>127.00056361139596</v>
      </c>
      <c r="AC1932" s="16">
        <f>$W$4 + 'Unlike Size Quad'!$F$2*$N$3</f>
        <v>-127.00507248755457</v>
      </c>
      <c r="AN1932" s="46">
        <v>924</v>
      </c>
      <c r="AO1932" s="6">
        <f>IF(OR(Table15[[#This Row],[Diagonal Flag]]&lt;-$AG$6, Table15[[#This Row],[Diagonal Flag]]&gt;$AG$6),0,Table15[[#This Row],[Diagonal Flag]])</f>
        <v>0</v>
      </c>
      <c r="AP1932" s="6">
        <f>Graphing!$AO1932/$AP$6</f>
        <v>0</v>
      </c>
      <c r="AQ1932" s="6">
        <f>Graphing!$AO1932/$AQ$6</f>
        <v>0</v>
      </c>
    </row>
    <row r="1933" spans="21:43" x14ac:dyDescent="0.25">
      <c r="U1933" s="6">
        <v>0</v>
      </c>
      <c r="V1933" s="6">
        <v>925</v>
      </c>
      <c r="W1933" s="6">
        <f>IF(AND($W$4 + 'Unlike Size Quad'!$F$2*$N$3&lt;Table13[[#This Row],[NS AXIS]],Table13[[#This Row],[NS AXIS]]&lt;$V$3 - 'Unlike Size Quad'!$F$2*$N$3), Table13[NS AXIS], 0)</f>
        <v>0</v>
      </c>
      <c r="X1933" s="6">
        <f>$V$6 - 'Unlike Size Quad'!$F$3*$N$4</f>
        <v>71.401690832311886</v>
      </c>
      <c r="Y1933" s="6">
        <f>$W$5 +'Unlike Size Quad'!$F$3*$N$4</f>
        <v>-71.406763299232722</v>
      </c>
      <c r="Z1933" s="6">
        <f>Table13[[#This Row],[NS AXIS]]</f>
        <v>925</v>
      </c>
      <c r="AA1933" s="6">
        <f>IF(AND($W$5 + 'Unlike Size Quad'!$F$3*$N$4&lt;Table13[[#This Row],[NS AXIS]],Table13[[#This Row],[NS AXIS]]&lt;$V$6 - 'Unlike Size Quad'!$F$3*$N$4), Table13[NS AXIS], 0)</f>
        <v>0</v>
      </c>
      <c r="AB1933" s="16">
        <f>$V$3 -'Unlike Size Quad'!$F$2*$N$3</f>
        <v>127.00056361139596</v>
      </c>
      <c r="AC1933" s="16">
        <f>$W$4 + 'Unlike Size Quad'!$F$2*$N$3</f>
        <v>-127.00507248755457</v>
      </c>
      <c r="AN1933" s="46">
        <v>925</v>
      </c>
      <c r="AO1933" s="6">
        <f>IF(OR(Table15[[#This Row],[Diagonal Flag]]&lt;-$AG$6, Table15[[#This Row],[Diagonal Flag]]&gt;$AG$6),0,Table15[[#This Row],[Diagonal Flag]])</f>
        <v>0</v>
      </c>
      <c r="AP1933" s="6">
        <f>Graphing!$AO1933/$AP$6</f>
        <v>0</v>
      </c>
      <c r="AQ1933" s="6">
        <f>Graphing!$AO1933/$AQ$6</f>
        <v>0</v>
      </c>
    </row>
    <row r="1934" spans="21:43" x14ac:dyDescent="0.25">
      <c r="U1934" s="6">
        <v>0</v>
      </c>
      <c r="V1934" s="6">
        <v>926</v>
      </c>
      <c r="W1934" s="6">
        <f>IF(AND($W$4 + 'Unlike Size Quad'!$F$2*$N$3&lt;Table13[[#This Row],[NS AXIS]],Table13[[#This Row],[NS AXIS]]&lt;$V$3 - 'Unlike Size Quad'!$F$2*$N$3), Table13[NS AXIS], 0)</f>
        <v>0</v>
      </c>
      <c r="X1934" s="6">
        <f>$V$6 - 'Unlike Size Quad'!$F$3*$N$4</f>
        <v>71.401690832311886</v>
      </c>
      <c r="Y1934" s="6">
        <f>$W$5 +'Unlike Size Quad'!$F$3*$N$4</f>
        <v>-71.406763299232722</v>
      </c>
      <c r="Z1934" s="6">
        <f>Table13[[#This Row],[NS AXIS]]</f>
        <v>926</v>
      </c>
      <c r="AA1934" s="6">
        <f>IF(AND($W$5 + 'Unlike Size Quad'!$F$3*$N$4&lt;Table13[[#This Row],[NS AXIS]],Table13[[#This Row],[NS AXIS]]&lt;$V$6 - 'Unlike Size Quad'!$F$3*$N$4), Table13[NS AXIS], 0)</f>
        <v>0</v>
      </c>
      <c r="AB1934" s="16">
        <f>$V$3 -'Unlike Size Quad'!$F$2*$N$3</f>
        <v>127.00056361139596</v>
      </c>
      <c r="AC1934" s="16">
        <f>$W$4 + 'Unlike Size Quad'!$F$2*$N$3</f>
        <v>-127.00507248755457</v>
      </c>
      <c r="AN1934" s="46">
        <v>926</v>
      </c>
      <c r="AO1934" s="6">
        <f>IF(OR(Table15[[#This Row],[Diagonal Flag]]&lt;-$AG$6, Table15[[#This Row],[Diagonal Flag]]&gt;$AG$6),0,Table15[[#This Row],[Diagonal Flag]])</f>
        <v>0</v>
      </c>
      <c r="AP1934" s="6">
        <f>Graphing!$AO1934/$AP$6</f>
        <v>0</v>
      </c>
      <c r="AQ1934" s="6">
        <f>Graphing!$AO1934/$AQ$6</f>
        <v>0</v>
      </c>
    </row>
    <row r="1935" spans="21:43" x14ac:dyDescent="0.25">
      <c r="U1935" s="6">
        <v>0</v>
      </c>
      <c r="V1935" s="6">
        <v>927</v>
      </c>
      <c r="W1935" s="6">
        <f>IF(AND($W$4 + 'Unlike Size Quad'!$F$2*$N$3&lt;Table13[[#This Row],[NS AXIS]],Table13[[#This Row],[NS AXIS]]&lt;$V$3 - 'Unlike Size Quad'!$F$2*$N$3), Table13[NS AXIS], 0)</f>
        <v>0</v>
      </c>
      <c r="X1935" s="6">
        <f>$V$6 - 'Unlike Size Quad'!$F$3*$N$4</f>
        <v>71.401690832311886</v>
      </c>
      <c r="Y1935" s="6">
        <f>$W$5 +'Unlike Size Quad'!$F$3*$N$4</f>
        <v>-71.406763299232722</v>
      </c>
      <c r="Z1935" s="6">
        <f>Table13[[#This Row],[NS AXIS]]</f>
        <v>927</v>
      </c>
      <c r="AA1935" s="6">
        <f>IF(AND($W$5 + 'Unlike Size Quad'!$F$3*$N$4&lt;Table13[[#This Row],[NS AXIS]],Table13[[#This Row],[NS AXIS]]&lt;$V$6 - 'Unlike Size Quad'!$F$3*$N$4), Table13[NS AXIS], 0)</f>
        <v>0</v>
      </c>
      <c r="AB1935" s="16">
        <f>$V$3 -'Unlike Size Quad'!$F$2*$N$3</f>
        <v>127.00056361139596</v>
      </c>
      <c r="AC1935" s="16">
        <f>$W$4 + 'Unlike Size Quad'!$F$2*$N$3</f>
        <v>-127.00507248755457</v>
      </c>
      <c r="AN1935" s="46">
        <v>927</v>
      </c>
      <c r="AO1935" s="6">
        <f>IF(OR(Table15[[#This Row],[Diagonal Flag]]&lt;-$AG$6, Table15[[#This Row],[Diagonal Flag]]&gt;$AG$6),0,Table15[[#This Row],[Diagonal Flag]])</f>
        <v>0</v>
      </c>
      <c r="AP1935" s="6">
        <f>Graphing!$AO1935/$AP$6</f>
        <v>0</v>
      </c>
      <c r="AQ1935" s="6">
        <f>Graphing!$AO1935/$AQ$6</f>
        <v>0</v>
      </c>
    </row>
    <row r="1936" spans="21:43" x14ac:dyDescent="0.25">
      <c r="U1936" s="6">
        <v>0</v>
      </c>
      <c r="V1936" s="6">
        <v>928</v>
      </c>
      <c r="W1936" s="6">
        <f>IF(AND($W$4 + 'Unlike Size Quad'!$F$2*$N$3&lt;Table13[[#This Row],[NS AXIS]],Table13[[#This Row],[NS AXIS]]&lt;$V$3 - 'Unlike Size Quad'!$F$2*$N$3), Table13[NS AXIS], 0)</f>
        <v>0</v>
      </c>
      <c r="X1936" s="6">
        <f>$V$6 - 'Unlike Size Quad'!$F$3*$N$4</f>
        <v>71.401690832311886</v>
      </c>
      <c r="Y1936" s="6">
        <f>$W$5 +'Unlike Size Quad'!$F$3*$N$4</f>
        <v>-71.406763299232722</v>
      </c>
      <c r="Z1936" s="6">
        <f>Table13[[#This Row],[NS AXIS]]</f>
        <v>928</v>
      </c>
      <c r="AA1936" s="6">
        <f>IF(AND($W$5 + 'Unlike Size Quad'!$F$3*$N$4&lt;Table13[[#This Row],[NS AXIS]],Table13[[#This Row],[NS AXIS]]&lt;$V$6 - 'Unlike Size Quad'!$F$3*$N$4), Table13[NS AXIS], 0)</f>
        <v>0</v>
      </c>
      <c r="AB1936" s="16">
        <f>$V$3 -'Unlike Size Quad'!$F$2*$N$3</f>
        <v>127.00056361139596</v>
      </c>
      <c r="AC1936" s="16">
        <f>$W$4 + 'Unlike Size Quad'!$F$2*$N$3</f>
        <v>-127.00507248755457</v>
      </c>
      <c r="AN1936" s="46">
        <v>928</v>
      </c>
      <c r="AO1936" s="6">
        <f>IF(OR(Table15[[#This Row],[Diagonal Flag]]&lt;-$AG$6, Table15[[#This Row],[Diagonal Flag]]&gt;$AG$6),0,Table15[[#This Row],[Diagonal Flag]])</f>
        <v>0</v>
      </c>
      <c r="AP1936" s="6">
        <f>Graphing!$AO1936/$AP$6</f>
        <v>0</v>
      </c>
      <c r="AQ1936" s="6">
        <f>Graphing!$AO1936/$AQ$6</f>
        <v>0</v>
      </c>
    </row>
    <row r="1937" spans="21:43" x14ac:dyDescent="0.25">
      <c r="U1937" s="6">
        <v>0</v>
      </c>
      <c r="V1937" s="6">
        <v>929</v>
      </c>
      <c r="W1937" s="6">
        <f>IF(AND($W$4 + 'Unlike Size Quad'!$F$2*$N$3&lt;Table13[[#This Row],[NS AXIS]],Table13[[#This Row],[NS AXIS]]&lt;$V$3 - 'Unlike Size Quad'!$F$2*$N$3), Table13[NS AXIS], 0)</f>
        <v>0</v>
      </c>
      <c r="X1937" s="6">
        <f>$V$6 - 'Unlike Size Quad'!$F$3*$N$4</f>
        <v>71.401690832311886</v>
      </c>
      <c r="Y1937" s="6">
        <f>$W$5 +'Unlike Size Quad'!$F$3*$N$4</f>
        <v>-71.406763299232722</v>
      </c>
      <c r="Z1937" s="6">
        <f>Table13[[#This Row],[NS AXIS]]</f>
        <v>929</v>
      </c>
      <c r="AA1937" s="6">
        <f>IF(AND($W$5 + 'Unlike Size Quad'!$F$3*$N$4&lt;Table13[[#This Row],[NS AXIS]],Table13[[#This Row],[NS AXIS]]&lt;$V$6 - 'Unlike Size Quad'!$F$3*$N$4), Table13[NS AXIS], 0)</f>
        <v>0</v>
      </c>
      <c r="AB1937" s="16">
        <f>$V$3 -'Unlike Size Quad'!$F$2*$N$3</f>
        <v>127.00056361139596</v>
      </c>
      <c r="AC1937" s="16">
        <f>$W$4 + 'Unlike Size Quad'!$F$2*$N$3</f>
        <v>-127.00507248755457</v>
      </c>
      <c r="AN1937" s="46">
        <v>929</v>
      </c>
      <c r="AO1937" s="6">
        <f>IF(OR(Table15[[#This Row],[Diagonal Flag]]&lt;-$AG$6, Table15[[#This Row],[Diagonal Flag]]&gt;$AG$6),0,Table15[[#This Row],[Diagonal Flag]])</f>
        <v>0</v>
      </c>
      <c r="AP1937" s="6">
        <f>Graphing!$AO1937/$AP$6</f>
        <v>0</v>
      </c>
      <c r="AQ1937" s="6">
        <f>Graphing!$AO1937/$AQ$6</f>
        <v>0</v>
      </c>
    </row>
    <row r="1938" spans="21:43" x14ac:dyDescent="0.25">
      <c r="U1938" s="6">
        <v>0</v>
      </c>
      <c r="V1938" s="6">
        <v>930</v>
      </c>
      <c r="W1938" s="6">
        <f>IF(AND($W$4 + 'Unlike Size Quad'!$F$2*$N$3&lt;Table13[[#This Row],[NS AXIS]],Table13[[#This Row],[NS AXIS]]&lt;$V$3 - 'Unlike Size Quad'!$F$2*$N$3), Table13[NS AXIS], 0)</f>
        <v>0</v>
      </c>
      <c r="X1938" s="6">
        <f>$V$6 - 'Unlike Size Quad'!$F$3*$N$4</f>
        <v>71.401690832311886</v>
      </c>
      <c r="Y1938" s="6">
        <f>$W$5 +'Unlike Size Quad'!$F$3*$N$4</f>
        <v>-71.406763299232722</v>
      </c>
      <c r="Z1938" s="6">
        <f>Table13[[#This Row],[NS AXIS]]</f>
        <v>930</v>
      </c>
      <c r="AA1938" s="6">
        <f>IF(AND($W$5 + 'Unlike Size Quad'!$F$3*$N$4&lt;Table13[[#This Row],[NS AXIS]],Table13[[#This Row],[NS AXIS]]&lt;$V$6 - 'Unlike Size Quad'!$F$3*$N$4), Table13[NS AXIS], 0)</f>
        <v>0</v>
      </c>
      <c r="AB1938" s="16">
        <f>$V$3 -'Unlike Size Quad'!$F$2*$N$3</f>
        <v>127.00056361139596</v>
      </c>
      <c r="AC1938" s="16">
        <f>$W$4 + 'Unlike Size Quad'!$F$2*$N$3</f>
        <v>-127.00507248755457</v>
      </c>
      <c r="AN1938" s="46">
        <v>930</v>
      </c>
      <c r="AO1938" s="6">
        <f>IF(OR(Table15[[#This Row],[Diagonal Flag]]&lt;-$AG$6, Table15[[#This Row],[Diagonal Flag]]&gt;$AG$6),0,Table15[[#This Row],[Diagonal Flag]])</f>
        <v>0</v>
      </c>
      <c r="AP1938" s="6">
        <f>Graphing!$AO1938/$AP$6</f>
        <v>0</v>
      </c>
      <c r="AQ1938" s="6">
        <f>Graphing!$AO1938/$AQ$6</f>
        <v>0</v>
      </c>
    </row>
    <row r="1939" spans="21:43" x14ac:dyDescent="0.25">
      <c r="U1939" s="6">
        <v>0</v>
      </c>
      <c r="V1939" s="6">
        <v>931</v>
      </c>
      <c r="W1939" s="6">
        <f>IF(AND($W$4 + 'Unlike Size Quad'!$F$2*$N$3&lt;Table13[[#This Row],[NS AXIS]],Table13[[#This Row],[NS AXIS]]&lt;$V$3 - 'Unlike Size Quad'!$F$2*$N$3), Table13[NS AXIS], 0)</f>
        <v>0</v>
      </c>
      <c r="X1939" s="6">
        <f>$V$6 - 'Unlike Size Quad'!$F$3*$N$4</f>
        <v>71.401690832311886</v>
      </c>
      <c r="Y1939" s="6">
        <f>$W$5 +'Unlike Size Quad'!$F$3*$N$4</f>
        <v>-71.406763299232722</v>
      </c>
      <c r="Z1939" s="6">
        <f>Table13[[#This Row],[NS AXIS]]</f>
        <v>931</v>
      </c>
      <c r="AA1939" s="6">
        <f>IF(AND($W$5 + 'Unlike Size Quad'!$F$3*$N$4&lt;Table13[[#This Row],[NS AXIS]],Table13[[#This Row],[NS AXIS]]&lt;$V$6 - 'Unlike Size Quad'!$F$3*$N$4), Table13[NS AXIS], 0)</f>
        <v>0</v>
      </c>
      <c r="AB1939" s="16">
        <f>$V$3 -'Unlike Size Quad'!$F$2*$N$3</f>
        <v>127.00056361139596</v>
      </c>
      <c r="AC1939" s="16">
        <f>$W$4 + 'Unlike Size Quad'!$F$2*$N$3</f>
        <v>-127.00507248755457</v>
      </c>
      <c r="AN1939" s="46">
        <v>931</v>
      </c>
      <c r="AO1939" s="6">
        <f>IF(OR(Table15[[#This Row],[Diagonal Flag]]&lt;-$AG$6, Table15[[#This Row],[Diagonal Flag]]&gt;$AG$6),0,Table15[[#This Row],[Diagonal Flag]])</f>
        <v>0</v>
      </c>
      <c r="AP1939" s="6">
        <f>Graphing!$AO1939/$AP$6</f>
        <v>0</v>
      </c>
      <c r="AQ1939" s="6">
        <f>Graphing!$AO1939/$AQ$6</f>
        <v>0</v>
      </c>
    </row>
    <row r="1940" spans="21:43" x14ac:dyDescent="0.25">
      <c r="U1940" s="6">
        <v>0</v>
      </c>
      <c r="V1940" s="6">
        <v>932</v>
      </c>
      <c r="W1940" s="6">
        <f>IF(AND($W$4 + 'Unlike Size Quad'!$F$2*$N$3&lt;Table13[[#This Row],[NS AXIS]],Table13[[#This Row],[NS AXIS]]&lt;$V$3 - 'Unlike Size Quad'!$F$2*$N$3), Table13[NS AXIS], 0)</f>
        <v>0</v>
      </c>
      <c r="X1940" s="6">
        <f>$V$6 - 'Unlike Size Quad'!$F$3*$N$4</f>
        <v>71.401690832311886</v>
      </c>
      <c r="Y1940" s="6">
        <f>$W$5 +'Unlike Size Quad'!$F$3*$N$4</f>
        <v>-71.406763299232722</v>
      </c>
      <c r="Z1940" s="6">
        <f>Table13[[#This Row],[NS AXIS]]</f>
        <v>932</v>
      </c>
      <c r="AA1940" s="6">
        <f>IF(AND($W$5 + 'Unlike Size Quad'!$F$3*$N$4&lt;Table13[[#This Row],[NS AXIS]],Table13[[#This Row],[NS AXIS]]&lt;$V$6 - 'Unlike Size Quad'!$F$3*$N$4), Table13[NS AXIS], 0)</f>
        <v>0</v>
      </c>
      <c r="AB1940" s="16">
        <f>$V$3 -'Unlike Size Quad'!$F$2*$N$3</f>
        <v>127.00056361139596</v>
      </c>
      <c r="AC1940" s="16">
        <f>$W$4 + 'Unlike Size Quad'!$F$2*$N$3</f>
        <v>-127.00507248755457</v>
      </c>
      <c r="AN1940" s="46">
        <v>932</v>
      </c>
      <c r="AO1940" s="6">
        <f>IF(OR(Table15[[#This Row],[Diagonal Flag]]&lt;-$AG$6, Table15[[#This Row],[Diagonal Flag]]&gt;$AG$6),0,Table15[[#This Row],[Diagonal Flag]])</f>
        <v>0</v>
      </c>
      <c r="AP1940" s="6">
        <f>Graphing!$AO1940/$AP$6</f>
        <v>0</v>
      </c>
      <c r="AQ1940" s="6">
        <f>Graphing!$AO1940/$AQ$6</f>
        <v>0</v>
      </c>
    </row>
    <row r="1941" spans="21:43" x14ac:dyDescent="0.25">
      <c r="U1941" s="6">
        <v>0</v>
      </c>
      <c r="V1941" s="6">
        <v>933</v>
      </c>
      <c r="W1941" s="6">
        <f>IF(AND($W$4 + 'Unlike Size Quad'!$F$2*$N$3&lt;Table13[[#This Row],[NS AXIS]],Table13[[#This Row],[NS AXIS]]&lt;$V$3 - 'Unlike Size Quad'!$F$2*$N$3), Table13[NS AXIS], 0)</f>
        <v>0</v>
      </c>
      <c r="X1941" s="6">
        <f>$V$6 - 'Unlike Size Quad'!$F$3*$N$4</f>
        <v>71.401690832311886</v>
      </c>
      <c r="Y1941" s="6">
        <f>$W$5 +'Unlike Size Quad'!$F$3*$N$4</f>
        <v>-71.406763299232722</v>
      </c>
      <c r="Z1941" s="6">
        <f>Table13[[#This Row],[NS AXIS]]</f>
        <v>933</v>
      </c>
      <c r="AA1941" s="6">
        <f>IF(AND($W$5 + 'Unlike Size Quad'!$F$3*$N$4&lt;Table13[[#This Row],[NS AXIS]],Table13[[#This Row],[NS AXIS]]&lt;$V$6 - 'Unlike Size Quad'!$F$3*$N$4), Table13[NS AXIS], 0)</f>
        <v>0</v>
      </c>
      <c r="AB1941" s="16">
        <f>$V$3 -'Unlike Size Quad'!$F$2*$N$3</f>
        <v>127.00056361139596</v>
      </c>
      <c r="AC1941" s="16">
        <f>$W$4 + 'Unlike Size Quad'!$F$2*$N$3</f>
        <v>-127.00507248755457</v>
      </c>
      <c r="AN1941" s="46">
        <v>933</v>
      </c>
      <c r="AO1941" s="6">
        <f>IF(OR(Table15[[#This Row],[Diagonal Flag]]&lt;-$AG$6, Table15[[#This Row],[Diagonal Flag]]&gt;$AG$6),0,Table15[[#This Row],[Diagonal Flag]])</f>
        <v>0</v>
      </c>
      <c r="AP1941" s="6">
        <f>Graphing!$AO1941/$AP$6</f>
        <v>0</v>
      </c>
      <c r="AQ1941" s="6">
        <f>Graphing!$AO1941/$AQ$6</f>
        <v>0</v>
      </c>
    </row>
    <row r="1942" spans="21:43" x14ac:dyDescent="0.25">
      <c r="U1942" s="6">
        <v>0</v>
      </c>
      <c r="V1942" s="6">
        <v>934</v>
      </c>
      <c r="W1942" s="6">
        <f>IF(AND($W$4 + 'Unlike Size Quad'!$F$2*$N$3&lt;Table13[[#This Row],[NS AXIS]],Table13[[#This Row],[NS AXIS]]&lt;$V$3 - 'Unlike Size Quad'!$F$2*$N$3), Table13[NS AXIS], 0)</f>
        <v>0</v>
      </c>
      <c r="X1942" s="6">
        <f>$V$6 - 'Unlike Size Quad'!$F$3*$N$4</f>
        <v>71.401690832311886</v>
      </c>
      <c r="Y1942" s="6">
        <f>$W$5 +'Unlike Size Quad'!$F$3*$N$4</f>
        <v>-71.406763299232722</v>
      </c>
      <c r="Z1942" s="6">
        <f>Table13[[#This Row],[NS AXIS]]</f>
        <v>934</v>
      </c>
      <c r="AA1942" s="6">
        <f>IF(AND($W$5 + 'Unlike Size Quad'!$F$3*$N$4&lt;Table13[[#This Row],[NS AXIS]],Table13[[#This Row],[NS AXIS]]&lt;$V$6 - 'Unlike Size Quad'!$F$3*$N$4), Table13[NS AXIS], 0)</f>
        <v>0</v>
      </c>
      <c r="AB1942" s="16">
        <f>$V$3 -'Unlike Size Quad'!$F$2*$N$3</f>
        <v>127.00056361139596</v>
      </c>
      <c r="AC1942" s="16">
        <f>$W$4 + 'Unlike Size Quad'!$F$2*$N$3</f>
        <v>-127.00507248755457</v>
      </c>
      <c r="AN1942" s="46">
        <v>934</v>
      </c>
      <c r="AO1942" s="6">
        <f>IF(OR(Table15[[#This Row],[Diagonal Flag]]&lt;-$AG$6, Table15[[#This Row],[Diagonal Flag]]&gt;$AG$6),0,Table15[[#This Row],[Diagonal Flag]])</f>
        <v>0</v>
      </c>
      <c r="AP1942" s="6">
        <f>Graphing!$AO1942/$AP$6</f>
        <v>0</v>
      </c>
      <c r="AQ1942" s="6">
        <f>Graphing!$AO1942/$AQ$6</f>
        <v>0</v>
      </c>
    </row>
    <row r="1943" spans="21:43" x14ac:dyDescent="0.25">
      <c r="U1943" s="6">
        <v>0</v>
      </c>
      <c r="V1943" s="6">
        <v>935</v>
      </c>
      <c r="W1943" s="6">
        <f>IF(AND($W$4 + 'Unlike Size Quad'!$F$2*$N$3&lt;Table13[[#This Row],[NS AXIS]],Table13[[#This Row],[NS AXIS]]&lt;$V$3 - 'Unlike Size Quad'!$F$2*$N$3), Table13[NS AXIS], 0)</f>
        <v>0</v>
      </c>
      <c r="X1943" s="6">
        <f>$V$6 - 'Unlike Size Quad'!$F$3*$N$4</f>
        <v>71.401690832311886</v>
      </c>
      <c r="Y1943" s="6">
        <f>$W$5 +'Unlike Size Quad'!$F$3*$N$4</f>
        <v>-71.406763299232722</v>
      </c>
      <c r="Z1943" s="6">
        <f>Table13[[#This Row],[NS AXIS]]</f>
        <v>935</v>
      </c>
      <c r="AA1943" s="6">
        <f>IF(AND($W$5 + 'Unlike Size Quad'!$F$3*$N$4&lt;Table13[[#This Row],[NS AXIS]],Table13[[#This Row],[NS AXIS]]&lt;$V$6 - 'Unlike Size Quad'!$F$3*$N$4), Table13[NS AXIS], 0)</f>
        <v>0</v>
      </c>
      <c r="AB1943" s="16">
        <f>$V$3 -'Unlike Size Quad'!$F$2*$N$3</f>
        <v>127.00056361139596</v>
      </c>
      <c r="AC1943" s="16">
        <f>$W$4 + 'Unlike Size Quad'!$F$2*$N$3</f>
        <v>-127.00507248755457</v>
      </c>
      <c r="AN1943" s="46">
        <v>935</v>
      </c>
      <c r="AO1943" s="6">
        <f>IF(OR(Table15[[#This Row],[Diagonal Flag]]&lt;-$AG$6, Table15[[#This Row],[Diagonal Flag]]&gt;$AG$6),0,Table15[[#This Row],[Diagonal Flag]])</f>
        <v>0</v>
      </c>
      <c r="AP1943" s="6">
        <f>Graphing!$AO1943/$AP$6</f>
        <v>0</v>
      </c>
      <c r="AQ1943" s="6">
        <f>Graphing!$AO1943/$AQ$6</f>
        <v>0</v>
      </c>
    </row>
    <row r="1944" spans="21:43" x14ac:dyDescent="0.25">
      <c r="U1944" s="6">
        <v>0</v>
      </c>
      <c r="V1944" s="6">
        <v>936</v>
      </c>
      <c r="W1944" s="6">
        <f>IF(AND($W$4 + 'Unlike Size Quad'!$F$2*$N$3&lt;Table13[[#This Row],[NS AXIS]],Table13[[#This Row],[NS AXIS]]&lt;$V$3 - 'Unlike Size Quad'!$F$2*$N$3), Table13[NS AXIS], 0)</f>
        <v>0</v>
      </c>
      <c r="X1944" s="6">
        <f>$V$6 - 'Unlike Size Quad'!$F$3*$N$4</f>
        <v>71.401690832311886</v>
      </c>
      <c r="Y1944" s="6">
        <f>$W$5 +'Unlike Size Quad'!$F$3*$N$4</f>
        <v>-71.406763299232722</v>
      </c>
      <c r="Z1944" s="6">
        <f>Table13[[#This Row],[NS AXIS]]</f>
        <v>936</v>
      </c>
      <c r="AA1944" s="6">
        <f>IF(AND($W$5 + 'Unlike Size Quad'!$F$3*$N$4&lt;Table13[[#This Row],[NS AXIS]],Table13[[#This Row],[NS AXIS]]&lt;$V$6 - 'Unlike Size Quad'!$F$3*$N$4), Table13[NS AXIS], 0)</f>
        <v>0</v>
      </c>
      <c r="AB1944" s="16">
        <f>$V$3 -'Unlike Size Quad'!$F$2*$N$3</f>
        <v>127.00056361139596</v>
      </c>
      <c r="AC1944" s="16">
        <f>$W$4 + 'Unlike Size Quad'!$F$2*$N$3</f>
        <v>-127.00507248755457</v>
      </c>
      <c r="AN1944" s="46">
        <v>936</v>
      </c>
      <c r="AO1944" s="6">
        <f>IF(OR(Table15[[#This Row],[Diagonal Flag]]&lt;-$AG$6, Table15[[#This Row],[Diagonal Flag]]&gt;$AG$6),0,Table15[[#This Row],[Diagonal Flag]])</f>
        <v>0</v>
      </c>
      <c r="AP1944" s="6">
        <f>Graphing!$AO1944/$AP$6</f>
        <v>0</v>
      </c>
      <c r="AQ1944" s="6">
        <f>Graphing!$AO1944/$AQ$6</f>
        <v>0</v>
      </c>
    </row>
    <row r="1945" spans="21:43" x14ac:dyDescent="0.25">
      <c r="U1945" s="6">
        <v>0</v>
      </c>
      <c r="V1945" s="6">
        <v>937</v>
      </c>
      <c r="W1945" s="6">
        <f>IF(AND($W$4 + 'Unlike Size Quad'!$F$2*$N$3&lt;Table13[[#This Row],[NS AXIS]],Table13[[#This Row],[NS AXIS]]&lt;$V$3 - 'Unlike Size Quad'!$F$2*$N$3), Table13[NS AXIS], 0)</f>
        <v>0</v>
      </c>
      <c r="X1945" s="6">
        <f>$V$6 - 'Unlike Size Quad'!$F$3*$N$4</f>
        <v>71.401690832311886</v>
      </c>
      <c r="Y1945" s="6">
        <f>$W$5 +'Unlike Size Quad'!$F$3*$N$4</f>
        <v>-71.406763299232722</v>
      </c>
      <c r="Z1945" s="6">
        <f>Table13[[#This Row],[NS AXIS]]</f>
        <v>937</v>
      </c>
      <c r="AA1945" s="6">
        <f>IF(AND($W$5 + 'Unlike Size Quad'!$F$3*$N$4&lt;Table13[[#This Row],[NS AXIS]],Table13[[#This Row],[NS AXIS]]&lt;$V$6 - 'Unlike Size Quad'!$F$3*$N$4), Table13[NS AXIS], 0)</f>
        <v>0</v>
      </c>
      <c r="AB1945" s="16">
        <f>$V$3 -'Unlike Size Quad'!$F$2*$N$3</f>
        <v>127.00056361139596</v>
      </c>
      <c r="AC1945" s="16">
        <f>$W$4 + 'Unlike Size Quad'!$F$2*$N$3</f>
        <v>-127.00507248755457</v>
      </c>
      <c r="AN1945" s="46">
        <v>937</v>
      </c>
      <c r="AO1945" s="6">
        <f>IF(OR(Table15[[#This Row],[Diagonal Flag]]&lt;-$AG$6, Table15[[#This Row],[Diagonal Flag]]&gt;$AG$6),0,Table15[[#This Row],[Diagonal Flag]])</f>
        <v>0</v>
      </c>
      <c r="AP1945" s="6">
        <f>Graphing!$AO1945/$AP$6</f>
        <v>0</v>
      </c>
      <c r="AQ1945" s="6">
        <f>Graphing!$AO1945/$AQ$6</f>
        <v>0</v>
      </c>
    </row>
    <row r="1946" spans="21:43" x14ac:dyDescent="0.25">
      <c r="U1946" s="6">
        <v>0</v>
      </c>
      <c r="V1946" s="6">
        <v>938</v>
      </c>
      <c r="W1946" s="6">
        <f>IF(AND($W$4 + 'Unlike Size Quad'!$F$2*$N$3&lt;Table13[[#This Row],[NS AXIS]],Table13[[#This Row],[NS AXIS]]&lt;$V$3 - 'Unlike Size Quad'!$F$2*$N$3), Table13[NS AXIS], 0)</f>
        <v>0</v>
      </c>
      <c r="X1946" s="6">
        <f>$V$6 - 'Unlike Size Quad'!$F$3*$N$4</f>
        <v>71.401690832311886</v>
      </c>
      <c r="Y1946" s="6">
        <f>$W$5 +'Unlike Size Quad'!$F$3*$N$4</f>
        <v>-71.406763299232722</v>
      </c>
      <c r="Z1946" s="6">
        <f>Table13[[#This Row],[NS AXIS]]</f>
        <v>938</v>
      </c>
      <c r="AA1946" s="6">
        <f>IF(AND($W$5 + 'Unlike Size Quad'!$F$3*$N$4&lt;Table13[[#This Row],[NS AXIS]],Table13[[#This Row],[NS AXIS]]&lt;$V$6 - 'Unlike Size Quad'!$F$3*$N$4), Table13[NS AXIS], 0)</f>
        <v>0</v>
      </c>
      <c r="AB1946" s="16">
        <f>$V$3 -'Unlike Size Quad'!$F$2*$N$3</f>
        <v>127.00056361139596</v>
      </c>
      <c r="AC1946" s="16">
        <f>$W$4 + 'Unlike Size Quad'!$F$2*$N$3</f>
        <v>-127.00507248755457</v>
      </c>
      <c r="AN1946" s="46">
        <v>938</v>
      </c>
      <c r="AO1946" s="6">
        <f>IF(OR(Table15[[#This Row],[Diagonal Flag]]&lt;-$AG$6, Table15[[#This Row],[Diagonal Flag]]&gt;$AG$6),0,Table15[[#This Row],[Diagonal Flag]])</f>
        <v>0</v>
      </c>
      <c r="AP1946" s="6">
        <f>Graphing!$AO1946/$AP$6</f>
        <v>0</v>
      </c>
      <c r="AQ1946" s="6">
        <f>Graphing!$AO1946/$AQ$6</f>
        <v>0</v>
      </c>
    </row>
    <row r="1947" spans="21:43" x14ac:dyDescent="0.25">
      <c r="U1947" s="6">
        <v>0</v>
      </c>
      <c r="V1947" s="6">
        <v>939</v>
      </c>
      <c r="W1947" s="6">
        <f>IF(AND($W$4 + 'Unlike Size Quad'!$F$2*$N$3&lt;Table13[[#This Row],[NS AXIS]],Table13[[#This Row],[NS AXIS]]&lt;$V$3 - 'Unlike Size Quad'!$F$2*$N$3), Table13[NS AXIS], 0)</f>
        <v>0</v>
      </c>
      <c r="X1947" s="6">
        <f>$V$6 - 'Unlike Size Quad'!$F$3*$N$4</f>
        <v>71.401690832311886</v>
      </c>
      <c r="Y1947" s="6">
        <f>$W$5 +'Unlike Size Quad'!$F$3*$N$4</f>
        <v>-71.406763299232722</v>
      </c>
      <c r="Z1947" s="6">
        <f>Table13[[#This Row],[NS AXIS]]</f>
        <v>939</v>
      </c>
      <c r="AA1947" s="6">
        <f>IF(AND($W$5 + 'Unlike Size Quad'!$F$3*$N$4&lt;Table13[[#This Row],[NS AXIS]],Table13[[#This Row],[NS AXIS]]&lt;$V$6 - 'Unlike Size Quad'!$F$3*$N$4), Table13[NS AXIS], 0)</f>
        <v>0</v>
      </c>
      <c r="AB1947" s="16">
        <f>$V$3 -'Unlike Size Quad'!$F$2*$N$3</f>
        <v>127.00056361139596</v>
      </c>
      <c r="AC1947" s="16">
        <f>$W$4 + 'Unlike Size Quad'!$F$2*$N$3</f>
        <v>-127.00507248755457</v>
      </c>
      <c r="AN1947" s="46">
        <v>939</v>
      </c>
      <c r="AO1947" s="6">
        <f>IF(OR(Table15[[#This Row],[Diagonal Flag]]&lt;-$AG$6, Table15[[#This Row],[Diagonal Flag]]&gt;$AG$6),0,Table15[[#This Row],[Diagonal Flag]])</f>
        <v>0</v>
      </c>
      <c r="AP1947" s="6">
        <f>Graphing!$AO1947/$AP$6</f>
        <v>0</v>
      </c>
      <c r="AQ1947" s="6">
        <f>Graphing!$AO1947/$AQ$6</f>
        <v>0</v>
      </c>
    </row>
    <row r="1948" spans="21:43" x14ac:dyDescent="0.25">
      <c r="U1948" s="6">
        <v>0</v>
      </c>
      <c r="V1948" s="6">
        <v>940</v>
      </c>
      <c r="W1948" s="6">
        <f>IF(AND($W$4 + 'Unlike Size Quad'!$F$2*$N$3&lt;Table13[[#This Row],[NS AXIS]],Table13[[#This Row],[NS AXIS]]&lt;$V$3 - 'Unlike Size Quad'!$F$2*$N$3), Table13[NS AXIS], 0)</f>
        <v>0</v>
      </c>
      <c r="X1948" s="6">
        <f>$V$6 - 'Unlike Size Quad'!$F$3*$N$4</f>
        <v>71.401690832311886</v>
      </c>
      <c r="Y1948" s="6">
        <f>$W$5 +'Unlike Size Quad'!$F$3*$N$4</f>
        <v>-71.406763299232722</v>
      </c>
      <c r="Z1948" s="6">
        <f>Table13[[#This Row],[NS AXIS]]</f>
        <v>940</v>
      </c>
      <c r="AA1948" s="6">
        <f>IF(AND($W$5 + 'Unlike Size Quad'!$F$3*$N$4&lt;Table13[[#This Row],[NS AXIS]],Table13[[#This Row],[NS AXIS]]&lt;$V$6 - 'Unlike Size Quad'!$F$3*$N$4), Table13[NS AXIS], 0)</f>
        <v>0</v>
      </c>
      <c r="AB1948" s="16">
        <f>$V$3 -'Unlike Size Quad'!$F$2*$N$3</f>
        <v>127.00056361139596</v>
      </c>
      <c r="AC1948" s="16">
        <f>$W$4 + 'Unlike Size Quad'!$F$2*$N$3</f>
        <v>-127.00507248755457</v>
      </c>
      <c r="AN1948" s="46">
        <v>940</v>
      </c>
      <c r="AO1948" s="6">
        <f>IF(OR(Table15[[#This Row],[Diagonal Flag]]&lt;-$AG$6, Table15[[#This Row],[Diagonal Flag]]&gt;$AG$6),0,Table15[[#This Row],[Diagonal Flag]])</f>
        <v>0</v>
      </c>
      <c r="AP1948" s="6">
        <f>Graphing!$AO1948/$AP$6</f>
        <v>0</v>
      </c>
      <c r="AQ1948" s="6">
        <f>Graphing!$AO1948/$AQ$6</f>
        <v>0</v>
      </c>
    </row>
    <row r="1949" spans="21:43" x14ac:dyDescent="0.25">
      <c r="U1949" s="6">
        <v>0</v>
      </c>
      <c r="V1949" s="6">
        <v>941</v>
      </c>
      <c r="W1949" s="6">
        <f>IF(AND($W$4 + 'Unlike Size Quad'!$F$2*$N$3&lt;Table13[[#This Row],[NS AXIS]],Table13[[#This Row],[NS AXIS]]&lt;$V$3 - 'Unlike Size Quad'!$F$2*$N$3), Table13[NS AXIS], 0)</f>
        <v>0</v>
      </c>
      <c r="X1949" s="6">
        <f>$V$6 - 'Unlike Size Quad'!$F$3*$N$4</f>
        <v>71.401690832311886</v>
      </c>
      <c r="Y1949" s="6">
        <f>$W$5 +'Unlike Size Quad'!$F$3*$N$4</f>
        <v>-71.406763299232722</v>
      </c>
      <c r="Z1949" s="6">
        <f>Table13[[#This Row],[NS AXIS]]</f>
        <v>941</v>
      </c>
      <c r="AA1949" s="6">
        <f>IF(AND($W$5 + 'Unlike Size Quad'!$F$3*$N$4&lt;Table13[[#This Row],[NS AXIS]],Table13[[#This Row],[NS AXIS]]&lt;$V$6 - 'Unlike Size Quad'!$F$3*$N$4), Table13[NS AXIS], 0)</f>
        <v>0</v>
      </c>
      <c r="AB1949" s="16">
        <f>$V$3 -'Unlike Size Quad'!$F$2*$N$3</f>
        <v>127.00056361139596</v>
      </c>
      <c r="AC1949" s="16">
        <f>$W$4 + 'Unlike Size Quad'!$F$2*$N$3</f>
        <v>-127.00507248755457</v>
      </c>
      <c r="AN1949" s="46">
        <v>941</v>
      </c>
      <c r="AO1949" s="6">
        <f>IF(OR(Table15[[#This Row],[Diagonal Flag]]&lt;-$AG$6, Table15[[#This Row],[Diagonal Flag]]&gt;$AG$6),0,Table15[[#This Row],[Diagonal Flag]])</f>
        <v>0</v>
      </c>
      <c r="AP1949" s="6">
        <f>Graphing!$AO1949/$AP$6</f>
        <v>0</v>
      </c>
      <c r="AQ1949" s="6">
        <f>Graphing!$AO1949/$AQ$6</f>
        <v>0</v>
      </c>
    </row>
    <row r="1950" spans="21:43" x14ac:dyDescent="0.25">
      <c r="U1950" s="6">
        <v>0</v>
      </c>
      <c r="V1950" s="6">
        <v>942</v>
      </c>
      <c r="W1950" s="6">
        <f>IF(AND($W$4 + 'Unlike Size Quad'!$F$2*$N$3&lt;Table13[[#This Row],[NS AXIS]],Table13[[#This Row],[NS AXIS]]&lt;$V$3 - 'Unlike Size Quad'!$F$2*$N$3), Table13[NS AXIS], 0)</f>
        <v>0</v>
      </c>
      <c r="X1950" s="6">
        <f>$V$6 - 'Unlike Size Quad'!$F$3*$N$4</f>
        <v>71.401690832311886</v>
      </c>
      <c r="Y1950" s="6">
        <f>$W$5 +'Unlike Size Quad'!$F$3*$N$4</f>
        <v>-71.406763299232722</v>
      </c>
      <c r="Z1950" s="6">
        <f>Table13[[#This Row],[NS AXIS]]</f>
        <v>942</v>
      </c>
      <c r="AA1950" s="6">
        <f>IF(AND($W$5 + 'Unlike Size Quad'!$F$3*$N$4&lt;Table13[[#This Row],[NS AXIS]],Table13[[#This Row],[NS AXIS]]&lt;$V$6 - 'Unlike Size Quad'!$F$3*$N$4), Table13[NS AXIS], 0)</f>
        <v>0</v>
      </c>
      <c r="AB1950" s="16">
        <f>$V$3 -'Unlike Size Quad'!$F$2*$N$3</f>
        <v>127.00056361139596</v>
      </c>
      <c r="AC1950" s="16">
        <f>$W$4 + 'Unlike Size Quad'!$F$2*$N$3</f>
        <v>-127.00507248755457</v>
      </c>
      <c r="AN1950" s="46">
        <v>942</v>
      </c>
      <c r="AO1950" s="6">
        <f>IF(OR(Table15[[#This Row],[Diagonal Flag]]&lt;-$AG$6, Table15[[#This Row],[Diagonal Flag]]&gt;$AG$6),0,Table15[[#This Row],[Diagonal Flag]])</f>
        <v>0</v>
      </c>
      <c r="AP1950" s="6">
        <f>Graphing!$AO1950/$AP$6</f>
        <v>0</v>
      </c>
      <c r="AQ1950" s="6">
        <f>Graphing!$AO1950/$AQ$6</f>
        <v>0</v>
      </c>
    </row>
    <row r="1951" spans="21:43" x14ac:dyDescent="0.25">
      <c r="U1951" s="6">
        <v>0</v>
      </c>
      <c r="V1951" s="6">
        <v>943</v>
      </c>
      <c r="W1951" s="6">
        <f>IF(AND($W$4 + 'Unlike Size Quad'!$F$2*$N$3&lt;Table13[[#This Row],[NS AXIS]],Table13[[#This Row],[NS AXIS]]&lt;$V$3 - 'Unlike Size Quad'!$F$2*$N$3), Table13[NS AXIS], 0)</f>
        <v>0</v>
      </c>
      <c r="X1951" s="6">
        <f>$V$6 - 'Unlike Size Quad'!$F$3*$N$4</f>
        <v>71.401690832311886</v>
      </c>
      <c r="Y1951" s="6">
        <f>$W$5 +'Unlike Size Quad'!$F$3*$N$4</f>
        <v>-71.406763299232722</v>
      </c>
      <c r="Z1951" s="6">
        <f>Table13[[#This Row],[NS AXIS]]</f>
        <v>943</v>
      </c>
      <c r="AA1951" s="6">
        <f>IF(AND($W$5 + 'Unlike Size Quad'!$F$3*$N$4&lt;Table13[[#This Row],[NS AXIS]],Table13[[#This Row],[NS AXIS]]&lt;$V$6 - 'Unlike Size Quad'!$F$3*$N$4), Table13[NS AXIS], 0)</f>
        <v>0</v>
      </c>
      <c r="AB1951" s="16">
        <f>$V$3 -'Unlike Size Quad'!$F$2*$N$3</f>
        <v>127.00056361139596</v>
      </c>
      <c r="AC1951" s="16">
        <f>$W$4 + 'Unlike Size Quad'!$F$2*$N$3</f>
        <v>-127.00507248755457</v>
      </c>
      <c r="AN1951" s="46">
        <v>943</v>
      </c>
      <c r="AO1951" s="6">
        <f>IF(OR(Table15[[#This Row],[Diagonal Flag]]&lt;-$AG$6, Table15[[#This Row],[Diagonal Flag]]&gt;$AG$6),0,Table15[[#This Row],[Diagonal Flag]])</f>
        <v>0</v>
      </c>
      <c r="AP1951" s="6">
        <f>Graphing!$AO1951/$AP$6</f>
        <v>0</v>
      </c>
      <c r="AQ1951" s="6">
        <f>Graphing!$AO1951/$AQ$6</f>
        <v>0</v>
      </c>
    </row>
    <row r="1952" spans="21:43" x14ac:dyDescent="0.25">
      <c r="U1952" s="6">
        <v>0</v>
      </c>
      <c r="V1952" s="6">
        <v>944</v>
      </c>
      <c r="W1952" s="6">
        <f>IF(AND($W$4 + 'Unlike Size Quad'!$F$2*$N$3&lt;Table13[[#This Row],[NS AXIS]],Table13[[#This Row],[NS AXIS]]&lt;$V$3 - 'Unlike Size Quad'!$F$2*$N$3), Table13[NS AXIS], 0)</f>
        <v>0</v>
      </c>
      <c r="X1952" s="6">
        <f>$V$6 - 'Unlike Size Quad'!$F$3*$N$4</f>
        <v>71.401690832311886</v>
      </c>
      <c r="Y1952" s="6">
        <f>$W$5 +'Unlike Size Quad'!$F$3*$N$4</f>
        <v>-71.406763299232722</v>
      </c>
      <c r="Z1952" s="6">
        <f>Table13[[#This Row],[NS AXIS]]</f>
        <v>944</v>
      </c>
      <c r="AA1952" s="6">
        <f>IF(AND($W$5 + 'Unlike Size Quad'!$F$3*$N$4&lt;Table13[[#This Row],[NS AXIS]],Table13[[#This Row],[NS AXIS]]&lt;$V$6 - 'Unlike Size Quad'!$F$3*$N$4), Table13[NS AXIS], 0)</f>
        <v>0</v>
      </c>
      <c r="AB1952" s="16">
        <f>$V$3 -'Unlike Size Quad'!$F$2*$N$3</f>
        <v>127.00056361139596</v>
      </c>
      <c r="AC1952" s="16">
        <f>$W$4 + 'Unlike Size Quad'!$F$2*$N$3</f>
        <v>-127.00507248755457</v>
      </c>
      <c r="AN1952" s="46">
        <v>944</v>
      </c>
      <c r="AO1952" s="6">
        <f>IF(OR(Table15[[#This Row],[Diagonal Flag]]&lt;-$AG$6, Table15[[#This Row],[Diagonal Flag]]&gt;$AG$6),0,Table15[[#This Row],[Diagonal Flag]])</f>
        <v>0</v>
      </c>
      <c r="AP1952" s="6">
        <f>Graphing!$AO1952/$AP$6</f>
        <v>0</v>
      </c>
      <c r="AQ1952" s="6">
        <f>Graphing!$AO1952/$AQ$6</f>
        <v>0</v>
      </c>
    </row>
    <row r="1953" spans="21:43" x14ac:dyDescent="0.25">
      <c r="U1953" s="6">
        <v>0</v>
      </c>
      <c r="V1953" s="6">
        <v>945</v>
      </c>
      <c r="W1953" s="6">
        <f>IF(AND($W$4 + 'Unlike Size Quad'!$F$2*$N$3&lt;Table13[[#This Row],[NS AXIS]],Table13[[#This Row],[NS AXIS]]&lt;$V$3 - 'Unlike Size Quad'!$F$2*$N$3), Table13[NS AXIS], 0)</f>
        <v>0</v>
      </c>
      <c r="X1953" s="6">
        <f>$V$6 - 'Unlike Size Quad'!$F$3*$N$4</f>
        <v>71.401690832311886</v>
      </c>
      <c r="Y1953" s="6">
        <f>$W$5 +'Unlike Size Quad'!$F$3*$N$4</f>
        <v>-71.406763299232722</v>
      </c>
      <c r="Z1953" s="6">
        <f>Table13[[#This Row],[NS AXIS]]</f>
        <v>945</v>
      </c>
      <c r="AA1953" s="6">
        <f>IF(AND($W$5 + 'Unlike Size Quad'!$F$3*$N$4&lt;Table13[[#This Row],[NS AXIS]],Table13[[#This Row],[NS AXIS]]&lt;$V$6 - 'Unlike Size Quad'!$F$3*$N$4), Table13[NS AXIS], 0)</f>
        <v>0</v>
      </c>
      <c r="AB1953" s="16">
        <f>$V$3 -'Unlike Size Quad'!$F$2*$N$3</f>
        <v>127.00056361139596</v>
      </c>
      <c r="AC1953" s="16">
        <f>$W$4 + 'Unlike Size Quad'!$F$2*$N$3</f>
        <v>-127.00507248755457</v>
      </c>
      <c r="AN1953" s="46">
        <v>945</v>
      </c>
      <c r="AO1953" s="6">
        <f>IF(OR(Table15[[#This Row],[Diagonal Flag]]&lt;-$AG$6, Table15[[#This Row],[Diagonal Flag]]&gt;$AG$6),0,Table15[[#This Row],[Diagonal Flag]])</f>
        <v>0</v>
      </c>
      <c r="AP1953" s="6">
        <f>Graphing!$AO1953/$AP$6</f>
        <v>0</v>
      </c>
      <c r="AQ1953" s="6">
        <f>Graphing!$AO1953/$AQ$6</f>
        <v>0</v>
      </c>
    </row>
    <row r="1954" spans="21:43" x14ac:dyDescent="0.25">
      <c r="U1954" s="6">
        <v>0</v>
      </c>
      <c r="V1954" s="6">
        <v>946</v>
      </c>
      <c r="W1954" s="6">
        <f>IF(AND($W$4 + 'Unlike Size Quad'!$F$2*$N$3&lt;Table13[[#This Row],[NS AXIS]],Table13[[#This Row],[NS AXIS]]&lt;$V$3 - 'Unlike Size Quad'!$F$2*$N$3), Table13[NS AXIS], 0)</f>
        <v>0</v>
      </c>
      <c r="X1954" s="6">
        <f>$V$6 - 'Unlike Size Quad'!$F$3*$N$4</f>
        <v>71.401690832311886</v>
      </c>
      <c r="Y1954" s="6">
        <f>$W$5 +'Unlike Size Quad'!$F$3*$N$4</f>
        <v>-71.406763299232722</v>
      </c>
      <c r="Z1954" s="6">
        <f>Table13[[#This Row],[NS AXIS]]</f>
        <v>946</v>
      </c>
      <c r="AA1954" s="6">
        <f>IF(AND($W$5 + 'Unlike Size Quad'!$F$3*$N$4&lt;Table13[[#This Row],[NS AXIS]],Table13[[#This Row],[NS AXIS]]&lt;$V$6 - 'Unlike Size Quad'!$F$3*$N$4), Table13[NS AXIS], 0)</f>
        <v>0</v>
      </c>
      <c r="AB1954" s="16">
        <f>$V$3 -'Unlike Size Quad'!$F$2*$N$3</f>
        <v>127.00056361139596</v>
      </c>
      <c r="AC1954" s="16">
        <f>$W$4 + 'Unlike Size Quad'!$F$2*$N$3</f>
        <v>-127.00507248755457</v>
      </c>
      <c r="AN1954" s="46">
        <v>946</v>
      </c>
      <c r="AO1954" s="6">
        <f>IF(OR(Table15[[#This Row],[Diagonal Flag]]&lt;-$AG$6, Table15[[#This Row],[Diagonal Flag]]&gt;$AG$6),0,Table15[[#This Row],[Diagonal Flag]])</f>
        <v>0</v>
      </c>
      <c r="AP1954" s="6">
        <f>Graphing!$AO1954/$AP$6</f>
        <v>0</v>
      </c>
      <c r="AQ1954" s="6">
        <f>Graphing!$AO1954/$AQ$6</f>
        <v>0</v>
      </c>
    </row>
    <row r="1955" spans="21:43" x14ac:dyDescent="0.25">
      <c r="U1955" s="6">
        <v>0</v>
      </c>
      <c r="V1955" s="6">
        <v>947</v>
      </c>
      <c r="W1955" s="6">
        <f>IF(AND($W$4 + 'Unlike Size Quad'!$F$2*$N$3&lt;Table13[[#This Row],[NS AXIS]],Table13[[#This Row],[NS AXIS]]&lt;$V$3 - 'Unlike Size Quad'!$F$2*$N$3), Table13[NS AXIS], 0)</f>
        <v>0</v>
      </c>
      <c r="X1955" s="6">
        <f>$V$6 - 'Unlike Size Quad'!$F$3*$N$4</f>
        <v>71.401690832311886</v>
      </c>
      <c r="Y1955" s="6">
        <f>$W$5 +'Unlike Size Quad'!$F$3*$N$4</f>
        <v>-71.406763299232722</v>
      </c>
      <c r="Z1955" s="6">
        <f>Table13[[#This Row],[NS AXIS]]</f>
        <v>947</v>
      </c>
      <c r="AA1955" s="6">
        <f>IF(AND($W$5 + 'Unlike Size Quad'!$F$3*$N$4&lt;Table13[[#This Row],[NS AXIS]],Table13[[#This Row],[NS AXIS]]&lt;$V$6 - 'Unlike Size Quad'!$F$3*$N$4), Table13[NS AXIS], 0)</f>
        <v>0</v>
      </c>
      <c r="AB1955" s="16">
        <f>$V$3 -'Unlike Size Quad'!$F$2*$N$3</f>
        <v>127.00056361139596</v>
      </c>
      <c r="AC1955" s="16">
        <f>$W$4 + 'Unlike Size Quad'!$F$2*$N$3</f>
        <v>-127.00507248755457</v>
      </c>
      <c r="AN1955" s="46">
        <v>947</v>
      </c>
      <c r="AO1955" s="6">
        <f>IF(OR(Table15[[#This Row],[Diagonal Flag]]&lt;-$AG$6, Table15[[#This Row],[Diagonal Flag]]&gt;$AG$6),0,Table15[[#This Row],[Diagonal Flag]])</f>
        <v>0</v>
      </c>
      <c r="AP1955" s="6">
        <f>Graphing!$AO1955/$AP$6</f>
        <v>0</v>
      </c>
      <c r="AQ1955" s="6">
        <f>Graphing!$AO1955/$AQ$6</f>
        <v>0</v>
      </c>
    </row>
    <row r="1956" spans="21:43" x14ac:dyDescent="0.25">
      <c r="U1956" s="6">
        <v>0</v>
      </c>
      <c r="V1956" s="6">
        <v>948</v>
      </c>
      <c r="W1956" s="6">
        <f>IF(AND($W$4 + 'Unlike Size Quad'!$F$2*$N$3&lt;Table13[[#This Row],[NS AXIS]],Table13[[#This Row],[NS AXIS]]&lt;$V$3 - 'Unlike Size Quad'!$F$2*$N$3), Table13[NS AXIS], 0)</f>
        <v>0</v>
      </c>
      <c r="X1956" s="6">
        <f>$V$6 - 'Unlike Size Quad'!$F$3*$N$4</f>
        <v>71.401690832311886</v>
      </c>
      <c r="Y1956" s="6">
        <f>$W$5 +'Unlike Size Quad'!$F$3*$N$4</f>
        <v>-71.406763299232722</v>
      </c>
      <c r="Z1956" s="6">
        <f>Table13[[#This Row],[NS AXIS]]</f>
        <v>948</v>
      </c>
      <c r="AA1956" s="6">
        <f>IF(AND($W$5 + 'Unlike Size Quad'!$F$3*$N$4&lt;Table13[[#This Row],[NS AXIS]],Table13[[#This Row],[NS AXIS]]&lt;$V$6 - 'Unlike Size Quad'!$F$3*$N$4), Table13[NS AXIS], 0)</f>
        <v>0</v>
      </c>
      <c r="AB1956" s="16">
        <f>$V$3 -'Unlike Size Quad'!$F$2*$N$3</f>
        <v>127.00056361139596</v>
      </c>
      <c r="AC1956" s="16">
        <f>$W$4 + 'Unlike Size Quad'!$F$2*$N$3</f>
        <v>-127.00507248755457</v>
      </c>
      <c r="AN1956" s="46">
        <v>948</v>
      </c>
      <c r="AO1956" s="6">
        <f>IF(OR(Table15[[#This Row],[Diagonal Flag]]&lt;-$AG$6, Table15[[#This Row],[Diagonal Flag]]&gt;$AG$6),0,Table15[[#This Row],[Diagonal Flag]])</f>
        <v>0</v>
      </c>
      <c r="AP1956" s="6">
        <f>Graphing!$AO1956/$AP$6</f>
        <v>0</v>
      </c>
      <c r="AQ1956" s="6">
        <f>Graphing!$AO1956/$AQ$6</f>
        <v>0</v>
      </c>
    </row>
    <row r="1957" spans="21:43" x14ac:dyDescent="0.25">
      <c r="U1957" s="6">
        <v>0</v>
      </c>
      <c r="V1957" s="6">
        <v>949</v>
      </c>
      <c r="W1957" s="6">
        <f>IF(AND($W$4 + 'Unlike Size Quad'!$F$2*$N$3&lt;Table13[[#This Row],[NS AXIS]],Table13[[#This Row],[NS AXIS]]&lt;$V$3 - 'Unlike Size Quad'!$F$2*$N$3), Table13[NS AXIS], 0)</f>
        <v>0</v>
      </c>
      <c r="X1957" s="6">
        <f>$V$6 - 'Unlike Size Quad'!$F$3*$N$4</f>
        <v>71.401690832311886</v>
      </c>
      <c r="Y1957" s="6">
        <f>$W$5 +'Unlike Size Quad'!$F$3*$N$4</f>
        <v>-71.406763299232722</v>
      </c>
      <c r="Z1957" s="6">
        <f>Table13[[#This Row],[NS AXIS]]</f>
        <v>949</v>
      </c>
      <c r="AA1957" s="6">
        <f>IF(AND($W$5 + 'Unlike Size Quad'!$F$3*$N$4&lt;Table13[[#This Row],[NS AXIS]],Table13[[#This Row],[NS AXIS]]&lt;$V$6 - 'Unlike Size Quad'!$F$3*$N$4), Table13[NS AXIS], 0)</f>
        <v>0</v>
      </c>
      <c r="AB1957" s="16">
        <f>$V$3 -'Unlike Size Quad'!$F$2*$N$3</f>
        <v>127.00056361139596</v>
      </c>
      <c r="AC1957" s="16">
        <f>$W$4 + 'Unlike Size Quad'!$F$2*$N$3</f>
        <v>-127.00507248755457</v>
      </c>
      <c r="AN1957" s="46">
        <v>949</v>
      </c>
      <c r="AO1957" s="6">
        <f>IF(OR(Table15[[#This Row],[Diagonal Flag]]&lt;-$AG$6, Table15[[#This Row],[Diagonal Flag]]&gt;$AG$6),0,Table15[[#This Row],[Diagonal Flag]])</f>
        <v>0</v>
      </c>
      <c r="AP1957" s="6">
        <f>Graphing!$AO1957/$AP$6</f>
        <v>0</v>
      </c>
      <c r="AQ1957" s="6">
        <f>Graphing!$AO1957/$AQ$6</f>
        <v>0</v>
      </c>
    </row>
    <row r="1958" spans="21:43" x14ac:dyDescent="0.25">
      <c r="U1958" s="6">
        <v>0</v>
      </c>
      <c r="V1958" s="6">
        <v>950</v>
      </c>
      <c r="W1958" s="6">
        <f>IF(AND($W$4 + 'Unlike Size Quad'!$F$2*$N$3&lt;Table13[[#This Row],[NS AXIS]],Table13[[#This Row],[NS AXIS]]&lt;$V$3 - 'Unlike Size Quad'!$F$2*$N$3), Table13[NS AXIS], 0)</f>
        <v>0</v>
      </c>
      <c r="X1958" s="6">
        <f>$V$6 - 'Unlike Size Quad'!$F$3*$N$4</f>
        <v>71.401690832311886</v>
      </c>
      <c r="Y1958" s="6">
        <f>$W$5 +'Unlike Size Quad'!$F$3*$N$4</f>
        <v>-71.406763299232722</v>
      </c>
      <c r="Z1958" s="6">
        <f>Table13[[#This Row],[NS AXIS]]</f>
        <v>950</v>
      </c>
      <c r="AA1958" s="6">
        <f>IF(AND($W$5 + 'Unlike Size Quad'!$F$3*$N$4&lt;Table13[[#This Row],[NS AXIS]],Table13[[#This Row],[NS AXIS]]&lt;$V$6 - 'Unlike Size Quad'!$F$3*$N$4), Table13[NS AXIS], 0)</f>
        <v>0</v>
      </c>
      <c r="AB1958" s="16">
        <f>$V$3 -'Unlike Size Quad'!$F$2*$N$3</f>
        <v>127.00056361139596</v>
      </c>
      <c r="AC1958" s="16">
        <f>$W$4 + 'Unlike Size Quad'!$F$2*$N$3</f>
        <v>-127.00507248755457</v>
      </c>
      <c r="AN1958" s="46">
        <v>950</v>
      </c>
      <c r="AO1958" s="6">
        <f>IF(OR(Table15[[#This Row],[Diagonal Flag]]&lt;-$AG$6, Table15[[#This Row],[Diagonal Flag]]&gt;$AG$6),0,Table15[[#This Row],[Diagonal Flag]])</f>
        <v>0</v>
      </c>
      <c r="AP1958" s="6">
        <f>Graphing!$AO1958/$AP$6</f>
        <v>0</v>
      </c>
      <c r="AQ1958" s="6">
        <f>Graphing!$AO1958/$AQ$6</f>
        <v>0</v>
      </c>
    </row>
    <row r="1959" spans="21:43" x14ac:dyDescent="0.25">
      <c r="U1959" s="6">
        <v>0</v>
      </c>
      <c r="V1959" s="6">
        <v>951</v>
      </c>
      <c r="W1959" s="6">
        <f>IF(AND($W$4 + 'Unlike Size Quad'!$F$2*$N$3&lt;Table13[[#This Row],[NS AXIS]],Table13[[#This Row],[NS AXIS]]&lt;$V$3 - 'Unlike Size Quad'!$F$2*$N$3), Table13[NS AXIS], 0)</f>
        <v>0</v>
      </c>
      <c r="X1959" s="6">
        <f>$V$6 - 'Unlike Size Quad'!$F$3*$N$4</f>
        <v>71.401690832311886</v>
      </c>
      <c r="Y1959" s="6">
        <f>$W$5 +'Unlike Size Quad'!$F$3*$N$4</f>
        <v>-71.406763299232722</v>
      </c>
      <c r="Z1959" s="6">
        <f>Table13[[#This Row],[NS AXIS]]</f>
        <v>951</v>
      </c>
      <c r="AA1959" s="6">
        <f>IF(AND($W$5 + 'Unlike Size Quad'!$F$3*$N$4&lt;Table13[[#This Row],[NS AXIS]],Table13[[#This Row],[NS AXIS]]&lt;$V$6 - 'Unlike Size Quad'!$F$3*$N$4), Table13[NS AXIS], 0)</f>
        <v>0</v>
      </c>
      <c r="AB1959" s="16">
        <f>$V$3 -'Unlike Size Quad'!$F$2*$N$3</f>
        <v>127.00056361139596</v>
      </c>
      <c r="AC1959" s="16">
        <f>$W$4 + 'Unlike Size Quad'!$F$2*$N$3</f>
        <v>-127.00507248755457</v>
      </c>
      <c r="AN1959" s="46">
        <v>951</v>
      </c>
      <c r="AO1959" s="6">
        <f>IF(OR(Table15[[#This Row],[Diagonal Flag]]&lt;-$AG$6, Table15[[#This Row],[Diagonal Flag]]&gt;$AG$6),0,Table15[[#This Row],[Diagonal Flag]])</f>
        <v>0</v>
      </c>
      <c r="AP1959" s="6">
        <f>Graphing!$AO1959/$AP$6</f>
        <v>0</v>
      </c>
      <c r="AQ1959" s="6">
        <f>Graphing!$AO1959/$AQ$6</f>
        <v>0</v>
      </c>
    </row>
    <row r="1960" spans="21:43" x14ac:dyDescent="0.25">
      <c r="U1960" s="6">
        <v>0</v>
      </c>
      <c r="V1960" s="6">
        <v>952</v>
      </c>
      <c r="W1960" s="6">
        <f>IF(AND($W$4 + 'Unlike Size Quad'!$F$2*$N$3&lt;Table13[[#This Row],[NS AXIS]],Table13[[#This Row],[NS AXIS]]&lt;$V$3 - 'Unlike Size Quad'!$F$2*$N$3), Table13[NS AXIS], 0)</f>
        <v>0</v>
      </c>
      <c r="X1960" s="6">
        <f>$V$6 - 'Unlike Size Quad'!$F$3*$N$4</f>
        <v>71.401690832311886</v>
      </c>
      <c r="Y1960" s="6">
        <f>$W$5 +'Unlike Size Quad'!$F$3*$N$4</f>
        <v>-71.406763299232722</v>
      </c>
      <c r="Z1960" s="6">
        <f>Table13[[#This Row],[NS AXIS]]</f>
        <v>952</v>
      </c>
      <c r="AA1960" s="6">
        <f>IF(AND($W$5 + 'Unlike Size Quad'!$F$3*$N$4&lt;Table13[[#This Row],[NS AXIS]],Table13[[#This Row],[NS AXIS]]&lt;$V$6 - 'Unlike Size Quad'!$F$3*$N$4), Table13[NS AXIS], 0)</f>
        <v>0</v>
      </c>
      <c r="AB1960" s="16">
        <f>$V$3 -'Unlike Size Quad'!$F$2*$N$3</f>
        <v>127.00056361139596</v>
      </c>
      <c r="AC1960" s="16">
        <f>$W$4 + 'Unlike Size Quad'!$F$2*$N$3</f>
        <v>-127.00507248755457</v>
      </c>
      <c r="AN1960" s="46">
        <v>952</v>
      </c>
      <c r="AO1960" s="6">
        <f>IF(OR(Table15[[#This Row],[Diagonal Flag]]&lt;-$AG$6, Table15[[#This Row],[Diagonal Flag]]&gt;$AG$6),0,Table15[[#This Row],[Diagonal Flag]])</f>
        <v>0</v>
      </c>
      <c r="AP1960" s="6">
        <f>Graphing!$AO1960/$AP$6</f>
        <v>0</v>
      </c>
      <c r="AQ1960" s="6">
        <f>Graphing!$AO1960/$AQ$6</f>
        <v>0</v>
      </c>
    </row>
    <row r="1961" spans="21:43" x14ac:dyDescent="0.25">
      <c r="U1961" s="6">
        <v>0</v>
      </c>
      <c r="V1961" s="6">
        <v>953</v>
      </c>
      <c r="W1961" s="6">
        <f>IF(AND($W$4 + 'Unlike Size Quad'!$F$2*$N$3&lt;Table13[[#This Row],[NS AXIS]],Table13[[#This Row],[NS AXIS]]&lt;$V$3 - 'Unlike Size Quad'!$F$2*$N$3), Table13[NS AXIS], 0)</f>
        <v>0</v>
      </c>
      <c r="X1961" s="6">
        <f>$V$6 - 'Unlike Size Quad'!$F$3*$N$4</f>
        <v>71.401690832311886</v>
      </c>
      <c r="Y1961" s="6">
        <f>$W$5 +'Unlike Size Quad'!$F$3*$N$4</f>
        <v>-71.406763299232722</v>
      </c>
      <c r="Z1961" s="6">
        <f>Table13[[#This Row],[NS AXIS]]</f>
        <v>953</v>
      </c>
      <c r="AA1961" s="6">
        <f>IF(AND($W$5 + 'Unlike Size Quad'!$F$3*$N$4&lt;Table13[[#This Row],[NS AXIS]],Table13[[#This Row],[NS AXIS]]&lt;$V$6 - 'Unlike Size Quad'!$F$3*$N$4), Table13[NS AXIS], 0)</f>
        <v>0</v>
      </c>
      <c r="AB1961" s="16">
        <f>$V$3 -'Unlike Size Quad'!$F$2*$N$3</f>
        <v>127.00056361139596</v>
      </c>
      <c r="AC1961" s="16">
        <f>$W$4 + 'Unlike Size Quad'!$F$2*$N$3</f>
        <v>-127.00507248755457</v>
      </c>
      <c r="AN1961" s="46">
        <v>953</v>
      </c>
      <c r="AO1961" s="6">
        <f>IF(OR(Table15[[#This Row],[Diagonal Flag]]&lt;-$AG$6, Table15[[#This Row],[Diagonal Flag]]&gt;$AG$6),0,Table15[[#This Row],[Diagonal Flag]])</f>
        <v>0</v>
      </c>
      <c r="AP1961" s="6">
        <f>Graphing!$AO1961/$AP$6</f>
        <v>0</v>
      </c>
      <c r="AQ1961" s="6">
        <f>Graphing!$AO1961/$AQ$6</f>
        <v>0</v>
      </c>
    </row>
    <row r="1962" spans="21:43" x14ac:dyDescent="0.25">
      <c r="U1962" s="6">
        <v>0</v>
      </c>
      <c r="V1962" s="6">
        <v>954</v>
      </c>
      <c r="W1962" s="6">
        <f>IF(AND($W$4 + 'Unlike Size Quad'!$F$2*$N$3&lt;Table13[[#This Row],[NS AXIS]],Table13[[#This Row],[NS AXIS]]&lt;$V$3 - 'Unlike Size Quad'!$F$2*$N$3), Table13[NS AXIS], 0)</f>
        <v>0</v>
      </c>
      <c r="X1962" s="6">
        <f>$V$6 - 'Unlike Size Quad'!$F$3*$N$4</f>
        <v>71.401690832311886</v>
      </c>
      <c r="Y1962" s="6">
        <f>$W$5 +'Unlike Size Quad'!$F$3*$N$4</f>
        <v>-71.406763299232722</v>
      </c>
      <c r="Z1962" s="6">
        <f>Table13[[#This Row],[NS AXIS]]</f>
        <v>954</v>
      </c>
      <c r="AA1962" s="6">
        <f>IF(AND($W$5 + 'Unlike Size Quad'!$F$3*$N$4&lt;Table13[[#This Row],[NS AXIS]],Table13[[#This Row],[NS AXIS]]&lt;$V$6 - 'Unlike Size Quad'!$F$3*$N$4), Table13[NS AXIS], 0)</f>
        <v>0</v>
      </c>
      <c r="AB1962" s="16">
        <f>$V$3 -'Unlike Size Quad'!$F$2*$N$3</f>
        <v>127.00056361139596</v>
      </c>
      <c r="AC1962" s="16">
        <f>$W$4 + 'Unlike Size Quad'!$F$2*$N$3</f>
        <v>-127.00507248755457</v>
      </c>
      <c r="AN1962" s="46">
        <v>954</v>
      </c>
      <c r="AO1962" s="6">
        <f>IF(OR(Table15[[#This Row],[Diagonal Flag]]&lt;-$AG$6, Table15[[#This Row],[Diagonal Flag]]&gt;$AG$6),0,Table15[[#This Row],[Diagonal Flag]])</f>
        <v>0</v>
      </c>
      <c r="AP1962" s="6">
        <f>Graphing!$AO1962/$AP$6</f>
        <v>0</v>
      </c>
      <c r="AQ1962" s="6">
        <f>Graphing!$AO1962/$AQ$6</f>
        <v>0</v>
      </c>
    </row>
    <row r="1963" spans="21:43" x14ac:dyDescent="0.25">
      <c r="U1963" s="6">
        <v>0</v>
      </c>
      <c r="V1963" s="6">
        <v>955</v>
      </c>
      <c r="W1963" s="6">
        <f>IF(AND($W$4 + 'Unlike Size Quad'!$F$2*$N$3&lt;Table13[[#This Row],[NS AXIS]],Table13[[#This Row],[NS AXIS]]&lt;$V$3 - 'Unlike Size Quad'!$F$2*$N$3), Table13[NS AXIS], 0)</f>
        <v>0</v>
      </c>
      <c r="X1963" s="6">
        <f>$V$6 - 'Unlike Size Quad'!$F$3*$N$4</f>
        <v>71.401690832311886</v>
      </c>
      <c r="Y1963" s="6">
        <f>$W$5 +'Unlike Size Quad'!$F$3*$N$4</f>
        <v>-71.406763299232722</v>
      </c>
      <c r="Z1963" s="6">
        <f>Table13[[#This Row],[NS AXIS]]</f>
        <v>955</v>
      </c>
      <c r="AA1963" s="6">
        <f>IF(AND($W$5 + 'Unlike Size Quad'!$F$3*$N$4&lt;Table13[[#This Row],[NS AXIS]],Table13[[#This Row],[NS AXIS]]&lt;$V$6 - 'Unlike Size Quad'!$F$3*$N$4), Table13[NS AXIS], 0)</f>
        <v>0</v>
      </c>
      <c r="AB1963" s="16">
        <f>$V$3 -'Unlike Size Quad'!$F$2*$N$3</f>
        <v>127.00056361139596</v>
      </c>
      <c r="AC1963" s="16">
        <f>$W$4 + 'Unlike Size Quad'!$F$2*$N$3</f>
        <v>-127.00507248755457</v>
      </c>
      <c r="AN1963" s="46">
        <v>955</v>
      </c>
      <c r="AO1963" s="6">
        <f>IF(OR(Table15[[#This Row],[Diagonal Flag]]&lt;-$AG$6, Table15[[#This Row],[Diagonal Flag]]&gt;$AG$6),0,Table15[[#This Row],[Diagonal Flag]])</f>
        <v>0</v>
      </c>
      <c r="AP1963" s="6">
        <f>Graphing!$AO1963/$AP$6</f>
        <v>0</v>
      </c>
      <c r="AQ1963" s="6">
        <f>Graphing!$AO1963/$AQ$6</f>
        <v>0</v>
      </c>
    </row>
    <row r="1964" spans="21:43" x14ac:dyDescent="0.25">
      <c r="U1964" s="6">
        <v>0</v>
      </c>
      <c r="V1964" s="6">
        <v>956</v>
      </c>
      <c r="W1964" s="6">
        <f>IF(AND($W$4 + 'Unlike Size Quad'!$F$2*$N$3&lt;Table13[[#This Row],[NS AXIS]],Table13[[#This Row],[NS AXIS]]&lt;$V$3 - 'Unlike Size Quad'!$F$2*$N$3), Table13[NS AXIS], 0)</f>
        <v>0</v>
      </c>
      <c r="X1964" s="6">
        <f>$V$6 - 'Unlike Size Quad'!$F$3*$N$4</f>
        <v>71.401690832311886</v>
      </c>
      <c r="Y1964" s="6">
        <f>$W$5 +'Unlike Size Quad'!$F$3*$N$4</f>
        <v>-71.406763299232722</v>
      </c>
      <c r="Z1964" s="6">
        <f>Table13[[#This Row],[NS AXIS]]</f>
        <v>956</v>
      </c>
      <c r="AA1964" s="6">
        <f>IF(AND($W$5 + 'Unlike Size Quad'!$F$3*$N$4&lt;Table13[[#This Row],[NS AXIS]],Table13[[#This Row],[NS AXIS]]&lt;$V$6 - 'Unlike Size Quad'!$F$3*$N$4), Table13[NS AXIS], 0)</f>
        <v>0</v>
      </c>
      <c r="AB1964" s="16">
        <f>$V$3 -'Unlike Size Quad'!$F$2*$N$3</f>
        <v>127.00056361139596</v>
      </c>
      <c r="AC1964" s="16">
        <f>$W$4 + 'Unlike Size Quad'!$F$2*$N$3</f>
        <v>-127.00507248755457</v>
      </c>
      <c r="AN1964" s="46">
        <v>956</v>
      </c>
      <c r="AO1964" s="6">
        <f>IF(OR(Table15[[#This Row],[Diagonal Flag]]&lt;-$AG$6, Table15[[#This Row],[Diagonal Flag]]&gt;$AG$6),0,Table15[[#This Row],[Diagonal Flag]])</f>
        <v>0</v>
      </c>
      <c r="AP1964" s="6">
        <f>Graphing!$AO1964/$AP$6</f>
        <v>0</v>
      </c>
      <c r="AQ1964" s="6">
        <f>Graphing!$AO1964/$AQ$6</f>
        <v>0</v>
      </c>
    </row>
    <row r="1965" spans="21:43" x14ac:dyDescent="0.25">
      <c r="U1965" s="6">
        <v>0</v>
      </c>
      <c r="V1965" s="6">
        <v>957</v>
      </c>
      <c r="W1965" s="6">
        <f>IF(AND($W$4 + 'Unlike Size Quad'!$F$2*$N$3&lt;Table13[[#This Row],[NS AXIS]],Table13[[#This Row],[NS AXIS]]&lt;$V$3 - 'Unlike Size Quad'!$F$2*$N$3), Table13[NS AXIS], 0)</f>
        <v>0</v>
      </c>
      <c r="X1965" s="6">
        <f>$V$6 - 'Unlike Size Quad'!$F$3*$N$4</f>
        <v>71.401690832311886</v>
      </c>
      <c r="Y1965" s="6">
        <f>$W$5 +'Unlike Size Quad'!$F$3*$N$4</f>
        <v>-71.406763299232722</v>
      </c>
      <c r="Z1965" s="6">
        <f>Table13[[#This Row],[NS AXIS]]</f>
        <v>957</v>
      </c>
      <c r="AA1965" s="6">
        <f>IF(AND($W$5 + 'Unlike Size Quad'!$F$3*$N$4&lt;Table13[[#This Row],[NS AXIS]],Table13[[#This Row],[NS AXIS]]&lt;$V$6 - 'Unlike Size Quad'!$F$3*$N$4), Table13[NS AXIS], 0)</f>
        <v>0</v>
      </c>
      <c r="AB1965" s="16">
        <f>$V$3 -'Unlike Size Quad'!$F$2*$N$3</f>
        <v>127.00056361139596</v>
      </c>
      <c r="AC1965" s="16">
        <f>$W$4 + 'Unlike Size Quad'!$F$2*$N$3</f>
        <v>-127.00507248755457</v>
      </c>
      <c r="AN1965" s="46">
        <v>957</v>
      </c>
      <c r="AO1965" s="6">
        <f>IF(OR(Table15[[#This Row],[Diagonal Flag]]&lt;-$AG$6, Table15[[#This Row],[Diagonal Flag]]&gt;$AG$6),0,Table15[[#This Row],[Diagonal Flag]])</f>
        <v>0</v>
      </c>
      <c r="AP1965" s="6">
        <f>Graphing!$AO1965/$AP$6</f>
        <v>0</v>
      </c>
      <c r="AQ1965" s="6">
        <f>Graphing!$AO1965/$AQ$6</f>
        <v>0</v>
      </c>
    </row>
    <row r="1966" spans="21:43" x14ac:dyDescent="0.25">
      <c r="U1966" s="6">
        <v>0</v>
      </c>
      <c r="V1966" s="6">
        <v>958</v>
      </c>
      <c r="W1966" s="6">
        <f>IF(AND($W$4 + 'Unlike Size Quad'!$F$2*$N$3&lt;Table13[[#This Row],[NS AXIS]],Table13[[#This Row],[NS AXIS]]&lt;$V$3 - 'Unlike Size Quad'!$F$2*$N$3), Table13[NS AXIS], 0)</f>
        <v>0</v>
      </c>
      <c r="X1966" s="6">
        <f>$V$6 - 'Unlike Size Quad'!$F$3*$N$4</f>
        <v>71.401690832311886</v>
      </c>
      <c r="Y1966" s="6">
        <f>$W$5 +'Unlike Size Quad'!$F$3*$N$4</f>
        <v>-71.406763299232722</v>
      </c>
      <c r="Z1966" s="6">
        <f>Table13[[#This Row],[NS AXIS]]</f>
        <v>958</v>
      </c>
      <c r="AA1966" s="6">
        <f>IF(AND($W$5 + 'Unlike Size Quad'!$F$3*$N$4&lt;Table13[[#This Row],[NS AXIS]],Table13[[#This Row],[NS AXIS]]&lt;$V$6 - 'Unlike Size Quad'!$F$3*$N$4), Table13[NS AXIS], 0)</f>
        <v>0</v>
      </c>
      <c r="AB1966" s="16">
        <f>$V$3 -'Unlike Size Quad'!$F$2*$N$3</f>
        <v>127.00056361139596</v>
      </c>
      <c r="AC1966" s="16">
        <f>$W$4 + 'Unlike Size Quad'!$F$2*$N$3</f>
        <v>-127.00507248755457</v>
      </c>
      <c r="AN1966" s="46">
        <v>958</v>
      </c>
      <c r="AO1966" s="6">
        <f>IF(OR(Table15[[#This Row],[Diagonal Flag]]&lt;-$AG$6, Table15[[#This Row],[Diagonal Flag]]&gt;$AG$6),0,Table15[[#This Row],[Diagonal Flag]])</f>
        <v>0</v>
      </c>
      <c r="AP1966" s="6">
        <f>Graphing!$AO1966/$AP$6</f>
        <v>0</v>
      </c>
      <c r="AQ1966" s="6">
        <f>Graphing!$AO1966/$AQ$6</f>
        <v>0</v>
      </c>
    </row>
    <row r="1967" spans="21:43" x14ac:dyDescent="0.25">
      <c r="U1967" s="6">
        <v>0</v>
      </c>
      <c r="V1967" s="6">
        <v>959</v>
      </c>
      <c r="W1967" s="6">
        <f>IF(AND($W$4 + 'Unlike Size Quad'!$F$2*$N$3&lt;Table13[[#This Row],[NS AXIS]],Table13[[#This Row],[NS AXIS]]&lt;$V$3 - 'Unlike Size Quad'!$F$2*$N$3), Table13[NS AXIS], 0)</f>
        <v>0</v>
      </c>
      <c r="X1967" s="6">
        <f>$V$6 - 'Unlike Size Quad'!$F$3*$N$4</f>
        <v>71.401690832311886</v>
      </c>
      <c r="Y1967" s="6">
        <f>$W$5 +'Unlike Size Quad'!$F$3*$N$4</f>
        <v>-71.406763299232722</v>
      </c>
      <c r="Z1967" s="6">
        <f>Table13[[#This Row],[NS AXIS]]</f>
        <v>959</v>
      </c>
      <c r="AA1967" s="6">
        <f>IF(AND($W$5 + 'Unlike Size Quad'!$F$3*$N$4&lt;Table13[[#This Row],[NS AXIS]],Table13[[#This Row],[NS AXIS]]&lt;$V$6 - 'Unlike Size Quad'!$F$3*$N$4), Table13[NS AXIS], 0)</f>
        <v>0</v>
      </c>
      <c r="AB1967" s="16">
        <f>$V$3 -'Unlike Size Quad'!$F$2*$N$3</f>
        <v>127.00056361139596</v>
      </c>
      <c r="AC1967" s="16">
        <f>$W$4 + 'Unlike Size Quad'!$F$2*$N$3</f>
        <v>-127.00507248755457</v>
      </c>
      <c r="AN1967" s="46">
        <v>959</v>
      </c>
      <c r="AO1967" s="6">
        <f>IF(OR(Table15[[#This Row],[Diagonal Flag]]&lt;-$AG$6, Table15[[#This Row],[Diagonal Flag]]&gt;$AG$6),0,Table15[[#This Row],[Diagonal Flag]])</f>
        <v>0</v>
      </c>
      <c r="AP1967" s="6">
        <f>Graphing!$AO1967/$AP$6</f>
        <v>0</v>
      </c>
      <c r="AQ1967" s="6">
        <f>Graphing!$AO1967/$AQ$6</f>
        <v>0</v>
      </c>
    </row>
    <row r="1968" spans="21:43" x14ac:dyDescent="0.25">
      <c r="U1968" s="6">
        <v>0</v>
      </c>
      <c r="V1968" s="6">
        <v>960</v>
      </c>
      <c r="W1968" s="6">
        <f>IF(AND($W$4 + 'Unlike Size Quad'!$F$2*$N$3&lt;Table13[[#This Row],[NS AXIS]],Table13[[#This Row],[NS AXIS]]&lt;$V$3 - 'Unlike Size Quad'!$F$2*$N$3), Table13[NS AXIS], 0)</f>
        <v>0</v>
      </c>
      <c r="X1968" s="6">
        <f>$V$6 - 'Unlike Size Quad'!$F$3*$N$4</f>
        <v>71.401690832311886</v>
      </c>
      <c r="Y1968" s="6">
        <f>$W$5 +'Unlike Size Quad'!$F$3*$N$4</f>
        <v>-71.406763299232722</v>
      </c>
      <c r="Z1968" s="6">
        <f>Table13[[#This Row],[NS AXIS]]</f>
        <v>960</v>
      </c>
      <c r="AA1968" s="6">
        <f>IF(AND($W$5 + 'Unlike Size Quad'!$F$3*$N$4&lt;Table13[[#This Row],[NS AXIS]],Table13[[#This Row],[NS AXIS]]&lt;$V$6 - 'Unlike Size Quad'!$F$3*$N$4), Table13[NS AXIS], 0)</f>
        <v>0</v>
      </c>
      <c r="AB1968" s="16">
        <f>$V$3 -'Unlike Size Quad'!$F$2*$N$3</f>
        <v>127.00056361139596</v>
      </c>
      <c r="AC1968" s="16">
        <f>$W$4 + 'Unlike Size Quad'!$F$2*$N$3</f>
        <v>-127.00507248755457</v>
      </c>
      <c r="AN1968" s="46">
        <v>960</v>
      </c>
      <c r="AO1968" s="6">
        <f>IF(OR(Table15[[#This Row],[Diagonal Flag]]&lt;-$AG$6, Table15[[#This Row],[Diagonal Flag]]&gt;$AG$6),0,Table15[[#This Row],[Diagonal Flag]])</f>
        <v>0</v>
      </c>
      <c r="AP1968" s="6">
        <f>Graphing!$AO1968/$AP$6</f>
        <v>0</v>
      </c>
      <c r="AQ1968" s="6">
        <f>Graphing!$AO1968/$AQ$6</f>
        <v>0</v>
      </c>
    </row>
    <row r="1969" spans="21:43" x14ac:dyDescent="0.25">
      <c r="U1969" s="6">
        <v>0</v>
      </c>
      <c r="V1969" s="6">
        <v>961</v>
      </c>
      <c r="W1969" s="6">
        <f>IF(AND($W$4 + 'Unlike Size Quad'!$F$2*$N$3&lt;Table13[[#This Row],[NS AXIS]],Table13[[#This Row],[NS AXIS]]&lt;$V$3 - 'Unlike Size Quad'!$F$2*$N$3), Table13[NS AXIS], 0)</f>
        <v>0</v>
      </c>
      <c r="X1969" s="6">
        <f>$V$6 - 'Unlike Size Quad'!$F$3*$N$4</f>
        <v>71.401690832311886</v>
      </c>
      <c r="Y1969" s="6">
        <f>$W$5 +'Unlike Size Quad'!$F$3*$N$4</f>
        <v>-71.406763299232722</v>
      </c>
      <c r="Z1969" s="6">
        <f>Table13[[#This Row],[NS AXIS]]</f>
        <v>961</v>
      </c>
      <c r="AA1969" s="6">
        <f>IF(AND($W$5 + 'Unlike Size Quad'!$F$3*$N$4&lt;Table13[[#This Row],[NS AXIS]],Table13[[#This Row],[NS AXIS]]&lt;$V$6 - 'Unlike Size Quad'!$F$3*$N$4), Table13[NS AXIS], 0)</f>
        <v>0</v>
      </c>
      <c r="AB1969" s="16">
        <f>$V$3 -'Unlike Size Quad'!$F$2*$N$3</f>
        <v>127.00056361139596</v>
      </c>
      <c r="AC1969" s="16">
        <f>$W$4 + 'Unlike Size Quad'!$F$2*$N$3</f>
        <v>-127.00507248755457</v>
      </c>
      <c r="AN1969" s="46">
        <v>961</v>
      </c>
      <c r="AO1969" s="6">
        <f>IF(OR(Table15[[#This Row],[Diagonal Flag]]&lt;-$AG$6, Table15[[#This Row],[Diagonal Flag]]&gt;$AG$6),0,Table15[[#This Row],[Diagonal Flag]])</f>
        <v>0</v>
      </c>
      <c r="AP1969" s="6">
        <f>Graphing!$AO1969/$AP$6</f>
        <v>0</v>
      </c>
      <c r="AQ1969" s="6">
        <f>Graphing!$AO1969/$AQ$6</f>
        <v>0</v>
      </c>
    </row>
    <row r="1970" spans="21:43" x14ac:dyDescent="0.25">
      <c r="U1970" s="6">
        <v>0</v>
      </c>
      <c r="V1970" s="6">
        <v>962</v>
      </c>
      <c r="W1970" s="6">
        <f>IF(AND($W$4 + 'Unlike Size Quad'!$F$2*$N$3&lt;Table13[[#This Row],[NS AXIS]],Table13[[#This Row],[NS AXIS]]&lt;$V$3 - 'Unlike Size Quad'!$F$2*$N$3), Table13[NS AXIS], 0)</f>
        <v>0</v>
      </c>
      <c r="X1970" s="6">
        <f>$V$6 - 'Unlike Size Quad'!$F$3*$N$4</f>
        <v>71.401690832311886</v>
      </c>
      <c r="Y1970" s="6">
        <f>$W$5 +'Unlike Size Quad'!$F$3*$N$4</f>
        <v>-71.406763299232722</v>
      </c>
      <c r="Z1970" s="6">
        <f>Table13[[#This Row],[NS AXIS]]</f>
        <v>962</v>
      </c>
      <c r="AA1970" s="6">
        <f>IF(AND($W$5 + 'Unlike Size Quad'!$F$3*$N$4&lt;Table13[[#This Row],[NS AXIS]],Table13[[#This Row],[NS AXIS]]&lt;$V$6 - 'Unlike Size Quad'!$F$3*$N$4), Table13[NS AXIS], 0)</f>
        <v>0</v>
      </c>
      <c r="AB1970" s="16">
        <f>$V$3 -'Unlike Size Quad'!$F$2*$N$3</f>
        <v>127.00056361139596</v>
      </c>
      <c r="AC1970" s="16">
        <f>$W$4 + 'Unlike Size Quad'!$F$2*$N$3</f>
        <v>-127.00507248755457</v>
      </c>
      <c r="AN1970" s="46">
        <v>962</v>
      </c>
      <c r="AO1970" s="6">
        <f>IF(OR(Table15[[#This Row],[Diagonal Flag]]&lt;-$AG$6, Table15[[#This Row],[Diagonal Flag]]&gt;$AG$6),0,Table15[[#This Row],[Diagonal Flag]])</f>
        <v>0</v>
      </c>
      <c r="AP1970" s="6">
        <f>Graphing!$AO1970/$AP$6</f>
        <v>0</v>
      </c>
      <c r="AQ1970" s="6">
        <f>Graphing!$AO1970/$AQ$6</f>
        <v>0</v>
      </c>
    </row>
    <row r="1971" spans="21:43" x14ac:dyDescent="0.25">
      <c r="U1971" s="6">
        <v>0</v>
      </c>
      <c r="V1971" s="6">
        <v>963</v>
      </c>
      <c r="W1971" s="6">
        <f>IF(AND($W$4 + 'Unlike Size Quad'!$F$2*$N$3&lt;Table13[[#This Row],[NS AXIS]],Table13[[#This Row],[NS AXIS]]&lt;$V$3 - 'Unlike Size Quad'!$F$2*$N$3), Table13[NS AXIS], 0)</f>
        <v>0</v>
      </c>
      <c r="X1971" s="6">
        <f>$V$6 - 'Unlike Size Quad'!$F$3*$N$4</f>
        <v>71.401690832311886</v>
      </c>
      <c r="Y1971" s="6">
        <f>$W$5 +'Unlike Size Quad'!$F$3*$N$4</f>
        <v>-71.406763299232722</v>
      </c>
      <c r="Z1971" s="6">
        <f>Table13[[#This Row],[NS AXIS]]</f>
        <v>963</v>
      </c>
      <c r="AA1971" s="6">
        <f>IF(AND($W$5 + 'Unlike Size Quad'!$F$3*$N$4&lt;Table13[[#This Row],[NS AXIS]],Table13[[#This Row],[NS AXIS]]&lt;$V$6 - 'Unlike Size Quad'!$F$3*$N$4), Table13[NS AXIS], 0)</f>
        <v>0</v>
      </c>
      <c r="AB1971" s="16">
        <f>$V$3 -'Unlike Size Quad'!$F$2*$N$3</f>
        <v>127.00056361139596</v>
      </c>
      <c r="AC1971" s="16">
        <f>$W$4 + 'Unlike Size Quad'!$F$2*$N$3</f>
        <v>-127.00507248755457</v>
      </c>
      <c r="AN1971" s="46">
        <v>963</v>
      </c>
      <c r="AO1971" s="6">
        <f>IF(OR(Table15[[#This Row],[Diagonal Flag]]&lt;-$AG$6, Table15[[#This Row],[Diagonal Flag]]&gt;$AG$6),0,Table15[[#This Row],[Diagonal Flag]])</f>
        <v>0</v>
      </c>
      <c r="AP1971" s="6">
        <f>Graphing!$AO1971/$AP$6</f>
        <v>0</v>
      </c>
      <c r="AQ1971" s="6">
        <f>Graphing!$AO1971/$AQ$6</f>
        <v>0</v>
      </c>
    </row>
    <row r="1972" spans="21:43" x14ac:dyDescent="0.25">
      <c r="U1972" s="6">
        <v>0</v>
      </c>
      <c r="V1972" s="6">
        <v>964</v>
      </c>
      <c r="W1972" s="6">
        <f>IF(AND($W$4 + 'Unlike Size Quad'!$F$2*$N$3&lt;Table13[[#This Row],[NS AXIS]],Table13[[#This Row],[NS AXIS]]&lt;$V$3 - 'Unlike Size Quad'!$F$2*$N$3), Table13[NS AXIS], 0)</f>
        <v>0</v>
      </c>
      <c r="X1972" s="6">
        <f>$V$6 - 'Unlike Size Quad'!$F$3*$N$4</f>
        <v>71.401690832311886</v>
      </c>
      <c r="Y1972" s="6">
        <f>$W$5 +'Unlike Size Quad'!$F$3*$N$4</f>
        <v>-71.406763299232722</v>
      </c>
      <c r="Z1972" s="6">
        <f>Table13[[#This Row],[NS AXIS]]</f>
        <v>964</v>
      </c>
      <c r="AA1972" s="6">
        <f>IF(AND($W$5 + 'Unlike Size Quad'!$F$3*$N$4&lt;Table13[[#This Row],[NS AXIS]],Table13[[#This Row],[NS AXIS]]&lt;$V$6 - 'Unlike Size Quad'!$F$3*$N$4), Table13[NS AXIS], 0)</f>
        <v>0</v>
      </c>
      <c r="AB1972" s="16">
        <f>$V$3 -'Unlike Size Quad'!$F$2*$N$3</f>
        <v>127.00056361139596</v>
      </c>
      <c r="AC1972" s="16">
        <f>$W$4 + 'Unlike Size Quad'!$F$2*$N$3</f>
        <v>-127.00507248755457</v>
      </c>
      <c r="AN1972" s="46">
        <v>964</v>
      </c>
      <c r="AO1972" s="6">
        <f>IF(OR(Table15[[#This Row],[Diagonal Flag]]&lt;-$AG$6, Table15[[#This Row],[Diagonal Flag]]&gt;$AG$6),0,Table15[[#This Row],[Diagonal Flag]])</f>
        <v>0</v>
      </c>
      <c r="AP1972" s="6">
        <f>Graphing!$AO1972/$AP$6</f>
        <v>0</v>
      </c>
      <c r="AQ1972" s="6">
        <f>Graphing!$AO1972/$AQ$6</f>
        <v>0</v>
      </c>
    </row>
    <row r="1973" spans="21:43" x14ac:dyDescent="0.25">
      <c r="U1973" s="6">
        <v>0</v>
      </c>
      <c r="V1973" s="6">
        <v>965</v>
      </c>
      <c r="W1973" s="6">
        <f>IF(AND($W$4 + 'Unlike Size Quad'!$F$2*$N$3&lt;Table13[[#This Row],[NS AXIS]],Table13[[#This Row],[NS AXIS]]&lt;$V$3 - 'Unlike Size Quad'!$F$2*$N$3), Table13[NS AXIS], 0)</f>
        <v>0</v>
      </c>
      <c r="X1973" s="6">
        <f>$V$6 - 'Unlike Size Quad'!$F$3*$N$4</f>
        <v>71.401690832311886</v>
      </c>
      <c r="Y1973" s="6">
        <f>$W$5 +'Unlike Size Quad'!$F$3*$N$4</f>
        <v>-71.406763299232722</v>
      </c>
      <c r="Z1973" s="6">
        <f>Table13[[#This Row],[NS AXIS]]</f>
        <v>965</v>
      </c>
      <c r="AA1973" s="6">
        <f>IF(AND($W$5 + 'Unlike Size Quad'!$F$3*$N$4&lt;Table13[[#This Row],[NS AXIS]],Table13[[#This Row],[NS AXIS]]&lt;$V$6 - 'Unlike Size Quad'!$F$3*$N$4), Table13[NS AXIS], 0)</f>
        <v>0</v>
      </c>
      <c r="AB1973" s="16">
        <f>$V$3 -'Unlike Size Quad'!$F$2*$N$3</f>
        <v>127.00056361139596</v>
      </c>
      <c r="AC1973" s="16">
        <f>$W$4 + 'Unlike Size Quad'!$F$2*$N$3</f>
        <v>-127.00507248755457</v>
      </c>
      <c r="AN1973" s="46">
        <v>965</v>
      </c>
      <c r="AO1973" s="6">
        <f>IF(OR(Table15[[#This Row],[Diagonal Flag]]&lt;-$AG$6, Table15[[#This Row],[Diagonal Flag]]&gt;$AG$6),0,Table15[[#This Row],[Diagonal Flag]])</f>
        <v>0</v>
      </c>
      <c r="AP1973" s="6">
        <f>Graphing!$AO1973/$AP$6</f>
        <v>0</v>
      </c>
      <c r="AQ1973" s="6">
        <f>Graphing!$AO1973/$AQ$6</f>
        <v>0</v>
      </c>
    </row>
    <row r="1974" spans="21:43" x14ac:dyDescent="0.25">
      <c r="U1974" s="6">
        <v>0</v>
      </c>
      <c r="V1974" s="6">
        <v>966</v>
      </c>
      <c r="W1974" s="6">
        <f>IF(AND($W$4 + 'Unlike Size Quad'!$F$2*$N$3&lt;Table13[[#This Row],[NS AXIS]],Table13[[#This Row],[NS AXIS]]&lt;$V$3 - 'Unlike Size Quad'!$F$2*$N$3), Table13[NS AXIS], 0)</f>
        <v>0</v>
      </c>
      <c r="X1974" s="6">
        <f>$V$6 - 'Unlike Size Quad'!$F$3*$N$4</f>
        <v>71.401690832311886</v>
      </c>
      <c r="Y1974" s="6">
        <f>$W$5 +'Unlike Size Quad'!$F$3*$N$4</f>
        <v>-71.406763299232722</v>
      </c>
      <c r="Z1974" s="6">
        <f>Table13[[#This Row],[NS AXIS]]</f>
        <v>966</v>
      </c>
      <c r="AA1974" s="6">
        <f>IF(AND($W$5 + 'Unlike Size Quad'!$F$3*$N$4&lt;Table13[[#This Row],[NS AXIS]],Table13[[#This Row],[NS AXIS]]&lt;$V$6 - 'Unlike Size Quad'!$F$3*$N$4), Table13[NS AXIS], 0)</f>
        <v>0</v>
      </c>
      <c r="AB1974" s="16">
        <f>$V$3 -'Unlike Size Quad'!$F$2*$N$3</f>
        <v>127.00056361139596</v>
      </c>
      <c r="AC1974" s="16">
        <f>$W$4 + 'Unlike Size Quad'!$F$2*$N$3</f>
        <v>-127.00507248755457</v>
      </c>
      <c r="AN1974" s="46">
        <v>966</v>
      </c>
      <c r="AO1974" s="6">
        <f>IF(OR(Table15[[#This Row],[Diagonal Flag]]&lt;-$AG$6, Table15[[#This Row],[Diagonal Flag]]&gt;$AG$6),0,Table15[[#This Row],[Diagonal Flag]])</f>
        <v>0</v>
      </c>
      <c r="AP1974" s="6">
        <f>Graphing!$AO1974/$AP$6</f>
        <v>0</v>
      </c>
      <c r="AQ1974" s="6">
        <f>Graphing!$AO1974/$AQ$6</f>
        <v>0</v>
      </c>
    </row>
    <row r="1975" spans="21:43" x14ac:dyDescent="0.25">
      <c r="U1975" s="6">
        <v>0</v>
      </c>
      <c r="V1975" s="6">
        <v>967</v>
      </c>
      <c r="W1975" s="6">
        <f>IF(AND($W$4 + 'Unlike Size Quad'!$F$2*$N$3&lt;Table13[[#This Row],[NS AXIS]],Table13[[#This Row],[NS AXIS]]&lt;$V$3 - 'Unlike Size Quad'!$F$2*$N$3), Table13[NS AXIS], 0)</f>
        <v>0</v>
      </c>
      <c r="X1975" s="6">
        <f>$V$6 - 'Unlike Size Quad'!$F$3*$N$4</f>
        <v>71.401690832311886</v>
      </c>
      <c r="Y1975" s="6">
        <f>$W$5 +'Unlike Size Quad'!$F$3*$N$4</f>
        <v>-71.406763299232722</v>
      </c>
      <c r="Z1975" s="6">
        <f>Table13[[#This Row],[NS AXIS]]</f>
        <v>967</v>
      </c>
      <c r="AA1975" s="6">
        <f>IF(AND($W$5 + 'Unlike Size Quad'!$F$3*$N$4&lt;Table13[[#This Row],[NS AXIS]],Table13[[#This Row],[NS AXIS]]&lt;$V$6 - 'Unlike Size Quad'!$F$3*$N$4), Table13[NS AXIS], 0)</f>
        <v>0</v>
      </c>
      <c r="AB1975" s="16">
        <f>$V$3 -'Unlike Size Quad'!$F$2*$N$3</f>
        <v>127.00056361139596</v>
      </c>
      <c r="AC1975" s="16">
        <f>$W$4 + 'Unlike Size Quad'!$F$2*$N$3</f>
        <v>-127.00507248755457</v>
      </c>
      <c r="AN1975" s="46">
        <v>967</v>
      </c>
      <c r="AO1975" s="6">
        <f>IF(OR(Table15[[#This Row],[Diagonal Flag]]&lt;-$AG$6, Table15[[#This Row],[Diagonal Flag]]&gt;$AG$6),0,Table15[[#This Row],[Diagonal Flag]])</f>
        <v>0</v>
      </c>
      <c r="AP1975" s="6">
        <f>Graphing!$AO1975/$AP$6</f>
        <v>0</v>
      </c>
      <c r="AQ1975" s="6">
        <f>Graphing!$AO1975/$AQ$6</f>
        <v>0</v>
      </c>
    </row>
    <row r="1976" spans="21:43" x14ac:dyDescent="0.25">
      <c r="U1976" s="6">
        <v>0</v>
      </c>
      <c r="V1976" s="6">
        <v>968</v>
      </c>
      <c r="W1976" s="6">
        <f>IF(AND($W$4 + 'Unlike Size Quad'!$F$2*$N$3&lt;Table13[[#This Row],[NS AXIS]],Table13[[#This Row],[NS AXIS]]&lt;$V$3 - 'Unlike Size Quad'!$F$2*$N$3), Table13[NS AXIS], 0)</f>
        <v>0</v>
      </c>
      <c r="X1976" s="6">
        <f>$V$6 - 'Unlike Size Quad'!$F$3*$N$4</f>
        <v>71.401690832311886</v>
      </c>
      <c r="Y1976" s="6">
        <f>$W$5 +'Unlike Size Quad'!$F$3*$N$4</f>
        <v>-71.406763299232722</v>
      </c>
      <c r="Z1976" s="6">
        <f>Table13[[#This Row],[NS AXIS]]</f>
        <v>968</v>
      </c>
      <c r="AA1976" s="6">
        <f>IF(AND($W$5 + 'Unlike Size Quad'!$F$3*$N$4&lt;Table13[[#This Row],[NS AXIS]],Table13[[#This Row],[NS AXIS]]&lt;$V$6 - 'Unlike Size Quad'!$F$3*$N$4), Table13[NS AXIS], 0)</f>
        <v>0</v>
      </c>
      <c r="AB1976" s="16">
        <f>$V$3 -'Unlike Size Quad'!$F$2*$N$3</f>
        <v>127.00056361139596</v>
      </c>
      <c r="AC1976" s="16">
        <f>$W$4 + 'Unlike Size Quad'!$F$2*$N$3</f>
        <v>-127.00507248755457</v>
      </c>
      <c r="AN1976" s="46">
        <v>968</v>
      </c>
      <c r="AO1976" s="6">
        <f>IF(OR(Table15[[#This Row],[Diagonal Flag]]&lt;-$AG$6, Table15[[#This Row],[Diagonal Flag]]&gt;$AG$6),0,Table15[[#This Row],[Diagonal Flag]])</f>
        <v>0</v>
      </c>
      <c r="AP1976" s="6">
        <f>Graphing!$AO1976/$AP$6</f>
        <v>0</v>
      </c>
      <c r="AQ1976" s="6">
        <f>Graphing!$AO1976/$AQ$6</f>
        <v>0</v>
      </c>
    </row>
    <row r="1977" spans="21:43" x14ac:dyDescent="0.25">
      <c r="U1977" s="6">
        <v>0</v>
      </c>
      <c r="V1977" s="6">
        <v>969</v>
      </c>
      <c r="W1977" s="6">
        <f>IF(AND($W$4 + 'Unlike Size Quad'!$F$2*$N$3&lt;Table13[[#This Row],[NS AXIS]],Table13[[#This Row],[NS AXIS]]&lt;$V$3 - 'Unlike Size Quad'!$F$2*$N$3), Table13[NS AXIS], 0)</f>
        <v>0</v>
      </c>
      <c r="X1977" s="6">
        <f>$V$6 - 'Unlike Size Quad'!$F$3*$N$4</f>
        <v>71.401690832311886</v>
      </c>
      <c r="Y1977" s="6">
        <f>$W$5 +'Unlike Size Quad'!$F$3*$N$4</f>
        <v>-71.406763299232722</v>
      </c>
      <c r="Z1977" s="6">
        <f>Table13[[#This Row],[NS AXIS]]</f>
        <v>969</v>
      </c>
      <c r="AA1977" s="6">
        <f>IF(AND($W$5 + 'Unlike Size Quad'!$F$3*$N$4&lt;Table13[[#This Row],[NS AXIS]],Table13[[#This Row],[NS AXIS]]&lt;$V$6 - 'Unlike Size Quad'!$F$3*$N$4), Table13[NS AXIS], 0)</f>
        <v>0</v>
      </c>
      <c r="AB1977" s="16">
        <f>$V$3 -'Unlike Size Quad'!$F$2*$N$3</f>
        <v>127.00056361139596</v>
      </c>
      <c r="AC1977" s="16">
        <f>$W$4 + 'Unlike Size Quad'!$F$2*$N$3</f>
        <v>-127.00507248755457</v>
      </c>
      <c r="AN1977" s="46">
        <v>969</v>
      </c>
      <c r="AO1977" s="6">
        <f>IF(OR(Table15[[#This Row],[Diagonal Flag]]&lt;-$AG$6, Table15[[#This Row],[Diagonal Flag]]&gt;$AG$6),0,Table15[[#This Row],[Diagonal Flag]])</f>
        <v>0</v>
      </c>
      <c r="AP1977" s="6">
        <f>Graphing!$AO1977/$AP$6</f>
        <v>0</v>
      </c>
      <c r="AQ1977" s="6">
        <f>Graphing!$AO1977/$AQ$6</f>
        <v>0</v>
      </c>
    </row>
    <row r="1978" spans="21:43" x14ac:dyDescent="0.25">
      <c r="U1978" s="6">
        <v>0</v>
      </c>
      <c r="V1978" s="6">
        <v>970</v>
      </c>
      <c r="W1978" s="6">
        <f>IF(AND($W$4 + 'Unlike Size Quad'!$F$2*$N$3&lt;Table13[[#This Row],[NS AXIS]],Table13[[#This Row],[NS AXIS]]&lt;$V$3 - 'Unlike Size Quad'!$F$2*$N$3), Table13[NS AXIS], 0)</f>
        <v>0</v>
      </c>
      <c r="X1978" s="6">
        <f>$V$6 - 'Unlike Size Quad'!$F$3*$N$4</f>
        <v>71.401690832311886</v>
      </c>
      <c r="Y1978" s="6">
        <f>$W$5 +'Unlike Size Quad'!$F$3*$N$4</f>
        <v>-71.406763299232722</v>
      </c>
      <c r="Z1978" s="6">
        <f>Table13[[#This Row],[NS AXIS]]</f>
        <v>970</v>
      </c>
      <c r="AA1978" s="6">
        <f>IF(AND($W$5 + 'Unlike Size Quad'!$F$3*$N$4&lt;Table13[[#This Row],[NS AXIS]],Table13[[#This Row],[NS AXIS]]&lt;$V$6 - 'Unlike Size Quad'!$F$3*$N$4), Table13[NS AXIS], 0)</f>
        <v>0</v>
      </c>
      <c r="AB1978" s="16">
        <f>$V$3 -'Unlike Size Quad'!$F$2*$N$3</f>
        <v>127.00056361139596</v>
      </c>
      <c r="AC1978" s="16">
        <f>$W$4 + 'Unlike Size Quad'!$F$2*$N$3</f>
        <v>-127.00507248755457</v>
      </c>
      <c r="AN1978" s="46">
        <v>970</v>
      </c>
      <c r="AO1978" s="6">
        <f>IF(OR(Table15[[#This Row],[Diagonal Flag]]&lt;-$AG$6, Table15[[#This Row],[Diagonal Flag]]&gt;$AG$6),0,Table15[[#This Row],[Diagonal Flag]])</f>
        <v>0</v>
      </c>
      <c r="AP1978" s="6">
        <f>Graphing!$AO1978/$AP$6</f>
        <v>0</v>
      </c>
      <c r="AQ1978" s="6">
        <f>Graphing!$AO1978/$AQ$6</f>
        <v>0</v>
      </c>
    </row>
    <row r="1979" spans="21:43" x14ac:dyDescent="0.25">
      <c r="U1979" s="6">
        <v>0</v>
      </c>
      <c r="V1979" s="6">
        <v>971</v>
      </c>
      <c r="W1979" s="6">
        <f>IF(AND($W$4 + 'Unlike Size Quad'!$F$2*$N$3&lt;Table13[[#This Row],[NS AXIS]],Table13[[#This Row],[NS AXIS]]&lt;$V$3 - 'Unlike Size Quad'!$F$2*$N$3), Table13[NS AXIS], 0)</f>
        <v>0</v>
      </c>
      <c r="X1979" s="6">
        <f>$V$6 - 'Unlike Size Quad'!$F$3*$N$4</f>
        <v>71.401690832311886</v>
      </c>
      <c r="Y1979" s="6">
        <f>$W$5 +'Unlike Size Quad'!$F$3*$N$4</f>
        <v>-71.406763299232722</v>
      </c>
      <c r="Z1979" s="6">
        <f>Table13[[#This Row],[NS AXIS]]</f>
        <v>971</v>
      </c>
      <c r="AA1979" s="6">
        <f>IF(AND($W$5 + 'Unlike Size Quad'!$F$3*$N$4&lt;Table13[[#This Row],[NS AXIS]],Table13[[#This Row],[NS AXIS]]&lt;$V$6 - 'Unlike Size Quad'!$F$3*$N$4), Table13[NS AXIS], 0)</f>
        <v>0</v>
      </c>
      <c r="AB1979" s="16">
        <f>$V$3 -'Unlike Size Quad'!$F$2*$N$3</f>
        <v>127.00056361139596</v>
      </c>
      <c r="AC1979" s="16">
        <f>$W$4 + 'Unlike Size Quad'!$F$2*$N$3</f>
        <v>-127.00507248755457</v>
      </c>
      <c r="AN1979" s="46">
        <v>971</v>
      </c>
      <c r="AO1979" s="6">
        <f>IF(OR(Table15[[#This Row],[Diagonal Flag]]&lt;-$AG$6, Table15[[#This Row],[Diagonal Flag]]&gt;$AG$6),0,Table15[[#This Row],[Diagonal Flag]])</f>
        <v>0</v>
      </c>
      <c r="AP1979" s="6">
        <f>Graphing!$AO1979/$AP$6</f>
        <v>0</v>
      </c>
      <c r="AQ1979" s="6">
        <f>Graphing!$AO1979/$AQ$6</f>
        <v>0</v>
      </c>
    </row>
    <row r="1980" spans="21:43" x14ac:dyDescent="0.25">
      <c r="U1980" s="6">
        <v>0</v>
      </c>
      <c r="V1980" s="6">
        <v>972</v>
      </c>
      <c r="W1980" s="6">
        <f>IF(AND($W$4 + 'Unlike Size Quad'!$F$2*$N$3&lt;Table13[[#This Row],[NS AXIS]],Table13[[#This Row],[NS AXIS]]&lt;$V$3 - 'Unlike Size Quad'!$F$2*$N$3), Table13[NS AXIS], 0)</f>
        <v>0</v>
      </c>
      <c r="X1980" s="6">
        <f>$V$6 - 'Unlike Size Quad'!$F$3*$N$4</f>
        <v>71.401690832311886</v>
      </c>
      <c r="Y1980" s="6">
        <f>$W$5 +'Unlike Size Quad'!$F$3*$N$4</f>
        <v>-71.406763299232722</v>
      </c>
      <c r="Z1980" s="6">
        <f>Table13[[#This Row],[NS AXIS]]</f>
        <v>972</v>
      </c>
      <c r="AA1980" s="6">
        <f>IF(AND($W$5 + 'Unlike Size Quad'!$F$3*$N$4&lt;Table13[[#This Row],[NS AXIS]],Table13[[#This Row],[NS AXIS]]&lt;$V$6 - 'Unlike Size Quad'!$F$3*$N$4), Table13[NS AXIS], 0)</f>
        <v>0</v>
      </c>
      <c r="AB1980" s="16">
        <f>$V$3 -'Unlike Size Quad'!$F$2*$N$3</f>
        <v>127.00056361139596</v>
      </c>
      <c r="AC1980" s="16">
        <f>$W$4 + 'Unlike Size Quad'!$F$2*$N$3</f>
        <v>-127.00507248755457</v>
      </c>
      <c r="AN1980" s="46">
        <v>972</v>
      </c>
      <c r="AO1980" s="6">
        <f>IF(OR(Table15[[#This Row],[Diagonal Flag]]&lt;-$AG$6, Table15[[#This Row],[Diagonal Flag]]&gt;$AG$6),0,Table15[[#This Row],[Diagonal Flag]])</f>
        <v>0</v>
      </c>
      <c r="AP1980" s="6">
        <f>Graphing!$AO1980/$AP$6</f>
        <v>0</v>
      </c>
      <c r="AQ1980" s="6">
        <f>Graphing!$AO1980/$AQ$6</f>
        <v>0</v>
      </c>
    </row>
    <row r="1981" spans="21:43" x14ac:dyDescent="0.25">
      <c r="U1981" s="6">
        <v>0</v>
      </c>
      <c r="V1981" s="6">
        <v>973</v>
      </c>
      <c r="W1981" s="6">
        <f>IF(AND($W$4 + 'Unlike Size Quad'!$F$2*$N$3&lt;Table13[[#This Row],[NS AXIS]],Table13[[#This Row],[NS AXIS]]&lt;$V$3 - 'Unlike Size Quad'!$F$2*$N$3), Table13[NS AXIS], 0)</f>
        <v>0</v>
      </c>
      <c r="X1981" s="6">
        <f>$V$6 - 'Unlike Size Quad'!$F$3*$N$4</f>
        <v>71.401690832311886</v>
      </c>
      <c r="Y1981" s="6">
        <f>$W$5 +'Unlike Size Quad'!$F$3*$N$4</f>
        <v>-71.406763299232722</v>
      </c>
      <c r="Z1981" s="6">
        <f>Table13[[#This Row],[NS AXIS]]</f>
        <v>973</v>
      </c>
      <c r="AA1981" s="6">
        <f>IF(AND($W$5 + 'Unlike Size Quad'!$F$3*$N$4&lt;Table13[[#This Row],[NS AXIS]],Table13[[#This Row],[NS AXIS]]&lt;$V$6 - 'Unlike Size Quad'!$F$3*$N$4), Table13[NS AXIS], 0)</f>
        <v>0</v>
      </c>
      <c r="AB1981" s="16">
        <f>$V$3 -'Unlike Size Quad'!$F$2*$N$3</f>
        <v>127.00056361139596</v>
      </c>
      <c r="AC1981" s="16">
        <f>$W$4 + 'Unlike Size Quad'!$F$2*$N$3</f>
        <v>-127.00507248755457</v>
      </c>
      <c r="AN1981" s="46">
        <v>973</v>
      </c>
      <c r="AO1981" s="6">
        <f>IF(OR(Table15[[#This Row],[Diagonal Flag]]&lt;-$AG$6, Table15[[#This Row],[Diagonal Flag]]&gt;$AG$6),0,Table15[[#This Row],[Diagonal Flag]])</f>
        <v>0</v>
      </c>
      <c r="AP1981" s="6">
        <f>Graphing!$AO1981/$AP$6</f>
        <v>0</v>
      </c>
      <c r="AQ1981" s="6">
        <f>Graphing!$AO1981/$AQ$6</f>
        <v>0</v>
      </c>
    </row>
    <row r="1982" spans="21:43" x14ac:dyDescent="0.25">
      <c r="U1982" s="6">
        <v>0</v>
      </c>
      <c r="V1982" s="6">
        <v>974</v>
      </c>
      <c r="W1982" s="6">
        <f>IF(AND($W$4 + 'Unlike Size Quad'!$F$2*$N$3&lt;Table13[[#This Row],[NS AXIS]],Table13[[#This Row],[NS AXIS]]&lt;$V$3 - 'Unlike Size Quad'!$F$2*$N$3), Table13[NS AXIS], 0)</f>
        <v>0</v>
      </c>
      <c r="X1982" s="6">
        <f>$V$6 - 'Unlike Size Quad'!$F$3*$N$4</f>
        <v>71.401690832311886</v>
      </c>
      <c r="Y1982" s="6">
        <f>$W$5 +'Unlike Size Quad'!$F$3*$N$4</f>
        <v>-71.406763299232722</v>
      </c>
      <c r="Z1982" s="6">
        <f>Table13[[#This Row],[NS AXIS]]</f>
        <v>974</v>
      </c>
      <c r="AA1982" s="6">
        <f>IF(AND($W$5 + 'Unlike Size Quad'!$F$3*$N$4&lt;Table13[[#This Row],[NS AXIS]],Table13[[#This Row],[NS AXIS]]&lt;$V$6 - 'Unlike Size Quad'!$F$3*$N$4), Table13[NS AXIS], 0)</f>
        <v>0</v>
      </c>
      <c r="AB1982" s="16">
        <f>$V$3 -'Unlike Size Quad'!$F$2*$N$3</f>
        <v>127.00056361139596</v>
      </c>
      <c r="AC1982" s="16">
        <f>$W$4 + 'Unlike Size Quad'!$F$2*$N$3</f>
        <v>-127.00507248755457</v>
      </c>
      <c r="AN1982" s="46">
        <v>974</v>
      </c>
      <c r="AO1982" s="6">
        <f>IF(OR(Table15[[#This Row],[Diagonal Flag]]&lt;-$AG$6, Table15[[#This Row],[Diagonal Flag]]&gt;$AG$6),0,Table15[[#This Row],[Diagonal Flag]])</f>
        <v>0</v>
      </c>
      <c r="AP1982" s="6">
        <f>Graphing!$AO1982/$AP$6</f>
        <v>0</v>
      </c>
      <c r="AQ1982" s="6">
        <f>Graphing!$AO1982/$AQ$6</f>
        <v>0</v>
      </c>
    </row>
    <row r="1983" spans="21:43" x14ac:dyDescent="0.25">
      <c r="U1983" s="6">
        <v>0</v>
      </c>
      <c r="V1983" s="6">
        <v>975</v>
      </c>
      <c r="W1983" s="6">
        <f>IF(AND($W$4 + 'Unlike Size Quad'!$F$2*$N$3&lt;Table13[[#This Row],[NS AXIS]],Table13[[#This Row],[NS AXIS]]&lt;$V$3 - 'Unlike Size Quad'!$F$2*$N$3), Table13[NS AXIS], 0)</f>
        <v>0</v>
      </c>
      <c r="X1983" s="6">
        <f>$V$6 - 'Unlike Size Quad'!$F$3*$N$4</f>
        <v>71.401690832311886</v>
      </c>
      <c r="Y1983" s="6">
        <f>$W$5 +'Unlike Size Quad'!$F$3*$N$4</f>
        <v>-71.406763299232722</v>
      </c>
      <c r="Z1983" s="6">
        <f>Table13[[#This Row],[NS AXIS]]</f>
        <v>975</v>
      </c>
      <c r="AA1983" s="6">
        <f>IF(AND($W$5 + 'Unlike Size Quad'!$F$3*$N$4&lt;Table13[[#This Row],[NS AXIS]],Table13[[#This Row],[NS AXIS]]&lt;$V$6 - 'Unlike Size Quad'!$F$3*$N$4), Table13[NS AXIS], 0)</f>
        <v>0</v>
      </c>
      <c r="AB1983" s="16">
        <f>$V$3 -'Unlike Size Quad'!$F$2*$N$3</f>
        <v>127.00056361139596</v>
      </c>
      <c r="AC1983" s="16">
        <f>$W$4 + 'Unlike Size Quad'!$F$2*$N$3</f>
        <v>-127.00507248755457</v>
      </c>
      <c r="AN1983" s="46">
        <v>975</v>
      </c>
      <c r="AO1983" s="6">
        <f>IF(OR(Table15[[#This Row],[Diagonal Flag]]&lt;-$AG$6, Table15[[#This Row],[Diagonal Flag]]&gt;$AG$6),0,Table15[[#This Row],[Diagonal Flag]])</f>
        <v>0</v>
      </c>
      <c r="AP1983" s="6">
        <f>Graphing!$AO1983/$AP$6</f>
        <v>0</v>
      </c>
      <c r="AQ1983" s="6">
        <f>Graphing!$AO1983/$AQ$6</f>
        <v>0</v>
      </c>
    </row>
    <row r="1984" spans="21:43" x14ac:dyDescent="0.25">
      <c r="U1984" s="6">
        <v>0</v>
      </c>
      <c r="V1984" s="6">
        <v>976</v>
      </c>
      <c r="W1984" s="6">
        <f>IF(AND($W$4 + 'Unlike Size Quad'!$F$2*$N$3&lt;Table13[[#This Row],[NS AXIS]],Table13[[#This Row],[NS AXIS]]&lt;$V$3 - 'Unlike Size Quad'!$F$2*$N$3), Table13[NS AXIS], 0)</f>
        <v>0</v>
      </c>
      <c r="X1984" s="6">
        <f>$V$6 - 'Unlike Size Quad'!$F$3*$N$4</f>
        <v>71.401690832311886</v>
      </c>
      <c r="Y1984" s="6">
        <f>$W$5 +'Unlike Size Quad'!$F$3*$N$4</f>
        <v>-71.406763299232722</v>
      </c>
      <c r="Z1984" s="6">
        <f>Table13[[#This Row],[NS AXIS]]</f>
        <v>976</v>
      </c>
      <c r="AA1984" s="6">
        <f>IF(AND($W$5 + 'Unlike Size Quad'!$F$3*$N$4&lt;Table13[[#This Row],[NS AXIS]],Table13[[#This Row],[NS AXIS]]&lt;$V$6 - 'Unlike Size Quad'!$F$3*$N$4), Table13[NS AXIS], 0)</f>
        <v>0</v>
      </c>
      <c r="AB1984" s="16">
        <f>$V$3 -'Unlike Size Quad'!$F$2*$N$3</f>
        <v>127.00056361139596</v>
      </c>
      <c r="AC1984" s="16">
        <f>$W$4 + 'Unlike Size Quad'!$F$2*$N$3</f>
        <v>-127.00507248755457</v>
      </c>
      <c r="AN1984" s="46">
        <v>976</v>
      </c>
      <c r="AO1984" s="6">
        <f>IF(OR(Table15[[#This Row],[Diagonal Flag]]&lt;-$AG$6, Table15[[#This Row],[Diagonal Flag]]&gt;$AG$6),0,Table15[[#This Row],[Diagonal Flag]])</f>
        <v>0</v>
      </c>
      <c r="AP1984" s="6">
        <f>Graphing!$AO1984/$AP$6</f>
        <v>0</v>
      </c>
      <c r="AQ1984" s="6">
        <f>Graphing!$AO1984/$AQ$6</f>
        <v>0</v>
      </c>
    </row>
    <row r="1985" spans="21:43" x14ac:dyDescent="0.25">
      <c r="U1985" s="6">
        <v>0</v>
      </c>
      <c r="V1985" s="6">
        <v>977</v>
      </c>
      <c r="W1985" s="6">
        <f>IF(AND($W$4 + 'Unlike Size Quad'!$F$2*$N$3&lt;Table13[[#This Row],[NS AXIS]],Table13[[#This Row],[NS AXIS]]&lt;$V$3 - 'Unlike Size Quad'!$F$2*$N$3), Table13[NS AXIS], 0)</f>
        <v>0</v>
      </c>
      <c r="X1985" s="6">
        <f>$V$6 - 'Unlike Size Quad'!$F$3*$N$4</f>
        <v>71.401690832311886</v>
      </c>
      <c r="Y1985" s="6">
        <f>$W$5 +'Unlike Size Quad'!$F$3*$N$4</f>
        <v>-71.406763299232722</v>
      </c>
      <c r="Z1985" s="6">
        <f>Table13[[#This Row],[NS AXIS]]</f>
        <v>977</v>
      </c>
      <c r="AA1985" s="6">
        <f>IF(AND($W$5 + 'Unlike Size Quad'!$F$3*$N$4&lt;Table13[[#This Row],[NS AXIS]],Table13[[#This Row],[NS AXIS]]&lt;$V$6 - 'Unlike Size Quad'!$F$3*$N$4), Table13[NS AXIS], 0)</f>
        <v>0</v>
      </c>
      <c r="AB1985" s="16">
        <f>$V$3 -'Unlike Size Quad'!$F$2*$N$3</f>
        <v>127.00056361139596</v>
      </c>
      <c r="AC1985" s="16">
        <f>$W$4 + 'Unlike Size Quad'!$F$2*$N$3</f>
        <v>-127.00507248755457</v>
      </c>
      <c r="AN1985" s="46">
        <v>977</v>
      </c>
      <c r="AO1985" s="6">
        <f>IF(OR(Table15[[#This Row],[Diagonal Flag]]&lt;-$AG$6, Table15[[#This Row],[Diagonal Flag]]&gt;$AG$6),0,Table15[[#This Row],[Diagonal Flag]])</f>
        <v>0</v>
      </c>
      <c r="AP1985" s="6">
        <f>Graphing!$AO1985/$AP$6</f>
        <v>0</v>
      </c>
      <c r="AQ1985" s="6">
        <f>Graphing!$AO1985/$AQ$6</f>
        <v>0</v>
      </c>
    </row>
    <row r="1986" spans="21:43" x14ac:dyDescent="0.25">
      <c r="U1986" s="6">
        <v>0</v>
      </c>
      <c r="V1986" s="6">
        <v>978</v>
      </c>
      <c r="W1986" s="6">
        <f>IF(AND($W$4 + 'Unlike Size Quad'!$F$2*$N$3&lt;Table13[[#This Row],[NS AXIS]],Table13[[#This Row],[NS AXIS]]&lt;$V$3 - 'Unlike Size Quad'!$F$2*$N$3), Table13[NS AXIS], 0)</f>
        <v>0</v>
      </c>
      <c r="X1986" s="6">
        <f>$V$6 - 'Unlike Size Quad'!$F$3*$N$4</f>
        <v>71.401690832311886</v>
      </c>
      <c r="Y1986" s="6">
        <f>$W$5 +'Unlike Size Quad'!$F$3*$N$4</f>
        <v>-71.406763299232722</v>
      </c>
      <c r="Z1986" s="6">
        <f>Table13[[#This Row],[NS AXIS]]</f>
        <v>978</v>
      </c>
      <c r="AA1986" s="6">
        <f>IF(AND($W$5 + 'Unlike Size Quad'!$F$3*$N$4&lt;Table13[[#This Row],[NS AXIS]],Table13[[#This Row],[NS AXIS]]&lt;$V$6 - 'Unlike Size Quad'!$F$3*$N$4), Table13[NS AXIS], 0)</f>
        <v>0</v>
      </c>
      <c r="AB1986" s="16">
        <f>$V$3 -'Unlike Size Quad'!$F$2*$N$3</f>
        <v>127.00056361139596</v>
      </c>
      <c r="AC1986" s="16">
        <f>$W$4 + 'Unlike Size Quad'!$F$2*$N$3</f>
        <v>-127.00507248755457</v>
      </c>
      <c r="AN1986" s="46">
        <v>978</v>
      </c>
      <c r="AO1986" s="6">
        <f>IF(OR(Table15[[#This Row],[Diagonal Flag]]&lt;-$AG$6, Table15[[#This Row],[Diagonal Flag]]&gt;$AG$6),0,Table15[[#This Row],[Diagonal Flag]])</f>
        <v>0</v>
      </c>
      <c r="AP1986" s="6">
        <f>Graphing!$AO1986/$AP$6</f>
        <v>0</v>
      </c>
      <c r="AQ1986" s="6">
        <f>Graphing!$AO1986/$AQ$6</f>
        <v>0</v>
      </c>
    </row>
    <row r="1987" spans="21:43" x14ac:dyDescent="0.25">
      <c r="U1987" s="6">
        <v>0</v>
      </c>
      <c r="V1987" s="6">
        <v>979</v>
      </c>
      <c r="W1987" s="6">
        <f>IF(AND($W$4 + 'Unlike Size Quad'!$F$2*$N$3&lt;Table13[[#This Row],[NS AXIS]],Table13[[#This Row],[NS AXIS]]&lt;$V$3 - 'Unlike Size Quad'!$F$2*$N$3), Table13[NS AXIS], 0)</f>
        <v>0</v>
      </c>
      <c r="X1987" s="6">
        <f>$V$6 - 'Unlike Size Quad'!$F$3*$N$4</f>
        <v>71.401690832311886</v>
      </c>
      <c r="Y1987" s="6">
        <f>$W$5 +'Unlike Size Quad'!$F$3*$N$4</f>
        <v>-71.406763299232722</v>
      </c>
      <c r="Z1987" s="6">
        <f>Table13[[#This Row],[NS AXIS]]</f>
        <v>979</v>
      </c>
      <c r="AA1987" s="6">
        <f>IF(AND($W$5 + 'Unlike Size Quad'!$F$3*$N$4&lt;Table13[[#This Row],[NS AXIS]],Table13[[#This Row],[NS AXIS]]&lt;$V$6 - 'Unlike Size Quad'!$F$3*$N$4), Table13[NS AXIS], 0)</f>
        <v>0</v>
      </c>
      <c r="AB1987" s="16">
        <f>$V$3 -'Unlike Size Quad'!$F$2*$N$3</f>
        <v>127.00056361139596</v>
      </c>
      <c r="AC1987" s="16">
        <f>$W$4 + 'Unlike Size Quad'!$F$2*$N$3</f>
        <v>-127.00507248755457</v>
      </c>
      <c r="AN1987" s="46">
        <v>979</v>
      </c>
      <c r="AO1987" s="6">
        <f>IF(OR(Table15[[#This Row],[Diagonal Flag]]&lt;-$AG$6, Table15[[#This Row],[Diagonal Flag]]&gt;$AG$6),0,Table15[[#This Row],[Diagonal Flag]])</f>
        <v>0</v>
      </c>
      <c r="AP1987" s="6">
        <f>Graphing!$AO1987/$AP$6</f>
        <v>0</v>
      </c>
      <c r="AQ1987" s="6">
        <f>Graphing!$AO1987/$AQ$6</f>
        <v>0</v>
      </c>
    </row>
    <row r="1988" spans="21:43" x14ac:dyDescent="0.25">
      <c r="U1988" s="6">
        <v>0</v>
      </c>
      <c r="V1988" s="6">
        <v>980</v>
      </c>
      <c r="W1988" s="6">
        <f>IF(AND($W$4 + 'Unlike Size Quad'!$F$2*$N$3&lt;Table13[[#This Row],[NS AXIS]],Table13[[#This Row],[NS AXIS]]&lt;$V$3 - 'Unlike Size Quad'!$F$2*$N$3), Table13[NS AXIS], 0)</f>
        <v>0</v>
      </c>
      <c r="X1988" s="6">
        <f>$V$6 - 'Unlike Size Quad'!$F$3*$N$4</f>
        <v>71.401690832311886</v>
      </c>
      <c r="Y1988" s="6">
        <f>$W$5 +'Unlike Size Quad'!$F$3*$N$4</f>
        <v>-71.406763299232722</v>
      </c>
      <c r="Z1988" s="6">
        <f>Table13[[#This Row],[NS AXIS]]</f>
        <v>980</v>
      </c>
      <c r="AA1988" s="6">
        <f>IF(AND($W$5 + 'Unlike Size Quad'!$F$3*$N$4&lt;Table13[[#This Row],[NS AXIS]],Table13[[#This Row],[NS AXIS]]&lt;$V$6 - 'Unlike Size Quad'!$F$3*$N$4), Table13[NS AXIS], 0)</f>
        <v>0</v>
      </c>
      <c r="AB1988" s="16">
        <f>$V$3 -'Unlike Size Quad'!$F$2*$N$3</f>
        <v>127.00056361139596</v>
      </c>
      <c r="AC1988" s="16">
        <f>$W$4 + 'Unlike Size Quad'!$F$2*$N$3</f>
        <v>-127.00507248755457</v>
      </c>
      <c r="AN1988" s="46">
        <v>980</v>
      </c>
      <c r="AO1988" s="6">
        <f>IF(OR(Table15[[#This Row],[Diagonal Flag]]&lt;-$AG$6, Table15[[#This Row],[Diagonal Flag]]&gt;$AG$6),0,Table15[[#This Row],[Diagonal Flag]])</f>
        <v>0</v>
      </c>
      <c r="AP1988" s="6">
        <f>Graphing!$AO1988/$AP$6</f>
        <v>0</v>
      </c>
      <c r="AQ1988" s="6">
        <f>Graphing!$AO1988/$AQ$6</f>
        <v>0</v>
      </c>
    </row>
    <row r="1989" spans="21:43" x14ac:dyDescent="0.25">
      <c r="U1989" s="6">
        <v>0</v>
      </c>
      <c r="V1989" s="6">
        <v>981</v>
      </c>
      <c r="W1989" s="6">
        <f>IF(AND($W$4 + 'Unlike Size Quad'!$F$2*$N$3&lt;Table13[[#This Row],[NS AXIS]],Table13[[#This Row],[NS AXIS]]&lt;$V$3 - 'Unlike Size Quad'!$F$2*$N$3), Table13[NS AXIS], 0)</f>
        <v>0</v>
      </c>
      <c r="X1989" s="6">
        <f>$V$6 - 'Unlike Size Quad'!$F$3*$N$4</f>
        <v>71.401690832311886</v>
      </c>
      <c r="Y1989" s="6">
        <f>$W$5 +'Unlike Size Quad'!$F$3*$N$4</f>
        <v>-71.406763299232722</v>
      </c>
      <c r="Z1989" s="6">
        <f>Table13[[#This Row],[NS AXIS]]</f>
        <v>981</v>
      </c>
      <c r="AA1989" s="6">
        <f>IF(AND($W$5 + 'Unlike Size Quad'!$F$3*$N$4&lt;Table13[[#This Row],[NS AXIS]],Table13[[#This Row],[NS AXIS]]&lt;$V$6 - 'Unlike Size Quad'!$F$3*$N$4), Table13[NS AXIS], 0)</f>
        <v>0</v>
      </c>
      <c r="AB1989" s="16">
        <f>$V$3 -'Unlike Size Quad'!$F$2*$N$3</f>
        <v>127.00056361139596</v>
      </c>
      <c r="AC1989" s="16">
        <f>$W$4 + 'Unlike Size Quad'!$F$2*$N$3</f>
        <v>-127.00507248755457</v>
      </c>
      <c r="AN1989" s="46">
        <v>981</v>
      </c>
      <c r="AO1989" s="6">
        <f>IF(OR(Table15[[#This Row],[Diagonal Flag]]&lt;-$AG$6, Table15[[#This Row],[Diagonal Flag]]&gt;$AG$6),0,Table15[[#This Row],[Diagonal Flag]])</f>
        <v>0</v>
      </c>
      <c r="AP1989" s="6">
        <f>Graphing!$AO1989/$AP$6</f>
        <v>0</v>
      </c>
      <c r="AQ1989" s="6">
        <f>Graphing!$AO1989/$AQ$6</f>
        <v>0</v>
      </c>
    </row>
    <row r="1990" spans="21:43" x14ac:dyDescent="0.25">
      <c r="U1990" s="6">
        <v>0</v>
      </c>
      <c r="V1990" s="6">
        <v>982</v>
      </c>
      <c r="W1990" s="6">
        <f>IF(AND($W$4 + 'Unlike Size Quad'!$F$2*$N$3&lt;Table13[[#This Row],[NS AXIS]],Table13[[#This Row],[NS AXIS]]&lt;$V$3 - 'Unlike Size Quad'!$F$2*$N$3), Table13[NS AXIS], 0)</f>
        <v>0</v>
      </c>
      <c r="X1990" s="6">
        <f>$V$6 - 'Unlike Size Quad'!$F$3*$N$4</f>
        <v>71.401690832311886</v>
      </c>
      <c r="Y1990" s="6">
        <f>$W$5 +'Unlike Size Quad'!$F$3*$N$4</f>
        <v>-71.406763299232722</v>
      </c>
      <c r="Z1990" s="6">
        <f>Table13[[#This Row],[NS AXIS]]</f>
        <v>982</v>
      </c>
      <c r="AA1990" s="6">
        <f>IF(AND($W$5 + 'Unlike Size Quad'!$F$3*$N$4&lt;Table13[[#This Row],[NS AXIS]],Table13[[#This Row],[NS AXIS]]&lt;$V$6 - 'Unlike Size Quad'!$F$3*$N$4), Table13[NS AXIS], 0)</f>
        <v>0</v>
      </c>
      <c r="AB1990" s="16">
        <f>$V$3 -'Unlike Size Quad'!$F$2*$N$3</f>
        <v>127.00056361139596</v>
      </c>
      <c r="AC1990" s="16">
        <f>$W$4 + 'Unlike Size Quad'!$F$2*$N$3</f>
        <v>-127.00507248755457</v>
      </c>
      <c r="AN1990" s="46">
        <v>982</v>
      </c>
      <c r="AO1990" s="6">
        <f>IF(OR(Table15[[#This Row],[Diagonal Flag]]&lt;-$AG$6, Table15[[#This Row],[Diagonal Flag]]&gt;$AG$6),0,Table15[[#This Row],[Diagonal Flag]])</f>
        <v>0</v>
      </c>
      <c r="AP1990" s="6">
        <f>Graphing!$AO1990/$AP$6</f>
        <v>0</v>
      </c>
      <c r="AQ1990" s="6">
        <f>Graphing!$AO1990/$AQ$6</f>
        <v>0</v>
      </c>
    </row>
    <row r="1991" spans="21:43" x14ac:dyDescent="0.25">
      <c r="U1991" s="6">
        <v>0</v>
      </c>
      <c r="V1991" s="6">
        <v>983</v>
      </c>
      <c r="W1991" s="6">
        <f>IF(AND($W$4 + 'Unlike Size Quad'!$F$2*$N$3&lt;Table13[[#This Row],[NS AXIS]],Table13[[#This Row],[NS AXIS]]&lt;$V$3 - 'Unlike Size Quad'!$F$2*$N$3), Table13[NS AXIS], 0)</f>
        <v>0</v>
      </c>
      <c r="X1991" s="6">
        <f>$V$6 - 'Unlike Size Quad'!$F$3*$N$4</f>
        <v>71.401690832311886</v>
      </c>
      <c r="Y1991" s="6">
        <f>$W$5 +'Unlike Size Quad'!$F$3*$N$4</f>
        <v>-71.406763299232722</v>
      </c>
      <c r="Z1991" s="6">
        <f>Table13[[#This Row],[NS AXIS]]</f>
        <v>983</v>
      </c>
      <c r="AA1991" s="6">
        <f>IF(AND($W$5 + 'Unlike Size Quad'!$F$3*$N$4&lt;Table13[[#This Row],[NS AXIS]],Table13[[#This Row],[NS AXIS]]&lt;$V$6 - 'Unlike Size Quad'!$F$3*$N$4), Table13[NS AXIS], 0)</f>
        <v>0</v>
      </c>
      <c r="AB1991" s="16">
        <f>$V$3 -'Unlike Size Quad'!$F$2*$N$3</f>
        <v>127.00056361139596</v>
      </c>
      <c r="AC1991" s="16">
        <f>$W$4 + 'Unlike Size Quad'!$F$2*$N$3</f>
        <v>-127.00507248755457</v>
      </c>
      <c r="AN1991" s="46">
        <v>983</v>
      </c>
      <c r="AO1991" s="6">
        <f>IF(OR(Table15[[#This Row],[Diagonal Flag]]&lt;-$AG$6, Table15[[#This Row],[Diagonal Flag]]&gt;$AG$6),0,Table15[[#This Row],[Diagonal Flag]])</f>
        <v>0</v>
      </c>
      <c r="AP1991" s="6">
        <f>Graphing!$AO1991/$AP$6</f>
        <v>0</v>
      </c>
      <c r="AQ1991" s="6">
        <f>Graphing!$AO1991/$AQ$6</f>
        <v>0</v>
      </c>
    </row>
    <row r="1992" spans="21:43" x14ac:dyDescent="0.25">
      <c r="U1992" s="6">
        <v>0</v>
      </c>
      <c r="V1992" s="6">
        <v>984</v>
      </c>
      <c r="W1992" s="6">
        <f>IF(AND($W$4 + 'Unlike Size Quad'!$F$2*$N$3&lt;Table13[[#This Row],[NS AXIS]],Table13[[#This Row],[NS AXIS]]&lt;$V$3 - 'Unlike Size Quad'!$F$2*$N$3), Table13[NS AXIS], 0)</f>
        <v>0</v>
      </c>
      <c r="X1992" s="6">
        <f>$V$6 - 'Unlike Size Quad'!$F$3*$N$4</f>
        <v>71.401690832311886</v>
      </c>
      <c r="Y1992" s="6">
        <f>$W$5 +'Unlike Size Quad'!$F$3*$N$4</f>
        <v>-71.406763299232722</v>
      </c>
      <c r="Z1992" s="6">
        <f>Table13[[#This Row],[NS AXIS]]</f>
        <v>984</v>
      </c>
      <c r="AA1992" s="6">
        <f>IF(AND($W$5 + 'Unlike Size Quad'!$F$3*$N$4&lt;Table13[[#This Row],[NS AXIS]],Table13[[#This Row],[NS AXIS]]&lt;$V$6 - 'Unlike Size Quad'!$F$3*$N$4), Table13[NS AXIS], 0)</f>
        <v>0</v>
      </c>
      <c r="AB1992" s="16">
        <f>$V$3 -'Unlike Size Quad'!$F$2*$N$3</f>
        <v>127.00056361139596</v>
      </c>
      <c r="AC1992" s="16">
        <f>$W$4 + 'Unlike Size Quad'!$F$2*$N$3</f>
        <v>-127.00507248755457</v>
      </c>
      <c r="AN1992" s="46">
        <v>984</v>
      </c>
      <c r="AO1992" s="6">
        <f>IF(OR(Table15[[#This Row],[Diagonal Flag]]&lt;-$AG$6, Table15[[#This Row],[Diagonal Flag]]&gt;$AG$6),0,Table15[[#This Row],[Diagonal Flag]])</f>
        <v>0</v>
      </c>
      <c r="AP1992" s="6">
        <f>Graphing!$AO1992/$AP$6</f>
        <v>0</v>
      </c>
      <c r="AQ1992" s="6">
        <f>Graphing!$AO1992/$AQ$6</f>
        <v>0</v>
      </c>
    </row>
    <row r="1993" spans="21:43" x14ac:dyDescent="0.25">
      <c r="U1993" s="6">
        <v>0</v>
      </c>
      <c r="V1993" s="6">
        <v>985</v>
      </c>
      <c r="W1993" s="6">
        <f>IF(AND($W$4 + 'Unlike Size Quad'!$F$2*$N$3&lt;Table13[[#This Row],[NS AXIS]],Table13[[#This Row],[NS AXIS]]&lt;$V$3 - 'Unlike Size Quad'!$F$2*$N$3), Table13[NS AXIS], 0)</f>
        <v>0</v>
      </c>
      <c r="X1993" s="6">
        <f>$V$6 - 'Unlike Size Quad'!$F$3*$N$4</f>
        <v>71.401690832311886</v>
      </c>
      <c r="Y1993" s="6">
        <f>$W$5 +'Unlike Size Quad'!$F$3*$N$4</f>
        <v>-71.406763299232722</v>
      </c>
      <c r="Z1993" s="6">
        <f>Table13[[#This Row],[NS AXIS]]</f>
        <v>985</v>
      </c>
      <c r="AA1993" s="6">
        <f>IF(AND($W$5 + 'Unlike Size Quad'!$F$3*$N$4&lt;Table13[[#This Row],[NS AXIS]],Table13[[#This Row],[NS AXIS]]&lt;$V$6 - 'Unlike Size Quad'!$F$3*$N$4), Table13[NS AXIS], 0)</f>
        <v>0</v>
      </c>
      <c r="AB1993" s="16">
        <f>$V$3 -'Unlike Size Quad'!$F$2*$N$3</f>
        <v>127.00056361139596</v>
      </c>
      <c r="AC1993" s="16">
        <f>$W$4 + 'Unlike Size Quad'!$F$2*$N$3</f>
        <v>-127.00507248755457</v>
      </c>
      <c r="AN1993" s="46">
        <v>985</v>
      </c>
      <c r="AO1993" s="6">
        <f>IF(OR(Table15[[#This Row],[Diagonal Flag]]&lt;-$AG$6, Table15[[#This Row],[Diagonal Flag]]&gt;$AG$6),0,Table15[[#This Row],[Diagonal Flag]])</f>
        <v>0</v>
      </c>
      <c r="AP1993" s="6">
        <f>Graphing!$AO1993/$AP$6</f>
        <v>0</v>
      </c>
      <c r="AQ1993" s="6">
        <f>Graphing!$AO1993/$AQ$6</f>
        <v>0</v>
      </c>
    </row>
    <row r="1994" spans="21:43" x14ac:dyDescent="0.25">
      <c r="U1994" s="6">
        <v>0</v>
      </c>
      <c r="V1994" s="6">
        <v>986</v>
      </c>
      <c r="W1994" s="6">
        <f>IF(AND($W$4 + 'Unlike Size Quad'!$F$2*$N$3&lt;Table13[[#This Row],[NS AXIS]],Table13[[#This Row],[NS AXIS]]&lt;$V$3 - 'Unlike Size Quad'!$F$2*$N$3), Table13[NS AXIS], 0)</f>
        <v>0</v>
      </c>
      <c r="X1994" s="6">
        <f>$V$6 - 'Unlike Size Quad'!$F$3*$N$4</f>
        <v>71.401690832311886</v>
      </c>
      <c r="Y1994" s="6">
        <f>$W$5 +'Unlike Size Quad'!$F$3*$N$4</f>
        <v>-71.406763299232722</v>
      </c>
      <c r="Z1994" s="6">
        <f>Table13[[#This Row],[NS AXIS]]</f>
        <v>986</v>
      </c>
      <c r="AA1994" s="6">
        <f>IF(AND($W$5 + 'Unlike Size Quad'!$F$3*$N$4&lt;Table13[[#This Row],[NS AXIS]],Table13[[#This Row],[NS AXIS]]&lt;$V$6 - 'Unlike Size Quad'!$F$3*$N$4), Table13[NS AXIS], 0)</f>
        <v>0</v>
      </c>
      <c r="AB1994" s="16">
        <f>$V$3 -'Unlike Size Quad'!$F$2*$N$3</f>
        <v>127.00056361139596</v>
      </c>
      <c r="AC1994" s="16">
        <f>$W$4 + 'Unlike Size Quad'!$F$2*$N$3</f>
        <v>-127.00507248755457</v>
      </c>
      <c r="AN1994" s="46">
        <v>986</v>
      </c>
      <c r="AO1994" s="6">
        <f>IF(OR(Table15[[#This Row],[Diagonal Flag]]&lt;-$AG$6, Table15[[#This Row],[Diagonal Flag]]&gt;$AG$6),0,Table15[[#This Row],[Diagonal Flag]])</f>
        <v>0</v>
      </c>
      <c r="AP1994" s="6">
        <f>Graphing!$AO1994/$AP$6</f>
        <v>0</v>
      </c>
      <c r="AQ1994" s="6">
        <f>Graphing!$AO1994/$AQ$6</f>
        <v>0</v>
      </c>
    </row>
    <row r="1995" spans="21:43" x14ac:dyDescent="0.25">
      <c r="U1995" s="6">
        <v>0</v>
      </c>
      <c r="V1995" s="6">
        <v>987</v>
      </c>
      <c r="W1995" s="6">
        <f>IF(AND($W$4 + 'Unlike Size Quad'!$F$2*$N$3&lt;Table13[[#This Row],[NS AXIS]],Table13[[#This Row],[NS AXIS]]&lt;$V$3 - 'Unlike Size Quad'!$F$2*$N$3), Table13[NS AXIS], 0)</f>
        <v>0</v>
      </c>
      <c r="X1995" s="6">
        <f>$V$6 - 'Unlike Size Quad'!$F$3*$N$4</f>
        <v>71.401690832311886</v>
      </c>
      <c r="Y1995" s="6">
        <f>$W$5 +'Unlike Size Quad'!$F$3*$N$4</f>
        <v>-71.406763299232722</v>
      </c>
      <c r="Z1995" s="6">
        <f>Table13[[#This Row],[NS AXIS]]</f>
        <v>987</v>
      </c>
      <c r="AA1995" s="6">
        <f>IF(AND($W$5 + 'Unlike Size Quad'!$F$3*$N$4&lt;Table13[[#This Row],[NS AXIS]],Table13[[#This Row],[NS AXIS]]&lt;$V$6 - 'Unlike Size Quad'!$F$3*$N$4), Table13[NS AXIS], 0)</f>
        <v>0</v>
      </c>
      <c r="AB1995" s="16">
        <f>$V$3 -'Unlike Size Quad'!$F$2*$N$3</f>
        <v>127.00056361139596</v>
      </c>
      <c r="AC1995" s="16">
        <f>$W$4 + 'Unlike Size Quad'!$F$2*$N$3</f>
        <v>-127.00507248755457</v>
      </c>
      <c r="AN1995" s="46">
        <v>987</v>
      </c>
      <c r="AO1995" s="6">
        <f>IF(OR(Table15[[#This Row],[Diagonal Flag]]&lt;-$AG$6, Table15[[#This Row],[Diagonal Flag]]&gt;$AG$6),0,Table15[[#This Row],[Diagonal Flag]])</f>
        <v>0</v>
      </c>
      <c r="AP1995" s="6">
        <f>Graphing!$AO1995/$AP$6</f>
        <v>0</v>
      </c>
      <c r="AQ1995" s="6">
        <f>Graphing!$AO1995/$AQ$6</f>
        <v>0</v>
      </c>
    </row>
    <row r="1996" spans="21:43" x14ac:dyDescent="0.25">
      <c r="U1996" s="6">
        <v>0</v>
      </c>
      <c r="V1996" s="6">
        <v>988</v>
      </c>
      <c r="W1996" s="6">
        <f>IF(AND($W$4 + 'Unlike Size Quad'!$F$2*$N$3&lt;Table13[[#This Row],[NS AXIS]],Table13[[#This Row],[NS AXIS]]&lt;$V$3 - 'Unlike Size Quad'!$F$2*$N$3), Table13[NS AXIS], 0)</f>
        <v>0</v>
      </c>
      <c r="X1996" s="6">
        <f>$V$6 - 'Unlike Size Quad'!$F$3*$N$4</f>
        <v>71.401690832311886</v>
      </c>
      <c r="Y1996" s="6">
        <f>$W$5 +'Unlike Size Quad'!$F$3*$N$4</f>
        <v>-71.406763299232722</v>
      </c>
      <c r="Z1996" s="6">
        <f>Table13[[#This Row],[NS AXIS]]</f>
        <v>988</v>
      </c>
      <c r="AA1996" s="6">
        <f>IF(AND($W$5 + 'Unlike Size Quad'!$F$3*$N$4&lt;Table13[[#This Row],[NS AXIS]],Table13[[#This Row],[NS AXIS]]&lt;$V$6 - 'Unlike Size Quad'!$F$3*$N$4), Table13[NS AXIS], 0)</f>
        <v>0</v>
      </c>
      <c r="AB1996" s="16">
        <f>$V$3 -'Unlike Size Quad'!$F$2*$N$3</f>
        <v>127.00056361139596</v>
      </c>
      <c r="AC1996" s="16">
        <f>$W$4 + 'Unlike Size Quad'!$F$2*$N$3</f>
        <v>-127.00507248755457</v>
      </c>
      <c r="AN1996" s="46">
        <v>988</v>
      </c>
      <c r="AO1996" s="6">
        <f>IF(OR(Table15[[#This Row],[Diagonal Flag]]&lt;-$AG$6, Table15[[#This Row],[Diagonal Flag]]&gt;$AG$6),0,Table15[[#This Row],[Diagonal Flag]])</f>
        <v>0</v>
      </c>
      <c r="AP1996" s="6">
        <f>Graphing!$AO1996/$AP$6</f>
        <v>0</v>
      </c>
      <c r="AQ1996" s="6">
        <f>Graphing!$AO1996/$AQ$6</f>
        <v>0</v>
      </c>
    </row>
    <row r="1997" spans="21:43" x14ac:dyDescent="0.25">
      <c r="U1997" s="6">
        <v>0</v>
      </c>
      <c r="V1997" s="6">
        <v>989</v>
      </c>
      <c r="W1997" s="6">
        <f>IF(AND($W$4 + 'Unlike Size Quad'!$F$2*$N$3&lt;Table13[[#This Row],[NS AXIS]],Table13[[#This Row],[NS AXIS]]&lt;$V$3 - 'Unlike Size Quad'!$F$2*$N$3), Table13[NS AXIS], 0)</f>
        <v>0</v>
      </c>
      <c r="X1997" s="6">
        <f>$V$6 - 'Unlike Size Quad'!$F$3*$N$4</f>
        <v>71.401690832311886</v>
      </c>
      <c r="Y1997" s="6">
        <f>$W$5 +'Unlike Size Quad'!$F$3*$N$4</f>
        <v>-71.406763299232722</v>
      </c>
      <c r="Z1997" s="6">
        <f>Table13[[#This Row],[NS AXIS]]</f>
        <v>989</v>
      </c>
      <c r="AA1997" s="6">
        <f>IF(AND($W$5 + 'Unlike Size Quad'!$F$3*$N$4&lt;Table13[[#This Row],[NS AXIS]],Table13[[#This Row],[NS AXIS]]&lt;$V$6 - 'Unlike Size Quad'!$F$3*$N$4), Table13[NS AXIS], 0)</f>
        <v>0</v>
      </c>
      <c r="AB1997" s="16">
        <f>$V$3 -'Unlike Size Quad'!$F$2*$N$3</f>
        <v>127.00056361139596</v>
      </c>
      <c r="AC1997" s="16">
        <f>$W$4 + 'Unlike Size Quad'!$F$2*$N$3</f>
        <v>-127.00507248755457</v>
      </c>
      <c r="AN1997" s="46">
        <v>989</v>
      </c>
      <c r="AO1997" s="6">
        <f>IF(OR(Table15[[#This Row],[Diagonal Flag]]&lt;-$AG$6, Table15[[#This Row],[Diagonal Flag]]&gt;$AG$6),0,Table15[[#This Row],[Diagonal Flag]])</f>
        <v>0</v>
      </c>
      <c r="AP1997" s="6">
        <f>Graphing!$AO1997/$AP$6</f>
        <v>0</v>
      </c>
      <c r="AQ1997" s="6">
        <f>Graphing!$AO1997/$AQ$6</f>
        <v>0</v>
      </c>
    </row>
    <row r="1998" spans="21:43" x14ac:dyDescent="0.25">
      <c r="U1998" s="6">
        <v>0</v>
      </c>
      <c r="V1998" s="6">
        <v>990</v>
      </c>
      <c r="W1998" s="6">
        <f>IF(AND($W$4 + 'Unlike Size Quad'!$F$2*$N$3&lt;Table13[[#This Row],[NS AXIS]],Table13[[#This Row],[NS AXIS]]&lt;$V$3 - 'Unlike Size Quad'!$F$2*$N$3), Table13[NS AXIS], 0)</f>
        <v>0</v>
      </c>
      <c r="X1998" s="6">
        <f>$V$6 - 'Unlike Size Quad'!$F$3*$N$4</f>
        <v>71.401690832311886</v>
      </c>
      <c r="Y1998" s="6">
        <f>$W$5 +'Unlike Size Quad'!$F$3*$N$4</f>
        <v>-71.406763299232722</v>
      </c>
      <c r="Z1998" s="6">
        <f>Table13[[#This Row],[NS AXIS]]</f>
        <v>990</v>
      </c>
      <c r="AA1998" s="6">
        <f>IF(AND($W$5 + 'Unlike Size Quad'!$F$3*$N$4&lt;Table13[[#This Row],[NS AXIS]],Table13[[#This Row],[NS AXIS]]&lt;$V$6 - 'Unlike Size Quad'!$F$3*$N$4), Table13[NS AXIS], 0)</f>
        <v>0</v>
      </c>
      <c r="AB1998" s="16">
        <f>$V$3 -'Unlike Size Quad'!$F$2*$N$3</f>
        <v>127.00056361139596</v>
      </c>
      <c r="AC1998" s="16">
        <f>$W$4 + 'Unlike Size Quad'!$F$2*$N$3</f>
        <v>-127.00507248755457</v>
      </c>
      <c r="AN1998" s="46">
        <v>990</v>
      </c>
      <c r="AO1998" s="6">
        <f>IF(OR(Table15[[#This Row],[Diagonal Flag]]&lt;-$AG$6, Table15[[#This Row],[Diagonal Flag]]&gt;$AG$6),0,Table15[[#This Row],[Diagonal Flag]])</f>
        <v>0</v>
      </c>
      <c r="AP1998" s="6">
        <f>Graphing!$AO1998/$AP$6</f>
        <v>0</v>
      </c>
      <c r="AQ1998" s="6">
        <f>Graphing!$AO1998/$AQ$6</f>
        <v>0</v>
      </c>
    </row>
    <row r="1999" spans="21:43" x14ac:dyDescent="0.25">
      <c r="U1999" s="6">
        <v>0</v>
      </c>
      <c r="V1999" s="6">
        <v>991</v>
      </c>
      <c r="W1999" s="6">
        <f>IF(AND($W$4 + 'Unlike Size Quad'!$F$2*$N$3&lt;Table13[[#This Row],[NS AXIS]],Table13[[#This Row],[NS AXIS]]&lt;$V$3 - 'Unlike Size Quad'!$F$2*$N$3), Table13[NS AXIS], 0)</f>
        <v>0</v>
      </c>
      <c r="X1999" s="6">
        <f>$V$6 - 'Unlike Size Quad'!$F$3*$N$4</f>
        <v>71.401690832311886</v>
      </c>
      <c r="Y1999" s="6">
        <f>$W$5 +'Unlike Size Quad'!$F$3*$N$4</f>
        <v>-71.406763299232722</v>
      </c>
      <c r="Z1999" s="6">
        <f>Table13[[#This Row],[NS AXIS]]</f>
        <v>991</v>
      </c>
      <c r="AA1999" s="6">
        <f>IF(AND($W$5 + 'Unlike Size Quad'!$F$3*$N$4&lt;Table13[[#This Row],[NS AXIS]],Table13[[#This Row],[NS AXIS]]&lt;$V$6 - 'Unlike Size Quad'!$F$3*$N$4), Table13[NS AXIS], 0)</f>
        <v>0</v>
      </c>
      <c r="AB1999" s="16">
        <f>$V$3 -'Unlike Size Quad'!$F$2*$N$3</f>
        <v>127.00056361139596</v>
      </c>
      <c r="AC1999" s="16">
        <f>$W$4 + 'Unlike Size Quad'!$F$2*$N$3</f>
        <v>-127.00507248755457</v>
      </c>
      <c r="AN1999" s="46">
        <v>991</v>
      </c>
      <c r="AO1999" s="6">
        <f>IF(OR(Table15[[#This Row],[Diagonal Flag]]&lt;-$AG$6, Table15[[#This Row],[Diagonal Flag]]&gt;$AG$6),0,Table15[[#This Row],[Diagonal Flag]])</f>
        <v>0</v>
      </c>
      <c r="AP1999" s="6">
        <f>Graphing!$AO1999/$AP$6</f>
        <v>0</v>
      </c>
      <c r="AQ1999" s="6">
        <f>Graphing!$AO1999/$AQ$6</f>
        <v>0</v>
      </c>
    </row>
    <row r="2000" spans="21:43" x14ac:dyDescent="0.25">
      <c r="U2000" s="6">
        <v>0</v>
      </c>
      <c r="V2000" s="6">
        <v>992</v>
      </c>
      <c r="W2000" s="6">
        <f>IF(AND($W$4 + 'Unlike Size Quad'!$F$2*$N$3&lt;Table13[[#This Row],[NS AXIS]],Table13[[#This Row],[NS AXIS]]&lt;$V$3 - 'Unlike Size Quad'!$F$2*$N$3), Table13[NS AXIS], 0)</f>
        <v>0</v>
      </c>
      <c r="X2000" s="6">
        <f>$V$6 - 'Unlike Size Quad'!$F$3*$N$4</f>
        <v>71.401690832311886</v>
      </c>
      <c r="Y2000" s="6">
        <f>$W$5 +'Unlike Size Quad'!$F$3*$N$4</f>
        <v>-71.406763299232722</v>
      </c>
      <c r="Z2000" s="6">
        <f>Table13[[#This Row],[NS AXIS]]</f>
        <v>992</v>
      </c>
      <c r="AA2000" s="6">
        <f>IF(AND($W$5 + 'Unlike Size Quad'!$F$3*$N$4&lt;Table13[[#This Row],[NS AXIS]],Table13[[#This Row],[NS AXIS]]&lt;$V$6 - 'Unlike Size Quad'!$F$3*$N$4), Table13[NS AXIS], 0)</f>
        <v>0</v>
      </c>
      <c r="AB2000" s="16">
        <f>$V$3 -'Unlike Size Quad'!$F$2*$N$3</f>
        <v>127.00056361139596</v>
      </c>
      <c r="AC2000" s="16">
        <f>$W$4 + 'Unlike Size Quad'!$F$2*$N$3</f>
        <v>-127.00507248755457</v>
      </c>
      <c r="AN2000" s="46">
        <v>992</v>
      </c>
      <c r="AO2000" s="6">
        <f>IF(OR(Table15[[#This Row],[Diagonal Flag]]&lt;-$AG$6, Table15[[#This Row],[Diagonal Flag]]&gt;$AG$6),0,Table15[[#This Row],[Diagonal Flag]])</f>
        <v>0</v>
      </c>
      <c r="AP2000" s="6">
        <f>Graphing!$AO2000/$AP$6</f>
        <v>0</v>
      </c>
      <c r="AQ2000" s="6">
        <f>Graphing!$AO2000/$AQ$6</f>
        <v>0</v>
      </c>
    </row>
    <row r="2001" spans="21:43" x14ac:dyDescent="0.25">
      <c r="U2001" s="6">
        <v>0</v>
      </c>
      <c r="V2001" s="6">
        <v>993</v>
      </c>
      <c r="W2001" s="6">
        <f>IF(AND($W$4 + 'Unlike Size Quad'!$F$2*$N$3&lt;Table13[[#This Row],[NS AXIS]],Table13[[#This Row],[NS AXIS]]&lt;$V$3 - 'Unlike Size Quad'!$F$2*$N$3), Table13[NS AXIS], 0)</f>
        <v>0</v>
      </c>
      <c r="X2001" s="6">
        <f>$V$6 - 'Unlike Size Quad'!$F$3*$N$4</f>
        <v>71.401690832311886</v>
      </c>
      <c r="Y2001" s="6">
        <f>$W$5 +'Unlike Size Quad'!$F$3*$N$4</f>
        <v>-71.406763299232722</v>
      </c>
      <c r="Z2001" s="6">
        <f>Table13[[#This Row],[NS AXIS]]</f>
        <v>993</v>
      </c>
      <c r="AA2001" s="6">
        <f>IF(AND($W$5 + 'Unlike Size Quad'!$F$3*$N$4&lt;Table13[[#This Row],[NS AXIS]],Table13[[#This Row],[NS AXIS]]&lt;$V$6 - 'Unlike Size Quad'!$F$3*$N$4), Table13[NS AXIS], 0)</f>
        <v>0</v>
      </c>
      <c r="AB2001" s="16">
        <f>$V$3 -'Unlike Size Quad'!$F$2*$N$3</f>
        <v>127.00056361139596</v>
      </c>
      <c r="AC2001" s="16">
        <f>$W$4 + 'Unlike Size Quad'!$F$2*$N$3</f>
        <v>-127.00507248755457</v>
      </c>
      <c r="AN2001" s="46">
        <v>993</v>
      </c>
      <c r="AO2001" s="6">
        <f>IF(OR(Table15[[#This Row],[Diagonal Flag]]&lt;-$AG$6, Table15[[#This Row],[Diagonal Flag]]&gt;$AG$6),0,Table15[[#This Row],[Diagonal Flag]])</f>
        <v>0</v>
      </c>
      <c r="AP2001" s="6">
        <f>Graphing!$AO2001/$AP$6</f>
        <v>0</v>
      </c>
      <c r="AQ2001" s="6">
        <f>Graphing!$AO2001/$AQ$6</f>
        <v>0</v>
      </c>
    </row>
    <row r="2002" spans="21:43" x14ac:dyDescent="0.25">
      <c r="U2002" s="6">
        <v>0</v>
      </c>
      <c r="V2002" s="6">
        <v>994</v>
      </c>
      <c r="W2002" s="6">
        <f>IF(AND($W$4 + 'Unlike Size Quad'!$F$2*$N$3&lt;Table13[[#This Row],[NS AXIS]],Table13[[#This Row],[NS AXIS]]&lt;$V$3 - 'Unlike Size Quad'!$F$2*$N$3), Table13[NS AXIS], 0)</f>
        <v>0</v>
      </c>
      <c r="X2002" s="6">
        <f>$V$6 - 'Unlike Size Quad'!$F$3*$N$4</f>
        <v>71.401690832311886</v>
      </c>
      <c r="Y2002" s="6">
        <f>$W$5 +'Unlike Size Quad'!$F$3*$N$4</f>
        <v>-71.406763299232722</v>
      </c>
      <c r="Z2002" s="6">
        <f>Table13[[#This Row],[NS AXIS]]</f>
        <v>994</v>
      </c>
      <c r="AA2002" s="6">
        <f>IF(AND($W$5 + 'Unlike Size Quad'!$F$3*$N$4&lt;Table13[[#This Row],[NS AXIS]],Table13[[#This Row],[NS AXIS]]&lt;$V$6 - 'Unlike Size Quad'!$F$3*$N$4), Table13[NS AXIS], 0)</f>
        <v>0</v>
      </c>
      <c r="AB2002" s="16">
        <f>$V$3 -'Unlike Size Quad'!$F$2*$N$3</f>
        <v>127.00056361139596</v>
      </c>
      <c r="AC2002" s="16">
        <f>$W$4 + 'Unlike Size Quad'!$F$2*$N$3</f>
        <v>-127.00507248755457</v>
      </c>
      <c r="AN2002" s="46">
        <v>994</v>
      </c>
      <c r="AO2002" s="6">
        <f>IF(OR(Table15[[#This Row],[Diagonal Flag]]&lt;-$AG$6, Table15[[#This Row],[Diagonal Flag]]&gt;$AG$6),0,Table15[[#This Row],[Diagonal Flag]])</f>
        <v>0</v>
      </c>
      <c r="AP2002" s="6">
        <f>Graphing!$AO2002/$AP$6</f>
        <v>0</v>
      </c>
      <c r="AQ2002" s="6">
        <f>Graphing!$AO2002/$AQ$6</f>
        <v>0</v>
      </c>
    </row>
    <row r="2003" spans="21:43" x14ac:dyDescent="0.25">
      <c r="U2003" s="6">
        <v>0</v>
      </c>
      <c r="V2003" s="6">
        <v>995</v>
      </c>
      <c r="W2003" s="6">
        <f>IF(AND($W$4 + 'Unlike Size Quad'!$F$2*$N$3&lt;Table13[[#This Row],[NS AXIS]],Table13[[#This Row],[NS AXIS]]&lt;$V$3 - 'Unlike Size Quad'!$F$2*$N$3), Table13[NS AXIS], 0)</f>
        <v>0</v>
      </c>
      <c r="X2003" s="6">
        <f>$V$6 - 'Unlike Size Quad'!$F$3*$N$4</f>
        <v>71.401690832311886</v>
      </c>
      <c r="Y2003" s="6">
        <f>$W$5 +'Unlike Size Quad'!$F$3*$N$4</f>
        <v>-71.406763299232722</v>
      </c>
      <c r="Z2003" s="6">
        <f>Table13[[#This Row],[NS AXIS]]</f>
        <v>995</v>
      </c>
      <c r="AA2003" s="6">
        <f>IF(AND($W$5 + 'Unlike Size Quad'!$F$3*$N$4&lt;Table13[[#This Row],[NS AXIS]],Table13[[#This Row],[NS AXIS]]&lt;$V$6 - 'Unlike Size Quad'!$F$3*$N$4), Table13[NS AXIS], 0)</f>
        <v>0</v>
      </c>
      <c r="AB2003" s="16">
        <f>$V$3 -'Unlike Size Quad'!$F$2*$N$3</f>
        <v>127.00056361139596</v>
      </c>
      <c r="AC2003" s="16">
        <f>$W$4 + 'Unlike Size Quad'!$F$2*$N$3</f>
        <v>-127.00507248755457</v>
      </c>
      <c r="AN2003" s="46">
        <v>995</v>
      </c>
      <c r="AO2003" s="6">
        <f>IF(OR(Table15[[#This Row],[Diagonal Flag]]&lt;-$AG$6, Table15[[#This Row],[Diagonal Flag]]&gt;$AG$6),0,Table15[[#This Row],[Diagonal Flag]])</f>
        <v>0</v>
      </c>
      <c r="AP2003" s="6">
        <f>Graphing!$AO2003/$AP$6</f>
        <v>0</v>
      </c>
      <c r="AQ2003" s="6">
        <f>Graphing!$AO2003/$AQ$6</f>
        <v>0</v>
      </c>
    </row>
    <row r="2004" spans="21:43" x14ac:dyDescent="0.25">
      <c r="U2004" s="6">
        <v>0</v>
      </c>
      <c r="V2004" s="6">
        <v>996</v>
      </c>
      <c r="W2004" s="6">
        <f>IF(AND($W$4 + 'Unlike Size Quad'!$F$2*$N$3&lt;Table13[[#This Row],[NS AXIS]],Table13[[#This Row],[NS AXIS]]&lt;$V$3 - 'Unlike Size Quad'!$F$2*$N$3), Table13[NS AXIS], 0)</f>
        <v>0</v>
      </c>
      <c r="X2004" s="6">
        <f>$V$6 - 'Unlike Size Quad'!$F$3*$N$4</f>
        <v>71.401690832311886</v>
      </c>
      <c r="Y2004" s="6">
        <f>$W$5 +'Unlike Size Quad'!$F$3*$N$4</f>
        <v>-71.406763299232722</v>
      </c>
      <c r="Z2004" s="6">
        <f>Table13[[#This Row],[NS AXIS]]</f>
        <v>996</v>
      </c>
      <c r="AA2004" s="6">
        <f>IF(AND($W$5 + 'Unlike Size Quad'!$F$3*$N$4&lt;Table13[[#This Row],[NS AXIS]],Table13[[#This Row],[NS AXIS]]&lt;$V$6 - 'Unlike Size Quad'!$F$3*$N$4), Table13[NS AXIS], 0)</f>
        <v>0</v>
      </c>
      <c r="AB2004" s="16">
        <f>$V$3 -'Unlike Size Quad'!$F$2*$N$3</f>
        <v>127.00056361139596</v>
      </c>
      <c r="AC2004" s="16">
        <f>$W$4 + 'Unlike Size Quad'!$F$2*$N$3</f>
        <v>-127.00507248755457</v>
      </c>
      <c r="AN2004" s="46">
        <v>996</v>
      </c>
      <c r="AO2004" s="6">
        <f>IF(OR(Table15[[#This Row],[Diagonal Flag]]&lt;-$AG$6, Table15[[#This Row],[Diagonal Flag]]&gt;$AG$6),0,Table15[[#This Row],[Diagonal Flag]])</f>
        <v>0</v>
      </c>
      <c r="AP2004" s="6">
        <f>Graphing!$AO2004/$AP$6</f>
        <v>0</v>
      </c>
      <c r="AQ2004" s="6">
        <f>Graphing!$AO2004/$AQ$6</f>
        <v>0</v>
      </c>
    </row>
    <row r="2005" spans="21:43" x14ac:dyDescent="0.25">
      <c r="U2005" s="6">
        <v>0</v>
      </c>
      <c r="V2005" s="6">
        <v>997</v>
      </c>
      <c r="W2005" s="6">
        <f>IF(AND($W$4 + 'Unlike Size Quad'!$F$2*$N$3&lt;Table13[[#This Row],[NS AXIS]],Table13[[#This Row],[NS AXIS]]&lt;$V$3 - 'Unlike Size Quad'!$F$2*$N$3), Table13[NS AXIS], 0)</f>
        <v>0</v>
      </c>
      <c r="X2005" s="6">
        <f>$V$6 - 'Unlike Size Quad'!$F$3*$N$4</f>
        <v>71.401690832311886</v>
      </c>
      <c r="Y2005" s="6">
        <f>$W$5 +'Unlike Size Quad'!$F$3*$N$4</f>
        <v>-71.406763299232722</v>
      </c>
      <c r="Z2005" s="6">
        <f>Table13[[#This Row],[NS AXIS]]</f>
        <v>997</v>
      </c>
      <c r="AA2005" s="6">
        <f>IF(AND($W$5 + 'Unlike Size Quad'!$F$3*$N$4&lt;Table13[[#This Row],[NS AXIS]],Table13[[#This Row],[NS AXIS]]&lt;$V$6 - 'Unlike Size Quad'!$F$3*$N$4), Table13[NS AXIS], 0)</f>
        <v>0</v>
      </c>
      <c r="AB2005" s="16">
        <f>$V$3 -'Unlike Size Quad'!$F$2*$N$3</f>
        <v>127.00056361139596</v>
      </c>
      <c r="AC2005" s="16">
        <f>$W$4 + 'Unlike Size Quad'!$F$2*$N$3</f>
        <v>-127.00507248755457</v>
      </c>
      <c r="AN2005" s="46">
        <v>997</v>
      </c>
      <c r="AO2005" s="6">
        <f>IF(OR(Table15[[#This Row],[Diagonal Flag]]&lt;-$AG$6, Table15[[#This Row],[Diagonal Flag]]&gt;$AG$6),0,Table15[[#This Row],[Diagonal Flag]])</f>
        <v>0</v>
      </c>
      <c r="AP2005" s="6">
        <f>Graphing!$AO2005/$AP$6</f>
        <v>0</v>
      </c>
      <c r="AQ2005" s="6">
        <f>Graphing!$AO2005/$AQ$6</f>
        <v>0</v>
      </c>
    </row>
    <row r="2006" spans="21:43" x14ac:dyDescent="0.25">
      <c r="U2006" s="6">
        <v>0</v>
      </c>
      <c r="V2006" s="6">
        <v>998</v>
      </c>
      <c r="W2006" s="6">
        <f>IF(AND($W$4 + 'Unlike Size Quad'!$F$2*$N$3&lt;Table13[[#This Row],[NS AXIS]],Table13[[#This Row],[NS AXIS]]&lt;$V$3 - 'Unlike Size Quad'!$F$2*$N$3), Table13[NS AXIS], 0)</f>
        <v>0</v>
      </c>
      <c r="X2006" s="6">
        <f>$V$6 - 'Unlike Size Quad'!$F$3*$N$4</f>
        <v>71.401690832311886</v>
      </c>
      <c r="Y2006" s="6">
        <f>$W$5 +'Unlike Size Quad'!$F$3*$N$4</f>
        <v>-71.406763299232722</v>
      </c>
      <c r="Z2006" s="6">
        <f>Table13[[#This Row],[NS AXIS]]</f>
        <v>998</v>
      </c>
      <c r="AA2006" s="6">
        <f>IF(AND($W$5 + 'Unlike Size Quad'!$F$3*$N$4&lt;Table13[[#This Row],[NS AXIS]],Table13[[#This Row],[NS AXIS]]&lt;$V$6 - 'Unlike Size Quad'!$F$3*$N$4), Table13[NS AXIS], 0)</f>
        <v>0</v>
      </c>
      <c r="AB2006" s="16">
        <f>$V$3 -'Unlike Size Quad'!$F$2*$N$3</f>
        <v>127.00056361139596</v>
      </c>
      <c r="AC2006" s="16">
        <f>$W$4 + 'Unlike Size Quad'!$F$2*$N$3</f>
        <v>-127.00507248755457</v>
      </c>
      <c r="AN2006" s="46">
        <v>998</v>
      </c>
      <c r="AO2006" s="6">
        <f>IF(OR(Table15[[#This Row],[Diagonal Flag]]&lt;-$AG$6, Table15[[#This Row],[Diagonal Flag]]&gt;$AG$6),0,Table15[[#This Row],[Diagonal Flag]])</f>
        <v>0</v>
      </c>
      <c r="AP2006" s="6">
        <f>Graphing!$AO2006/$AP$6</f>
        <v>0</v>
      </c>
      <c r="AQ2006" s="6">
        <f>Graphing!$AO2006/$AQ$6</f>
        <v>0</v>
      </c>
    </row>
    <row r="2007" spans="21:43" x14ac:dyDescent="0.25">
      <c r="U2007" s="6">
        <v>0</v>
      </c>
      <c r="V2007" s="6">
        <v>999</v>
      </c>
      <c r="W2007" s="6">
        <f>IF(AND($W$4 + 'Unlike Size Quad'!$F$2*$N$3&lt;Table13[[#This Row],[NS AXIS]],Table13[[#This Row],[NS AXIS]]&lt;$V$3 - 'Unlike Size Quad'!$F$2*$N$3), Table13[NS AXIS], 0)</f>
        <v>0</v>
      </c>
      <c r="X2007" s="6">
        <f>$V$6 - 'Unlike Size Quad'!$F$3*$N$4</f>
        <v>71.401690832311886</v>
      </c>
      <c r="Y2007" s="6">
        <f>$W$5 +'Unlike Size Quad'!$F$3*$N$4</f>
        <v>-71.406763299232722</v>
      </c>
      <c r="Z2007" s="6">
        <f>Table13[[#This Row],[NS AXIS]]</f>
        <v>999</v>
      </c>
      <c r="AA2007" s="6">
        <f>IF(AND($W$5 + 'Unlike Size Quad'!$F$3*$N$4&lt;Table13[[#This Row],[NS AXIS]],Table13[[#This Row],[NS AXIS]]&lt;$V$6 - 'Unlike Size Quad'!$F$3*$N$4), Table13[NS AXIS], 0)</f>
        <v>0</v>
      </c>
      <c r="AB2007" s="16">
        <f>$V$3 -'Unlike Size Quad'!$F$2*$N$3</f>
        <v>127.00056361139596</v>
      </c>
      <c r="AC2007" s="16">
        <f>$W$4 + 'Unlike Size Quad'!$F$2*$N$3</f>
        <v>-127.00507248755457</v>
      </c>
      <c r="AN2007" s="46">
        <v>999</v>
      </c>
      <c r="AO2007" s="6">
        <f>IF(OR(Table15[[#This Row],[Diagonal Flag]]&lt;-$AG$6, Table15[[#This Row],[Diagonal Flag]]&gt;$AG$6),0,Table15[[#This Row],[Diagonal Flag]])</f>
        <v>0</v>
      </c>
      <c r="AP2007" s="6">
        <f>Graphing!$AO2007/$AP$6</f>
        <v>0</v>
      </c>
      <c r="AQ2007" s="6">
        <f>Graphing!$AO2007/$AQ$6</f>
        <v>0</v>
      </c>
    </row>
    <row r="2008" spans="21:43" x14ac:dyDescent="0.25">
      <c r="U2008" s="6">
        <v>0</v>
      </c>
      <c r="V2008" s="6">
        <v>1000</v>
      </c>
      <c r="W2008" s="6">
        <f>IF(AND($W$4 + 'Unlike Size Quad'!$F$2*$N$3&lt;Table13[[#This Row],[NS AXIS]],Table13[[#This Row],[NS AXIS]]&lt;$V$3 - 'Unlike Size Quad'!$F$2*$N$3), Table13[NS AXIS], 0)</f>
        <v>0</v>
      </c>
      <c r="X2008" s="6">
        <f>$V$6 - 'Unlike Size Quad'!$F$3*$N$4</f>
        <v>71.401690832311886</v>
      </c>
      <c r="Y2008" s="6">
        <f>$W$5 +'Unlike Size Quad'!$F$3*$N$4</f>
        <v>-71.406763299232722</v>
      </c>
      <c r="Z2008" s="6">
        <f>Table13[[#This Row],[NS AXIS]]</f>
        <v>1000</v>
      </c>
      <c r="AA2008" s="6">
        <f>IF(AND($W$5 + 'Unlike Size Quad'!$F$3*$N$4&lt;Table13[[#This Row],[NS AXIS]],Table13[[#This Row],[NS AXIS]]&lt;$V$6 - 'Unlike Size Quad'!$F$3*$N$4), Table13[NS AXIS], 0)</f>
        <v>0</v>
      </c>
      <c r="AB2008" s="16">
        <f>$V$3 -'Unlike Size Quad'!$F$2*$N$3</f>
        <v>127.00056361139596</v>
      </c>
      <c r="AC2008" s="16">
        <f>$W$4 + 'Unlike Size Quad'!$F$2*$N$3</f>
        <v>-127.00507248755457</v>
      </c>
      <c r="AN2008" s="46">
        <v>1000</v>
      </c>
      <c r="AO2008" s="6">
        <f>IF(OR(Table15[[#This Row],[Diagonal Flag]]&lt;-$AG$6, Table15[[#This Row],[Diagonal Flag]]&gt;$AG$6),0,Table15[[#This Row],[Diagonal Flag]])</f>
        <v>0</v>
      </c>
      <c r="AP2008" s="6">
        <f>Graphing!$AO2008/$AP$6</f>
        <v>0</v>
      </c>
      <c r="AQ2008" s="6">
        <f>Graphing!$AO2008/$AQ$6</f>
        <v>0</v>
      </c>
    </row>
  </sheetData>
  <mergeCells count="5">
    <mergeCell ref="B2:E2"/>
    <mergeCell ref="G2:K2"/>
    <mergeCell ref="A1:K1"/>
    <mergeCell ref="M1:AC1"/>
    <mergeCell ref="AF1:AQ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Unlike Size Quad</vt:lpstr>
      <vt:lpstr>Overlapping Quad</vt:lpstr>
      <vt:lpstr>Comparison</vt:lpstr>
      <vt:lpstr>Graphing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2016-03-08T16:12:56Z</dcterms:modified>
</cp:coreProperties>
</file>